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Box Sync\1_Gina_Projects\proj_PFIweeds\_data\raw\"/>
    </mc:Choice>
  </mc:AlternateContent>
  <bookViews>
    <workbookView xWindow="0" yWindow="0" windowWidth="7725" windowHeight="9405" firstSheet="20" activeTab="26"/>
  </bookViews>
  <sheets>
    <sheet name="Corn grain CC data" sheetId="1" r:id="rId1"/>
    <sheet name="Old Database" sheetId="2" r:id="rId2"/>
    <sheet name="Management" sheetId="3" r:id="rId3"/>
    <sheet name="Silage Yields" sheetId="4" r:id="rId4"/>
    <sheet name="Soybean Yields" sheetId="19" r:id="rId5"/>
    <sheet name="Yields 2012" sheetId="20" r:id="rId6"/>
    <sheet name="Yields 2013" sheetId="21" r:id="rId7"/>
    <sheet name="Yields 2014" sheetId="22" r:id="rId8"/>
    <sheet name="Yields 2015" sheetId="23" r:id="rId9"/>
    <sheet name="CC biom 2003-2007" sheetId="5" r:id="rId10"/>
    <sheet name="2003 CC " sheetId="14" r:id="rId11"/>
    <sheet name="2004 CC" sheetId="15" r:id="rId12"/>
    <sheet name="2005 CC" sheetId="16" r:id="rId13"/>
    <sheet name="2006 CC" sheetId="17" r:id="rId14"/>
    <sheet name="2007 CC" sheetId="18" r:id="rId15"/>
    <sheet name="2008 B42-44 CC" sheetId="6" r:id="rId16"/>
    <sheet name="2009 B42-44 CC" sheetId="7" r:id="rId17"/>
    <sheet name="2010 B42-44 CC" sheetId="8" r:id="rId18"/>
    <sheet name="2011 B42-44 CC" sheetId="9" r:id="rId19"/>
    <sheet name="2012 B42-44 CC" sheetId="10" r:id="rId20"/>
    <sheet name="2013 B42-44 CC" sheetId="11" r:id="rId21"/>
    <sheet name="2014 B42-44 cc" sheetId="12" r:id="rId22"/>
    <sheet name="2015 B42-44 CC" sheetId="13" r:id="rId23"/>
    <sheet name="2016 B42-44 CC" sheetId="24" r:id="rId24"/>
    <sheet name="2017 B42-44 CC" sheetId="25" r:id="rId25"/>
    <sheet name="2018 B42-44 CC" sheetId="26" r:id="rId26"/>
    <sheet name="2019 B42-44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25" l="1"/>
  <c r="M74" i="25"/>
  <c r="L74" i="25"/>
  <c r="K74" i="25"/>
  <c r="H74" i="25"/>
  <c r="H73" i="25"/>
  <c r="M72" i="25"/>
  <c r="L72" i="25"/>
  <c r="H72" i="25"/>
  <c r="K72" i="25" s="1"/>
  <c r="H71" i="25"/>
  <c r="M70" i="25"/>
  <c r="L70" i="25"/>
  <c r="K70" i="25"/>
  <c r="H70" i="25"/>
  <c r="H69" i="25"/>
  <c r="M68" i="25"/>
  <c r="L68" i="25"/>
  <c r="H68" i="25"/>
  <c r="K68" i="25" s="1"/>
  <c r="H67" i="25"/>
  <c r="M66" i="25"/>
  <c r="P66" i="25" s="1"/>
  <c r="L66" i="25"/>
  <c r="O66" i="25" s="1"/>
  <c r="H66" i="25"/>
  <c r="K66" i="25" s="1"/>
  <c r="N66" i="25" s="1"/>
  <c r="H65" i="25"/>
  <c r="M64" i="25"/>
  <c r="L64" i="25"/>
  <c r="K64" i="25"/>
  <c r="H64" i="25"/>
  <c r="H63" i="25"/>
  <c r="M62" i="25"/>
  <c r="L62" i="25"/>
  <c r="H62" i="25"/>
  <c r="K62" i="25" s="1"/>
  <c r="H61" i="25"/>
  <c r="M60" i="25"/>
  <c r="P56" i="25" s="1"/>
  <c r="L60" i="25"/>
  <c r="K60" i="25"/>
  <c r="H60" i="25"/>
  <c r="H59" i="25"/>
  <c r="M58" i="25"/>
  <c r="L58" i="25"/>
  <c r="H58" i="25"/>
  <c r="K58" i="25" s="1"/>
  <c r="H57" i="25"/>
  <c r="M56" i="25"/>
  <c r="L56" i="25"/>
  <c r="O56" i="25" s="1"/>
  <c r="H56" i="25"/>
  <c r="K56" i="25" s="1"/>
  <c r="N56" i="25" s="1"/>
  <c r="H55" i="25"/>
  <c r="M54" i="25"/>
  <c r="L54" i="25"/>
  <c r="K54" i="25"/>
  <c r="H54" i="25"/>
  <c r="H53" i="25"/>
  <c r="M52" i="25"/>
  <c r="L52" i="25"/>
  <c r="H52" i="25"/>
  <c r="K52" i="25" s="1"/>
  <c r="H51" i="25"/>
  <c r="M50" i="25"/>
  <c r="P46" i="25" s="1"/>
  <c r="L50" i="25"/>
  <c r="K50" i="25"/>
  <c r="H50" i="25"/>
  <c r="H49" i="25"/>
  <c r="M48" i="25"/>
  <c r="L48" i="25"/>
  <c r="H48" i="25"/>
  <c r="K48" i="25" s="1"/>
  <c r="H47" i="25"/>
  <c r="M46" i="25"/>
  <c r="L46" i="25"/>
  <c r="O46" i="25" s="1"/>
  <c r="H46" i="25"/>
  <c r="K46" i="25" s="1"/>
  <c r="N46" i="25" s="1"/>
  <c r="L48" i="24"/>
  <c r="K48" i="24"/>
  <c r="L43" i="24"/>
  <c r="K43" i="24"/>
  <c r="L38" i="24"/>
  <c r="K38" i="24"/>
  <c r="L33" i="24"/>
  <c r="K33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L21" i="24"/>
  <c r="L16" i="24"/>
  <c r="L11" i="24"/>
  <c r="L6" i="24"/>
  <c r="H20" i="24"/>
  <c r="H15" i="24"/>
  <c r="K11" i="24" s="1"/>
  <c r="H25" i="24"/>
  <c r="H10" i="24"/>
  <c r="H14" i="24"/>
  <c r="H21" i="24"/>
  <c r="K21" i="24" s="1"/>
  <c r="H6" i="24"/>
  <c r="H11" i="24"/>
  <c r="H16" i="24"/>
  <c r="K16" i="24" s="1"/>
  <c r="H22" i="24"/>
  <c r="H7" i="24"/>
  <c r="H12" i="24"/>
  <c r="H17" i="24"/>
  <c r="H18" i="24"/>
  <c r="H23" i="24"/>
  <c r="H8" i="24"/>
  <c r="K6" i="24" s="1"/>
  <c r="H13" i="24"/>
  <c r="H24" i="24"/>
  <c r="H9" i="24"/>
  <c r="H19" i="24"/>
  <c r="L6" i="13"/>
  <c r="E68" i="21" l="1"/>
  <c r="I63" i="21"/>
  <c r="I58" i="21"/>
  <c r="I53" i="21"/>
  <c r="I48" i="21"/>
  <c r="D58" i="21" l="1"/>
  <c r="D63" i="21"/>
  <c r="D48" i="21"/>
  <c r="D53" i="21"/>
  <c r="D64" i="21"/>
  <c r="D59" i="21"/>
  <c r="F59" i="21" s="1"/>
  <c r="G59" i="21" s="1"/>
  <c r="D49" i="21"/>
  <c r="F49" i="21" s="1"/>
  <c r="G49" i="21" s="1"/>
  <c r="D54" i="21"/>
  <c r="F54" i="21" s="1"/>
  <c r="G54" i="21" s="1"/>
  <c r="D62" i="21"/>
  <c r="D65" i="21"/>
  <c r="F65" i="21" s="1"/>
  <c r="G65" i="21" s="1"/>
  <c r="D57" i="21"/>
  <c r="D50" i="21"/>
  <c r="F50" i="21" s="1"/>
  <c r="G50" i="21" s="1"/>
  <c r="D67" i="21"/>
  <c r="D55" i="21"/>
  <c r="F55" i="21" s="1"/>
  <c r="G55" i="21" s="1"/>
  <c r="D52" i="21"/>
  <c r="D60" i="21"/>
  <c r="F60" i="21" s="1"/>
  <c r="G60" i="21" s="1"/>
  <c r="D61" i="21"/>
  <c r="D66" i="21"/>
  <c r="F66" i="21" s="1"/>
  <c r="G66" i="21" s="1"/>
  <c r="D56" i="21"/>
  <c r="F56" i="21" s="1"/>
  <c r="G56" i="21" s="1"/>
  <c r="D51" i="21"/>
  <c r="F51" i="21" s="1"/>
  <c r="G51" i="21" s="1"/>
  <c r="F61" i="21"/>
  <c r="G61" i="21" s="1"/>
  <c r="F52" i="21"/>
  <c r="G52" i="21" s="1"/>
  <c r="F67" i="21"/>
  <c r="G67" i="21" s="1"/>
  <c r="F57" i="21"/>
  <c r="G57" i="21" s="1"/>
  <c r="F62" i="21"/>
  <c r="G62" i="21" s="1"/>
  <c r="F64" i="21"/>
  <c r="G64" i="21" s="1"/>
  <c r="F53" i="21"/>
  <c r="G53" i="21" s="1"/>
  <c r="F48" i="21"/>
  <c r="G48" i="21" s="1"/>
  <c r="F58" i="21"/>
  <c r="G58" i="21" s="1"/>
  <c r="T58" i="21"/>
  <c r="T63" i="21"/>
  <c r="T50" i="21"/>
  <c r="T49" i="21"/>
  <c r="T53" i="21"/>
  <c r="T57" i="21"/>
  <c r="T66" i="21"/>
  <c r="T60" i="21"/>
  <c r="T54" i="21"/>
  <c r="T48" i="21"/>
  <c r="T55" i="21"/>
  <c r="T51" i="21"/>
  <c r="T52" i="21"/>
  <c r="T65" i="21"/>
  <c r="T59" i="21"/>
  <c r="T61" i="21"/>
  <c r="T56" i="21"/>
  <c r="T67" i="21"/>
  <c r="T62" i="21"/>
  <c r="T64" i="21"/>
  <c r="H58" i="21" l="1"/>
  <c r="H53" i="21"/>
  <c r="J63" i="21"/>
  <c r="H48" i="21"/>
  <c r="F63" i="21"/>
  <c r="G63" i="21" s="1"/>
  <c r="H63" i="21" s="1"/>
  <c r="J58" i="21"/>
  <c r="J53" i="21"/>
  <c r="D68" i="21"/>
  <c r="J48" i="21"/>
  <c r="T68" i="21"/>
  <c r="I24" i="22"/>
  <c r="K24" i="22" s="1"/>
  <c r="L24" i="22" s="1"/>
  <c r="I14" i="22"/>
  <c r="K14" i="22" s="1"/>
  <c r="L14" i="22" s="1"/>
  <c r="I9" i="22"/>
  <c r="K9" i="22" s="1"/>
  <c r="L9" i="22" s="1"/>
  <c r="I19" i="22"/>
  <c r="K19" i="22" s="1"/>
  <c r="L19" i="22" s="1"/>
  <c r="I15" i="22"/>
  <c r="K15" i="22" s="1"/>
  <c r="L15" i="22" s="1"/>
  <c r="I23" i="22"/>
  <c r="K23" i="22" s="1"/>
  <c r="L23" i="22" s="1"/>
  <c r="I10" i="22"/>
  <c r="K10" i="22" s="1"/>
  <c r="L10" i="22" s="1"/>
  <c r="I13" i="22"/>
  <c r="K13" i="22" s="1"/>
  <c r="L13" i="22" s="1"/>
  <c r="I25" i="22"/>
  <c r="I8" i="22"/>
  <c r="I20" i="22"/>
  <c r="K20" i="22" s="1"/>
  <c r="L20" i="22" s="1"/>
  <c r="I18" i="22"/>
  <c r="K18" i="22" s="1"/>
  <c r="L18" i="22" s="1"/>
  <c r="I17" i="22"/>
  <c r="K17" i="22" s="1"/>
  <c r="L17" i="22" s="1"/>
  <c r="I12" i="22"/>
  <c r="K12" i="22" s="1"/>
  <c r="L12" i="22" s="1"/>
  <c r="I22" i="22"/>
  <c r="K22" i="22" s="1"/>
  <c r="L22" i="22" s="1"/>
  <c r="I7" i="22"/>
  <c r="K7" i="22" s="1"/>
  <c r="L7" i="22" s="1"/>
  <c r="I11" i="22"/>
  <c r="K11" i="22" s="1"/>
  <c r="L11" i="22" s="1"/>
  <c r="I6" i="22"/>
  <c r="K6" i="22" s="1"/>
  <c r="L6" i="22" s="1"/>
  <c r="I21" i="22"/>
  <c r="K21" i="22" s="1"/>
  <c r="L21" i="22" s="1"/>
  <c r="I16" i="22"/>
  <c r="K16" i="22" s="1"/>
  <c r="L16" i="22" s="1"/>
  <c r="F16" i="23"/>
  <c r="G16" i="23" s="1"/>
  <c r="F21" i="23"/>
  <c r="G21" i="23" s="1"/>
  <c r="F6" i="23"/>
  <c r="G6" i="23" s="1"/>
  <c r="F11" i="23"/>
  <c r="G11" i="23" s="1"/>
  <c r="H11" i="23" s="1"/>
  <c r="F22" i="23"/>
  <c r="G22" i="23" s="1"/>
  <c r="F17" i="23"/>
  <c r="G17" i="23" s="1"/>
  <c r="F7" i="23"/>
  <c r="G7" i="23" s="1"/>
  <c r="F12" i="23"/>
  <c r="G12" i="23" s="1"/>
  <c r="F20" i="23"/>
  <c r="G20" i="23" s="1"/>
  <c r="F23" i="23"/>
  <c r="G23" i="23" s="1"/>
  <c r="F8" i="23"/>
  <c r="G8" i="23" s="1"/>
  <c r="F15" i="23"/>
  <c r="G15" i="23" s="1"/>
  <c r="F25" i="23"/>
  <c r="G25" i="23" s="1"/>
  <c r="F13" i="23"/>
  <c r="G13" i="23" s="1"/>
  <c r="F18" i="23"/>
  <c r="G18" i="23" s="1"/>
  <c r="F10" i="23"/>
  <c r="G10" i="23" s="1"/>
  <c r="F19" i="23"/>
  <c r="G19" i="23" s="1"/>
  <c r="F24" i="23"/>
  <c r="G24" i="23" s="1"/>
  <c r="F9" i="23"/>
  <c r="G9" i="23" s="1"/>
  <c r="F14" i="23"/>
  <c r="G14" i="23" s="1"/>
  <c r="F69" i="23"/>
  <c r="G69" i="23" s="1"/>
  <c r="F71" i="23"/>
  <c r="G71" i="23" s="1"/>
  <c r="F66" i="23"/>
  <c r="G66" i="23" s="1"/>
  <c r="F67" i="23"/>
  <c r="G67" i="23" s="1"/>
  <c r="F39" i="23"/>
  <c r="G39" i="23" s="1"/>
  <c r="F59" i="23"/>
  <c r="G59" i="23" s="1"/>
  <c r="F64" i="23"/>
  <c r="G64" i="23" s="1"/>
  <c r="F49" i="23"/>
  <c r="G49" i="23" s="1"/>
  <c r="F54" i="23"/>
  <c r="G54" i="23" s="1"/>
  <c r="F44" i="23"/>
  <c r="G44" i="23" s="1"/>
  <c r="F50" i="23"/>
  <c r="G50" i="23" s="1"/>
  <c r="F63" i="23"/>
  <c r="G63" i="23" s="1"/>
  <c r="F48" i="23"/>
  <c r="G48" i="23" s="1"/>
  <c r="L46" i="23" s="1"/>
  <c r="M46" i="23" s="1"/>
  <c r="F45" i="23"/>
  <c r="G45" i="23" s="1"/>
  <c r="F65" i="23"/>
  <c r="G65" i="23" s="1"/>
  <c r="F43" i="23"/>
  <c r="G43" i="23" s="1"/>
  <c r="F53" i="23"/>
  <c r="G53" i="23" s="1"/>
  <c r="F55" i="23"/>
  <c r="G55" i="23" s="1"/>
  <c r="F60" i="23"/>
  <c r="G60" i="23" s="1"/>
  <c r="F38" i="23"/>
  <c r="G38" i="23" s="1"/>
  <c r="F58" i="23"/>
  <c r="G58" i="23" s="1"/>
  <c r="F40" i="23"/>
  <c r="G40" i="23" s="1"/>
  <c r="F70" i="23"/>
  <c r="G70" i="23" s="1"/>
  <c r="F37" i="23"/>
  <c r="G37" i="23" s="1"/>
  <c r="F57" i="23"/>
  <c r="G57" i="23" s="1"/>
  <c r="L56" i="23" s="1"/>
  <c r="M56" i="23" s="1"/>
  <c r="F52" i="23"/>
  <c r="G52" i="23" s="1"/>
  <c r="F47" i="23"/>
  <c r="G47" i="23" s="1"/>
  <c r="F62" i="23"/>
  <c r="G62" i="23" s="1"/>
  <c r="L61" i="23" s="1"/>
  <c r="M61" i="23" s="1"/>
  <c r="F42" i="23"/>
  <c r="G42" i="23" s="1"/>
  <c r="F46" i="23"/>
  <c r="G46" i="23" s="1"/>
  <c r="F36" i="23"/>
  <c r="G36" i="23" s="1"/>
  <c r="F56" i="23"/>
  <c r="G56" i="23" s="1"/>
  <c r="F41" i="23"/>
  <c r="G41" i="23" s="1"/>
  <c r="L41" i="23" s="1"/>
  <c r="M41" i="23" s="1"/>
  <c r="F61" i="23"/>
  <c r="G61" i="23" s="1"/>
  <c r="S37" i="23"/>
  <c r="F51" i="23"/>
  <c r="G51" i="23" s="1"/>
  <c r="S36" i="23"/>
  <c r="F68" i="23"/>
  <c r="G68" i="23" s="1"/>
  <c r="T16" i="23"/>
  <c r="T21" i="23"/>
  <c r="T6" i="23"/>
  <c r="T11" i="23"/>
  <c r="T22" i="23"/>
  <c r="T17" i="23"/>
  <c r="T7" i="23"/>
  <c r="T12" i="23"/>
  <c r="T20" i="23"/>
  <c r="T23" i="23"/>
  <c r="T8" i="23"/>
  <c r="T15" i="23"/>
  <c r="T25" i="23"/>
  <c r="T13" i="23"/>
  <c r="T18" i="23"/>
  <c r="T10" i="23"/>
  <c r="T19" i="23"/>
  <c r="T24" i="23"/>
  <c r="T9" i="23"/>
  <c r="T14" i="23"/>
  <c r="F65" i="22"/>
  <c r="G65" i="22" s="1"/>
  <c r="F47" i="22"/>
  <c r="G47" i="22" s="1"/>
  <c r="F57" i="22"/>
  <c r="G57" i="22" s="1"/>
  <c r="F37" i="22"/>
  <c r="G37" i="22" s="1"/>
  <c r="F42" i="22"/>
  <c r="G42" i="22" s="1"/>
  <c r="M42" i="22" s="1"/>
  <c r="N42" i="22" s="1"/>
  <c r="F52" i="22"/>
  <c r="G52" i="22" s="1"/>
  <c r="F32" i="22"/>
  <c r="G32" i="22" s="1"/>
  <c r="F58" i="22"/>
  <c r="G58" i="22" s="1"/>
  <c r="F48" i="22"/>
  <c r="G48" i="22" s="1"/>
  <c r="M47" i="22" s="1"/>
  <c r="N47" i="22" s="1"/>
  <c r="F38" i="22"/>
  <c r="G38" i="22" s="1"/>
  <c r="F43" i="22"/>
  <c r="G43" i="22" s="1"/>
  <c r="F53" i="22"/>
  <c r="G53" i="22" s="1"/>
  <c r="F33" i="22"/>
  <c r="G33" i="22" s="1"/>
  <c r="M32" i="22" s="1"/>
  <c r="N32" i="22" s="1"/>
  <c r="F67" i="22"/>
  <c r="G67" i="22" s="1"/>
  <c r="F36" i="22"/>
  <c r="G36" i="22" s="1"/>
  <c r="F54" i="22"/>
  <c r="G54" i="22" s="1"/>
  <c r="F34" i="22"/>
  <c r="G34" i="22" s="1"/>
  <c r="F56" i="22"/>
  <c r="G56" i="22" s="1"/>
  <c r="F51" i="22"/>
  <c r="G51" i="22" s="1"/>
  <c r="F59" i="22"/>
  <c r="G59" i="22" s="1"/>
  <c r="F39" i="22"/>
  <c r="G39" i="22" s="1"/>
  <c r="F46" i="22"/>
  <c r="G46" i="22" s="1"/>
  <c r="F61" i="22"/>
  <c r="G61" i="22" s="1"/>
  <c r="F44" i="22"/>
  <c r="G44" i="22" s="1"/>
  <c r="F49" i="22"/>
  <c r="G49" i="22" s="1"/>
  <c r="F41" i="22"/>
  <c r="G41" i="22" s="1"/>
  <c r="F50" i="22"/>
  <c r="G50" i="22" s="1"/>
  <c r="F60" i="22"/>
  <c r="G60" i="22" s="1"/>
  <c r="F40" i="22"/>
  <c r="G40" i="22" s="1"/>
  <c r="F45" i="22"/>
  <c r="G45" i="22" s="1"/>
  <c r="F35" i="22"/>
  <c r="G35" i="22" s="1"/>
  <c r="F55" i="22"/>
  <c r="G55" i="22" s="1"/>
  <c r="F62" i="22"/>
  <c r="G62" i="22" s="1"/>
  <c r="F63" i="22"/>
  <c r="G63" i="22" s="1"/>
  <c r="F66" i="22"/>
  <c r="G66" i="22" s="1"/>
  <c r="F64" i="22"/>
  <c r="G64" i="22" s="1"/>
  <c r="F40" i="21"/>
  <c r="G40" i="21" s="1"/>
  <c r="F42" i="21"/>
  <c r="G42" i="21" s="1"/>
  <c r="F37" i="21"/>
  <c r="G37" i="21" s="1"/>
  <c r="F38" i="21"/>
  <c r="G38" i="21" s="1"/>
  <c r="F10" i="21"/>
  <c r="G10" i="21" s="1"/>
  <c r="F30" i="21"/>
  <c r="G30" i="21" s="1"/>
  <c r="F35" i="21"/>
  <c r="G35" i="21" s="1"/>
  <c r="F20" i="21"/>
  <c r="G20" i="21" s="1"/>
  <c r="F25" i="21"/>
  <c r="G25" i="21" s="1"/>
  <c r="F15" i="21"/>
  <c r="G15" i="21" s="1"/>
  <c r="F21" i="21"/>
  <c r="G21" i="21" s="1"/>
  <c r="F34" i="21"/>
  <c r="G34" i="21" s="1"/>
  <c r="F19" i="21"/>
  <c r="G19" i="21" s="1"/>
  <c r="F16" i="21"/>
  <c r="G16" i="21" s="1"/>
  <c r="F36" i="21"/>
  <c r="G36" i="21" s="1"/>
  <c r="F14" i="21"/>
  <c r="G14" i="21" s="1"/>
  <c r="F24" i="21"/>
  <c r="G24" i="21" s="1"/>
  <c r="F26" i="21"/>
  <c r="G26" i="21" s="1"/>
  <c r="F31" i="21"/>
  <c r="G31" i="21" s="1"/>
  <c r="F9" i="21"/>
  <c r="G9" i="21" s="1"/>
  <c r="F29" i="21"/>
  <c r="G29" i="21" s="1"/>
  <c r="F11" i="21"/>
  <c r="G11" i="21" s="1"/>
  <c r="F41" i="21"/>
  <c r="G41" i="21" s="1"/>
  <c r="F8" i="21"/>
  <c r="G8" i="21" s="1"/>
  <c r="F28" i="21"/>
  <c r="G28" i="21" s="1"/>
  <c r="F23" i="21"/>
  <c r="G23" i="21" s="1"/>
  <c r="F18" i="21"/>
  <c r="G18" i="21" s="1"/>
  <c r="F33" i="21"/>
  <c r="G33" i="21" s="1"/>
  <c r="F13" i="21"/>
  <c r="G13" i="21" s="1"/>
  <c r="F17" i="21"/>
  <c r="G17" i="21" s="1"/>
  <c r="F7" i="21"/>
  <c r="G7" i="21" s="1"/>
  <c r="F27" i="21"/>
  <c r="G27" i="21" s="1"/>
  <c r="F12" i="21"/>
  <c r="G12" i="21" s="1"/>
  <c r="F32" i="21"/>
  <c r="G32" i="21" s="1"/>
  <c r="F22" i="21"/>
  <c r="G22" i="21" s="1"/>
  <c r="F39" i="21"/>
  <c r="G39" i="21" s="1"/>
  <c r="J67" i="20"/>
  <c r="J66" i="20"/>
  <c r="J41" i="20"/>
  <c r="I61" i="20"/>
  <c r="J61" i="20" s="1"/>
  <c r="H61" i="20"/>
  <c r="I56" i="20"/>
  <c r="J56" i="20" s="1"/>
  <c r="H56" i="20"/>
  <c r="I51" i="20"/>
  <c r="J51" i="20" s="1"/>
  <c r="H51" i="20"/>
  <c r="I46" i="20"/>
  <c r="J46" i="20" s="1"/>
  <c r="H46" i="20"/>
  <c r="I41" i="20"/>
  <c r="H41" i="20"/>
  <c r="I36" i="20"/>
  <c r="J36" i="20" s="1"/>
  <c r="H36" i="20"/>
  <c r="J28" i="20"/>
  <c r="K28" i="20" s="1"/>
  <c r="H28" i="20"/>
  <c r="G28" i="20"/>
  <c r="J27" i="20"/>
  <c r="L27" i="20" s="1"/>
  <c r="H27" i="20"/>
  <c r="G27" i="20"/>
  <c r="J26" i="20"/>
  <c r="L26" i="20" s="1"/>
  <c r="H26" i="20"/>
  <c r="G26" i="20"/>
  <c r="L25" i="20"/>
  <c r="K25" i="20"/>
  <c r="J25" i="20"/>
  <c r="H25" i="20"/>
  <c r="G25" i="20"/>
  <c r="P24" i="20"/>
  <c r="M24" i="20"/>
  <c r="J24" i="20"/>
  <c r="K24" i="20" s="1"/>
  <c r="H24" i="20"/>
  <c r="G24" i="20"/>
  <c r="J23" i="20"/>
  <c r="K23" i="20" s="1"/>
  <c r="H23" i="20"/>
  <c r="G23" i="20"/>
  <c r="J22" i="20"/>
  <c r="L22" i="20" s="1"/>
  <c r="H22" i="20"/>
  <c r="G22" i="20"/>
  <c r="J21" i="20"/>
  <c r="L21" i="20" s="1"/>
  <c r="H21" i="20"/>
  <c r="G21" i="20"/>
  <c r="J20" i="20"/>
  <c r="L20" i="20" s="1"/>
  <c r="H20" i="20"/>
  <c r="G20" i="20"/>
  <c r="P19" i="20"/>
  <c r="M19" i="20"/>
  <c r="J19" i="20"/>
  <c r="H19" i="20"/>
  <c r="O19" i="20" s="1"/>
  <c r="G19" i="20"/>
  <c r="J18" i="20"/>
  <c r="K18" i="20" s="1"/>
  <c r="H18" i="20"/>
  <c r="G18" i="20"/>
  <c r="J17" i="20"/>
  <c r="L17" i="20" s="1"/>
  <c r="H17" i="20"/>
  <c r="G17" i="20"/>
  <c r="J16" i="20"/>
  <c r="K16" i="20" s="1"/>
  <c r="H16" i="20"/>
  <c r="G16" i="20"/>
  <c r="J15" i="20"/>
  <c r="L15" i="20" s="1"/>
  <c r="H15" i="20"/>
  <c r="G15" i="20"/>
  <c r="P14" i="20"/>
  <c r="M14" i="20"/>
  <c r="J14" i="20"/>
  <c r="H14" i="20"/>
  <c r="G14" i="20"/>
  <c r="J13" i="20"/>
  <c r="K13" i="20" s="1"/>
  <c r="H13" i="20"/>
  <c r="G13" i="20"/>
  <c r="J12" i="20"/>
  <c r="L12" i="20" s="1"/>
  <c r="H12" i="20"/>
  <c r="G12" i="20"/>
  <c r="J11" i="20"/>
  <c r="L11" i="20" s="1"/>
  <c r="H11" i="20"/>
  <c r="G11" i="20"/>
  <c r="L10" i="20"/>
  <c r="J10" i="20"/>
  <c r="K10" i="20" s="1"/>
  <c r="H10" i="20"/>
  <c r="G10" i="20"/>
  <c r="P9" i="20"/>
  <c r="M9" i="20"/>
  <c r="J9" i="20"/>
  <c r="L9" i="20" s="1"/>
  <c r="H9" i="20"/>
  <c r="O9" i="20" s="1"/>
  <c r="G9" i="20"/>
  <c r="L23" i="20" l="1"/>
  <c r="N27" i="21"/>
  <c r="O27" i="21" s="1"/>
  <c r="M37" i="22"/>
  <c r="N37" i="22" s="1"/>
  <c r="L24" i="20"/>
  <c r="N22" i="21"/>
  <c r="O22" i="21" s="1"/>
  <c r="M57" i="22"/>
  <c r="N57" i="22" s="1"/>
  <c r="H6" i="23"/>
  <c r="M16" i="22"/>
  <c r="Q19" i="20"/>
  <c r="M52" i="22"/>
  <c r="N52" i="22" s="1"/>
  <c r="L51" i="23"/>
  <c r="M51" i="23" s="1"/>
  <c r="L36" i="23"/>
  <c r="M36" i="23" s="1"/>
  <c r="M11" i="22"/>
  <c r="N9" i="20"/>
  <c r="O14" i="20"/>
  <c r="O24" i="20"/>
  <c r="H16" i="23"/>
  <c r="H21" i="23"/>
  <c r="H68" i="21"/>
  <c r="H29" i="20"/>
  <c r="Q14" i="20"/>
  <c r="L18" i="20"/>
  <c r="K19" i="20"/>
  <c r="K20" i="20"/>
  <c r="N24" i="20"/>
  <c r="N7" i="21"/>
  <c r="O7" i="21" s="1"/>
  <c r="M6" i="22"/>
  <c r="Q9" i="20"/>
  <c r="L13" i="20"/>
  <c r="K14" i="20"/>
  <c r="K15" i="20"/>
  <c r="N19" i="20"/>
  <c r="L19" i="20"/>
  <c r="N32" i="21"/>
  <c r="O32" i="21" s="1"/>
  <c r="N17" i="21"/>
  <c r="O17" i="21" s="1"/>
  <c r="M21" i="22"/>
  <c r="K9" i="20"/>
  <c r="N14" i="20"/>
  <c r="L14" i="20"/>
  <c r="Q24" i="20"/>
  <c r="L28" i="20"/>
  <c r="N12" i="21"/>
  <c r="O12" i="21" s="1"/>
  <c r="G68" i="21"/>
  <c r="T28" i="23"/>
  <c r="G73" i="23"/>
  <c r="T27" i="23"/>
  <c r="T26" i="23"/>
  <c r="S19" i="20"/>
  <c r="S9" i="20"/>
  <c r="K11" i="20"/>
  <c r="R9" i="20" s="1"/>
  <c r="K21" i="20"/>
  <c r="K26" i="20"/>
  <c r="K12" i="20"/>
  <c r="L16" i="20"/>
  <c r="K17" i="20"/>
  <c r="K22" i="20"/>
  <c r="K27" i="20"/>
  <c r="S14" i="20" l="1"/>
  <c r="S24" i="20"/>
  <c r="R24" i="20"/>
  <c r="R14" i="20"/>
  <c r="R19" i="20"/>
  <c r="P65" i="18"/>
  <c r="N65" i="18"/>
  <c r="L65" i="18"/>
  <c r="M65" i="18" s="1"/>
  <c r="K65" i="18"/>
  <c r="P63" i="18"/>
  <c r="N63" i="18"/>
  <c r="L63" i="18"/>
  <c r="K63" i="18"/>
  <c r="P61" i="18"/>
  <c r="N61" i="18"/>
  <c r="L61" i="18"/>
  <c r="K61" i="18"/>
  <c r="P59" i="18"/>
  <c r="N59" i="18"/>
  <c r="L59" i="18"/>
  <c r="K59" i="18"/>
  <c r="P57" i="18"/>
  <c r="N57" i="18"/>
  <c r="L57" i="18"/>
  <c r="K57" i="18"/>
  <c r="P55" i="18"/>
  <c r="Q55" i="18" s="1"/>
  <c r="N55" i="18"/>
  <c r="O55" i="18" s="1"/>
  <c r="K55" i="18"/>
  <c r="L55" i="18" s="1"/>
  <c r="M55" i="18" s="1"/>
  <c r="P53" i="18"/>
  <c r="N53" i="18"/>
  <c r="K53" i="18"/>
  <c r="L53" i="18" s="1"/>
  <c r="P51" i="18"/>
  <c r="N51" i="18"/>
  <c r="K51" i="18"/>
  <c r="L51" i="18" s="1"/>
  <c r="P49" i="18"/>
  <c r="N49" i="18"/>
  <c r="K49" i="18"/>
  <c r="L49" i="18" s="1"/>
  <c r="P47" i="18"/>
  <c r="N47" i="18"/>
  <c r="K47" i="18"/>
  <c r="L47" i="18" s="1"/>
  <c r="P45" i="18"/>
  <c r="N45" i="18"/>
  <c r="O45" i="18" s="1"/>
  <c r="L45" i="18"/>
  <c r="K45" i="18"/>
  <c r="P43" i="18"/>
  <c r="N43" i="18"/>
  <c r="L43" i="18"/>
  <c r="K43" i="18"/>
  <c r="P41" i="18"/>
  <c r="N41" i="18"/>
  <c r="L41" i="18"/>
  <c r="K41" i="18"/>
  <c r="P39" i="18"/>
  <c r="N39" i="18"/>
  <c r="L39" i="18"/>
  <c r="K39" i="18"/>
  <c r="P37" i="18"/>
  <c r="N37" i="18"/>
  <c r="L37" i="18"/>
  <c r="K37" i="18"/>
  <c r="P35" i="18"/>
  <c r="Q35" i="18" s="1"/>
  <c r="N35" i="18"/>
  <c r="O35" i="18" s="1"/>
  <c r="K35" i="18"/>
  <c r="L35" i="18" s="1"/>
  <c r="M35" i="18" s="1"/>
  <c r="K33" i="18"/>
  <c r="L33" i="18" s="1"/>
  <c r="L31" i="18"/>
  <c r="K31" i="18"/>
  <c r="K29" i="18"/>
  <c r="L29" i="18" s="1"/>
  <c r="P27" i="18"/>
  <c r="N27" i="18"/>
  <c r="K27" i="18"/>
  <c r="L27" i="18" s="1"/>
  <c r="P25" i="18"/>
  <c r="N25" i="18"/>
  <c r="K25" i="18"/>
  <c r="L25" i="18" s="1"/>
  <c r="M25" i="18" s="1"/>
  <c r="P23" i="18"/>
  <c r="N23" i="18"/>
  <c r="K23" i="18"/>
  <c r="L23" i="18" s="1"/>
  <c r="P21" i="18"/>
  <c r="N21" i="18"/>
  <c r="K21" i="18"/>
  <c r="L21" i="18" s="1"/>
  <c r="P19" i="18"/>
  <c r="N19" i="18"/>
  <c r="K19" i="18"/>
  <c r="L19" i="18" s="1"/>
  <c r="P17" i="18"/>
  <c r="N17" i="18"/>
  <c r="K17" i="18"/>
  <c r="L17" i="18" s="1"/>
  <c r="P15" i="18"/>
  <c r="N15" i="18"/>
  <c r="K15" i="18"/>
  <c r="L15" i="18" s="1"/>
  <c r="P13" i="18"/>
  <c r="N13" i="18"/>
  <c r="K13" i="18"/>
  <c r="L13" i="18" s="1"/>
  <c r="AA11" i="18"/>
  <c r="P11" i="18"/>
  <c r="N11" i="18"/>
  <c r="K11" i="18"/>
  <c r="L11" i="18" s="1"/>
  <c r="P9" i="18"/>
  <c r="N9" i="18"/>
  <c r="K9" i="18"/>
  <c r="L9" i="18" s="1"/>
  <c r="Z7" i="18"/>
  <c r="Y7" i="18"/>
  <c r="P7" i="18"/>
  <c r="N7" i="18"/>
  <c r="K7" i="18"/>
  <c r="L7" i="18" s="1"/>
  <c r="Z5" i="18"/>
  <c r="Y5" i="18"/>
  <c r="AA5" i="18" s="1"/>
  <c r="P5" i="18"/>
  <c r="Q5" i="18" s="1"/>
  <c r="N5" i="18"/>
  <c r="O5" i="18" s="1"/>
  <c r="K5" i="18"/>
  <c r="L5" i="18" s="1"/>
  <c r="N58" i="17"/>
  <c r="O58" i="17" s="1"/>
  <c r="L58" i="17"/>
  <c r="M58" i="17" s="1"/>
  <c r="I58" i="17"/>
  <c r="J58" i="17" s="1"/>
  <c r="K58" i="17" s="1"/>
  <c r="N56" i="17"/>
  <c r="O56" i="17" s="1"/>
  <c r="L56" i="17"/>
  <c r="M56" i="17" s="1"/>
  <c r="I56" i="17"/>
  <c r="J56" i="17" s="1"/>
  <c r="K56" i="17" s="1"/>
  <c r="N54" i="17"/>
  <c r="L54" i="17"/>
  <c r="I54" i="17"/>
  <c r="J54" i="17" s="1"/>
  <c r="N52" i="17"/>
  <c r="L52" i="17"/>
  <c r="I52" i="17"/>
  <c r="J52" i="17" s="1"/>
  <c r="N50" i="17"/>
  <c r="L50" i="17"/>
  <c r="I50" i="17"/>
  <c r="J50" i="17" s="1"/>
  <c r="N48" i="17"/>
  <c r="L48" i="17"/>
  <c r="I48" i="17"/>
  <c r="J48" i="17" s="1"/>
  <c r="N46" i="17"/>
  <c r="L46" i="17"/>
  <c r="I46" i="17"/>
  <c r="J46" i="17" s="1"/>
  <c r="N44" i="17"/>
  <c r="L44" i="17"/>
  <c r="I44" i="17"/>
  <c r="J44" i="17" s="1"/>
  <c r="N42" i="17"/>
  <c r="L42" i="17"/>
  <c r="I42" i="17"/>
  <c r="J42" i="17" s="1"/>
  <c r="N40" i="17"/>
  <c r="L40" i="17"/>
  <c r="I40" i="17"/>
  <c r="J40" i="17" s="1"/>
  <c r="N38" i="17"/>
  <c r="L38" i="17"/>
  <c r="I38" i="17"/>
  <c r="J38" i="17" s="1"/>
  <c r="O36" i="17"/>
  <c r="N36" i="17"/>
  <c r="L36" i="17"/>
  <c r="I36" i="17"/>
  <c r="J36" i="17" s="1"/>
  <c r="N34" i="17"/>
  <c r="O34" i="17" s="1"/>
  <c r="P34" i="17" s="1"/>
  <c r="L34" i="17"/>
  <c r="M34" i="17" s="1"/>
  <c r="I34" i="17"/>
  <c r="J34" i="17" s="1"/>
  <c r="K34" i="17" s="1"/>
  <c r="N32" i="17"/>
  <c r="L32" i="17"/>
  <c r="I32" i="17"/>
  <c r="J32" i="17" s="1"/>
  <c r="N30" i="17"/>
  <c r="L30" i="17"/>
  <c r="I30" i="17"/>
  <c r="J30" i="17" s="1"/>
  <c r="N28" i="17"/>
  <c r="L28" i="17"/>
  <c r="I28" i="17"/>
  <c r="J28" i="17" s="1"/>
  <c r="N26" i="17"/>
  <c r="L26" i="17"/>
  <c r="I26" i="17"/>
  <c r="J26" i="17" s="1"/>
  <c r="N24" i="17"/>
  <c r="M24" i="17"/>
  <c r="L24" i="17"/>
  <c r="I24" i="17"/>
  <c r="J24" i="17" s="1"/>
  <c r="N22" i="17"/>
  <c r="L22" i="17"/>
  <c r="I22" i="17"/>
  <c r="J22" i="17" s="1"/>
  <c r="N20" i="17"/>
  <c r="L20" i="17"/>
  <c r="I20" i="17"/>
  <c r="J20" i="17" s="1"/>
  <c r="N18" i="17"/>
  <c r="L18" i="17"/>
  <c r="I18" i="17"/>
  <c r="J18" i="17" s="1"/>
  <c r="N16" i="17"/>
  <c r="L16" i="17"/>
  <c r="I16" i="17"/>
  <c r="J16" i="17" s="1"/>
  <c r="N14" i="17"/>
  <c r="L14" i="17"/>
  <c r="M14" i="17" s="1"/>
  <c r="I14" i="17"/>
  <c r="J14" i="17" s="1"/>
  <c r="N12" i="17"/>
  <c r="L12" i="17"/>
  <c r="I12" i="17"/>
  <c r="J12" i="17" s="1"/>
  <c r="N10" i="17"/>
  <c r="L10" i="17"/>
  <c r="I10" i="17"/>
  <c r="J10" i="17" s="1"/>
  <c r="N8" i="17"/>
  <c r="L8" i="17"/>
  <c r="I8" i="17"/>
  <c r="J8" i="17" s="1"/>
  <c r="N6" i="17"/>
  <c r="L6" i="17"/>
  <c r="I6" i="17"/>
  <c r="J6" i="17" s="1"/>
  <c r="N4" i="17"/>
  <c r="O4" i="17" s="1"/>
  <c r="L4" i="17"/>
  <c r="M4" i="17" s="1"/>
  <c r="I4" i="17"/>
  <c r="J4" i="17" s="1"/>
  <c r="J64" i="16"/>
  <c r="I64" i="16"/>
  <c r="S63" i="16"/>
  <c r="N63" i="16"/>
  <c r="R63" i="16" s="1"/>
  <c r="M63" i="16"/>
  <c r="Q63" i="16" s="1"/>
  <c r="J63" i="16"/>
  <c r="I63" i="16"/>
  <c r="J62" i="16"/>
  <c r="I62" i="16"/>
  <c r="N61" i="16"/>
  <c r="M61" i="16"/>
  <c r="J61" i="16"/>
  <c r="I61" i="16"/>
  <c r="J60" i="16"/>
  <c r="I60" i="16"/>
  <c r="N59" i="16"/>
  <c r="M59" i="16"/>
  <c r="J59" i="16"/>
  <c r="I59" i="16"/>
  <c r="J58" i="16"/>
  <c r="I58" i="16"/>
  <c r="N57" i="16"/>
  <c r="M57" i="16"/>
  <c r="J57" i="16"/>
  <c r="I57" i="16"/>
  <c r="J56" i="16"/>
  <c r="I56" i="16"/>
  <c r="N55" i="16"/>
  <c r="M55" i="16"/>
  <c r="J55" i="16"/>
  <c r="I55" i="16"/>
  <c r="J54" i="16"/>
  <c r="I54" i="16"/>
  <c r="S53" i="16"/>
  <c r="R53" i="16"/>
  <c r="Q53" i="16"/>
  <c r="N53" i="16"/>
  <c r="M53" i="16"/>
  <c r="J53" i="16"/>
  <c r="I53" i="16"/>
  <c r="O53" i="16" s="1"/>
  <c r="J52" i="16"/>
  <c r="I52" i="16"/>
  <c r="N51" i="16"/>
  <c r="M51" i="16"/>
  <c r="J51" i="16"/>
  <c r="I51" i="16"/>
  <c r="J50" i="16"/>
  <c r="I50" i="16"/>
  <c r="N49" i="16"/>
  <c r="M49" i="16"/>
  <c r="J49" i="16"/>
  <c r="I49" i="16"/>
  <c r="J48" i="16"/>
  <c r="I48" i="16"/>
  <c r="N47" i="16"/>
  <c r="M47" i="16"/>
  <c r="J47" i="16"/>
  <c r="I47" i="16"/>
  <c r="J46" i="16"/>
  <c r="I46" i="16"/>
  <c r="N45" i="16"/>
  <c r="M45" i="16"/>
  <c r="J45" i="16"/>
  <c r="I45" i="16"/>
  <c r="J44" i="16"/>
  <c r="I44" i="16"/>
  <c r="S43" i="16"/>
  <c r="R43" i="16"/>
  <c r="T43" i="16" s="1"/>
  <c r="Q43" i="16"/>
  <c r="N43" i="16"/>
  <c r="M43" i="16"/>
  <c r="J43" i="16"/>
  <c r="P43" i="16" s="1"/>
  <c r="I43" i="16"/>
  <c r="J42" i="16"/>
  <c r="I42" i="16"/>
  <c r="N41" i="16"/>
  <c r="M41" i="16"/>
  <c r="J41" i="16"/>
  <c r="I41" i="16"/>
  <c r="J40" i="16"/>
  <c r="I40" i="16"/>
  <c r="N39" i="16"/>
  <c r="M39" i="16"/>
  <c r="J39" i="16"/>
  <c r="I39" i="16"/>
  <c r="J38" i="16"/>
  <c r="I38" i="16"/>
  <c r="N37" i="16"/>
  <c r="M37" i="16"/>
  <c r="J37" i="16"/>
  <c r="I37" i="16"/>
  <c r="J36" i="16"/>
  <c r="I36" i="16"/>
  <c r="N35" i="16"/>
  <c r="M35" i="16"/>
  <c r="J35" i="16"/>
  <c r="I35" i="16"/>
  <c r="J34" i="16"/>
  <c r="I34" i="16"/>
  <c r="S33" i="16"/>
  <c r="R33" i="16"/>
  <c r="Q33" i="16"/>
  <c r="N33" i="16"/>
  <c r="M33" i="16"/>
  <c r="J33" i="16"/>
  <c r="I33" i="16"/>
  <c r="O33" i="16" s="1"/>
  <c r="J30" i="16"/>
  <c r="I30" i="16"/>
  <c r="S29" i="16"/>
  <c r="N29" i="16"/>
  <c r="R29" i="16" s="1"/>
  <c r="M29" i="16"/>
  <c r="Q29" i="16" s="1"/>
  <c r="J29" i="16"/>
  <c r="I29" i="16"/>
  <c r="J28" i="16"/>
  <c r="I28" i="16"/>
  <c r="S27" i="16"/>
  <c r="N27" i="16"/>
  <c r="P27" i="16" s="1"/>
  <c r="M27" i="16"/>
  <c r="O27" i="16" s="1"/>
  <c r="J27" i="16"/>
  <c r="I27" i="16"/>
  <c r="J26" i="16"/>
  <c r="I26" i="16"/>
  <c r="N25" i="16"/>
  <c r="M25" i="16"/>
  <c r="J25" i="16"/>
  <c r="I25" i="16"/>
  <c r="J24" i="16"/>
  <c r="I24" i="16"/>
  <c r="N23" i="16"/>
  <c r="M23" i="16"/>
  <c r="J23" i="16"/>
  <c r="I23" i="16"/>
  <c r="J22" i="16"/>
  <c r="I22" i="16"/>
  <c r="N21" i="16"/>
  <c r="M21" i="16"/>
  <c r="J21" i="16"/>
  <c r="I21" i="16"/>
  <c r="J20" i="16"/>
  <c r="I20" i="16"/>
  <c r="N19" i="16"/>
  <c r="M19" i="16"/>
  <c r="J19" i="16"/>
  <c r="I19" i="16"/>
  <c r="J18" i="16"/>
  <c r="I18" i="16"/>
  <c r="S17" i="16"/>
  <c r="R17" i="16"/>
  <c r="Q17" i="16"/>
  <c r="N17" i="16"/>
  <c r="M17" i="16"/>
  <c r="J17" i="16"/>
  <c r="I17" i="16"/>
  <c r="O17" i="16" s="1"/>
  <c r="J16" i="16"/>
  <c r="I16" i="16"/>
  <c r="N15" i="16"/>
  <c r="M15" i="16"/>
  <c r="J15" i="16"/>
  <c r="I15" i="16"/>
  <c r="J14" i="16"/>
  <c r="I14" i="16"/>
  <c r="N13" i="16"/>
  <c r="M13" i="16"/>
  <c r="J13" i="16"/>
  <c r="I13" i="16"/>
  <c r="J12" i="16"/>
  <c r="I12" i="16"/>
  <c r="N11" i="16"/>
  <c r="M11" i="16"/>
  <c r="J11" i="16"/>
  <c r="I11" i="16"/>
  <c r="J10" i="16"/>
  <c r="I10" i="16"/>
  <c r="N9" i="16"/>
  <c r="M9" i="16"/>
  <c r="J9" i="16"/>
  <c r="I9" i="16"/>
  <c r="J8" i="16"/>
  <c r="I8" i="16"/>
  <c r="S7" i="16"/>
  <c r="R7" i="16"/>
  <c r="Q7" i="16"/>
  <c r="N7" i="16"/>
  <c r="M7" i="16"/>
  <c r="J7" i="16"/>
  <c r="P7" i="16" s="1"/>
  <c r="I7" i="16"/>
  <c r="M89" i="15"/>
  <c r="J89" i="15"/>
  <c r="I89" i="15"/>
  <c r="M88" i="15"/>
  <c r="J88" i="15"/>
  <c r="I88" i="15"/>
  <c r="M85" i="15"/>
  <c r="J85" i="15"/>
  <c r="I85" i="15"/>
  <c r="O84" i="15"/>
  <c r="M84" i="15"/>
  <c r="Q84" i="15" s="1"/>
  <c r="J84" i="15"/>
  <c r="I84" i="15"/>
  <c r="M83" i="15"/>
  <c r="J83" i="15"/>
  <c r="I83" i="15"/>
  <c r="O82" i="15"/>
  <c r="M82" i="15"/>
  <c r="Q82" i="15" s="1"/>
  <c r="J82" i="15"/>
  <c r="I82" i="15"/>
  <c r="M81" i="15"/>
  <c r="J81" i="15"/>
  <c r="I81" i="15"/>
  <c r="O80" i="15"/>
  <c r="M80" i="15"/>
  <c r="Q80" i="15" s="1"/>
  <c r="J80" i="15"/>
  <c r="I80" i="15"/>
  <c r="M79" i="15"/>
  <c r="J79" i="15"/>
  <c r="I79" i="15"/>
  <c r="O78" i="15"/>
  <c r="M78" i="15"/>
  <c r="Q78" i="15" s="1"/>
  <c r="J78" i="15"/>
  <c r="I78" i="15"/>
  <c r="M77" i="15"/>
  <c r="J77" i="15"/>
  <c r="I77" i="15"/>
  <c r="O76" i="15"/>
  <c r="M76" i="15"/>
  <c r="J76" i="15"/>
  <c r="I76" i="15"/>
  <c r="M75" i="15"/>
  <c r="J75" i="15"/>
  <c r="I75" i="15"/>
  <c r="O74" i="15"/>
  <c r="M74" i="15"/>
  <c r="J74" i="15"/>
  <c r="I74" i="15"/>
  <c r="M73" i="15"/>
  <c r="J73" i="15"/>
  <c r="I73" i="15"/>
  <c r="O72" i="15"/>
  <c r="M72" i="15"/>
  <c r="J72" i="15"/>
  <c r="I72" i="15"/>
  <c r="M71" i="15"/>
  <c r="J71" i="15"/>
  <c r="I71" i="15"/>
  <c r="O70" i="15"/>
  <c r="M70" i="15"/>
  <c r="J70" i="15"/>
  <c r="I70" i="15"/>
  <c r="M69" i="15"/>
  <c r="J69" i="15"/>
  <c r="I69" i="15"/>
  <c r="O68" i="15"/>
  <c r="M68" i="15"/>
  <c r="J68" i="15"/>
  <c r="I68" i="15"/>
  <c r="M67" i="15"/>
  <c r="J67" i="15"/>
  <c r="I67" i="15"/>
  <c r="O66" i="15"/>
  <c r="P66" i="15" s="1"/>
  <c r="M66" i="15"/>
  <c r="J66" i="15"/>
  <c r="I66" i="15"/>
  <c r="M65" i="15"/>
  <c r="J65" i="15"/>
  <c r="I65" i="15"/>
  <c r="M64" i="15"/>
  <c r="J64" i="15"/>
  <c r="I64" i="15"/>
  <c r="M63" i="15"/>
  <c r="J63" i="15"/>
  <c r="I63" i="15"/>
  <c r="M62" i="15"/>
  <c r="J62" i="15"/>
  <c r="I62" i="15"/>
  <c r="M61" i="15"/>
  <c r="J61" i="15"/>
  <c r="I61" i="15"/>
  <c r="M60" i="15"/>
  <c r="J60" i="15"/>
  <c r="I60" i="15"/>
  <c r="M59" i="15"/>
  <c r="J59" i="15"/>
  <c r="I59" i="15"/>
  <c r="M58" i="15"/>
  <c r="J58" i="15"/>
  <c r="I58" i="15"/>
  <c r="M57" i="15"/>
  <c r="J57" i="15"/>
  <c r="I57" i="15"/>
  <c r="M56" i="15"/>
  <c r="J56" i="15"/>
  <c r="I56" i="15"/>
  <c r="M53" i="15"/>
  <c r="J53" i="15"/>
  <c r="I53" i="15"/>
  <c r="M52" i="15"/>
  <c r="J52" i="15"/>
  <c r="I52" i="15"/>
  <c r="M51" i="15"/>
  <c r="J51" i="15"/>
  <c r="I51" i="15"/>
  <c r="M50" i="15"/>
  <c r="J50" i="15"/>
  <c r="I50" i="15"/>
  <c r="M49" i="15"/>
  <c r="J49" i="15"/>
  <c r="I49" i="15"/>
  <c r="M48" i="15"/>
  <c r="J48" i="15"/>
  <c r="I48" i="15"/>
  <c r="M47" i="15"/>
  <c r="J47" i="15"/>
  <c r="I47" i="15"/>
  <c r="M46" i="15"/>
  <c r="J46" i="15"/>
  <c r="I46" i="15"/>
  <c r="M45" i="15"/>
  <c r="J45" i="15"/>
  <c r="I45" i="15"/>
  <c r="M44" i="15"/>
  <c r="J44" i="15"/>
  <c r="I44" i="15"/>
  <c r="M33" i="15"/>
  <c r="J33" i="15"/>
  <c r="I33" i="15"/>
  <c r="M32" i="15"/>
  <c r="J32" i="15"/>
  <c r="I32" i="15"/>
  <c r="M31" i="15"/>
  <c r="J31" i="15"/>
  <c r="I31" i="15"/>
  <c r="M30" i="15"/>
  <c r="J30" i="15"/>
  <c r="I30" i="15"/>
  <c r="M29" i="15"/>
  <c r="J29" i="15"/>
  <c r="I29" i="15"/>
  <c r="M28" i="15"/>
  <c r="J28" i="15"/>
  <c r="I28" i="15"/>
  <c r="M27" i="15"/>
  <c r="J27" i="15"/>
  <c r="I27" i="15"/>
  <c r="M26" i="15"/>
  <c r="J26" i="15"/>
  <c r="I26" i="15"/>
  <c r="M25" i="15"/>
  <c r="J25" i="15"/>
  <c r="I25" i="15"/>
  <c r="M24" i="15"/>
  <c r="J24" i="15"/>
  <c r="I24" i="15"/>
  <c r="M23" i="15"/>
  <c r="J23" i="15"/>
  <c r="I23" i="15"/>
  <c r="O22" i="15"/>
  <c r="M22" i="15"/>
  <c r="J22" i="15"/>
  <c r="I22" i="15"/>
  <c r="M21" i="15"/>
  <c r="J21" i="15"/>
  <c r="I21" i="15"/>
  <c r="O20" i="15"/>
  <c r="M20" i="15"/>
  <c r="J20" i="15"/>
  <c r="I20" i="15"/>
  <c r="M19" i="15"/>
  <c r="J19" i="15"/>
  <c r="I19" i="15"/>
  <c r="O18" i="15"/>
  <c r="M18" i="15"/>
  <c r="J18" i="15"/>
  <c r="I18" i="15"/>
  <c r="M17" i="15"/>
  <c r="J17" i="15"/>
  <c r="I17" i="15"/>
  <c r="O16" i="15"/>
  <c r="M16" i="15"/>
  <c r="J16" i="15"/>
  <c r="I16" i="15"/>
  <c r="M15" i="15"/>
  <c r="J15" i="15"/>
  <c r="I15" i="15"/>
  <c r="O14" i="15"/>
  <c r="M14" i="15"/>
  <c r="J14" i="15"/>
  <c r="I14" i="15"/>
  <c r="O29" i="16" l="1"/>
  <c r="P76" i="15"/>
  <c r="P33" i="16"/>
  <c r="T33" i="16"/>
  <c r="O14" i="17"/>
  <c r="P14" i="17" s="1"/>
  <c r="O24" i="17"/>
  <c r="P24" i="17" s="1"/>
  <c r="O15" i="18"/>
  <c r="M36" i="17"/>
  <c r="M46" i="17"/>
  <c r="P53" i="16"/>
  <c r="T53" i="16"/>
  <c r="P63" i="16"/>
  <c r="O46" i="17"/>
  <c r="P46" i="17" s="1"/>
  <c r="O25" i="18"/>
  <c r="Q45" i="18"/>
  <c r="P14" i="15"/>
  <c r="P17" i="16"/>
  <c r="R5" i="18"/>
  <c r="M45" i="18"/>
  <c r="R55" i="18"/>
  <c r="O63" i="16"/>
  <c r="AA7" i="18"/>
  <c r="Q15" i="18"/>
  <c r="R15" i="18" s="1"/>
  <c r="Q25" i="18"/>
  <c r="O43" i="16"/>
  <c r="Q76" i="15"/>
  <c r="R76" i="15" s="1"/>
  <c r="O7" i="16"/>
  <c r="P4" i="17"/>
  <c r="P36" i="17"/>
  <c r="P56" i="17"/>
  <c r="P58" i="17"/>
  <c r="R35" i="18"/>
  <c r="M5" i="18"/>
  <c r="R45" i="18"/>
  <c r="M29" i="18"/>
  <c r="M15" i="18"/>
  <c r="K14" i="17"/>
  <c r="K46" i="17"/>
  <c r="K24" i="17"/>
  <c r="K4" i="17"/>
  <c r="K36" i="17"/>
  <c r="T63" i="16"/>
  <c r="Q27" i="16"/>
  <c r="P29" i="16"/>
  <c r="R27" i="16"/>
  <c r="R25" i="18" l="1"/>
  <c r="Q36" i="14"/>
  <c r="I36" i="14"/>
  <c r="H36" i="14"/>
  <c r="I35" i="14"/>
  <c r="H35" i="14"/>
  <c r="I34" i="14"/>
  <c r="H34" i="14"/>
  <c r="I33" i="14"/>
  <c r="H33" i="14"/>
  <c r="I32" i="14"/>
  <c r="H32" i="14"/>
  <c r="P31" i="14"/>
  <c r="O31" i="14"/>
  <c r="Q31" i="14" s="1"/>
  <c r="L31" i="14"/>
  <c r="I31" i="14"/>
  <c r="H31" i="14"/>
  <c r="I30" i="14"/>
  <c r="H30" i="14"/>
  <c r="I29" i="14"/>
  <c r="H29" i="14"/>
  <c r="I28" i="14"/>
  <c r="H28" i="14"/>
  <c r="I27" i="14"/>
  <c r="H27" i="14"/>
  <c r="P26" i="14"/>
  <c r="Q26" i="14" s="1"/>
  <c r="O26" i="14"/>
  <c r="L26" i="14"/>
  <c r="I26" i="14"/>
  <c r="N26" i="14" s="1"/>
  <c r="H26" i="14"/>
  <c r="M26" i="14" s="1"/>
  <c r="I25" i="14"/>
  <c r="H25" i="14"/>
  <c r="I24" i="14"/>
  <c r="H24" i="14"/>
  <c r="I23" i="14"/>
  <c r="H23" i="14"/>
  <c r="I22" i="14"/>
  <c r="H22" i="14"/>
  <c r="P21" i="14"/>
  <c r="Q21" i="14" s="1"/>
  <c r="O21" i="14"/>
  <c r="L21" i="14"/>
  <c r="I21" i="14"/>
  <c r="H21" i="14"/>
  <c r="M21" i="14" s="1"/>
  <c r="P20" i="14"/>
  <c r="O20" i="14"/>
  <c r="N20" i="14"/>
  <c r="M20" i="14"/>
  <c r="L20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P12" i="14"/>
  <c r="O12" i="14"/>
  <c r="L12" i="14"/>
  <c r="I12" i="14"/>
  <c r="N12" i="14" s="1"/>
  <c r="H12" i="14"/>
  <c r="I11" i="14"/>
  <c r="H11" i="14"/>
  <c r="I10" i="14"/>
  <c r="H10" i="14"/>
  <c r="I9" i="14"/>
  <c r="H9" i="14"/>
  <c r="I8" i="14"/>
  <c r="H8" i="14"/>
  <c r="P7" i="14"/>
  <c r="O7" i="14"/>
  <c r="N7" i="14"/>
  <c r="L7" i="14"/>
  <c r="I7" i="14"/>
  <c r="H7" i="14"/>
  <c r="M7" i="14" s="1"/>
  <c r="P6" i="14"/>
  <c r="O6" i="14"/>
  <c r="N6" i="14"/>
  <c r="M6" i="14"/>
  <c r="L6" i="14"/>
  <c r="M28" i="8"/>
  <c r="N28" i="8" s="1"/>
  <c r="M26" i="8"/>
  <c r="N26" i="8" s="1"/>
  <c r="M24" i="8"/>
  <c r="M22" i="8"/>
  <c r="M18" i="8"/>
  <c r="M16" i="8"/>
  <c r="M14" i="8"/>
  <c r="M12" i="8"/>
  <c r="M10" i="8"/>
  <c r="M8" i="8"/>
  <c r="M6" i="8"/>
  <c r="M66" i="8"/>
  <c r="N66" i="8" s="1"/>
  <c r="M64" i="8"/>
  <c r="M62" i="8"/>
  <c r="M60" i="8"/>
  <c r="M58" i="8"/>
  <c r="M56" i="8"/>
  <c r="M54" i="8"/>
  <c r="M52" i="8"/>
  <c r="M48" i="8"/>
  <c r="M46" i="8"/>
  <c r="M44" i="8"/>
  <c r="M42" i="8"/>
  <c r="M40" i="8"/>
  <c r="M38" i="8"/>
  <c r="M36" i="8"/>
  <c r="N28" i="9"/>
  <c r="O28" i="9" s="1"/>
  <c r="N26" i="9"/>
  <c r="O26" i="9" s="1"/>
  <c r="N24" i="9"/>
  <c r="N22" i="9"/>
  <c r="N20" i="9"/>
  <c r="N18" i="9"/>
  <c r="N16" i="9"/>
  <c r="N14" i="9"/>
  <c r="N12" i="9"/>
  <c r="N10" i="9"/>
  <c r="N8" i="9"/>
  <c r="N6" i="9"/>
  <c r="N66" i="9"/>
  <c r="O66" i="9" s="1"/>
  <c r="N64" i="9"/>
  <c r="N62" i="9"/>
  <c r="N60" i="9"/>
  <c r="N58" i="9"/>
  <c r="N56" i="9"/>
  <c r="N54" i="9"/>
  <c r="N52" i="9"/>
  <c r="N50" i="9"/>
  <c r="N48" i="9"/>
  <c r="N46" i="9"/>
  <c r="O46" i="9" s="1"/>
  <c r="N44" i="9"/>
  <c r="N42" i="9"/>
  <c r="N40" i="9"/>
  <c r="N38" i="9"/>
  <c r="N36" i="9"/>
  <c r="M56" i="10"/>
  <c r="M58" i="10"/>
  <c r="M60" i="10"/>
  <c r="M62" i="10"/>
  <c r="M64" i="10"/>
  <c r="M66" i="10"/>
  <c r="N66" i="10" s="1"/>
  <c r="M54" i="10"/>
  <c r="M52" i="10"/>
  <c r="M50" i="10"/>
  <c r="M48" i="10"/>
  <c r="M46" i="10"/>
  <c r="M44" i="10"/>
  <c r="M42" i="10"/>
  <c r="M40" i="10"/>
  <c r="M38" i="10"/>
  <c r="M36" i="10"/>
  <c r="M28" i="10"/>
  <c r="N28" i="10" s="1"/>
  <c r="M26" i="10"/>
  <c r="N26" i="10" s="1"/>
  <c r="M24" i="10"/>
  <c r="M22" i="10"/>
  <c r="M20" i="10"/>
  <c r="M18" i="10"/>
  <c r="M16" i="10"/>
  <c r="M14" i="10"/>
  <c r="M12" i="10"/>
  <c r="M10" i="10"/>
  <c r="M8" i="10"/>
  <c r="M6" i="10"/>
  <c r="N6" i="10" s="1"/>
  <c r="M66" i="13"/>
  <c r="J66" i="13"/>
  <c r="K66" i="13" s="1"/>
  <c r="L66" i="13" s="1"/>
  <c r="M64" i="13"/>
  <c r="J64" i="13"/>
  <c r="K64" i="13" s="1"/>
  <c r="M62" i="13"/>
  <c r="J62" i="13"/>
  <c r="K62" i="13" s="1"/>
  <c r="M60" i="13"/>
  <c r="J60" i="13"/>
  <c r="K60" i="13" s="1"/>
  <c r="M58" i="13"/>
  <c r="J58" i="13"/>
  <c r="K58" i="13" s="1"/>
  <c r="M56" i="13"/>
  <c r="N56" i="13" s="1"/>
  <c r="J56" i="13"/>
  <c r="K56" i="13" s="1"/>
  <c r="M54" i="13"/>
  <c r="J54" i="13"/>
  <c r="K54" i="13" s="1"/>
  <c r="M52" i="13"/>
  <c r="J52" i="13"/>
  <c r="K52" i="13" s="1"/>
  <c r="M50" i="13"/>
  <c r="J50" i="13"/>
  <c r="K50" i="13" s="1"/>
  <c r="M48" i="13"/>
  <c r="J48" i="13"/>
  <c r="K48" i="13" s="1"/>
  <c r="M46" i="13"/>
  <c r="J46" i="13"/>
  <c r="K46" i="13" s="1"/>
  <c r="M44" i="13"/>
  <c r="J44" i="13"/>
  <c r="K44" i="13" s="1"/>
  <c r="M42" i="13"/>
  <c r="J42" i="13"/>
  <c r="K42" i="13" s="1"/>
  <c r="M40" i="13"/>
  <c r="J40" i="13"/>
  <c r="K40" i="13" s="1"/>
  <c r="M38" i="13"/>
  <c r="J38" i="13"/>
  <c r="K38" i="13" s="1"/>
  <c r="M36" i="13"/>
  <c r="N36" i="13" s="1"/>
  <c r="J36" i="13"/>
  <c r="K36" i="13" s="1"/>
  <c r="N28" i="13"/>
  <c r="K28" i="13"/>
  <c r="L28" i="13" s="1"/>
  <c r="M28" i="13" s="1"/>
  <c r="N26" i="13"/>
  <c r="K26" i="13"/>
  <c r="L26" i="13" s="1"/>
  <c r="M26" i="13" s="1"/>
  <c r="N24" i="13"/>
  <c r="K24" i="13"/>
  <c r="L24" i="13" s="1"/>
  <c r="N22" i="13"/>
  <c r="K22" i="13"/>
  <c r="L22" i="13" s="1"/>
  <c r="N20" i="13"/>
  <c r="K20" i="13"/>
  <c r="L20" i="13" s="1"/>
  <c r="N18" i="13"/>
  <c r="K18" i="13"/>
  <c r="L18" i="13" s="1"/>
  <c r="N16" i="13"/>
  <c r="K16" i="13"/>
  <c r="L16" i="13" s="1"/>
  <c r="N14" i="13"/>
  <c r="L14" i="13"/>
  <c r="K14" i="13"/>
  <c r="N12" i="13"/>
  <c r="K12" i="13"/>
  <c r="L12" i="13" s="1"/>
  <c r="N10" i="13"/>
  <c r="K10" i="13"/>
  <c r="L10" i="13" s="1"/>
  <c r="N8" i="13"/>
  <c r="K8" i="13"/>
  <c r="L8" i="13" s="1"/>
  <c r="N6" i="13"/>
  <c r="K6" i="13"/>
  <c r="N65" i="12"/>
  <c r="K65" i="12"/>
  <c r="L65" i="12" s="1"/>
  <c r="M65" i="12" s="1"/>
  <c r="N63" i="12"/>
  <c r="K63" i="12"/>
  <c r="L63" i="12" s="1"/>
  <c r="N61" i="12"/>
  <c r="K61" i="12"/>
  <c r="L61" i="12" s="1"/>
  <c r="N59" i="12"/>
  <c r="K59" i="12"/>
  <c r="L59" i="12" s="1"/>
  <c r="N57" i="12"/>
  <c r="K57" i="12"/>
  <c r="L57" i="12" s="1"/>
  <c r="N55" i="12"/>
  <c r="K55" i="12"/>
  <c r="L55" i="12" s="1"/>
  <c r="N53" i="12"/>
  <c r="K53" i="12"/>
  <c r="L53" i="12" s="1"/>
  <c r="N51" i="12"/>
  <c r="K51" i="12"/>
  <c r="L51" i="12" s="1"/>
  <c r="N49" i="12"/>
  <c r="K49" i="12"/>
  <c r="L49" i="12" s="1"/>
  <c r="N47" i="12"/>
  <c r="K47" i="12"/>
  <c r="L47" i="12" s="1"/>
  <c r="N45" i="12"/>
  <c r="K45" i="12"/>
  <c r="L45" i="12" s="1"/>
  <c r="M45" i="12" s="1"/>
  <c r="N43" i="12"/>
  <c r="K43" i="12"/>
  <c r="L43" i="12" s="1"/>
  <c r="N41" i="12"/>
  <c r="K41" i="12"/>
  <c r="L41" i="12" s="1"/>
  <c r="N39" i="12"/>
  <c r="K39" i="12"/>
  <c r="L39" i="12" s="1"/>
  <c r="N37" i="12"/>
  <c r="K37" i="12"/>
  <c r="L37" i="12" s="1"/>
  <c r="N35" i="12"/>
  <c r="K35" i="12"/>
  <c r="L35" i="12" s="1"/>
  <c r="J27" i="12"/>
  <c r="K27" i="12" s="1"/>
  <c r="L27" i="12" s="1"/>
  <c r="J25" i="12"/>
  <c r="K25" i="12" s="1"/>
  <c r="L25" i="12" s="1"/>
  <c r="J23" i="12"/>
  <c r="K23" i="12" s="1"/>
  <c r="J21" i="12"/>
  <c r="J19" i="12"/>
  <c r="K19" i="12" s="1"/>
  <c r="J17" i="12"/>
  <c r="K17" i="12" s="1"/>
  <c r="J15" i="12"/>
  <c r="K15" i="12" s="1"/>
  <c r="J13" i="12"/>
  <c r="J11" i="12"/>
  <c r="K11" i="12" s="1"/>
  <c r="J9" i="12"/>
  <c r="K9" i="12" s="1"/>
  <c r="J7" i="12"/>
  <c r="K7" i="12" s="1"/>
  <c r="J5" i="12"/>
  <c r="M27" i="12"/>
  <c r="M25" i="12"/>
  <c r="M23" i="12"/>
  <c r="M21" i="12"/>
  <c r="K21" i="12"/>
  <c r="M19" i="12"/>
  <c r="M17" i="12"/>
  <c r="M15" i="12"/>
  <c r="M13" i="12"/>
  <c r="K13" i="12"/>
  <c r="M11" i="12"/>
  <c r="M9" i="12"/>
  <c r="M7" i="12"/>
  <c r="M5" i="12"/>
  <c r="K5" i="12"/>
  <c r="M65" i="11"/>
  <c r="M63" i="11"/>
  <c r="M61" i="11"/>
  <c r="M59" i="11"/>
  <c r="M57" i="11"/>
  <c r="M67" i="11"/>
  <c r="J67" i="11"/>
  <c r="K67" i="11" s="1"/>
  <c r="L67" i="11" s="1"/>
  <c r="J65" i="11"/>
  <c r="K65" i="11" s="1"/>
  <c r="J63" i="11"/>
  <c r="K63" i="11" s="1"/>
  <c r="J61" i="11"/>
  <c r="K61" i="11" s="1"/>
  <c r="J59" i="11"/>
  <c r="K59" i="11" s="1"/>
  <c r="J57" i="11"/>
  <c r="K57" i="11" s="1"/>
  <c r="J55" i="11"/>
  <c r="K55" i="11" s="1"/>
  <c r="J53" i="11"/>
  <c r="K53" i="11" s="1"/>
  <c r="J51" i="11"/>
  <c r="K51" i="11" s="1"/>
  <c r="J49" i="11"/>
  <c r="J47" i="11"/>
  <c r="K47" i="11" s="1"/>
  <c r="J45" i="11"/>
  <c r="J43" i="11"/>
  <c r="K43" i="11" s="1"/>
  <c r="J41" i="11"/>
  <c r="J39" i="11"/>
  <c r="K39" i="11" s="1"/>
  <c r="J37" i="11"/>
  <c r="K37" i="11" s="1"/>
  <c r="M55" i="11"/>
  <c r="M53" i="11"/>
  <c r="M51" i="11"/>
  <c r="M49" i="11"/>
  <c r="K49" i="11"/>
  <c r="M47" i="11"/>
  <c r="M45" i="11"/>
  <c r="K45" i="11"/>
  <c r="M43" i="11"/>
  <c r="M41" i="11"/>
  <c r="K41" i="11"/>
  <c r="M39" i="11"/>
  <c r="M37" i="11"/>
  <c r="N28" i="11"/>
  <c r="N26" i="11"/>
  <c r="N24" i="11"/>
  <c r="N22" i="11"/>
  <c r="N20" i="11"/>
  <c r="N18" i="11"/>
  <c r="N16" i="11"/>
  <c r="N14" i="11"/>
  <c r="N12" i="11"/>
  <c r="N10" i="11"/>
  <c r="N8" i="11"/>
  <c r="N6" i="11"/>
  <c r="K26" i="11"/>
  <c r="K12" i="11"/>
  <c r="K24" i="11"/>
  <c r="K14" i="11"/>
  <c r="K28" i="11"/>
  <c r="K22" i="11"/>
  <c r="K20" i="11"/>
  <c r="K10" i="11"/>
  <c r="K18" i="11"/>
  <c r="K8" i="11"/>
  <c r="K16" i="11"/>
  <c r="K6" i="11"/>
  <c r="L26" i="11"/>
  <c r="L12" i="11"/>
  <c r="L24" i="11"/>
  <c r="L14" i="11"/>
  <c r="L28" i="11"/>
  <c r="L22" i="11"/>
  <c r="L20" i="11"/>
  <c r="L10" i="11"/>
  <c r="L18" i="11"/>
  <c r="L8" i="11"/>
  <c r="L16" i="11"/>
  <c r="L6" i="11"/>
  <c r="H30" i="11"/>
  <c r="J64" i="10"/>
  <c r="K64" i="10" s="1"/>
  <c r="J62" i="10"/>
  <c r="K62" i="10" s="1"/>
  <c r="J60" i="10"/>
  <c r="K60" i="10" s="1"/>
  <c r="J58" i="10"/>
  <c r="K58" i="10" s="1"/>
  <c r="J56" i="10"/>
  <c r="K56" i="10" s="1"/>
  <c r="J66" i="10"/>
  <c r="K66" i="10" s="1"/>
  <c r="L66" i="10" s="1"/>
  <c r="J54" i="10"/>
  <c r="K54" i="10" s="1"/>
  <c r="J52" i="10"/>
  <c r="K52" i="10" s="1"/>
  <c r="J50" i="10"/>
  <c r="K50" i="10" s="1"/>
  <c r="J48" i="10"/>
  <c r="K48" i="10" s="1"/>
  <c r="J46" i="10"/>
  <c r="K46" i="10" s="1"/>
  <c r="J44" i="10"/>
  <c r="K44" i="10" s="1"/>
  <c r="J42" i="10"/>
  <c r="K42" i="10" s="1"/>
  <c r="J40" i="10"/>
  <c r="K40" i="10" s="1"/>
  <c r="J38" i="10"/>
  <c r="K38" i="10" s="1"/>
  <c r="J36" i="10"/>
  <c r="K36" i="10" s="1"/>
  <c r="J28" i="10"/>
  <c r="K28" i="10" s="1"/>
  <c r="L28" i="10" s="1"/>
  <c r="J26" i="10"/>
  <c r="K26" i="10" s="1"/>
  <c r="L26" i="10" s="1"/>
  <c r="J24" i="10"/>
  <c r="K24" i="10" s="1"/>
  <c r="J22" i="10"/>
  <c r="K22" i="10" s="1"/>
  <c r="J20" i="10"/>
  <c r="K20" i="10" s="1"/>
  <c r="J18" i="10"/>
  <c r="K18" i="10" s="1"/>
  <c r="J16" i="10"/>
  <c r="K16" i="10" s="1"/>
  <c r="J14" i="10"/>
  <c r="K14" i="10" s="1"/>
  <c r="J12" i="10"/>
  <c r="K12" i="10" s="1"/>
  <c r="J10" i="10"/>
  <c r="K10" i="10" s="1"/>
  <c r="J8" i="10"/>
  <c r="K8" i="10" s="1"/>
  <c r="J6" i="10"/>
  <c r="K6" i="10" s="1"/>
  <c r="J66" i="9"/>
  <c r="K66" i="9" s="1"/>
  <c r="L66" i="9" s="1"/>
  <c r="J64" i="9"/>
  <c r="K64" i="9" s="1"/>
  <c r="J62" i="9"/>
  <c r="K62" i="9" s="1"/>
  <c r="J60" i="9"/>
  <c r="K60" i="9" s="1"/>
  <c r="J58" i="9"/>
  <c r="K58" i="9" s="1"/>
  <c r="J56" i="9"/>
  <c r="K56" i="9" s="1"/>
  <c r="J54" i="9"/>
  <c r="K54" i="9" s="1"/>
  <c r="J52" i="9"/>
  <c r="K52" i="9" s="1"/>
  <c r="J50" i="9"/>
  <c r="K50" i="9" s="1"/>
  <c r="J48" i="9"/>
  <c r="K48" i="9" s="1"/>
  <c r="J46" i="9"/>
  <c r="K46" i="9" s="1"/>
  <c r="J44" i="9"/>
  <c r="K44" i="9" s="1"/>
  <c r="J42" i="9"/>
  <c r="K42" i="9" s="1"/>
  <c r="J40" i="9"/>
  <c r="K40" i="9" s="1"/>
  <c r="J38" i="9"/>
  <c r="K38" i="9" s="1"/>
  <c r="J36" i="9"/>
  <c r="K36" i="9" s="1"/>
  <c r="J28" i="9"/>
  <c r="K28" i="9" s="1"/>
  <c r="L28" i="9" s="1"/>
  <c r="J26" i="9"/>
  <c r="K26" i="9" s="1"/>
  <c r="L26" i="9" s="1"/>
  <c r="J24" i="9"/>
  <c r="K24" i="9" s="1"/>
  <c r="J22" i="9"/>
  <c r="K22" i="9" s="1"/>
  <c r="J20" i="9"/>
  <c r="K20" i="9" s="1"/>
  <c r="J18" i="9"/>
  <c r="K18" i="9" s="1"/>
  <c r="J16" i="9"/>
  <c r="K16" i="9" s="1"/>
  <c r="J14" i="9"/>
  <c r="K14" i="9" s="1"/>
  <c r="J12" i="9"/>
  <c r="K12" i="9" s="1"/>
  <c r="J10" i="9"/>
  <c r="K10" i="9" s="1"/>
  <c r="J8" i="9"/>
  <c r="K8" i="9" s="1"/>
  <c r="J6" i="9"/>
  <c r="K6" i="9" s="1"/>
  <c r="G69" i="8"/>
  <c r="J66" i="8"/>
  <c r="K66" i="8" s="1"/>
  <c r="L66" i="8" s="1"/>
  <c r="J64" i="8"/>
  <c r="K64" i="8" s="1"/>
  <c r="J62" i="8"/>
  <c r="K62" i="8" s="1"/>
  <c r="J60" i="8"/>
  <c r="K60" i="8" s="1"/>
  <c r="J58" i="8"/>
  <c r="K58" i="8" s="1"/>
  <c r="J56" i="8"/>
  <c r="K56" i="8" s="1"/>
  <c r="J54" i="8"/>
  <c r="K54" i="8" s="1"/>
  <c r="J52" i="8"/>
  <c r="K52" i="8" s="1"/>
  <c r="J50" i="8"/>
  <c r="K50" i="8" s="1"/>
  <c r="J48" i="8"/>
  <c r="K48" i="8" s="1"/>
  <c r="J46" i="8"/>
  <c r="K46" i="8" s="1"/>
  <c r="K44" i="8"/>
  <c r="J44" i="8"/>
  <c r="J42" i="8"/>
  <c r="K42" i="8" s="1"/>
  <c r="J40" i="8"/>
  <c r="K40" i="8" s="1"/>
  <c r="J38" i="8"/>
  <c r="K38" i="8" s="1"/>
  <c r="J36" i="8"/>
  <c r="K36" i="8" s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O67" i="7"/>
  <c r="P67" i="7" s="1"/>
  <c r="M67" i="7"/>
  <c r="N67" i="7" s="1"/>
  <c r="J67" i="7"/>
  <c r="K67" i="7" s="1"/>
  <c r="L67" i="7" s="1"/>
  <c r="O65" i="7"/>
  <c r="M65" i="7"/>
  <c r="J65" i="7"/>
  <c r="K65" i="7" s="1"/>
  <c r="O63" i="7"/>
  <c r="M63" i="7"/>
  <c r="J63" i="7"/>
  <c r="K63" i="7" s="1"/>
  <c r="O61" i="7"/>
  <c r="M61" i="7"/>
  <c r="J61" i="7"/>
  <c r="K61" i="7" s="1"/>
  <c r="O59" i="7"/>
  <c r="M59" i="7"/>
  <c r="J59" i="7"/>
  <c r="K59" i="7" s="1"/>
  <c r="O57" i="7"/>
  <c r="M57" i="7"/>
  <c r="N57" i="7" s="1"/>
  <c r="J57" i="7"/>
  <c r="K57" i="7" s="1"/>
  <c r="L57" i="7" s="1"/>
  <c r="O55" i="7"/>
  <c r="M55" i="7"/>
  <c r="J55" i="7"/>
  <c r="K55" i="7" s="1"/>
  <c r="O53" i="7"/>
  <c r="M53" i="7"/>
  <c r="J53" i="7"/>
  <c r="K53" i="7" s="1"/>
  <c r="O51" i="7"/>
  <c r="M51" i="7"/>
  <c r="J51" i="7"/>
  <c r="K51" i="7" s="1"/>
  <c r="O49" i="7"/>
  <c r="M49" i="7"/>
  <c r="J49" i="7"/>
  <c r="K49" i="7" s="1"/>
  <c r="O47" i="7"/>
  <c r="M47" i="7"/>
  <c r="J47" i="7"/>
  <c r="K47" i="7" s="1"/>
  <c r="O45" i="7"/>
  <c r="M45" i="7"/>
  <c r="J45" i="7"/>
  <c r="K45" i="7" s="1"/>
  <c r="O43" i="7"/>
  <c r="M43" i="7"/>
  <c r="J43" i="7"/>
  <c r="K43" i="7" s="1"/>
  <c r="O41" i="7"/>
  <c r="M41" i="7"/>
  <c r="J41" i="7"/>
  <c r="K41" i="7" s="1"/>
  <c r="O39" i="7"/>
  <c r="M39" i="7"/>
  <c r="J39" i="7"/>
  <c r="K39" i="7" s="1"/>
  <c r="O37" i="7"/>
  <c r="P37" i="7" s="1"/>
  <c r="M37" i="7"/>
  <c r="N37" i="7" s="1"/>
  <c r="J37" i="7"/>
  <c r="K37" i="7" s="1"/>
  <c r="O28" i="7"/>
  <c r="P28" i="7" s="1"/>
  <c r="M28" i="7"/>
  <c r="N28" i="7" s="1"/>
  <c r="J28" i="7"/>
  <c r="K28" i="7" s="1"/>
  <c r="L28" i="7" s="1"/>
  <c r="O26" i="7"/>
  <c r="P26" i="7" s="1"/>
  <c r="M26" i="7"/>
  <c r="N26" i="7" s="1"/>
  <c r="J26" i="7"/>
  <c r="K26" i="7" s="1"/>
  <c r="L26" i="7" s="1"/>
  <c r="O24" i="7"/>
  <c r="M24" i="7"/>
  <c r="J24" i="7"/>
  <c r="K24" i="7" s="1"/>
  <c r="O22" i="7"/>
  <c r="M22" i="7"/>
  <c r="J22" i="7"/>
  <c r="K22" i="7" s="1"/>
  <c r="O20" i="7"/>
  <c r="M20" i="7"/>
  <c r="J20" i="7"/>
  <c r="K20" i="7" s="1"/>
  <c r="O18" i="7"/>
  <c r="M18" i="7"/>
  <c r="J18" i="7"/>
  <c r="K18" i="7" s="1"/>
  <c r="O16" i="7"/>
  <c r="M16" i="7"/>
  <c r="N16" i="7" s="1"/>
  <c r="J16" i="7"/>
  <c r="K16" i="7" s="1"/>
  <c r="O14" i="7"/>
  <c r="M14" i="7"/>
  <c r="J14" i="7"/>
  <c r="K14" i="7" s="1"/>
  <c r="O12" i="7"/>
  <c r="M12" i="7"/>
  <c r="J12" i="7"/>
  <c r="K12" i="7" s="1"/>
  <c r="O10" i="7"/>
  <c r="M10" i="7"/>
  <c r="J10" i="7"/>
  <c r="K10" i="7" s="1"/>
  <c r="O8" i="7"/>
  <c r="M8" i="7"/>
  <c r="J8" i="7"/>
  <c r="K8" i="7" s="1"/>
  <c r="O6" i="7"/>
  <c r="M6" i="7"/>
  <c r="J6" i="7"/>
  <c r="K6" i="7" s="1"/>
  <c r="O67" i="6"/>
  <c r="P67" i="6" s="1"/>
  <c r="M67" i="6"/>
  <c r="N67" i="6" s="1"/>
  <c r="J67" i="6"/>
  <c r="K67" i="6" s="1"/>
  <c r="L67" i="6" s="1"/>
  <c r="O65" i="6"/>
  <c r="P65" i="6" s="1"/>
  <c r="M65" i="6"/>
  <c r="N65" i="6" s="1"/>
  <c r="J65" i="6"/>
  <c r="K65" i="6" s="1"/>
  <c r="L65" i="6" s="1"/>
  <c r="O63" i="6"/>
  <c r="M63" i="6"/>
  <c r="J63" i="6"/>
  <c r="K63" i="6" s="1"/>
  <c r="O61" i="6"/>
  <c r="M61" i="6"/>
  <c r="J61" i="6"/>
  <c r="K61" i="6" s="1"/>
  <c r="O59" i="6"/>
  <c r="M59" i="6"/>
  <c r="J59" i="6"/>
  <c r="K59" i="6" s="1"/>
  <c r="O57" i="6"/>
  <c r="M57" i="6"/>
  <c r="J57" i="6"/>
  <c r="K57" i="6" s="1"/>
  <c r="O55" i="6"/>
  <c r="M55" i="6"/>
  <c r="J55" i="6"/>
  <c r="K55" i="6" s="1"/>
  <c r="L55" i="6" s="1"/>
  <c r="O53" i="6"/>
  <c r="M53" i="6"/>
  <c r="J53" i="6"/>
  <c r="K53" i="6" s="1"/>
  <c r="O51" i="6"/>
  <c r="M51" i="6"/>
  <c r="J51" i="6"/>
  <c r="K51" i="6" s="1"/>
  <c r="O49" i="6"/>
  <c r="M49" i="6"/>
  <c r="J49" i="6"/>
  <c r="K49" i="6" s="1"/>
  <c r="O47" i="6"/>
  <c r="M47" i="6"/>
  <c r="J47" i="6"/>
  <c r="K47" i="6" s="1"/>
  <c r="O45" i="6"/>
  <c r="M45" i="6"/>
  <c r="N45" i="6" s="1"/>
  <c r="J45" i="6"/>
  <c r="K45" i="6" s="1"/>
  <c r="O36" i="6"/>
  <c r="P36" i="6" s="1"/>
  <c r="M36" i="6"/>
  <c r="N36" i="6" s="1"/>
  <c r="J36" i="6"/>
  <c r="K36" i="6" s="1"/>
  <c r="L36" i="6" s="1"/>
  <c r="O34" i="6"/>
  <c r="M34" i="6"/>
  <c r="J34" i="6"/>
  <c r="K34" i="6" s="1"/>
  <c r="O32" i="6"/>
  <c r="M32" i="6"/>
  <c r="J32" i="6"/>
  <c r="K32" i="6" s="1"/>
  <c r="O30" i="6"/>
  <c r="M30" i="6"/>
  <c r="J30" i="6"/>
  <c r="K30" i="6" s="1"/>
  <c r="O28" i="6"/>
  <c r="M28" i="6"/>
  <c r="J28" i="6"/>
  <c r="K28" i="6" s="1"/>
  <c r="O26" i="6"/>
  <c r="P26" i="6" s="1"/>
  <c r="M26" i="6"/>
  <c r="J26" i="6"/>
  <c r="K26" i="6" s="1"/>
  <c r="O24" i="6"/>
  <c r="M24" i="6"/>
  <c r="J24" i="6"/>
  <c r="K24" i="6" s="1"/>
  <c r="O22" i="6"/>
  <c r="M22" i="6"/>
  <c r="J22" i="6"/>
  <c r="K22" i="6" s="1"/>
  <c r="O20" i="6"/>
  <c r="M20" i="6"/>
  <c r="J20" i="6"/>
  <c r="K20" i="6" s="1"/>
  <c r="O18" i="6"/>
  <c r="M18" i="6"/>
  <c r="J18" i="6"/>
  <c r="K18" i="6" s="1"/>
  <c r="O16" i="6"/>
  <c r="P16" i="6" s="1"/>
  <c r="M16" i="6"/>
  <c r="N16" i="6" s="1"/>
  <c r="J16" i="6"/>
  <c r="K16" i="6" s="1"/>
  <c r="O14" i="6"/>
  <c r="M14" i="6"/>
  <c r="J14" i="6"/>
  <c r="K14" i="6" s="1"/>
  <c r="O12" i="6"/>
  <c r="M12" i="6"/>
  <c r="J12" i="6"/>
  <c r="K12" i="6" s="1"/>
  <c r="O10" i="6"/>
  <c r="M10" i="6"/>
  <c r="J10" i="6"/>
  <c r="K10" i="6" s="1"/>
  <c r="O8" i="6"/>
  <c r="M8" i="6"/>
  <c r="J8" i="6"/>
  <c r="K8" i="6" s="1"/>
  <c r="O6" i="6"/>
  <c r="M6" i="6"/>
  <c r="N6" i="6" s="1"/>
  <c r="J6" i="6"/>
  <c r="K6" i="6" s="1"/>
  <c r="H21" i="5"/>
  <c r="G21" i="5"/>
  <c r="F21" i="5"/>
  <c r="I19" i="5"/>
  <c r="I21" i="5" s="1"/>
  <c r="J18" i="5"/>
  <c r="I12" i="5"/>
  <c r="H12" i="5"/>
  <c r="G12" i="5"/>
  <c r="F12" i="5"/>
  <c r="E12" i="5"/>
  <c r="J11" i="5"/>
  <c r="J10" i="5"/>
  <c r="I8" i="5"/>
  <c r="H8" i="5"/>
  <c r="G8" i="5"/>
  <c r="F8" i="5"/>
  <c r="E8" i="5"/>
  <c r="J7" i="5"/>
  <c r="J6" i="5"/>
  <c r="J8" i="5" s="1"/>
  <c r="I4" i="5"/>
  <c r="H4" i="5"/>
  <c r="G4" i="5"/>
  <c r="F4" i="5"/>
  <c r="E4" i="5"/>
  <c r="J3" i="5"/>
  <c r="J2" i="5"/>
  <c r="P6" i="6" l="1"/>
  <c r="P55" i="6"/>
  <c r="N6" i="7"/>
  <c r="O55" i="12"/>
  <c r="N16" i="8"/>
  <c r="N26" i="6"/>
  <c r="P6" i="7"/>
  <c r="P47" i="7"/>
  <c r="Q12" i="14"/>
  <c r="J12" i="5"/>
  <c r="Q37" i="7"/>
  <c r="K28" i="8"/>
  <c r="N16" i="10"/>
  <c r="O6" i="9"/>
  <c r="M31" i="14"/>
  <c r="L16" i="10"/>
  <c r="L36" i="10"/>
  <c r="N37" i="11"/>
  <c r="L46" i="13"/>
  <c r="O36" i="9"/>
  <c r="O16" i="9"/>
  <c r="N56" i="8"/>
  <c r="N6" i="8"/>
  <c r="Q7" i="14"/>
  <c r="P45" i="6"/>
  <c r="P16" i="7"/>
  <c r="Q16" i="7" s="1"/>
  <c r="N47" i="7"/>
  <c r="Q47" i="7" s="1"/>
  <c r="L56" i="9"/>
  <c r="N47" i="11"/>
  <c r="O6" i="13"/>
  <c r="N46" i="10"/>
  <c r="N46" i="8"/>
  <c r="M12" i="14"/>
  <c r="N21" i="14"/>
  <c r="Q6" i="7"/>
  <c r="L57" i="11"/>
  <c r="Q16" i="6"/>
  <c r="N5" i="12"/>
  <c r="N36" i="10"/>
  <c r="N56" i="10"/>
  <c r="O56" i="9"/>
  <c r="N36" i="8"/>
  <c r="N31" i="14"/>
  <c r="Q6" i="6"/>
  <c r="L16" i="9"/>
  <c r="Q28" i="7"/>
  <c r="K16" i="8"/>
  <c r="L6" i="10"/>
  <c r="L16" i="6"/>
  <c r="L45" i="6"/>
  <c r="L37" i="7"/>
  <c r="Q67" i="7"/>
  <c r="O16" i="11"/>
  <c r="L26" i="6"/>
  <c r="N55" i="6"/>
  <c r="L16" i="7"/>
  <c r="L47" i="7"/>
  <c r="P57" i="7"/>
  <c r="Q57" i="7" s="1"/>
  <c r="K6" i="8"/>
  <c r="K26" i="8"/>
  <c r="J69" i="8"/>
  <c r="L56" i="8"/>
  <c r="N57" i="11"/>
  <c r="N15" i="12"/>
  <c r="O45" i="12"/>
  <c r="M16" i="13"/>
  <c r="L56" i="13"/>
  <c r="L47" i="11"/>
  <c r="L5" i="12"/>
  <c r="M35" i="12"/>
  <c r="M55" i="12"/>
  <c r="M6" i="13"/>
  <c r="O16" i="13"/>
  <c r="N46" i="13"/>
  <c r="J4" i="5"/>
  <c r="Q26" i="7"/>
  <c r="L46" i="9"/>
  <c r="O35" i="12"/>
  <c r="L36" i="13"/>
  <c r="L15" i="12"/>
  <c r="L37" i="11"/>
  <c r="O6" i="11"/>
  <c r="M16" i="11"/>
  <c r="M28" i="11"/>
  <c r="M26" i="11"/>
  <c r="M6" i="11"/>
  <c r="L56" i="10"/>
  <c r="L46" i="10"/>
  <c r="M36" i="9"/>
  <c r="L36" i="9"/>
  <c r="M6" i="9"/>
  <c r="L6" i="9"/>
  <c r="K69" i="8"/>
  <c r="L46" i="8"/>
  <c r="L36" i="8"/>
  <c r="L6" i="8"/>
  <c r="L6" i="7"/>
  <c r="L6" i="6"/>
  <c r="Q26" i="6"/>
  <c r="Q36" i="6"/>
  <c r="J21" i="5"/>
  <c r="J19" i="5"/>
  <c r="L69" i="8" l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I10" i="1"/>
  <c r="H10" i="1"/>
  <c r="G10" i="1"/>
  <c r="F10" i="1"/>
  <c r="E10" i="1"/>
  <c r="D10" i="1"/>
  <c r="C10" i="1"/>
  <c r="B10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<sst xmlns="http://schemas.openxmlformats.org/spreadsheetml/2006/main" count="4888" uniqueCount="380">
  <si>
    <t>Trt</t>
  </si>
  <si>
    <t>Boyd 2010</t>
  </si>
  <si>
    <t>Boyd 2009</t>
  </si>
  <si>
    <t>Boyd 2008</t>
  </si>
  <si>
    <t>Boyd 2007</t>
  </si>
  <si>
    <t>Boyd 2006</t>
  </si>
  <si>
    <t>Boyd 2005</t>
  </si>
  <si>
    <t>Boyd 2004</t>
  </si>
  <si>
    <t>Boyd 2003</t>
  </si>
  <si>
    <t>Corn following rye CC</t>
  </si>
  <si>
    <t>Corn following no rye CC</t>
  </si>
  <si>
    <t>Difference (Rye CC- Chk)</t>
  </si>
  <si>
    <t>Ratio Corn rye/corn no rye</t>
  </si>
  <si>
    <t>Cover Crop Shoot Biomass (lbs/ac)</t>
  </si>
  <si>
    <t>Cover Crop Shoot Biomass (Mg/ha)</t>
  </si>
  <si>
    <t>Cover Crop N Concentration (% N)</t>
  </si>
  <si>
    <t>.</t>
  </si>
  <si>
    <t>Cover Crop C/N ratio</t>
  </si>
  <si>
    <t>Cover Crop Shoot N (kg N/ha)</t>
  </si>
  <si>
    <t>Days between kill &amp; plant</t>
  </si>
  <si>
    <t>Corn Planting Date</t>
  </si>
  <si>
    <t>DOY Plant Date</t>
  </si>
  <si>
    <t>Cover Crop Kill Date</t>
  </si>
  <si>
    <t>DOY Kill Date</t>
  </si>
  <si>
    <t>Cover crop</t>
  </si>
  <si>
    <t>Planting Date</t>
  </si>
  <si>
    <t>Kill or Sampling Date</t>
  </si>
  <si>
    <t>Avg Shoot Dry Weight (corrected for Skip row - multiply by 1.333)</t>
  </si>
  <si>
    <t>Avg Shoot Dry Weight ( not corrected for Skip row)</t>
  </si>
  <si>
    <t>Note</t>
  </si>
  <si>
    <t>DOY</t>
  </si>
  <si>
    <t>2002 rye silage Boyd42/44</t>
  </si>
  <si>
    <t>2002 rye soybean Boyd42/44</t>
  </si>
  <si>
    <t>overseed</t>
  </si>
  <si>
    <t xml:space="preserve">not used </t>
  </si>
  <si>
    <t>2003 rye silage Boyd42/44</t>
  </si>
  <si>
    <t>2003 rye soybean Boyd42/44</t>
  </si>
  <si>
    <t>2004 rye silage Boyd42/44</t>
  </si>
  <si>
    <t>2004 rye soybean Boyd42/44</t>
  </si>
  <si>
    <t>2005 rye silage</t>
  </si>
  <si>
    <t>2005 rye soybean</t>
  </si>
  <si>
    <t>2006 rye silage</t>
  </si>
  <si>
    <t>2006 rye soybean</t>
  </si>
  <si>
    <t>light blue-has all data</t>
  </si>
  <si>
    <t>dark blue-seems like a duplicate with less data</t>
  </si>
  <si>
    <t>Year (of cover crop sampling or termination)</t>
  </si>
  <si>
    <t>Field</t>
  </si>
  <si>
    <t>Cover Crop Seeding Date #1</t>
  </si>
  <si>
    <t>Cover Crop Termination or spray Date 1</t>
  </si>
  <si>
    <t>Sample 1 date</t>
  </si>
  <si>
    <t>Cover Crop Shoot Biomass Mean Sample 1</t>
  </si>
  <si>
    <t>Experiment Name</t>
  </si>
  <si>
    <t>Prev Crop</t>
  </si>
  <si>
    <t>Prev Crop Harvest Date</t>
  </si>
  <si>
    <t>Following Crop</t>
  </si>
  <si>
    <t>Following Crop Planting Date</t>
  </si>
  <si>
    <t>Following Crop Yield (w/ cover crop)</t>
  </si>
  <si>
    <t>Following Crop Yield (check)</t>
  </si>
  <si>
    <t>Days between corn plant &amp; rye kill</t>
  </si>
  <si>
    <t>Cover Crop Shoot N Concentration Mean Sample 1</t>
  </si>
  <si>
    <r>
      <t xml:space="preserve">Cover Crop 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 xml:space="preserve"> Shoot N Concentration Mean Sample 1 </t>
    </r>
  </si>
  <si>
    <t>Notes</t>
  </si>
  <si>
    <t>Units</t>
  </si>
  <si>
    <t>Mg/ha</t>
  </si>
  <si>
    <t>%</t>
  </si>
  <si>
    <t>kg N/ha</t>
  </si>
  <si>
    <t>Corn</t>
  </si>
  <si>
    <t>Soybean</t>
  </si>
  <si>
    <t>from CY vs. CD</t>
  </si>
  <si>
    <t>Boyd</t>
  </si>
  <si>
    <t>Corn Silage</t>
  </si>
  <si>
    <t>from old data</t>
  </si>
  <si>
    <t>Boyd 42</t>
  </si>
  <si>
    <t>Boyd Silage</t>
  </si>
  <si>
    <t>Boyd 42/44</t>
  </si>
  <si>
    <t>Corn Grain</t>
  </si>
  <si>
    <t>Boyd 44</t>
  </si>
  <si>
    <t>overseeded; not used. From old data</t>
  </si>
  <si>
    <t>Trt 2</t>
  </si>
  <si>
    <t>Trt 3</t>
  </si>
  <si>
    <t>Trt 4</t>
  </si>
  <si>
    <t>Trt 4 - Trt 3</t>
  </si>
  <si>
    <t>with cover crop</t>
  </si>
  <si>
    <t>wo cover crop</t>
  </si>
  <si>
    <t>Reps</t>
  </si>
  <si>
    <t>Trt No.</t>
  </si>
  <si>
    <t>2003 Treatment Avg (Mg/ha)</t>
  </si>
  <si>
    <t>2004 Treatment Avg (Mg/ha)</t>
  </si>
  <si>
    <t>2005 Treatment Avg (Mg/ha)</t>
  </si>
  <si>
    <t>2006 Treatment Avg (Mg/ha)</t>
  </si>
  <si>
    <t>2007 Treatment Avg (Mg/ha)</t>
  </si>
  <si>
    <t xml:space="preserve">Avg </t>
  </si>
  <si>
    <t>B</t>
  </si>
  <si>
    <t>B(w/rye)-C(no rye) after beans</t>
  </si>
  <si>
    <t>B-C(Both w/rye)</t>
  </si>
  <si>
    <t>Rye after Soybean/corn grain</t>
  </si>
  <si>
    <t>B(w/rye)-S(no rye) after beans</t>
  </si>
  <si>
    <t>B-S(Both w/rye) after beans</t>
  </si>
  <si>
    <t>Rye after Soybean/silage</t>
  </si>
  <si>
    <t>S</t>
  </si>
  <si>
    <t>B(no rye)-S(w/rye) after silage</t>
  </si>
  <si>
    <t>B-S(Both w/rye) after silage</t>
  </si>
  <si>
    <t>Rye after Corn Silage</t>
  </si>
  <si>
    <t>C</t>
  </si>
  <si>
    <t>B(w/rye)-C(no rye)</t>
  </si>
  <si>
    <t>Avg.</t>
  </si>
  <si>
    <t>B(no rye)-C(w/rye)</t>
  </si>
  <si>
    <t>Rye after corn grain</t>
  </si>
  <si>
    <t>2008 Boyd 42 Spring CC Samples</t>
  </si>
  <si>
    <t>Two 50 x 76 cm samples were harvested from each plot.</t>
  </si>
  <si>
    <t>Harvest Date:  5/1/2008</t>
  </si>
  <si>
    <t>Rep</t>
  </si>
  <si>
    <t>Plot</t>
  </si>
  <si>
    <t>Trt #</t>
  </si>
  <si>
    <t>Sub</t>
  </si>
  <si>
    <t>OD Plant Wt (g)</t>
  </si>
  <si>
    <t>% Nitrogen</t>
  </si>
  <si>
    <t>% Carbon</t>
  </si>
  <si>
    <t>Plot Avg (g)</t>
  </si>
  <si>
    <t>Plot Avg (Mg/ha)</t>
  </si>
  <si>
    <t>Trt Avg (Mg/ha)</t>
  </si>
  <si>
    <t>Plot Avg % N</t>
  </si>
  <si>
    <t>Trt Avg % N</t>
  </si>
  <si>
    <t>Plot Avg % C</t>
  </si>
  <si>
    <t>Trt Avg % C</t>
  </si>
  <si>
    <t>C/N</t>
  </si>
  <si>
    <t>B42</t>
  </si>
  <si>
    <t>I</t>
  </si>
  <si>
    <t>B-S(Both w/rye)</t>
  </si>
  <si>
    <t>A</t>
  </si>
  <si>
    <t>II</t>
  </si>
  <si>
    <t>III</t>
  </si>
  <si>
    <t>IV</t>
  </si>
  <si>
    <t>V</t>
  </si>
  <si>
    <t>B(w/rye)S(no rye)</t>
  </si>
  <si>
    <t>X</t>
  </si>
  <si>
    <t>2008 Boyd 44 Spring CC Samples</t>
  </si>
  <si>
    <t>Harvest Date:  5/6/2008</t>
  </si>
  <si>
    <t>B44</t>
  </si>
  <si>
    <t>B(no rye)-S(w/rye)</t>
  </si>
  <si>
    <t>2009 Boyd 42- Spring CC Samples</t>
  </si>
  <si>
    <t>Date Harvested: 5/8/2009</t>
  </si>
  <si>
    <t>Trt#</t>
  </si>
  <si>
    <t>C/n</t>
  </si>
  <si>
    <t>2009 Boyd 44- Spring CC Samples</t>
  </si>
  <si>
    <t>Date Harvested: 4/22/2009</t>
  </si>
  <si>
    <t>B(w/rye)-C(no/rye)</t>
  </si>
  <si>
    <t>2010 Boyd 44 Spring CC Samples</t>
  </si>
  <si>
    <t>Harvest Date: 4/27/2010</t>
  </si>
  <si>
    <t>Rye Fol Silage</t>
  </si>
  <si>
    <t>2010 Boyd 42 Spring CC Samples</t>
  </si>
  <si>
    <t>Harvest Date: 4/20/2010</t>
  </si>
  <si>
    <t>Avg</t>
  </si>
  <si>
    <t>2011 Boyd 42 Spring CC Samples</t>
  </si>
  <si>
    <t>Two 50x76 cm samples were taken from each plot.</t>
  </si>
  <si>
    <t>Date Harvested: 5/9/2011</t>
  </si>
  <si>
    <t>2011 Boyd 44 Spring CC Samples</t>
  </si>
  <si>
    <t>Date Harvested: 5/4/2011</t>
  </si>
  <si>
    <t>Rye Fol Bean</t>
  </si>
  <si>
    <t>2012 Boyd 44 Spring CC Samples</t>
  </si>
  <si>
    <t>Date Harvested:</t>
  </si>
  <si>
    <t>2012 Boyd 42 Spring CC Samples</t>
  </si>
  <si>
    <t>Date Harvested: 4/25/2012</t>
  </si>
  <si>
    <t>% C</t>
  </si>
  <si>
    <t>% N</t>
  </si>
  <si>
    <t>2013 Boyd 42 Spring CC Samples</t>
  </si>
  <si>
    <t>spray</t>
  </si>
  <si>
    <t>3 rows</t>
  </si>
  <si>
    <t>Number of Plants</t>
  </si>
  <si>
    <t>TRT#</t>
  </si>
  <si>
    <t>Plot %N</t>
  </si>
  <si>
    <t>Trt Avg %N</t>
  </si>
  <si>
    <t>2013 Boyd 44 Spring CC Samples</t>
  </si>
  <si>
    <t>spray 4/27/13</t>
  </si>
  <si>
    <t>Boyd 44 2014 Spring Cover Crop Shoot Samples - Soybean Planted 2014</t>
  </si>
  <si>
    <t>Sampled:</t>
  </si>
  <si>
    <t xml:space="preserve"> 5/7/2014</t>
  </si>
  <si>
    <t>Sprayed:</t>
  </si>
  <si>
    <t>Two 50x76 cm samples were taken from each plot</t>
  </si>
  <si>
    <t>Shoot dry wt</t>
  </si>
  <si>
    <t>#</t>
  </si>
  <si>
    <t>Total Carbon</t>
  </si>
  <si>
    <t>Total Nitrogen</t>
  </si>
  <si>
    <t>Boyd 42 2014 Spring Cover Crop Shoot Samples - Soybean Planted 2014</t>
  </si>
  <si>
    <t>Sampled 4-25-14  Sprayed  - 4-22-14</t>
  </si>
  <si>
    <t>2015 Boyd 42 Spring CC Samples</t>
  </si>
  <si>
    <t>Spray Date:</t>
  </si>
  <si>
    <t>Plant:</t>
  </si>
  <si>
    <t>2015 Boyd 44 Spring CC Samples</t>
  </si>
  <si>
    <t xml:space="preserve">Plant: </t>
  </si>
  <si>
    <t>Plot Avg  %N</t>
  </si>
  <si>
    <t>%N</t>
  </si>
  <si>
    <t>These two samples were labelled Rep II Plot 15 which is not right</t>
  </si>
  <si>
    <t>2003 B42-44 Spring CC</t>
  </si>
  <si>
    <t>B44 samples taken on 4/28/2003</t>
  </si>
  <si>
    <t>B42 samples taken on 5/6/2003</t>
  </si>
  <si>
    <t>Harvest area= 50x76cm (.38 sq M)</t>
  </si>
  <si>
    <t>Pre Crop</t>
  </si>
  <si>
    <t>Plant Wt (tons/ac)</t>
  </si>
  <si>
    <t>Plant Dry Wt (Mg/ha)</t>
  </si>
  <si>
    <t>c</t>
  </si>
  <si>
    <t>Border</t>
  </si>
  <si>
    <t>x</t>
  </si>
  <si>
    <t>b</t>
  </si>
  <si>
    <t>Shoot Dry Wt. Tons/acre</t>
  </si>
  <si>
    <t>Shoot Dry Wt. (Mg/ha)</t>
  </si>
  <si>
    <t>B-C(Both no rye)</t>
  </si>
  <si>
    <t>I BELIEVE THESE PLOTS WERE PLANTED BY MISTAKE</t>
  </si>
  <si>
    <t>2005 B42-44 Spring CC Samples</t>
  </si>
  <si>
    <t>Two 50 x 76cm subsamples were harvested per plot</t>
  </si>
  <si>
    <t>B42 samples were taken on 4/29/2005</t>
  </si>
  <si>
    <t>B44 samples were taken on 4/27/2005</t>
  </si>
  <si>
    <t>Shoot Dry Wt (ton/ac)</t>
  </si>
  <si>
    <t>Plot Avg % Nitrogen</t>
  </si>
  <si>
    <t>Plot Ave % Carbon</t>
  </si>
  <si>
    <t>Trt Avg Shoot Dry Wt. Mg/ha</t>
  </si>
  <si>
    <t>Trt Avg Shoot Dry Wt. (ton/ac)</t>
  </si>
  <si>
    <t>Trt Avg % Nitrogen</t>
  </si>
  <si>
    <t>Trt Avg % Carbon</t>
  </si>
  <si>
    <t>Trt Avg Shoot Dry Wt.(tons/ac)</t>
  </si>
  <si>
    <t>% N Plot Avg</t>
  </si>
  <si>
    <t>% C Plot Avg</t>
  </si>
  <si>
    <t>X B-C(Both w/rye)</t>
  </si>
  <si>
    <t>X B(no rye)-C(w/rye)</t>
  </si>
  <si>
    <t>2007 B42-44 Spring CC Samples</t>
  </si>
  <si>
    <t>Date Harvested</t>
  </si>
  <si>
    <t>Trt C/N</t>
  </si>
  <si>
    <t>Prev Crop Means CC biomass</t>
  </si>
  <si>
    <t>Prev Crop Means N %</t>
  </si>
  <si>
    <t>Total N uptake (kg/ha)</t>
  </si>
  <si>
    <t>Silage</t>
  </si>
  <si>
    <t>VI</t>
  </si>
  <si>
    <t>YEAR</t>
  </si>
  <si>
    <t>FIELD</t>
  </si>
  <si>
    <t>PLOT</t>
  </si>
  <si>
    <t>REP</t>
  </si>
  <si>
    <t>TRT</t>
  </si>
  <si>
    <t>MOIST</t>
  </si>
  <si>
    <t>SOYYLD</t>
  </si>
  <si>
    <t>Yields 2012</t>
  </si>
  <si>
    <t>2012 B42 Corn Silage</t>
  </si>
  <si>
    <t>Harvested rows 2, 3, &amp; 4 of each plot for weight.</t>
  </si>
  <si>
    <t>Rows 1 &amp; 5 were harvested after plot wts were taken.</t>
  </si>
  <si>
    <t>Harvest Date: 8/24/2010</t>
  </si>
  <si>
    <t>Note:  Originally Col J = Col F * Col I; changed to Col J = Col F * (1 - Col I)  10-4-12</t>
  </si>
  <si>
    <t xml:space="preserve">Plot Wet Wt (lb) </t>
  </si>
  <si>
    <t>Plot Wet Wt (Mg/Ha)</t>
  </si>
  <si>
    <t>Plot Wet Wt (ton/ac)</t>
  </si>
  <si>
    <t xml:space="preserve"> Plot % Moisture</t>
  </si>
  <si>
    <t>Plot Dry Wt (lb)</t>
  </si>
  <si>
    <t>Plot Dry Wt (Mg/Ha)</t>
  </si>
  <si>
    <t>Plot Dry Wt (ton/ac)</t>
  </si>
  <si>
    <t>Ave Trt Wet Wt (lb)</t>
  </si>
  <si>
    <t>Ave Trt Wet Wt (Mg/Ha)</t>
  </si>
  <si>
    <t>Ave Trt Wet Wt (ton/ac)</t>
  </si>
  <si>
    <t>Ave Trt % Moisture</t>
  </si>
  <si>
    <t>Ave Trt Dry Wt (lb)</t>
  </si>
  <si>
    <t>Ave Trt Dry Wt (Mg/Ha)</t>
  </si>
  <si>
    <t>Ave Trt Dry Wt (ton/ac)</t>
  </si>
  <si>
    <t>B-S(Both no/rye)</t>
  </si>
  <si>
    <t>Ave</t>
  </si>
  <si>
    <t xml:space="preserve">2012 Boyd 44- Soybean Combine Yield </t>
  </si>
  <si>
    <t>Date Harvested: 9/21/2012</t>
  </si>
  <si>
    <t>Harvest Moisture</t>
  </si>
  <si>
    <t>(Bu/ac)</t>
  </si>
  <si>
    <t>Avg Harvest Moisture</t>
  </si>
  <si>
    <t>Avg Combine Yield (Bu/ac)</t>
  </si>
  <si>
    <t>Avg Combine Yield (Mg/ha)</t>
  </si>
  <si>
    <t>2013 Yield</t>
  </si>
  <si>
    <t>Harvest Yields</t>
  </si>
  <si>
    <t>Beans</t>
  </si>
  <si>
    <t>Knutson</t>
  </si>
  <si>
    <t>Width</t>
  </si>
  <si>
    <t>Length</t>
  </si>
  <si>
    <t>Harvested</t>
  </si>
  <si>
    <t>Harvest</t>
  </si>
  <si>
    <t>Corrected</t>
  </si>
  <si>
    <t>Yield</t>
  </si>
  <si>
    <t>Plot No.</t>
  </si>
  <si>
    <t>(ft)</t>
  </si>
  <si>
    <t>Moisture</t>
  </si>
  <si>
    <t xml:space="preserve"> Weight(lb)</t>
  </si>
  <si>
    <t xml:space="preserve">   Weight</t>
  </si>
  <si>
    <t>Trt Mean(bu/ac</t>
  </si>
  <si>
    <t>Trt Mean (mg/ha)</t>
  </si>
  <si>
    <t xml:space="preserve">2014 Boyd 42 Silage </t>
  </si>
  <si>
    <t>Date Harvested: 9/16/2014</t>
  </si>
  <si>
    <t>Plot Size: 180ft x 7.5ft</t>
  </si>
  <si>
    <t>Rep.</t>
  </si>
  <si>
    <t xml:space="preserve">Treatment
 # </t>
  </si>
  <si>
    <t xml:space="preserve">Treatment </t>
  </si>
  <si>
    <t>Bag 
Number</t>
  </si>
  <si>
    <t>Bag Only  
Wt (g)</t>
  </si>
  <si>
    <t>Bag+Silage Wet Wt (g)</t>
  </si>
  <si>
    <t>Bag+Silage Dry Wt (g)</t>
  </si>
  <si>
    <t>% Moisture</t>
  </si>
  <si>
    <t>Plot 
Wt (lbs.)</t>
  </si>
  <si>
    <t>2014 Yields</t>
  </si>
  <si>
    <t>Yield (bu/ac)</t>
  </si>
  <si>
    <t>Yield (Mg/ha)</t>
  </si>
  <si>
    <t xml:space="preserve">2015 Yields </t>
  </si>
  <si>
    <t xml:space="preserve">2015 Boyd 44 Silage </t>
  </si>
  <si>
    <t xml:space="preserve">Date Harvested: </t>
  </si>
  <si>
    <t>Start Wt</t>
  </si>
  <si>
    <t>End Wt</t>
  </si>
  <si>
    <t>Plot Wet Wt</t>
  </si>
  <si>
    <t>Plot % Moisture</t>
  </si>
  <si>
    <t>Plot Dry Wt</t>
  </si>
  <si>
    <t xml:space="preserve">Moisture Content </t>
  </si>
  <si>
    <t>B44 Fall2015</t>
  </si>
  <si>
    <t>Bag Number</t>
  </si>
  <si>
    <t>Bag Only  Wt</t>
  </si>
  <si>
    <t>Bag+Silage Wet Wt</t>
  </si>
  <si>
    <t>Bag+Silage Dry Wt</t>
  </si>
  <si>
    <t>Max</t>
  </si>
  <si>
    <t>Min</t>
  </si>
  <si>
    <t>Length*</t>
  </si>
  <si>
    <t>BOTH RYE?</t>
  </si>
  <si>
    <t>plot #</t>
  </si>
  <si>
    <t>yes</t>
  </si>
  <si>
    <t>no</t>
  </si>
  <si>
    <t>&lt; AVE.</t>
  </si>
  <si>
    <t>*Ten plots adjusted to 167 feet due to Renans plots on north end.</t>
  </si>
  <si>
    <t>Avg bu/ac</t>
  </si>
  <si>
    <t>Trt Avg</t>
  </si>
  <si>
    <t xml:space="preserve">2013 Boyd 44 Silage </t>
  </si>
  <si>
    <t>B44 Fall2013</t>
  </si>
  <si>
    <t>9-5-13 and 9-6-13 ?? Check</t>
  </si>
  <si>
    <t>Trt Avg Wet Wt</t>
  </si>
  <si>
    <t>Boyd 44 Spring Cover Crop Samples - one subsample</t>
  </si>
  <si>
    <t>Sampled from 76 x 50 cm frame = 0.38 m2</t>
  </si>
  <si>
    <t>Sampled 4-25-26-16</t>
  </si>
  <si>
    <t>Sprayed 4-25-16</t>
  </si>
  <si>
    <t>Planted soybean 5-6-16</t>
  </si>
  <si>
    <t xml:space="preserve">Plot </t>
  </si>
  <si>
    <t>Trtno</t>
  </si>
  <si>
    <t>Trtdescrp</t>
  </si>
  <si>
    <t>Sample #</t>
  </si>
  <si>
    <t>Rye Cover Crop Shoot Dry Wt (g)</t>
  </si>
  <si>
    <t>Cover Crop Shoot Dry Wt (Mg/ha)</t>
  </si>
  <si>
    <t>Beans(16) - Corn(17) Both w/rye - Rye rows 1, 2, 3, &amp; 4</t>
  </si>
  <si>
    <t>Beans(16) - Silage(17) Both w/rye - Rye rows 2, 3, &amp; 4</t>
  </si>
  <si>
    <t>Beans(16) - Silage(17) Both w/rye - Rye rows 1, 2, 3, &amp; 4</t>
  </si>
  <si>
    <t>Boyd 42 Spring Cover Crop Samples - one subsample</t>
  </si>
  <si>
    <t>Sampled 4-18-16</t>
  </si>
  <si>
    <t>Sprayed 4-14-16</t>
  </si>
  <si>
    <t>Planted corn 4-26-16</t>
  </si>
  <si>
    <t>Trt descrip</t>
  </si>
  <si>
    <t>rye %C</t>
  </si>
  <si>
    <t>rye %N</t>
  </si>
  <si>
    <t>Canola Cover Crop Shoot Dry Wt (g)</t>
  </si>
  <si>
    <t>canola %C</t>
  </si>
  <si>
    <t>canola %N</t>
  </si>
  <si>
    <t>Boyd42</t>
  </si>
  <si>
    <t>Beans(17) - Silage(16) Both w/rye - Rye rows 3 &amp; 4</t>
  </si>
  <si>
    <t xml:space="preserve">Beans(17) - Silage(16) Both w/rye - Rye rows 2 &amp; 5 </t>
  </si>
  <si>
    <t>Beans(17)-Corn(16) Both w/rye - Rye rows 3 &amp; 4; Canola rows 1,2,&amp;5</t>
  </si>
  <si>
    <t>Beans(17) - Silage(16) Both w/rye - Rye rows 1, 3, 4</t>
  </si>
  <si>
    <t>Beans(17) w/rye - Corn(16) No rye - Rye rows 1, 2, 3, 4, &amp; 5</t>
  </si>
  <si>
    <t>Boyd 44 Spring Cover Crop Samples</t>
  </si>
  <si>
    <t>Soybeans in 2016 and Corn in 2017</t>
  </si>
  <si>
    <t>Sampled 4-14-17</t>
  </si>
  <si>
    <t>Plot Means</t>
  </si>
  <si>
    <t>Trt Means</t>
  </si>
  <si>
    <t>Beans(16) - Silage(17) Both w/rye</t>
  </si>
  <si>
    <t>Rye rows 2 &amp; 5</t>
  </si>
  <si>
    <t>Rye rows 1, 3, 4</t>
  </si>
  <si>
    <t>Rye rows 3 &amp; 4</t>
  </si>
  <si>
    <t>Beans(16) w/rye - Corn(17) No rye</t>
  </si>
  <si>
    <t>Rye rows 1, 2, 3, 4, and 5</t>
  </si>
  <si>
    <t>Boyd 42 Spring Cover Crop Samples</t>
  </si>
  <si>
    <t>Corn in 2016 and Soybeans in 2017</t>
  </si>
  <si>
    <t>Sampled 4-27-17</t>
  </si>
  <si>
    <t>2 subsamples per plot</t>
  </si>
  <si>
    <t>Not all treatments sampled</t>
  </si>
  <si>
    <t>Beans(17) - Silage(16) Both w/rye</t>
  </si>
  <si>
    <t>Rye rows 2, 3, and 4</t>
  </si>
  <si>
    <t>Rye rows 1, 2, 3, &amp; 4</t>
  </si>
  <si>
    <t>Beans(17) - Corn(16) Both w/rye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</si>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</sst>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[$-F800]dddd\,\ mmmm\ dd\,\ yyyy"/>
    <numFmt numFmtId="167" formatCode="0.0_)"/>
    <numFmt numFmtId="168" formatCode="0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sz val="8"/>
      <color indexed="8"/>
      <name val="MS Sans Serif"/>
    </font>
    <font>
      <b/>
      <sz val="10"/>
      <color indexed="8"/>
      <name val="Arial"/>
      <family val="2"/>
    </font>
    <font>
      <sz val="10"/>
      <color indexed="8"/>
      <name val="Helv"/>
    </font>
    <font>
      <sz val="12"/>
      <color indexed="8"/>
      <name val="Helv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gray125">
        <bgColor indexed="17"/>
      </patternFill>
    </fill>
    <fill>
      <patternFill patternType="gray125">
        <bgColor indexed="5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4" fillId="0" borderId="0"/>
  </cellStyleXfs>
  <cellXfs count="196">
    <xf numFmtId="0" fontId="0" fillId="0" borderId="0" xfId="0"/>
    <xf numFmtId="49" fontId="0" fillId="0" borderId="0" xfId="0" applyNumberFormat="1" applyAlignment="1">
      <alignment horizontal="left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49" fontId="0" fillId="0" borderId="2" xfId="1" applyNumberFormat="1" applyFont="1" applyBorder="1" applyAlignment="1">
      <alignment horizontal="left" wrapText="1"/>
    </xf>
    <xf numFmtId="49" fontId="2" fillId="0" borderId="2" xfId="1" applyNumberForma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3" xfId="0" applyBorder="1"/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49" fontId="2" fillId="0" borderId="3" xfId="1" applyNumberForma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/>
    <xf numFmtId="14" fontId="0" fillId="0" borderId="3" xfId="0" applyNumberFormat="1" applyBorder="1"/>
    <xf numFmtId="2" fontId="2" fillId="0" borderId="3" xfId="4" applyNumberFormat="1" applyBorder="1" applyAlignment="1"/>
    <xf numFmtId="14" fontId="0" fillId="3" borderId="3" xfId="0" applyNumberFormat="1" applyFill="1" applyBorder="1"/>
    <xf numFmtId="0" fontId="2" fillId="0" borderId="3" xfId="0" applyFont="1" applyBorder="1"/>
    <xf numFmtId="0" fontId="0" fillId="3" borderId="3" xfId="0" applyFill="1" applyBorder="1"/>
    <xf numFmtId="2" fontId="2" fillId="3" borderId="3" xfId="4" applyNumberFormat="1" applyFill="1" applyBorder="1" applyAlignment="1"/>
    <xf numFmtId="0" fontId="0" fillId="0" borderId="3" xfId="0" applyFill="1" applyBorder="1"/>
    <xf numFmtId="14" fontId="0" fillId="0" borderId="3" xfId="0" applyNumberFormat="1" applyBorder="1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/>
    <xf numFmtId="2" fontId="0" fillId="0" borderId="3" xfId="0" applyNumberFormat="1" applyFill="1" applyBorder="1"/>
    <xf numFmtId="0" fontId="2" fillId="0" borderId="3" xfId="0" applyFont="1" applyBorder="1" applyAlignment="1"/>
    <xf numFmtId="0" fontId="2" fillId="0" borderId="0" xfId="0" applyFont="1" applyBorder="1"/>
    <xf numFmtId="0" fontId="2" fillId="3" borderId="3" xfId="0" applyFont="1" applyFill="1" applyBorder="1" applyAlignment="1"/>
    <xf numFmtId="2" fontId="2" fillId="0" borderId="3" xfId="0" applyNumberFormat="1" applyFont="1" applyBorder="1" applyAlignment="1"/>
    <xf numFmtId="2" fontId="2" fillId="3" borderId="3" xfId="0" applyNumberFormat="1" applyFont="1" applyFill="1" applyBorder="1" applyAlignment="1"/>
    <xf numFmtId="0" fontId="0" fillId="3" borderId="3" xfId="0" applyFill="1" applyBorder="1" applyAlignment="1"/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0" fillId="0" borderId="3" xfId="0" applyNumberFormat="1" applyFill="1" applyBorder="1"/>
    <xf numFmtId="2" fontId="2" fillId="0" borderId="3" xfId="4" applyNumberFormat="1" applyFill="1" applyBorder="1" applyAlignment="1"/>
    <xf numFmtId="0" fontId="0" fillId="0" borderId="6" xfId="0" applyFill="1" applyBorder="1"/>
    <xf numFmtId="0" fontId="2" fillId="0" borderId="3" xfId="0" applyFont="1" applyFill="1" applyBorder="1"/>
    <xf numFmtId="49" fontId="2" fillId="0" borderId="3" xfId="1" applyNumberFormat="1" applyFill="1" applyBorder="1" applyAlignment="1">
      <alignment horizontal="left" wrapText="1"/>
    </xf>
    <xf numFmtId="164" fontId="0" fillId="0" borderId="3" xfId="0" applyNumberFormat="1" applyBorder="1"/>
    <xf numFmtId="164" fontId="2" fillId="0" borderId="3" xfId="1" applyNumberFormat="1" applyBorder="1"/>
    <xf numFmtId="14" fontId="2" fillId="0" borderId="3" xfId="0" applyNumberFormat="1" applyFont="1" applyFill="1" applyBorder="1"/>
    <xf numFmtId="0" fontId="2" fillId="0" borderId="3" xfId="0" applyFont="1" applyFill="1" applyBorder="1" applyAlignment="1"/>
    <xf numFmtId="164" fontId="0" fillId="0" borderId="3" xfId="0" applyNumberFormat="1" applyFill="1" applyBorder="1"/>
    <xf numFmtId="164" fontId="2" fillId="0" borderId="3" xfId="1" applyNumberFormat="1" applyFill="1" applyBorder="1"/>
    <xf numFmtId="14" fontId="0" fillId="4" borderId="3" xfId="0" applyNumberFormat="1" applyFill="1" applyBorder="1"/>
    <xf numFmtId="0" fontId="0" fillId="0" borderId="0" xfId="0" applyFill="1" applyBorder="1"/>
    <xf numFmtId="0" fontId="0" fillId="0" borderId="3" xfId="1" applyNumberFormat="1" applyFont="1" applyBorder="1" applyAlignment="1">
      <alignment horizontal="right" wrapText="1"/>
    </xf>
    <xf numFmtId="14" fontId="0" fillId="0" borderId="6" xfId="0" applyNumberFormat="1" applyBorder="1"/>
    <xf numFmtId="0" fontId="2" fillId="0" borderId="4" xfId="0" applyFont="1" applyBorder="1"/>
    <xf numFmtId="0" fontId="2" fillId="0" borderId="6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2" fontId="0" fillId="0" borderId="3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wrapText="1"/>
    </xf>
    <xf numFmtId="2" fontId="0" fillId="0" borderId="3" xfId="0" quotePrefix="1" applyNumberFormat="1" applyBorder="1" applyAlignment="1">
      <alignment horizontal="center"/>
    </xf>
    <xf numFmtId="0" fontId="3" fillId="0" borderId="3" xfId="0" applyFont="1" applyBorder="1" applyAlignment="1">
      <alignment horizontal="left"/>
    </xf>
    <xf numFmtId="2" fontId="0" fillId="0" borderId="3" xfId="0" applyNumberForma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2" fillId="0" borderId="3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/>
    </xf>
    <xf numFmtId="2" fontId="5" fillId="0" borderId="0" xfId="9" applyNumberFormat="1" applyFont="1" applyFill="1" applyBorder="1" applyAlignment="1">
      <alignment wrapText="1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3" fillId="0" borderId="3" xfId="0" applyNumberFormat="1" applyFont="1" applyFill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right"/>
    </xf>
    <xf numFmtId="0" fontId="3" fillId="0" borderId="0" xfId="0" quotePrefix="1" applyNumberFormat="1" applyFont="1"/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wrapText="1"/>
    </xf>
    <xf numFmtId="2" fontId="2" fillId="0" borderId="3" xfId="0" applyNumberFormat="1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2" fontId="2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49" fontId="3" fillId="0" borderId="3" xfId="0" applyNumberFormat="1" applyFont="1" applyBorder="1" applyAlignment="1">
      <alignment horizontal="center" wrapText="1"/>
    </xf>
    <xf numFmtId="49" fontId="3" fillId="0" borderId="7" xfId="0" applyNumberFormat="1" applyFont="1" applyFill="1" applyBorder="1" applyAlignment="1">
      <alignment horizontal="center" wrapText="1"/>
    </xf>
    <xf numFmtId="2" fontId="0" fillId="0" borderId="3" xfId="0" applyNumberFormat="1" applyBorder="1"/>
    <xf numFmtId="0" fontId="0" fillId="0" borderId="10" xfId="0" applyBorder="1" applyAlignment="1">
      <alignment horizontal="left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Border="1"/>
    <xf numFmtId="0" fontId="3" fillId="0" borderId="11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2" fontId="3" fillId="0" borderId="8" xfId="0" applyNumberFormat="1" applyFont="1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2" fontId="3" fillId="0" borderId="3" xfId="0" applyNumberFormat="1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3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167" fontId="6" fillId="0" borderId="3" xfId="0" applyNumberFormat="1" applyFont="1" applyBorder="1" applyAlignment="1">
      <alignment horizontal="center" wrapText="1"/>
    </xf>
    <xf numFmtId="1" fontId="7" fillId="0" borderId="3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left"/>
    </xf>
    <xf numFmtId="1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left"/>
    </xf>
    <xf numFmtId="1" fontId="0" fillId="0" borderId="15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9" fillId="0" borderId="0" xfId="4" applyFont="1"/>
    <xf numFmtId="0" fontId="10" fillId="0" borderId="0" xfId="0" applyFont="1"/>
    <xf numFmtId="0" fontId="11" fillId="0" borderId="3" xfId="4" applyFont="1" applyBorder="1" applyAlignment="1">
      <alignment horizontal="center" wrapText="1"/>
    </xf>
    <xf numFmtId="0" fontId="2" fillId="0" borderId="3" xfId="4" applyFont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5" applyBorder="1" applyAlignment="1">
      <alignment horizontal="center"/>
    </xf>
    <xf numFmtId="0" fontId="9" fillId="0" borderId="0" xfId="0" applyFont="1"/>
    <xf numFmtId="0" fontId="13" fillId="0" borderId="3" xfId="0" applyFont="1" applyBorder="1" applyAlignment="1">
      <alignment horizontal="center" wrapText="1"/>
    </xf>
    <xf numFmtId="0" fontId="3" fillId="0" borderId="3" xfId="0" applyFont="1" applyBorder="1"/>
    <xf numFmtId="164" fontId="0" fillId="0" borderId="7" xfId="0" applyNumberFormat="1" applyFill="1" applyBorder="1"/>
    <xf numFmtId="0" fontId="0" fillId="0" borderId="7" xfId="0" applyFill="1" applyBorder="1"/>
    <xf numFmtId="0" fontId="14" fillId="0" borderId="0" xfId="0" applyFont="1"/>
    <xf numFmtId="167" fontId="15" fillId="0" borderId="0" xfId="0" applyNumberFormat="1" applyFont="1" applyAlignment="1">
      <alignment horizontal="left"/>
    </xf>
    <xf numFmtId="0" fontId="15" fillId="0" borderId="0" xfId="0" applyFont="1"/>
    <xf numFmtId="167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64" fontId="14" fillId="0" borderId="0" xfId="0" applyNumberFormat="1" applyFont="1"/>
    <xf numFmtId="168" fontId="14" fillId="0" borderId="0" xfId="0" applyNumberFormat="1" applyFont="1" applyAlignment="1">
      <alignment horizontal="right"/>
    </xf>
    <xf numFmtId="167" fontId="14" fillId="0" borderId="0" xfId="0" quotePrefix="1" applyNumberFormat="1" applyFont="1" applyAlignment="1">
      <alignment horizontal="left"/>
    </xf>
    <xf numFmtId="0" fontId="16" fillId="0" borderId="0" xfId="0" applyFont="1"/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horizontal="right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indent="1"/>
    </xf>
    <xf numFmtId="0" fontId="2" fillId="0" borderId="3" xfId="0" applyFont="1" applyBorder="1" applyAlignment="1">
      <alignment horizontal="left" wrapText="1"/>
    </xf>
    <xf numFmtId="0" fontId="17" fillId="6" borderId="17" xfId="0" applyFont="1" applyFill="1" applyBorder="1" applyAlignment="1">
      <alignment horizontal="center"/>
    </xf>
    <xf numFmtId="0" fontId="3" fillId="0" borderId="0" xfId="0" applyFont="1" applyAlignment="1"/>
    <xf numFmtId="0" fontId="17" fillId="7" borderId="17" xfId="0" applyFont="1" applyFill="1" applyBorder="1" applyAlignment="1">
      <alignment horizontal="center"/>
    </xf>
    <xf numFmtId="0" fontId="17" fillId="8" borderId="17" xfId="0" applyFont="1" applyFill="1" applyBorder="1" applyAlignment="1">
      <alignment horizontal="center"/>
    </xf>
    <xf numFmtId="0" fontId="0" fillId="0" borderId="11" xfId="0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0">
    <cellStyle name="Normal" xfId="0" builtinId="0"/>
    <cellStyle name="Normal 2" xfId="4"/>
    <cellStyle name="Normal 2 2" xfId="5"/>
    <cellStyle name="Normal 4 2" xfId="1"/>
    <cellStyle name="Normal 7" xfId="3"/>
    <cellStyle name="Normal 8" xfId="7"/>
    <cellStyle name="Normal_1NSTL_CN_nodatetime_export1" xfId="9"/>
    <cellStyle name="Note 2" xfId="6"/>
    <cellStyle name="Note 3" xfId="2"/>
    <cellStyle name="Note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sqref="A1:I20"/>
    </sheetView>
  </sheetViews>
  <sheetFormatPr defaultRowHeight="15" x14ac:dyDescent="0.25"/>
  <sheetData>
    <row r="2" spans="1:9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s="1"/>
    </row>
    <row r="4" spans="1:9" ht="45" x14ac:dyDescent="0.25">
      <c r="A4" s="1" t="s">
        <v>9</v>
      </c>
      <c r="B4" s="2">
        <v>126.67784691466667</v>
      </c>
      <c r="C4" s="2">
        <v>171.30694418933334</v>
      </c>
      <c r="D4" s="2">
        <v>204.6</v>
      </c>
      <c r="E4" s="2">
        <v>165.9</v>
      </c>
      <c r="F4" s="2">
        <v>184.89683154799999</v>
      </c>
      <c r="G4" s="2">
        <v>177.0612400465574</v>
      </c>
      <c r="H4" s="2">
        <v>217.2650901373334</v>
      </c>
      <c r="I4" s="2">
        <v>193.18476168571343</v>
      </c>
    </row>
    <row r="5" spans="1:9" ht="60" x14ac:dyDescent="0.25">
      <c r="A5" s="1" t="s">
        <v>10</v>
      </c>
      <c r="B5" s="2">
        <v>131.21466517070476</v>
      </c>
      <c r="C5" s="2">
        <v>168.26725487000002</v>
      </c>
      <c r="D5" s="2">
        <v>205.4</v>
      </c>
      <c r="E5" s="2">
        <v>165.8</v>
      </c>
      <c r="F5" s="2">
        <v>184.70143453666668</v>
      </c>
      <c r="G5" s="2">
        <v>184.93645165311472</v>
      </c>
      <c r="H5" s="2">
        <v>225.71159048533337</v>
      </c>
      <c r="I5" s="2">
        <v>194.72682456232752</v>
      </c>
    </row>
    <row r="6" spans="1:9" ht="45" x14ac:dyDescent="0.25">
      <c r="A6" s="1" t="s">
        <v>11</v>
      </c>
      <c r="B6" s="2">
        <f t="shared" ref="B6:I6" si="0">+B4-B5</f>
        <v>-4.5368182560380887</v>
      </c>
      <c r="C6" s="2">
        <f t="shared" si="0"/>
        <v>3.0396893193333199</v>
      </c>
      <c r="D6" s="2">
        <f t="shared" si="0"/>
        <v>-0.80000000000001137</v>
      </c>
      <c r="E6" s="2">
        <f t="shared" si="0"/>
        <v>9.9999999999994316E-2</v>
      </c>
      <c r="F6" s="2">
        <f t="shared" si="0"/>
        <v>0.19539701133331278</v>
      </c>
      <c r="G6" s="2">
        <f t="shared" si="0"/>
        <v>-7.8752116065573148</v>
      </c>
      <c r="H6" s="2">
        <f t="shared" si="0"/>
        <v>-8.4465003479999723</v>
      </c>
      <c r="I6" s="2">
        <f t="shared" si="0"/>
        <v>-1.5420628766140965</v>
      </c>
    </row>
    <row r="7" spans="1:9" ht="60" x14ac:dyDescent="0.25">
      <c r="A7" s="1" t="s">
        <v>12</v>
      </c>
      <c r="B7" s="3">
        <f>+B4/B5</f>
        <v>0.96542445731857884</v>
      </c>
      <c r="C7" s="3">
        <f t="shared" ref="C7:I7" si="1">+C4/C5</f>
        <v>1.0180646515073994</v>
      </c>
      <c r="D7" s="3">
        <f t="shared" si="1"/>
        <v>0.99610516066212262</v>
      </c>
      <c r="E7" s="3">
        <f t="shared" si="1"/>
        <v>1.0006031363088057</v>
      </c>
      <c r="F7" s="3">
        <f t="shared" si="1"/>
        <v>1.0010579073834671</v>
      </c>
      <c r="G7" s="3">
        <f t="shared" si="1"/>
        <v>0.95741666104133516</v>
      </c>
      <c r="H7" s="3">
        <f t="shared" si="1"/>
        <v>0.96257834907884887</v>
      </c>
      <c r="I7" s="3">
        <f t="shared" si="1"/>
        <v>0.99208089137138622</v>
      </c>
    </row>
    <row r="8" spans="1:9" ht="75" x14ac:dyDescent="0.25">
      <c r="A8" s="1" t="s">
        <v>13</v>
      </c>
      <c r="B8">
        <f>+(B9*1000)/1.1209</f>
        <v>769.96398570697431</v>
      </c>
      <c r="C8">
        <f t="shared" ref="C8:I8" si="2">+(C9*1000)/1.1209</f>
        <v>176.7846326495156</v>
      </c>
      <c r="D8">
        <f t="shared" si="2"/>
        <v>737.84693690690278</v>
      </c>
      <c r="E8">
        <f t="shared" si="2"/>
        <v>360.84725150372583</v>
      </c>
      <c r="F8">
        <f t="shared" si="2"/>
        <v>577.70776302876925</v>
      </c>
      <c r="G8">
        <f t="shared" si="2"/>
        <v>2025.1583548933893</v>
      </c>
      <c r="H8">
        <f t="shared" si="2"/>
        <v>1882.4159157819608</v>
      </c>
      <c r="I8">
        <f t="shared" si="2"/>
        <v>525.79928722689942</v>
      </c>
    </row>
    <row r="9" spans="1:9" ht="75" x14ac:dyDescent="0.25">
      <c r="A9" s="1" t="s">
        <v>14</v>
      </c>
      <c r="B9" s="4">
        <v>0.86305263157894752</v>
      </c>
      <c r="C9" s="4">
        <v>0.19815789473684206</v>
      </c>
      <c r="D9" s="4">
        <v>0.82705263157894726</v>
      </c>
      <c r="E9" s="4">
        <v>0.40447368421052632</v>
      </c>
      <c r="F9" s="4">
        <v>0.64755263157894738</v>
      </c>
      <c r="G9" s="4">
        <v>2.27</v>
      </c>
      <c r="H9" s="4">
        <v>2.11</v>
      </c>
      <c r="I9" s="4">
        <v>0.58936842105263154</v>
      </c>
    </row>
    <row r="10" spans="1:9" ht="75" x14ac:dyDescent="0.25">
      <c r="A10" s="1" t="s">
        <v>13</v>
      </c>
      <c r="B10" s="4">
        <f>+(B9*1000)/1.1209</f>
        <v>769.96398570697431</v>
      </c>
      <c r="C10" s="4">
        <f t="shared" ref="C10:I10" si="3">+(C9*1000)/1.1209</f>
        <v>176.7846326495156</v>
      </c>
      <c r="D10" s="4">
        <f t="shared" si="3"/>
        <v>737.84693690690278</v>
      </c>
      <c r="E10" s="4">
        <f t="shared" si="3"/>
        <v>360.84725150372583</v>
      </c>
      <c r="F10" s="4">
        <f t="shared" si="3"/>
        <v>577.70776302876925</v>
      </c>
      <c r="G10" s="4">
        <f t="shared" si="3"/>
        <v>2025.1583548933893</v>
      </c>
      <c r="H10" s="4">
        <f t="shared" si="3"/>
        <v>1882.4159157819608</v>
      </c>
      <c r="I10" s="4">
        <f t="shared" si="3"/>
        <v>525.79928722689942</v>
      </c>
    </row>
    <row r="11" spans="1:9" ht="64.5" x14ac:dyDescent="0.25">
      <c r="A11" s="5" t="s">
        <v>15</v>
      </c>
      <c r="B11" s="4" t="s">
        <v>16</v>
      </c>
      <c r="C11" s="4">
        <v>3.8</v>
      </c>
      <c r="D11" s="4">
        <v>3.71</v>
      </c>
      <c r="E11" s="4">
        <v>3.29</v>
      </c>
      <c r="F11" s="4">
        <v>4.1390000000000002</v>
      </c>
      <c r="G11" s="4">
        <v>1.95</v>
      </c>
      <c r="H11" s="4">
        <v>3.43</v>
      </c>
      <c r="I11" s="4">
        <v>2.61</v>
      </c>
    </row>
    <row r="12" spans="1:9" ht="39" x14ac:dyDescent="0.25">
      <c r="A12" s="5" t="s">
        <v>17</v>
      </c>
      <c r="B12" s="4" t="s">
        <v>16</v>
      </c>
      <c r="C12" s="4">
        <v>11.28</v>
      </c>
      <c r="D12" s="4">
        <v>11.63</v>
      </c>
      <c r="E12" s="4">
        <v>12.84</v>
      </c>
      <c r="F12" s="4">
        <v>10.199999999999999</v>
      </c>
      <c r="G12" s="4">
        <v>22.16</v>
      </c>
      <c r="H12" s="4">
        <v>12.09</v>
      </c>
      <c r="I12" s="4">
        <v>16.05</v>
      </c>
    </row>
    <row r="13" spans="1:9" ht="75" x14ac:dyDescent="0.25">
      <c r="A13" s="1" t="s">
        <v>18</v>
      </c>
      <c r="B13" s="4" t="s">
        <v>16</v>
      </c>
      <c r="C13" s="4">
        <f t="shared" ref="C13:I13" si="4">+C9*1000*(C11/100)</f>
        <v>7.5299999999999976</v>
      </c>
      <c r="D13" s="4">
        <f t="shared" si="4"/>
        <v>30.683652631578944</v>
      </c>
      <c r="E13" s="4">
        <f t="shared" si="4"/>
        <v>13.307184210526314</v>
      </c>
      <c r="F13" s="4">
        <f t="shared" si="4"/>
        <v>26.802203421052635</v>
      </c>
      <c r="G13" s="4">
        <f t="shared" si="4"/>
        <v>44.265000000000001</v>
      </c>
      <c r="H13" s="4">
        <f t="shared" si="4"/>
        <v>72.373000000000005</v>
      </c>
      <c r="I13" s="4">
        <f t="shared" si="4"/>
        <v>15.382515789473683</v>
      </c>
    </row>
    <row r="14" spans="1:9" x14ac:dyDescent="0.25">
      <c r="A14" s="1"/>
    </row>
    <row r="15" spans="1:9" ht="60" x14ac:dyDescent="0.25">
      <c r="A15" s="1" t="s">
        <v>19</v>
      </c>
      <c r="B15">
        <f>+B18-B20</f>
        <v>9</v>
      </c>
      <c r="C15">
        <f t="shared" ref="C15:I15" si="5">+C18-C20</f>
        <v>13</v>
      </c>
      <c r="D15">
        <f t="shared" si="5"/>
        <v>15</v>
      </c>
      <c r="E15">
        <f t="shared" si="5"/>
        <v>24</v>
      </c>
      <c r="F15">
        <f t="shared" si="5"/>
        <v>13</v>
      </c>
      <c r="G15">
        <f t="shared" si="5"/>
        <v>11</v>
      </c>
      <c r="H15">
        <f t="shared" si="5"/>
        <v>11</v>
      </c>
      <c r="I15">
        <f t="shared" si="5"/>
        <v>7</v>
      </c>
    </row>
    <row r="16" spans="1:9" x14ac:dyDescent="0.25">
      <c r="A16" s="1"/>
    </row>
    <row r="17" spans="1:9" ht="45" x14ac:dyDescent="0.25">
      <c r="A17" s="1" t="s">
        <v>20</v>
      </c>
      <c r="B17" s="6">
        <v>40296</v>
      </c>
      <c r="C17" s="6">
        <v>39938</v>
      </c>
      <c r="D17" s="6">
        <v>39582</v>
      </c>
      <c r="E17" s="6">
        <v>39216</v>
      </c>
      <c r="F17" s="6">
        <v>38842</v>
      </c>
      <c r="G17" s="6">
        <v>38471</v>
      </c>
      <c r="H17" s="6">
        <v>38104</v>
      </c>
      <c r="I17" s="6">
        <v>37740</v>
      </c>
    </row>
    <row r="18" spans="1:9" ht="45" x14ac:dyDescent="0.25">
      <c r="A18" s="1" t="s">
        <v>21</v>
      </c>
      <c r="B18">
        <v>118</v>
      </c>
      <c r="C18">
        <v>125</v>
      </c>
      <c r="D18">
        <v>135</v>
      </c>
      <c r="E18">
        <v>134</v>
      </c>
      <c r="F18">
        <v>125</v>
      </c>
      <c r="G18">
        <v>119</v>
      </c>
      <c r="H18">
        <v>118</v>
      </c>
      <c r="I18">
        <v>119</v>
      </c>
    </row>
    <row r="19" spans="1:9" ht="45" x14ac:dyDescent="0.25">
      <c r="A19" s="1" t="s">
        <v>22</v>
      </c>
      <c r="B19" s="6">
        <v>40287</v>
      </c>
      <c r="C19" s="6">
        <v>39925</v>
      </c>
      <c r="D19" s="6">
        <v>39567</v>
      </c>
      <c r="E19" s="6">
        <v>39192</v>
      </c>
      <c r="F19" s="6">
        <v>38829</v>
      </c>
      <c r="G19" s="6">
        <v>38460</v>
      </c>
      <c r="H19" s="6">
        <v>38093</v>
      </c>
      <c r="I19" s="6">
        <v>37733</v>
      </c>
    </row>
    <row r="20" spans="1:9" ht="30" x14ac:dyDescent="0.25">
      <c r="A20" s="1" t="s">
        <v>23</v>
      </c>
      <c r="B20">
        <v>109</v>
      </c>
      <c r="C20">
        <v>112</v>
      </c>
      <c r="D20">
        <v>120</v>
      </c>
      <c r="E20">
        <v>110</v>
      </c>
      <c r="F20">
        <v>112</v>
      </c>
      <c r="G20">
        <v>108</v>
      </c>
      <c r="H20">
        <v>107</v>
      </c>
      <c r="I20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7" sqref="E7:I7"/>
    </sheetView>
  </sheetViews>
  <sheetFormatPr defaultRowHeight="15" x14ac:dyDescent="0.25"/>
  <cols>
    <col min="4" max="4" width="30.28515625" customWidth="1"/>
  </cols>
  <sheetData>
    <row r="1" spans="1:10" ht="60" x14ac:dyDescent="0.25">
      <c r="A1" s="66" t="s">
        <v>52</v>
      </c>
      <c r="B1" s="66" t="s">
        <v>84</v>
      </c>
      <c r="C1" s="66" t="s">
        <v>85</v>
      </c>
      <c r="D1" s="66" t="s">
        <v>0</v>
      </c>
      <c r="E1" s="66" t="s">
        <v>86</v>
      </c>
      <c r="F1" s="66" t="s">
        <v>87</v>
      </c>
      <c r="G1" s="66" t="s">
        <v>88</v>
      </c>
      <c r="H1" s="66" t="s">
        <v>89</v>
      </c>
      <c r="I1" s="66" t="s">
        <v>90</v>
      </c>
      <c r="J1" s="66" t="s">
        <v>91</v>
      </c>
    </row>
    <row r="2" spans="1:10" x14ac:dyDescent="0.25">
      <c r="A2" s="37" t="s">
        <v>92</v>
      </c>
      <c r="B2" s="37">
        <v>5</v>
      </c>
      <c r="C2" s="37">
        <v>5</v>
      </c>
      <c r="D2" s="37" t="s">
        <v>93</v>
      </c>
      <c r="E2" s="67">
        <v>0.58936842105263154</v>
      </c>
      <c r="F2" s="67">
        <v>2.1116052631578941</v>
      </c>
      <c r="G2" s="67">
        <v>2.2660789473684213</v>
      </c>
      <c r="H2" s="67">
        <v>0.64755263157894727</v>
      </c>
      <c r="I2" s="67">
        <v>0.40447368421052632</v>
      </c>
      <c r="J2" s="67">
        <f>AVERAGE(E2:I2)</f>
        <v>1.2038157894736841</v>
      </c>
    </row>
    <row r="3" spans="1:10" x14ac:dyDescent="0.25">
      <c r="A3" s="37" t="s">
        <v>92</v>
      </c>
      <c r="B3" s="37">
        <v>1</v>
      </c>
      <c r="C3" s="37">
        <v>8</v>
      </c>
      <c r="D3" s="68" t="s">
        <v>94</v>
      </c>
      <c r="E3" s="67">
        <v>0.9910526315789473</v>
      </c>
      <c r="F3" s="67">
        <v>2.3051315789473685</v>
      </c>
      <c r="G3" s="67">
        <v>2.58</v>
      </c>
      <c r="H3">
        <v>0.81684210526315792</v>
      </c>
      <c r="I3" s="67">
        <v>0.43526315789473674</v>
      </c>
      <c r="J3" s="67">
        <f>AVERAGE(E3:I3)</f>
        <v>1.4256578947368419</v>
      </c>
    </row>
    <row r="4" spans="1:10" x14ac:dyDescent="0.25">
      <c r="A4" s="37"/>
      <c r="B4" s="37"/>
      <c r="C4" s="37"/>
      <c r="D4" s="68" t="s">
        <v>95</v>
      </c>
      <c r="E4" s="67">
        <f>+((E2*5)+(E3))/6</f>
        <v>0.65631578947368407</v>
      </c>
      <c r="F4" s="67">
        <f>+((F2*5)+(F3))/6</f>
        <v>2.1438596491228066</v>
      </c>
      <c r="G4" s="67">
        <f>+((G2*5)+(G3))/6</f>
        <v>2.3183991228070178</v>
      </c>
      <c r="H4" s="67">
        <f>+((H2*5)+(H3))/6</f>
        <v>0.67576754385964899</v>
      </c>
      <c r="I4" s="67">
        <f>+((I2*5)+(I3))/6</f>
        <v>0.40960526315789475</v>
      </c>
      <c r="J4" s="67">
        <f>AVERAGE(E4:I4)</f>
        <v>1.2407894736842104</v>
      </c>
    </row>
    <row r="5" spans="1:10" x14ac:dyDescent="0.25">
      <c r="A5" s="37"/>
      <c r="B5" s="37"/>
      <c r="C5" s="37"/>
      <c r="D5" s="68"/>
      <c r="E5" s="67"/>
      <c r="F5" s="67"/>
      <c r="G5" s="67"/>
      <c r="H5" s="67"/>
      <c r="I5" s="67"/>
      <c r="J5" s="67"/>
    </row>
    <row r="6" spans="1:10" x14ac:dyDescent="0.25">
      <c r="A6" s="37" t="s">
        <v>92</v>
      </c>
      <c r="B6" s="37">
        <v>5</v>
      </c>
      <c r="C6" s="37">
        <v>6</v>
      </c>
      <c r="D6" s="37" t="s">
        <v>96</v>
      </c>
      <c r="E6" s="67">
        <v>0.7425263157894737</v>
      </c>
      <c r="F6" s="37" t="s">
        <v>16</v>
      </c>
      <c r="G6" s="67">
        <v>2.8521315789473687</v>
      </c>
      <c r="H6" s="67">
        <v>0.95763157894736839</v>
      </c>
      <c r="I6" s="67">
        <v>0.47781578947368419</v>
      </c>
      <c r="J6" s="67">
        <f>AVERAGE(E6,G6,H6,I6)</f>
        <v>1.2575263157894738</v>
      </c>
    </row>
    <row r="7" spans="1:10" x14ac:dyDescent="0.25">
      <c r="A7" s="37" t="s">
        <v>92</v>
      </c>
      <c r="B7" s="37">
        <v>5</v>
      </c>
      <c r="C7" s="37">
        <v>3</v>
      </c>
      <c r="D7" s="37" t="s">
        <v>97</v>
      </c>
      <c r="E7" s="67">
        <v>1.1045263157894736</v>
      </c>
      <c r="F7" s="67">
        <v>2.0791842105263161</v>
      </c>
      <c r="G7" s="67">
        <v>2.5819473684210528</v>
      </c>
      <c r="H7" s="67">
        <v>0.6551315789473684</v>
      </c>
      <c r="I7" s="67">
        <v>0.44186842105263152</v>
      </c>
      <c r="J7" s="67">
        <f>AVERAGE(E7:I7)</f>
        <v>1.3725315789473682</v>
      </c>
    </row>
    <row r="8" spans="1:10" x14ac:dyDescent="0.25">
      <c r="A8" s="37"/>
      <c r="B8" s="37"/>
      <c r="C8" s="37"/>
      <c r="D8" s="37" t="s">
        <v>98</v>
      </c>
      <c r="E8" s="67">
        <f>AVERAGE(E6:E7)</f>
        <v>0.92352631578947364</v>
      </c>
      <c r="F8" s="67">
        <f>AVERAGE(F6:F7)</f>
        <v>2.0791842105263161</v>
      </c>
      <c r="G8" s="67">
        <f t="shared" ref="G8:J8" si="0">AVERAGE(G6:G7)</f>
        <v>2.7170394736842107</v>
      </c>
      <c r="H8" s="67">
        <f t="shared" si="0"/>
        <v>0.80638157894736839</v>
      </c>
      <c r="I8" s="67">
        <f t="shared" si="0"/>
        <v>0.45984210526315783</v>
      </c>
      <c r="J8" s="67">
        <f t="shared" si="0"/>
        <v>1.3150289473684209</v>
      </c>
    </row>
    <row r="9" spans="1:10" x14ac:dyDescent="0.25">
      <c r="A9" s="37"/>
      <c r="B9" s="37"/>
      <c r="C9" s="37"/>
      <c r="D9" s="37"/>
      <c r="E9" s="67"/>
      <c r="F9" s="37"/>
      <c r="G9" s="37"/>
      <c r="H9" s="37"/>
      <c r="I9" s="37"/>
      <c r="J9" s="37"/>
    </row>
    <row r="10" spans="1:10" x14ac:dyDescent="0.25">
      <c r="A10" s="37" t="s">
        <v>99</v>
      </c>
      <c r="B10" s="37">
        <v>5</v>
      </c>
      <c r="C10" s="37">
        <v>2</v>
      </c>
      <c r="D10" s="37" t="s">
        <v>100</v>
      </c>
      <c r="E10" s="67">
        <v>2.298</v>
      </c>
      <c r="F10" s="67">
        <v>3.075657894736842</v>
      </c>
      <c r="G10" s="67">
        <v>3.2087368421052629</v>
      </c>
      <c r="H10" s="67">
        <v>2.4271052631578947</v>
      </c>
      <c r="I10" s="67">
        <v>3.5592368421052631</v>
      </c>
      <c r="J10" s="67">
        <f>AVERAGE(E10:I10)</f>
        <v>2.9137473684210526</v>
      </c>
    </row>
    <row r="11" spans="1:10" x14ac:dyDescent="0.25">
      <c r="A11" s="37" t="s">
        <v>99</v>
      </c>
      <c r="B11" s="37">
        <v>5</v>
      </c>
      <c r="C11" s="37">
        <v>3</v>
      </c>
      <c r="D11" s="37" t="s">
        <v>101</v>
      </c>
      <c r="E11" s="67">
        <v>2.3171052631578943</v>
      </c>
      <c r="F11" s="67">
        <v>3.4914473684210527</v>
      </c>
      <c r="G11" s="67">
        <v>3.1179473684210528</v>
      </c>
      <c r="H11" s="67">
        <v>2.3278947368421052</v>
      </c>
      <c r="I11" s="67">
        <v>3.5922368421052639</v>
      </c>
      <c r="J11" s="67">
        <f>AVERAGE(E11:I11)</f>
        <v>2.9693263157894738</v>
      </c>
    </row>
    <row r="12" spans="1:10" x14ac:dyDescent="0.25">
      <c r="A12" s="37"/>
      <c r="B12" s="37"/>
      <c r="C12" s="37"/>
      <c r="D12" s="37" t="s">
        <v>102</v>
      </c>
      <c r="E12" s="67">
        <f t="shared" ref="E12:J12" si="1">AVERAGE(E10:E11)</f>
        <v>2.3075526315789472</v>
      </c>
      <c r="F12" s="67">
        <f t="shared" si="1"/>
        <v>3.2835526315789476</v>
      </c>
      <c r="G12" s="67">
        <f t="shared" si="1"/>
        <v>3.1633421052631578</v>
      </c>
      <c r="H12" s="67">
        <f t="shared" si="1"/>
        <v>2.3774999999999999</v>
      </c>
      <c r="I12" s="67">
        <f t="shared" si="1"/>
        <v>3.5757368421052638</v>
      </c>
      <c r="J12" s="67">
        <f t="shared" si="1"/>
        <v>2.941536842105263</v>
      </c>
    </row>
    <row r="13" spans="1:10" x14ac:dyDescent="0.25">
      <c r="A13" s="37"/>
      <c r="B13" s="37"/>
      <c r="C13" s="37"/>
      <c r="D13" s="37"/>
      <c r="E13" s="37"/>
      <c r="F13" s="67"/>
      <c r="G13" s="37"/>
      <c r="H13" s="37"/>
      <c r="I13" s="37"/>
      <c r="J13" s="37"/>
    </row>
    <row r="14" spans="1:10" x14ac:dyDescent="0.25">
      <c r="A14" s="37" t="s">
        <v>103</v>
      </c>
      <c r="B14" s="37">
        <v>5</v>
      </c>
      <c r="C14" s="37">
        <v>5</v>
      </c>
      <c r="D14" s="37" t="s">
        <v>104</v>
      </c>
      <c r="E14" s="37"/>
      <c r="F14" s="67">
        <v>0.42494736842105257</v>
      </c>
      <c r="G14" s="37"/>
      <c r="H14" s="37"/>
      <c r="I14" s="37"/>
      <c r="J14" s="37"/>
    </row>
    <row r="15" spans="1:10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</row>
    <row r="16" spans="1:10" x14ac:dyDescent="0.25">
      <c r="A16" s="37"/>
      <c r="B16" s="37"/>
      <c r="C16" s="37"/>
      <c r="D16" s="37"/>
      <c r="E16" s="69">
        <v>2003</v>
      </c>
      <c r="F16" s="69">
        <v>2004</v>
      </c>
      <c r="G16" s="69">
        <v>2005</v>
      </c>
      <c r="H16" s="69">
        <v>2006</v>
      </c>
      <c r="I16" s="69">
        <v>2007</v>
      </c>
      <c r="J16" s="69" t="s">
        <v>105</v>
      </c>
    </row>
    <row r="17" spans="1:1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</row>
    <row r="18" spans="1:10" x14ac:dyDescent="0.25">
      <c r="A18" s="37" t="s">
        <v>103</v>
      </c>
      <c r="B18" s="37">
        <v>1</v>
      </c>
      <c r="C18" s="37">
        <v>7</v>
      </c>
      <c r="D18" s="70" t="s">
        <v>106</v>
      </c>
      <c r="E18" s="42" t="s">
        <v>16</v>
      </c>
      <c r="F18" s="42" t="s">
        <v>16</v>
      </c>
      <c r="G18" s="37">
        <v>1.9724999999999999</v>
      </c>
      <c r="H18">
        <v>0.30394736842105263</v>
      </c>
      <c r="I18" s="37">
        <v>0.4982894736842105</v>
      </c>
      <c r="J18" s="67">
        <f>AVERAGE(E18:I18)</f>
        <v>0.92491228070175424</v>
      </c>
    </row>
    <row r="19" spans="1:10" x14ac:dyDescent="0.25">
      <c r="A19" s="42" t="s">
        <v>103</v>
      </c>
      <c r="B19" s="37">
        <v>1</v>
      </c>
      <c r="C19" s="37">
        <v>8</v>
      </c>
      <c r="D19" s="38" t="s">
        <v>94</v>
      </c>
      <c r="E19" s="42" t="s">
        <v>16</v>
      </c>
      <c r="F19" s="37">
        <v>0.6021052631578947</v>
      </c>
      <c r="G19" s="37">
        <v>1.8293421052631578</v>
      </c>
      <c r="H19" s="37">
        <v>0.17763157894736842</v>
      </c>
      <c r="I19">
        <f>+(H19/1000000)/((0.76*0.5)/10000)</f>
        <v>4.6745152354570633E-3</v>
      </c>
      <c r="J19" s="67">
        <f>AVERAGE(E19:I19)</f>
        <v>0.65343836565096947</v>
      </c>
    </row>
    <row r="20" spans="1:10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</row>
    <row r="21" spans="1:10" x14ac:dyDescent="0.25">
      <c r="A21" s="37"/>
      <c r="B21" s="37"/>
      <c r="C21" s="37"/>
      <c r="D21" s="42" t="s">
        <v>107</v>
      </c>
      <c r="E21" s="42" t="s">
        <v>16</v>
      </c>
      <c r="F21" s="37">
        <f>+(F14*5+F19)/6</f>
        <v>0.45447368421052631</v>
      </c>
      <c r="G21" s="37">
        <f>AVERAGE(G18:G19)</f>
        <v>1.900921052631579</v>
      </c>
      <c r="H21" s="37">
        <f t="shared" ref="H21:I21" si="2">AVERAGE(H18:H19)</f>
        <v>0.24078947368421053</v>
      </c>
      <c r="I21" s="37">
        <f t="shared" si="2"/>
        <v>0.25148199445983377</v>
      </c>
      <c r="J21" s="67">
        <f>AVERAGE(E21:I21)</f>
        <v>0.7119165512465373</v>
      </c>
    </row>
    <row r="22" spans="1:1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U31" sqref="U31"/>
    </sheetView>
  </sheetViews>
  <sheetFormatPr defaultRowHeight="15" x14ac:dyDescent="0.25"/>
  <sheetData>
    <row r="1" spans="1:17" x14ac:dyDescent="0.25">
      <c r="A1" s="114" t="s">
        <v>193</v>
      </c>
      <c r="B1" s="114"/>
      <c r="C1" s="9"/>
      <c r="D1" s="9"/>
      <c r="E1" s="9"/>
      <c r="F1" s="106"/>
      <c r="G1" s="9"/>
      <c r="H1" s="9"/>
      <c r="I1" s="9"/>
      <c r="L1" s="9"/>
      <c r="M1" s="9"/>
      <c r="N1" s="9"/>
      <c r="O1" s="9"/>
      <c r="P1" s="9"/>
    </row>
    <row r="2" spans="1:17" x14ac:dyDescent="0.25">
      <c r="A2" s="114" t="s">
        <v>194</v>
      </c>
      <c r="B2" s="114"/>
      <c r="C2" s="9"/>
      <c r="D2" s="9"/>
      <c r="E2" s="9"/>
      <c r="F2" s="106"/>
      <c r="G2" s="9"/>
      <c r="H2" s="9"/>
      <c r="I2" s="9"/>
      <c r="L2" s="9"/>
      <c r="M2" s="9"/>
      <c r="N2" s="9"/>
      <c r="O2" s="9"/>
      <c r="P2" s="9"/>
    </row>
    <row r="3" spans="1:17" x14ac:dyDescent="0.25">
      <c r="A3" s="114" t="s">
        <v>195</v>
      </c>
      <c r="B3" s="114"/>
      <c r="C3" s="9"/>
      <c r="D3" s="9"/>
      <c r="E3" s="9"/>
      <c r="F3" s="106"/>
      <c r="G3" s="9"/>
      <c r="H3" s="9"/>
      <c r="I3" s="9"/>
      <c r="L3" s="9"/>
      <c r="M3" s="9"/>
      <c r="N3" s="9"/>
      <c r="O3" s="9"/>
      <c r="P3" s="9"/>
    </row>
    <row r="4" spans="1:17" x14ac:dyDescent="0.25">
      <c r="A4" s="114" t="s">
        <v>196</v>
      </c>
      <c r="B4" s="114"/>
      <c r="C4" s="9"/>
      <c r="D4" s="9"/>
      <c r="E4" s="9"/>
      <c r="F4" s="9"/>
      <c r="G4" s="9"/>
      <c r="H4" s="9"/>
      <c r="I4" s="9"/>
      <c r="L4" s="9"/>
      <c r="M4" s="9"/>
      <c r="N4" s="9"/>
      <c r="O4" s="9"/>
      <c r="P4" s="9"/>
    </row>
    <row r="5" spans="1:17" x14ac:dyDescent="0.25">
      <c r="A5" s="115"/>
      <c r="B5" s="115"/>
      <c r="C5" s="9"/>
      <c r="D5" s="9"/>
      <c r="E5" s="9"/>
      <c r="F5" s="106"/>
      <c r="G5" s="9"/>
      <c r="H5" s="9"/>
      <c r="I5" s="9"/>
      <c r="L5" s="9"/>
      <c r="M5" s="9"/>
      <c r="N5" s="9"/>
      <c r="O5" s="9"/>
      <c r="P5" s="9"/>
    </row>
    <row r="6" spans="1:17" ht="51.75" x14ac:dyDescent="0.25">
      <c r="A6" s="82" t="s">
        <v>46</v>
      </c>
      <c r="B6" s="82" t="s">
        <v>197</v>
      </c>
      <c r="C6" s="82" t="s">
        <v>111</v>
      </c>
      <c r="D6" s="82" t="s">
        <v>112</v>
      </c>
      <c r="E6" s="82" t="s">
        <v>113</v>
      </c>
      <c r="F6" s="116" t="s">
        <v>0</v>
      </c>
      <c r="G6" s="82" t="s">
        <v>115</v>
      </c>
      <c r="H6" s="82" t="s">
        <v>198</v>
      </c>
      <c r="I6" s="82" t="s">
        <v>199</v>
      </c>
      <c r="J6" s="78" t="s">
        <v>116</v>
      </c>
      <c r="K6" s="78" t="s">
        <v>117</v>
      </c>
      <c r="L6" s="82" t="str">
        <f>"Ave "&amp;G6</f>
        <v>Ave OD Plant Wt (g)</v>
      </c>
      <c r="M6" s="82" t="str">
        <f>"Ave "&amp;H6</f>
        <v>Ave Plant Wt (tons/ac)</v>
      </c>
      <c r="N6" s="82" t="str">
        <f>"Ave "&amp;I6</f>
        <v>Ave Plant Dry Wt (Mg/ha)</v>
      </c>
      <c r="O6" s="82" t="str">
        <f>"Ave "&amp;J6</f>
        <v>Ave % Nitrogen</v>
      </c>
      <c r="P6" s="82" t="str">
        <f>"Ave "&amp;K6</f>
        <v>Ave % Carbon</v>
      </c>
      <c r="Q6" s="73" t="s">
        <v>125</v>
      </c>
    </row>
    <row r="7" spans="1:17" x14ac:dyDescent="0.25">
      <c r="A7" s="20" t="s">
        <v>126</v>
      </c>
      <c r="B7" s="20" t="s">
        <v>200</v>
      </c>
      <c r="C7" s="20" t="s">
        <v>127</v>
      </c>
      <c r="D7" s="20">
        <v>4</v>
      </c>
      <c r="E7" s="20">
        <v>2</v>
      </c>
      <c r="F7" s="70" t="s">
        <v>139</v>
      </c>
      <c r="G7" s="80">
        <v>48.7</v>
      </c>
      <c r="H7" s="117">
        <f t="shared" ref="H7:H36" si="0">(((G7/0.38)/453.6)*4047)/2000</f>
        <v>0.57170965608465596</v>
      </c>
      <c r="I7" s="117">
        <f t="shared" ref="I7:I36" si="1">(G7/0.38)/100</f>
        <v>1.2815789473684212</v>
      </c>
      <c r="J7" s="80">
        <v>2.31</v>
      </c>
      <c r="K7" s="80">
        <v>41.48</v>
      </c>
      <c r="L7" s="80">
        <f>AVERAGE(G7:G11)</f>
        <v>87.323999999999998</v>
      </c>
      <c r="M7" s="80">
        <f>AVERAGE(H7:H11)</f>
        <v>1.0251329365079365</v>
      </c>
      <c r="N7" s="93">
        <f>AVERAGE(I7:I11)</f>
        <v>2.298</v>
      </c>
      <c r="O7" s="80">
        <f>AVERAGE(J7:J11)</f>
        <v>2.226</v>
      </c>
      <c r="P7" s="80">
        <f>AVERAGE(K7:K11)</f>
        <v>40.058</v>
      </c>
      <c r="Q7" s="118">
        <f>+P7/O7</f>
        <v>17.99550763701707</v>
      </c>
    </row>
    <row r="8" spans="1:17" x14ac:dyDescent="0.25">
      <c r="A8" s="20" t="s">
        <v>126</v>
      </c>
      <c r="B8" s="20" t="s">
        <v>200</v>
      </c>
      <c r="C8" s="20" t="s">
        <v>130</v>
      </c>
      <c r="D8" s="20">
        <v>8</v>
      </c>
      <c r="E8" s="20">
        <v>2</v>
      </c>
      <c r="F8" s="70" t="s">
        <v>139</v>
      </c>
      <c r="G8" s="80">
        <v>91.47</v>
      </c>
      <c r="H8" s="117">
        <f t="shared" si="0"/>
        <v>1.0738045634920634</v>
      </c>
      <c r="I8" s="117">
        <f t="shared" si="1"/>
        <v>2.4071052631578946</v>
      </c>
      <c r="J8" s="80">
        <v>1.9</v>
      </c>
      <c r="K8" s="80">
        <v>40.81</v>
      </c>
      <c r="L8" s="9"/>
      <c r="M8" s="9"/>
      <c r="N8" s="124"/>
      <c r="O8" s="9"/>
      <c r="P8" s="9"/>
    </row>
    <row r="9" spans="1:17" x14ac:dyDescent="0.25">
      <c r="A9" s="20" t="s">
        <v>126</v>
      </c>
      <c r="B9" s="20" t="s">
        <v>200</v>
      </c>
      <c r="C9" s="20" t="s">
        <v>131</v>
      </c>
      <c r="D9" s="20">
        <v>17</v>
      </c>
      <c r="E9" s="20">
        <v>2</v>
      </c>
      <c r="F9" s="70" t="s">
        <v>139</v>
      </c>
      <c r="G9" s="80">
        <v>75.33</v>
      </c>
      <c r="H9" s="117">
        <f t="shared" si="0"/>
        <v>0.88433035714285702</v>
      </c>
      <c r="I9" s="117">
        <f t="shared" si="1"/>
        <v>1.9823684210526316</v>
      </c>
      <c r="J9" s="80">
        <v>2.87</v>
      </c>
      <c r="K9" s="80">
        <v>41.92</v>
      </c>
      <c r="L9" s="9"/>
      <c r="M9" s="9"/>
      <c r="N9" s="124"/>
      <c r="O9" s="9"/>
      <c r="P9" s="9"/>
    </row>
    <row r="10" spans="1:17" x14ac:dyDescent="0.25">
      <c r="A10" s="20" t="s">
        <v>126</v>
      </c>
      <c r="B10" s="20" t="s">
        <v>200</v>
      </c>
      <c r="C10" s="20" t="s">
        <v>133</v>
      </c>
      <c r="D10" s="20">
        <v>30</v>
      </c>
      <c r="E10" s="20">
        <v>2</v>
      </c>
      <c r="F10" s="70" t="s">
        <v>139</v>
      </c>
      <c r="G10" s="80">
        <v>110.29</v>
      </c>
      <c r="H10" s="117">
        <f t="shared" si="0"/>
        <v>1.2947404100529101</v>
      </c>
      <c r="I10" s="117">
        <f t="shared" si="1"/>
        <v>2.9023684210526319</v>
      </c>
      <c r="J10" s="80">
        <v>2.04</v>
      </c>
      <c r="K10" s="80">
        <v>37.35</v>
      </c>
      <c r="L10" s="9"/>
      <c r="M10" s="9"/>
      <c r="N10" s="124"/>
      <c r="O10" s="9"/>
      <c r="P10" s="9"/>
    </row>
    <row r="11" spans="1:17" x14ac:dyDescent="0.25">
      <c r="A11" s="20" t="s">
        <v>126</v>
      </c>
      <c r="B11" s="20" t="s">
        <v>200</v>
      </c>
      <c r="C11" s="20" t="s">
        <v>132</v>
      </c>
      <c r="D11" s="20">
        <v>32</v>
      </c>
      <c r="E11" s="20">
        <v>2</v>
      </c>
      <c r="F11" s="70" t="s">
        <v>139</v>
      </c>
      <c r="G11" s="80">
        <v>110.83</v>
      </c>
      <c r="H11" s="117">
        <f t="shared" si="0"/>
        <v>1.3010796957671955</v>
      </c>
      <c r="I11" s="117">
        <f t="shared" si="1"/>
        <v>2.9165789473684209</v>
      </c>
      <c r="J11" s="80">
        <v>2.0099999999999998</v>
      </c>
      <c r="K11" s="80">
        <v>38.729999999999997</v>
      </c>
      <c r="L11" s="9"/>
      <c r="M11" s="9"/>
      <c r="N11" s="124"/>
      <c r="O11" s="9"/>
      <c r="P11" s="9"/>
    </row>
    <row r="12" spans="1:17" x14ac:dyDescent="0.25">
      <c r="A12" s="20" t="s">
        <v>126</v>
      </c>
      <c r="B12" s="20" t="s">
        <v>200</v>
      </c>
      <c r="C12" s="20" t="s">
        <v>127</v>
      </c>
      <c r="D12" s="20">
        <v>7</v>
      </c>
      <c r="E12" s="20">
        <v>3</v>
      </c>
      <c r="F12" s="70" t="s">
        <v>128</v>
      </c>
      <c r="G12" s="80">
        <v>124.92</v>
      </c>
      <c r="H12" s="117">
        <f t="shared" si="0"/>
        <v>1.4664880952380954</v>
      </c>
      <c r="I12" s="117">
        <f t="shared" si="1"/>
        <v>3.2873684210526317</v>
      </c>
      <c r="J12" s="80">
        <v>2.34</v>
      </c>
      <c r="K12" s="80">
        <v>41.98</v>
      </c>
      <c r="L12" s="80">
        <f>AVERAGE(G12:G16)</f>
        <v>88.049999999999983</v>
      </c>
      <c r="M12" s="80">
        <f>AVERAGE(H12:H16)</f>
        <v>1.033655753968254</v>
      </c>
      <c r="N12" s="93">
        <f>AVERAGE(I12:I16)</f>
        <v>2.3171052631578943</v>
      </c>
      <c r="O12" s="80">
        <f>AVERAGE(J12:J16)</f>
        <v>2.37</v>
      </c>
      <c r="P12" s="80">
        <f>AVERAGE(K12:K16)</f>
        <v>38.595999999999997</v>
      </c>
      <c r="Q12" s="118">
        <f>+P12/O12</f>
        <v>16.285232067510545</v>
      </c>
    </row>
    <row r="13" spans="1:17" x14ac:dyDescent="0.25">
      <c r="A13" s="20" t="s">
        <v>126</v>
      </c>
      <c r="B13" s="20" t="s">
        <v>200</v>
      </c>
      <c r="C13" s="20" t="s">
        <v>130</v>
      </c>
      <c r="D13" s="20">
        <v>10</v>
      </c>
      <c r="E13" s="20">
        <v>3</v>
      </c>
      <c r="F13" s="70" t="s">
        <v>128</v>
      </c>
      <c r="G13" s="80">
        <v>58.28</v>
      </c>
      <c r="H13" s="117">
        <f t="shared" si="0"/>
        <v>0.68417328042328041</v>
      </c>
      <c r="I13" s="117">
        <f t="shared" si="1"/>
        <v>1.533684210526316</v>
      </c>
      <c r="J13" s="80">
        <v>1.79</v>
      </c>
      <c r="K13" s="80">
        <v>32.29</v>
      </c>
      <c r="L13" s="9"/>
      <c r="M13" s="9"/>
      <c r="N13" s="124"/>
      <c r="O13" s="9"/>
      <c r="P13" s="9"/>
    </row>
    <row r="14" spans="1:17" x14ac:dyDescent="0.25">
      <c r="A14" s="20" t="s">
        <v>126</v>
      </c>
      <c r="B14" s="20" t="s">
        <v>200</v>
      </c>
      <c r="C14" s="20" t="s">
        <v>131</v>
      </c>
      <c r="D14" s="20">
        <v>18</v>
      </c>
      <c r="E14" s="20">
        <v>3</v>
      </c>
      <c r="F14" s="70" t="s">
        <v>128</v>
      </c>
      <c r="G14" s="80">
        <v>141.63</v>
      </c>
      <c r="H14" s="117">
        <f t="shared" si="0"/>
        <v>1.6626537698412698</v>
      </c>
      <c r="I14" s="117">
        <f t="shared" si="1"/>
        <v>3.7271052631578949</v>
      </c>
      <c r="J14" s="80">
        <v>2.4900000000000002</v>
      </c>
      <c r="K14" s="80">
        <v>41.83</v>
      </c>
      <c r="L14" s="9"/>
      <c r="M14" s="9"/>
      <c r="N14" s="124"/>
      <c r="O14" s="9"/>
      <c r="P14" s="9"/>
    </row>
    <row r="15" spans="1:17" x14ac:dyDescent="0.25">
      <c r="A15" s="20" t="s">
        <v>126</v>
      </c>
      <c r="B15" s="20" t="s">
        <v>200</v>
      </c>
      <c r="C15" s="20" t="s">
        <v>132</v>
      </c>
      <c r="D15" s="20">
        <v>21</v>
      </c>
      <c r="E15" s="20">
        <v>3</v>
      </c>
      <c r="F15" s="70" t="s">
        <v>128</v>
      </c>
      <c r="G15" s="80">
        <v>58.34</v>
      </c>
      <c r="H15" s="117">
        <f t="shared" si="0"/>
        <v>0.68487764550264552</v>
      </c>
      <c r="I15" s="117">
        <f t="shared" si="1"/>
        <v>1.5352631578947369</v>
      </c>
      <c r="J15" s="80">
        <v>3.05</v>
      </c>
      <c r="K15" s="80">
        <v>40.659999999999997</v>
      </c>
      <c r="L15" s="9"/>
      <c r="M15" s="9"/>
      <c r="N15" s="124"/>
      <c r="O15" s="9"/>
      <c r="P15" s="9"/>
    </row>
    <row r="16" spans="1:17" x14ac:dyDescent="0.25">
      <c r="A16" s="20" t="s">
        <v>126</v>
      </c>
      <c r="B16" s="20" t="s">
        <v>200</v>
      </c>
      <c r="C16" s="20" t="s">
        <v>133</v>
      </c>
      <c r="D16" s="20">
        <v>31</v>
      </c>
      <c r="E16" s="20">
        <v>3</v>
      </c>
      <c r="F16" s="70" t="s">
        <v>128</v>
      </c>
      <c r="G16" s="80">
        <v>57.08</v>
      </c>
      <c r="H16" s="117">
        <f t="shared" si="0"/>
        <v>0.67008597883597887</v>
      </c>
      <c r="I16" s="117">
        <f t="shared" si="1"/>
        <v>1.5021052631578948</v>
      </c>
      <c r="J16" s="80">
        <v>2.1800000000000002</v>
      </c>
      <c r="K16" s="80">
        <v>36.22</v>
      </c>
      <c r="L16" s="9"/>
      <c r="M16" s="9"/>
      <c r="N16" s="124"/>
      <c r="O16" s="9"/>
      <c r="P16" s="9"/>
    </row>
    <row r="17" spans="1:17" x14ac:dyDescent="0.25">
      <c r="A17" s="20" t="s">
        <v>126</v>
      </c>
      <c r="B17" s="20" t="s">
        <v>200</v>
      </c>
      <c r="C17" s="38" t="s">
        <v>92</v>
      </c>
      <c r="D17" s="20">
        <v>1</v>
      </c>
      <c r="E17" s="20" t="s">
        <v>92</v>
      </c>
      <c r="F17" s="39" t="s">
        <v>201</v>
      </c>
      <c r="G17" s="117">
        <v>111.14</v>
      </c>
      <c r="H17" s="117">
        <f>(((G17/0.38)/453.6)*4047)/2000</f>
        <v>1.3047189153439152</v>
      </c>
      <c r="I17" s="117">
        <f>(G17/0.38)/100</f>
        <v>2.9247368421052631</v>
      </c>
      <c r="J17" s="20" t="s">
        <v>202</v>
      </c>
      <c r="K17" s="20" t="s">
        <v>202</v>
      </c>
      <c r="L17" s="9"/>
      <c r="M17" s="9"/>
      <c r="N17" s="124"/>
      <c r="O17" s="9"/>
      <c r="P17" s="9"/>
    </row>
    <row r="18" spans="1:17" x14ac:dyDescent="0.25">
      <c r="A18" s="38" t="s">
        <v>126</v>
      </c>
      <c r="B18" s="20" t="s">
        <v>200</v>
      </c>
      <c r="C18" s="38" t="s">
        <v>92</v>
      </c>
      <c r="D18" s="20">
        <v>25</v>
      </c>
      <c r="E18" s="20" t="s">
        <v>92</v>
      </c>
      <c r="F18" s="39" t="s">
        <v>201</v>
      </c>
      <c r="G18" s="117">
        <v>135.51</v>
      </c>
      <c r="H18" s="117">
        <f t="shared" si="0"/>
        <v>1.5908085317460314</v>
      </c>
      <c r="I18" s="117">
        <f t="shared" si="1"/>
        <v>3.5660526315789469</v>
      </c>
      <c r="J18" s="20" t="s">
        <v>202</v>
      </c>
      <c r="K18" s="20" t="s">
        <v>202</v>
      </c>
      <c r="L18" s="9"/>
      <c r="M18" s="9"/>
      <c r="N18" s="124"/>
      <c r="O18" s="9"/>
      <c r="P18" s="9"/>
    </row>
    <row r="19" spans="1:17" x14ac:dyDescent="0.25">
      <c r="A19" s="119"/>
      <c r="B19" s="120"/>
      <c r="C19" s="119"/>
      <c r="D19" s="120"/>
      <c r="E19" s="120"/>
      <c r="F19" s="121"/>
      <c r="G19" s="122"/>
      <c r="H19" s="122"/>
      <c r="I19" s="122"/>
      <c r="J19" s="123"/>
      <c r="K19" s="123"/>
      <c r="L19" s="123"/>
      <c r="M19" s="123"/>
      <c r="N19" s="123"/>
      <c r="O19" s="123"/>
      <c r="P19" s="123"/>
      <c r="Q19" s="37"/>
    </row>
    <row r="20" spans="1:17" ht="51.75" x14ac:dyDescent="0.25">
      <c r="A20" s="82" t="s">
        <v>46</v>
      </c>
      <c r="B20" s="82" t="s">
        <v>197</v>
      </c>
      <c r="C20" s="82" t="s">
        <v>111</v>
      </c>
      <c r="D20" s="82" t="s">
        <v>112</v>
      </c>
      <c r="E20" s="82" t="s">
        <v>113</v>
      </c>
      <c r="F20" s="116" t="s">
        <v>0</v>
      </c>
      <c r="G20" s="82" t="s">
        <v>115</v>
      </c>
      <c r="H20" s="82" t="s">
        <v>198</v>
      </c>
      <c r="I20" s="82" t="s">
        <v>199</v>
      </c>
      <c r="J20" s="78" t="s">
        <v>116</v>
      </c>
      <c r="K20" s="78" t="s">
        <v>117</v>
      </c>
      <c r="L20" s="82" t="str">
        <f>"Ave "&amp;G20</f>
        <v>Ave OD Plant Wt (g)</v>
      </c>
      <c r="M20" s="82" t="str">
        <f>"Ave "&amp;H20</f>
        <v>Ave Plant Wt (tons/ac)</v>
      </c>
      <c r="N20" s="82" t="str">
        <f>"Ave "&amp;I20</f>
        <v>Ave Plant Dry Wt (Mg/ha)</v>
      </c>
      <c r="O20" s="82" t="str">
        <f>"Ave "&amp;J20</f>
        <v>Ave % Nitrogen</v>
      </c>
      <c r="P20" s="82" t="str">
        <f>"Ave "&amp;K20</f>
        <v>Ave % Carbon</v>
      </c>
    </row>
    <row r="21" spans="1:17" x14ac:dyDescent="0.25">
      <c r="A21" s="20" t="s">
        <v>138</v>
      </c>
      <c r="B21" s="20" t="s">
        <v>203</v>
      </c>
      <c r="C21" s="20" t="s">
        <v>131</v>
      </c>
      <c r="D21" s="20">
        <v>7</v>
      </c>
      <c r="E21" s="20">
        <v>3</v>
      </c>
      <c r="F21" s="70" t="s">
        <v>128</v>
      </c>
      <c r="G21" s="80">
        <v>42.93</v>
      </c>
      <c r="H21" s="117">
        <f t="shared" si="0"/>
        <v>0.50397321428571429</v>
      </c>
      <c r="I21" s="117">
        <f t="shared" si="1"/>
        <v>1.1297368421052632</v>
      </c>
      <c r="J21" s="80">
        <v>2.9</v>
      </c>
      <c r="K21" s="80">
        <v>41.07</v>
      </c>
      <c r="L21" s="80">
        <f>AVERAGE(G21:G25)</f>
        <v>41.971999999999994</v>
      </c>
      <c r="M21" s="80">
        <f>AVERAGE(H21:H25)</f>
        <v>0.49272685185185183</v>
      </c>
      <c r="N21" s="80">
        <f>AVERAGE(I21:I25)</f>
        <v>1.1045263157894736</v>
      </c>
      <c r="O21" s="80">
        <f>AVERAGE(J21:J25)</f>
        <v>2.5019999999999998</v>
      </c>
      <c r="P21" s="80">
        <f>AVERAGE(K21:K25)</f>
        <v>41.438000000000002</v>
      </c>
      <c r="Q21" s="118">
        <f>+P21/O21</f>
        <v>16.561950439648285</v>
      </c>
    </row>
    <row r="22" spans="1:17" x14ac:dyDescent="0.25">
      <c r="A22" s="20" t="s">
        <v>138</v>
      </c>
      <c r="B22" s="20" t="s">
        <v>203</v>
      </c>
      <c r="C22" s="20" t="s">
        <v>130</v>
      </c>
      <c r="D22" s="20">
        <v>14</v>
      </c>
      <c r="E22" s="20">
        <v>3</v>
      </c>
      <c r="F22" s="70" t="s">
        <v>128</v>
      </c>
      <c r="G22" s="80">
        <v>37.82</v>
      </c>
      <c r="H22" s="117">
        <f t="shared" si="0"/>
        <v>0.44398478835978833</v>
      </c>
      <c r="I22" s="117">
        <f t="shared" si="1"/>
        <v>0.99526315789473685</v>
      </c>
      <c r="J22" s="80">
        <v>2.5099999999999998</v>
      </c>
      <c r="K22" s="80">
        <v>41.51</v>
      </c>
      <c r="L22" s="9"/>
      <c r="M22" s="9"/>
      <c r="N22" s="9"/>
      <c r="O22" s="9"/>
      <c r="P22" s="9"/>
    </row>
    <row r="23" spans="1:17" x14ac:dyDescent="0.25">
      <c r="A23" s="20" t="s">
        <v>138</v>
      </c>
      <c r="B23" s="20" t="s">
        <v>203</v>
      </c>
      <c r="C23" s="20" t="s">
        <v>127</v>
      </c>
      <c r="D23" s="20">
        <v>20</v>
      </c>
      <c r="E23" s="20">
        <v>3</v>
      </c>
      <c r="F23" s="70" t="s">
        <v>128</v>
      </c>
      <c r="G23" s="80">
        <v>34.26</v>
      </c>
      <c r="H23" s="117">
        <f t="shared" si="0"/>
        <v>0.40219246031746025</v>
      </c>
      <c r="I23" s="117">
        <f t="shared" si="1"/>
        <v>0.90157894736842092</v>
      </c>
      <c r="J23" s="80">
        <v>2.33</v>
      </c>
      <c r="K23" s="80">
        <v>41.56</v>
      </c>
      <c r="L23" s="9"/>
      <c r="M23" s="9"/>
      <c r="N23" s="9"/>
      <c r="O23" s="9"/>
      <c r="P23" s="9"/>
    </row>
    <row r="24" spans="1:17" x14ac:dyDescent="0.25">
      <c r="A24" s="20" t="s">
        <v>138</v>
      </c>
      <c r="B24" s="20" t="s">
        <v>203</v>
      </c>
      <c r="C24" s="20" t="s">
        <v>132</v>
      </c>
      <c r="D24" s="20">
        <v>28</v>
      </c>
      <c r="E24" s="20">
        <v>3</v>
      </c>
      <c r="F24" s="70" t="s">
        <v>128</v>
      </c>
      <c r="G24" s="80">
        <v>43.29</v>
      </c>
      <c r="H24" s="117">
        <f t="shared" si="0"/>
        <v>0.50819940476190473</v>
      </c>
      <c r="I24" s="117">
        <f t="shared" si="1"/>
        <v>1.1392105263157895</v>
      </c>
      <c r="J24" s="80">
        <v>2.34</v>
      </c>
      <c r="K24" s="80">
        <v>41.17</v>
      </c>
      <c r="L24" s="9"/>
      <c r="M24" s="9"/>
      <c r="N24" s="9"/>
      <c r="O24" s="9"/>
      <c r="P24" s="9"/>
    </row>
    <row r="25" spans="1:17" x14ac:dyDescent="0.25">
      <c r="A25" s="20" t="s">
        <v>138</v>
      </c>
      <c r="B25" s="20" t="s">
        <v>203</v>
      </c>
      <c r="C25" s="20" t="s">
        <v>133</v>
      </c>
      <c r="D25" s="20">
        <v>32</v>
      </c>
      <c r="E25" s="20">
        <v>3</v>
      </c>
      <c r="F25" s="70" t="s">
        <v>128</v>
      </c>
      <c r="G25" s="80">
        <v>51.56</v>
      </c>
      <c r="H25" s="117">
        <f t="shared" si="0"/>
        <v>0.60528439153439151</v>
      </c>
      <c r="I25" s="117">
        <f t="shared" si="1"/>
        <v>1.3568421052631578</v>
      </c>
      <c r="J25" s="80">
        <v>2.4300000000000002</v>
      </c>
      <c r="K25" s="80">
        <v>41.88</v>
      </c>
      <c r="L25" s="9"/>
      <c r="M25" s="9"/>
      <c r="N25" s="9"/>
      <c r="O25" s="9"/>
      <c r="P25" s="9"/>
    </row>
    <row r="26" spans="1:17" x14ac:dyDescent="0.25">
      <c r="A26" s="20" t="s">
        <v>138</v>
      </c>
      <c r="B26" s="20" t="s">
        <v>203</v>
      </c>
      <c r="C26" s="20" t="s">
        <v>132</v>
      </c>
      <c r="D26" s="20">
        <v>3</v>
      </c>
      <c r="E26" s="20">
        <v>5</v>
      </c>
      <c r="F26" s="70" t="s">
        <v>146</v>
      </c>
      <c r="G26" s="80">
        <v>29.88</v>
      </c>
      <c r="H26" s="117">
        <f t="shared" si="0"/>
        <v>0.35077380952380949</v>
      </c>
      <c r="I26" s="117">
        <f t="shared" si="1"/>
        <v>0.78631578947368408</v>
      </c>
      <c r="J26" s="80">
        <v>2.8</v>
      </c>
      <c r="K26" s="80">
        <v>42.43</v>
      </c>
      <c r="L26" s="80">
        <f>AVERAGE(G26:G30)</f>
        <v>22.396000000000001</v>
      </c>
      <c r="M26" s="80">
        <f>AVERAGE(H26:H30)</f>
        <v>0.26291600529100523</v>
      </c>
      <c r="N26" s="80">
        <f>AVERAGE(I26:I30)</f>
        <v>0.58936842105263154</v>
      </c>
      <c r="O26" s="80">
        <f>AVERAGE(J26:J30)</f>
        <v>2.6080000000000001</v>
      </c>
      <c r="P26" s="80">
        <f>AVERAGE(K26:K30)</f>
        <v>41.850000000000009</v>
      </c>
      <c r="Q26" s="118">
        <f>+P26/O26</f>
        <v>16.046779141104299</v>
      </c>
    </row>
    <row r="27" spans="1:17" x14ac:dyDescent="0.25">
      <c r="A27" s="20" t="s">
        <v>138</v>
      </c>
      <c r="B27" s="20" t="s">
        <v>203</v>
      </c>
      <c r="C27" s="20" t="s">
        <v>131</v>
      </c>
      <c r="D27" s="20">
        <v>11</v>
      </c>
      <c r="E27" s="20">
        <v>5</v>
      </c>
      <c r="F27" s="70" t="s">
        <v>146</v>
      </c>
      <c r="G27" s="80">
        <v>34.83</v>
      </c>
      <c r="H27" s="117">
        <f t="shared" si="0"/>
        <v>0.40888392857142858</v>
      </c>
      <c r="I27" s="117">
        <f t="shared" si="1"/>
        <v>0.91657894736842094</v>
      </c>
      <c r="J27" s="80">
        <v>3</v>
      </c>
      <c r="K27" s="80">
        <v>40.71</v>
      </c>
      <c r="L27" s="9"/>
      <c r="M27" s="9"/>
      <c r="N27" s="9"/>
      <c r="O27" s="9"/>
      <c r="P27" s="9"/>
    </row>
    <row r="28" spans="1:17" x14ac:dyDescent="0.25">
      <c r="A28" s="20" t="s">
        <v>138</v>
      </c>
      <c r="B28" s="20" t="s">
        <v>203</v>
      </c>
      <c r="C28" s="20" t="s">
        <v>130</v>
      </c>
      <c r="D28" s="20">
        <v>13</v>
      </c>
      <c r="E28" s="20">
        <v>5</v>
      </c>
      <c r="F28" s="70" t="s">
        <v>146</v>
      </c>
      <c r="G28" s="80">
        <v>10.87</v>
      </c>
      <c r="H28" s="117">
        <f t="shared" si="0"/>
        <v>0.12760747354497354</v>
      </c>
      <c r="I28" s="117">
        <f t="shared" si="1"/>
        <v>0.28605263157894734</v>
      </c>
      <c r="J28" s="80">
        <v>2.35</v>
      </c>
      <c r="K28" s="80">
        <v>42.23</v>
      </c>
      <c r="L28" s="9"/>
      <c r="M28" s="9"/>
      <c r="N28" s="9"/>
      <c r="O28" s="9"/>
      <c r="P28" s="9"/>
    </row>
    <row r="29" spans="1:17" x14ac:dyDescent="0.25">
      <c r="A29" s="20" t="s">
        <v>138</v>
      </c>
      <c r="B29" s="20" t="s">
        <v>203</v>
      </c>
      <c r="C29" s="20" t="s">
        <v>127</v>
      </c>
      <c r="D29" s="20">
        <v>19</v>
      </c>
      <c r="E29" s="20">
        <v>5</v>
      </c>
      <c r="F29" s="70" t="s">
        <v>146</v>
      </c>
      <c r="G29" s="80">
        <v>21.5</v>
      </c>
      <c r="H29" s="117">
        <f t="shared" si="0"/>
        <v>0.25239748677248675</v>
      </c>
      <c r="I29" s="117">
        <f t="shared" si="1"/>
        <v>0.56578947368421051</v>
      </c>
      <c r="J29" s="80">
        <v>2.16</v>
      </c>
      <c r="K29" s="80">
        <v>41.61</v>
      </c>
      <c r="L29" s="9"/>
      <c r="M29" s="9"/>
      <c r="N29" s="9"/>
      <c r="O29" s="9"/>
      <c r="P29" s="9"/>
    </row>
    <row r="30" spans="1:17" x14ac:dyDescent="0.25">
      <c r="A30" s="20" t="s">
        <v>138</v>
      </c>
      <c r="B30" s="20" t="s">
        <v>203</v>
      </c>
      <c r="C30" s="20" t="s">
        <v>133</v>
      </c>
      <c r="D30" s="20">
        <v>34</v>
      </c>
      <c r="E30" s="20">
        <v>5</v>
      </c>
      <c r="F30" s="70" t="s">
        <v>146</v>
      </c>
      <c r="G30" s="80">
        <v>14.9</v>
      </c>
      <c r="H30" s="117">
        <f t="shared" si="0"/>
        <v>0.17491732804232801</v>
      </c>
      <c r="I30" s="117">
        <f t="shared" si="1"/>
        <v>0.39210526315789473</v>
      </c>
      <c r="J30" s="80">
        <v>2.73</v>
      </c>
      <c r="K30" s="80">
        <v>42.27</v>
      </c>
      <c r="L30" s="9"/>
      <c r="M30" s="9"/>
      <c r="N30" s="9"/>
      <c r="O30" s="9"/>
      <c r="P30" s="9"/>
    </row>
    <row r="31" spans="1:17" x14ac:dyDescent="0.25">
      <c r="A31" s="20" t="s">
        <v>138</v>
      </c>
      <c r="B31" s="20" t="s">
        <v>203</v>
      </c>
      <c r="C31" s="20" t="s">
        <v>132</v>
      </c>
      <c r="D31" s="20">
        <v>5</v>
      </c>
      <c r="E31" s="20">
        <v>6</v>
      </c>
      <c r="F31" s="70" t="s">
        <v>134</v>
      </c>
      <c r="G31" s="80">
        <v>26.03</v>
      </c>
      <c r="H31" s="117">
        <f t="shared" si="0"/>
        <v>0.30557705026455023</v>
      </c>
      <c r="I31" s="117">
        <f t="shared" si="1"/>
        <v>0.68500000000000005</v>
      </c>
      <c r="J31" s="80">
        <v>2.86</v>
      </c>
      <c r="K31" s="80">
        <v>40.61</v>
      </c>
      <c r="L31" s="80">
        <f>AVERAGE(G31:G35)</f>
        <v>28.216000000000001</v>
      </c>
      <c r="M31" s="80">
        <f>AVERAGE(H31:H35)</f>
        <v>0.33123941798941797</v>
      </c>
      <c r="N31" s="80">
        <f>AVERAGE(I31:I35)</f>
        <v>0.7425263157894737</v>
      </c>
      <c r="O31" s="80">
        <f>AVERAGE(J31:J35)</f>
        <v>2.7480000000000002</v>
      </c>
      <c r="P31" s="80">
        <f>AVERAGE(K31:K35)</f>
        <v>41.225999999999999</v>
      </c>
      <c r="Q31" s="118">
        <f>+P31/O31</f>
        <v>15.002183406113536</v>
      </c>
    </row>
    <row r="32" spans="1:17" x14ac:dyDescent="0.25">
      <c r="A32" s="20" t="s">
        <v>138</v>
      </c>
      <c r="B32" s="20" t="s">
        <v>203</v>
      </c>
      <c r="C32" s="20" t="s">
        <v>131</v>
      </c>
      <c r="D32" s="20">
        <v>9</v>
      </c>
      <c r="E32" s="20">
        <v>6</v>
      </c>
      <c r="F32" s="70" t="s">
        <v>134</v>
      </c>
      <c r="G32" s="80">
        <v>19.260000000000002</v>
      </c>
      <c r="H32" s="117">
        <f t="shared" si="0"/>
        <v>0.22610119047619048</v>
      </c>
      <c r="I32" s="117">
        <f t="shared" si="1"/>
        <v>0.50684210526315798</v>
      </c>
      <c r="J32" s="80">
        <v>2.63</v>
      </c>
      <c r="K32" s="80">
        <v>42</v>
      </c>
      <c r="L32" s="9"/>
      <c r="M32" s="9"/>
      <c r="N32" s="9"/>
      <c r="O32" s="9"/>
      <c r="P32" s="9"/>
    </row>
    <row r="33" spans="1:17" x14ac:dyDescent="0.25">
      <c r="A33" s="20" t="s">
        <v>138</v>
      </c>
      <c r="B33" s="20" t="s">
        <v>203</v>
      </c>
      <c r="C33" s="20" t="s">
        <v>130</v>
      </c>
      <c r="D33" s="20">
        <v>17</v>
      </c>
      <c r="E33" s="20">
        <v>6</v>
      </c>
      <c r="F33" s="70" t="s">
        <v>134</v>
      </c>
      <c r="G33" s="80">
        <v>38.42</v>
      </c>
      <c r="H33" s="117">
        <f t="shared" si="0"/>
        <v>0.45102843915343915</v>
      </c>
      <c r="I33" s="117">
        <f t="shared" si="1"/>
        <v>1.0110526315789474</v>
      </c>
      <c r="J33" s="80">
        <v>2.5099999999999998</v>
      </c>
      <c r="K33" s="80">
        <v>39.71</v>
      </c>
      <c r="L33" s="9"/>
      <c r="M33" s="9"/>
      <c r="N33" s="9"/>
      <c r="O33" s="9"/>
      <c r="P33" s="9"/>
    </row>
    <row r="34" spans="1:17" x14ac:dyDescent="0.25">
      <c r="A34" s="20" t="s">
        <v>138</v>
      </c>
      <c r="B34" s="20" t="s">
        <v>203</v>
      </c>
      <c r="C34" s="20" t="s">
        <v>127</v>
      </c>
      <c r="D34" s="20">
        <v>22</v>
      </c>
      <c r="E34" s="20">
        <v>6</v>
      </c>
      <c r="F34" s="70" t="s">
        <v>134</v>
      </c>
      <c r="G34" s="80">
        <v>31.81</v>
      </c>
      <c r="H34" s="117">
        <f t="shared" si="0"/>
        <v>0.37343088624338616</v>
      </c>
      <c r="I34" s="117">
        <f t="shared" si="1"/>
        <v>0.83710526315789469</v>
      </c>
      <c r="J34" s="80">
        <v>2.62</v>
      </c>
      <c r="K34" s="80">
        <v>40.97</v>
      </c>
      <c r="L34" s="9"/>
      <c r="M34" s="9"/>
      <c r="N34" s="9"/>
      <c r="O34" s="9"/>
      <c r="P34" s="9"/>
    </row>
    <row r="35" spans="1:17" x14ac:dyDescent="0.25">
      <c r="A35" s="20" t="s">
        <v>138</v>
      </c>
      <c r="B35" s="20" t="s">
        <v>203</v>
      </c>
      <c r="C35" s="20" t="s">
        <v>133</v>
      </c>
      <c r="D35" s="20">
        <v>31</v>
      </c>
      <c r="E35" s="20">
        <v>6</v>
      </c>
      <c r="F35" s="70" t="s">
        <v>134</v>
      </c>
      <c r="G35" s="80">
        <v>25.56</v>
      </c>
      <c r="H35" s="117">
        <f t="shared" si="0"/>
        <v>0.30005952380952372</v>
      </c>
      <c r="I35" s="117">
        <f t="shared" si="1"/>
        <v>0.67263157894736836</v>
      </c>
      <c r="J35" s="80">
        <v>3.12</v>
      </c>
      <c r="K35" s="80">
        <v>42.84</v>
      </c>
      <c r="L35" s="9"/>
      <c r="M35" s="9"/>
      <c r="N35" s="9"/>
      <c r="O35" s="9"/>
      <c r="P35" s="9"/>
    </row>
    <row r="36" spans="1:17" x14ac:dyDescent="0.25">
      <c r="A36" s="20" t="s">
        <v>138</v>
      </c>
      <c r="B36" s="20" t="s">
        <v>203</v>
      </c>
      <c r="C36" s="20" t="s">
        <v>135</v>
      </c>
      <c r="D36" s="20">
        <v>26</v>
      </c>
      <c r="E36" s="20">
        <v>8</v>
      </c>
      <c r="F36" s="70" t="s">
        <v>94</v>
      </c>
      <c r="G36" s="80">
        <v>37.659999999999997</v>
      </c>
      <c r="H36" s="117">
        <f t="shared" si="0"/>
        <v>0.44210648148148141</v>
      </c>
      <c r="I36" s="117">
        <f t="shared" si="1"/>
        <v>0.9910526315789473</v>
      </c>
      <c r="J36" s="80">
        <v>2.61</v>
      </c>
      <c r="K36" s="80">
        <v>41.65</v>
      </c>
      <c r="L36" s="80">
        <v>37.659999999999997</v>
      </c>
      <c r="M36" s="80">
        <v>37.659999999999997</v>
      </c>
      <c r="N36" s="80">
        <v>37.659999999999997</v>
      </c>
      <c r="O36" s="80">
        <v>37.659999999999997</v>
      </c>
      <c r="P36" s="80">
        <v>37.659999999999997</v>
      </c>
      <c r="Q36" s="118">
        <f>+P36/O36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selection activeCell="G18" sqref="G18"/>
    </sheetView>
  </sheetViews>
  <sheetFormatPr defaultRowHeight="15" x14ac:dyDescent="0.25"/>
  <sheetData>
    <row r="1" spans="1:16" x14ac:dyDescent="0.25">
      <c r="A1">
        <v>2004</v>
      </c>
    </row>
    <row r="3" spans="1:16" ht="51.75" x14ac:dyDescent="0.25">
      <c r="A3" s="125" t="s">
        <v>46</v>
      </c>
      <c r="B3" s="125" t="s">
        <v>52</v>
      </c>
      <c r="C3" s="125" t="s">
        <v>111</v>
      </c>
      <c r="D3" s="125" t="s">
        <v>112</v>
      </c>
      <c r="E3" s="125" t="s">
        <v>113</v>
      </c>
      <c r="F3" s="125" t="s">
        <v>114</v>
      </c>
      <c r="G3" s="125" t="s">
        <v>0</v>
      </c>
      <c r="H3" s="109" t="s">
        <v>115</v>
      </c>
      <c r="I3" s="109" t="s">
        <v>204</v>
      </c>
      <c r="J3" s="125" t="s">
        <v>205</v>
      </c>
      <c r="K3" s="78" t="s">
        <v>116</v>
      </c>
      <c r="L3" s="78" t="s">
        <v>117</v>
      </c>
      <c r="M3" s="126" t="s">
        <v>125</v>
      </c>
    </row>
    <row r="4" spans="1:16" x14ac:dyDescent="0.25">
      <c r="A4" s="20" t="s">
        <v>126</v>
      </c>
      <c r="B4" s="20" t="s">
        <v>92</v>
      </c>
      <c r="C4" s="20" t="s">
        <v>127</v>
      </c>
      <c r="D4" s="20">
        <v>6</v>
      </c>
      <c r="E4" s="20">
        <v>1</v>
      </c>
      <c r="F4" s="20" t="s">
        <v>129</v>
      </c>
      <c r="G4" s="70" t="s">
        <v>206</v>
      </c>
      <c r="H4" s="80"/>
      <c r="I4" s="80"/>
      <c r="J4" s="80"/>
      <c r="K4" s="127"/>
      <c r="L4" s="127"/>
    </row>
    <row r="5" spans="1:16" x14ac:dyDescent="0.25">
      <c r="A5" s="20" t="s">
        <v>126</v>
      </c>
      <c r="B5" s="20" t="s">
        <v>92</v>
      </c>
      <c r="C5" s="20" t="s">
        <v>127</v>
      </c>
      <c r="D5" s="20">
        <v>6</v>
      </c>
      <c r="E5" s="20">
        <v>1</v>
      </c>
      <c r="F5" s="20" t="s">
        <v>92</v>
      </c>
      <c r="G5" s="70" t="s">
        <v>206</v>
      </c>
      <c r="H5" s="80"/>
      <c r="I5" s="80"/>
      <c r="J5" s="80"/>
      <c r="K5" s="127"/>
      <c r="L5" s="127"/>
    </row>
    <row r="6" spans="1:16" x14ac:dyDescent="0.25">
      <c r="A6" s="20" t="s">
        <v>126</v>
      </c>
      <c r="B6" s="20" t="s">
        <v>92</v>
      </c>
      <c r="C6" s="20" t="s">
        <v>130</v>
      </c>
      <c r="D6" s="20">
        <v>13</v>
      </c>
      <c r="E6" s="20">
        <v>1</v>
      </c>
      <c r="F6" s="20" t="s">
        <v>129</v>
      </c>
      <c r="G6" s="70" t="s">
        <v>206</v>
      </c>
      <c r="H6" s="80"/>
      <c r="I6" s="80"/>
      <c r="J6" s="80"/>
      <c r="K6" s="127"/>
      <c r="L6" s="127"/>
    </row>
    <row r="7" spans="1:16" x14ac:dyDescent="0.25">
      <c r="A7" s="20" t="s">
        <v>126</v>
      </c>
      <c r="B7" s="20" t="s">
        <v>92</v>
      </c>
      <c r="C7" s="20" t="s">
        <v>130</v>
      </c>
      <c r="D7" s="20">
        <v>13</v>
      </c>
      <c r="E7" s="20">
        <v>1</v>
      </c>
      <c r="F7" s="20" t="s">
        <v>92</v>
      </c>
      <c r="G7" s="70" t="s">
        <v>206</v>
      </c>
      <c r="H7" s="80"/>
      <c r="I7" s="80"/>
      <c r="J7" s="80"/>
      <c r="K7" s="127"/>
      <c r="L7" s="127"/>
    </row>
    <row r="8" spans="1:16" x14ac:dyDescent="0.25">
      <c r="A8" s="20" t="s">
        <v>126</v>
      </c>
      <c r="B8" s="20" t="s">
        <v>92</v>
      </c>
      <c r="C8" s="20" t="s">
        <v>131</v>
      </c>
      <c r="D8" s="20">
        <v>15</v>
      </c>
      <c r="E8" s="20">
        <v>1</v>
      </c>
      <c r="F8" s="20" t="s">
        <v>129</v>
      </c>
      <c r="G8" s="70" t="s">
        <v>206</v>
      </c>
      <c r="H8" s="80"/>
      <c r="I8" s="80"/>
      <c r="J8" s="80"/>
      <c r="K8" s="127"/>
      <c r="L8" s="127"/>
    </row>
    <row r="9" spans="1:16" x14ac:dyDescent="0.25">
      <c r="A9" s="20" t="s">
        <v>126</v>
      </c>
      <c r="B9" s="20" t="s">
        <v>92</v>
      </c>
      <c r="C9" s="20" t="s">
        <v>131</v>
      </c>
      <c r="D9" s="20">
        <v>15</v>
      </c>
      <c r="E9" s="20">
        <v>1</v>
      </c>
      <c r="F9" s="20" t="s">
        <v>92</v>
      </c>
      <c r="G9" s="70" t="s">
        <v>206</v>
      </c>
      <c r="H9" s="80"/>
      <c r="I9" s="80"/>
      <c r="J9" s="80"/>
      <c r="K9" s="127"/>
      <c r="L9" s="127"/>
    </row>
    <row r="10" spans="1:16" x14ac:dyDescent="0.25">
      <c r="A10" s="20" t="s">
        <v>126</v>
      </c>
      <c r="B10" s="20" t="s">
        <v>92</v>
      </c>
      <c r="C10" s="20" t="s">
        <v>132</v>
      </c>
      <c r="D10" s="20">
        <v>22</v>
      </c>
      <c r="E10" s="20">
        <v>1</v>
      </c>
      <c r="F10" s="20" t="s">
        <v>129</v>
      </c>
      <c r="G10" s="70" t="s">
        <v>206</v>
      </c>
      <c r="H10" s="80"/>
      <c r="I10" s="80"/>
      <c r="J10" s="80"/>
      <c r="K10" s="127"/>
      <c r="L10" s="127"/>
    </row>
    <row r="11" spans="1:16" x14ac:dyDescent="0.25">
      <c r="A11" s="20" t="s">
        <v>126</v>
      </c>
      <c r="B11" s="20" t="s">
        <v>92</v>
      </c>
      <c r="C11" s="20" t="s">
        <v>132</v>
      </c>
      <c r="D11" s="20">
        <v>22</v>
      </c>
      <c r="E11" s="20">
        <v>1</v>
      </c>
      <c r="F11" s="20" t="s">
        <v>92</v>
      </c>
      <c r="G11" s="70" t="s">
        <v>206</v>
      </c>
      <c r="H11" s="80"/>
      <c r="I11" s="80"/>
      <c r="J11" s="80"/>
      <c r="K11" s="127"/>
      <c r="L11" s="127"/>
    </row>
    <row r="12" spans="1:16" x14ac:dyDescent="0.25">
      <c r="A12" s="20" t="s">
        <v>126</v>
      </c>
      <c r="B12" s="20" t="s">
        <v>92</v>
      </c>
      <c r="C12" s="20" t="s">
        <v>133</v>
      </c>
      <c r="D12" s="20">
        <v>26</v>
      </c>
      <c r="E12" s="20">
        <v>1</v>
      </c>
      <c r="F12" s="20" t="s">
        <v>129</v>
      </c>
      <c r="G12" s="70" t="s">
        <v>206</v>
      </c>
      <c r="H12" s="80"/>
      <c r="I12" s="80"/>
      <c r="J12" s="80"/>
      <c r="K12" s="127"/>
      <c r="L12" s="127"/>
    </row>
    <row r="13" spans="1:16" x14ac:dyDescent="0.25">
      <c r="A13" s="20" t="s">
        <v>126</v>
      </c>
      <c r="B13" s="20" t="s">
        <v>92</v>
      </c>
      <c r="C13" s="20" t="s">
        <v>133</v>
      </c>
      <c r="D13" s="20">
        <v>26</v>
      </c>
      <c r="E13" s="20">
        <v>1</v>
      </c>
      <c r="F13" s="20" t="s">
        <v>92</v>
      </c>
      <c r="G13" s="70" t="s">
        <v>206</v>
      </c>
      <c r="H13" s="80"/>
      <c r="I13" s="80"/>
      <c r="J13" s="80"/>
      <c r="K13" s="127"/>
      <c r="L13" s="127"/>
    </row>
    <row r="14" spans="1:16" x14ac:dyDescent="0.25">
      <c r="A14" s="20" t="s">
        <v>126</v>
      </c>
      <c r="B14" s="20" t="s">
        <v>92</v>
      </c>
      <c r="C14" s="20" t="s">
        <v>127</v>
      </c>
      <c r="D14" s="20">
        <v>7</v>
      </c>
      <c r="E14" s="20">
        <v>3</v>
      </c>
      <c r="F14" s="20" t="s">
        <v>129</v>
      </c>
      <c r="G14" s="70" t="s">
        <v>128</v>
      </c>
      <c r="H14" s="80">
        <v>68.62</v>
      </c>
      <c r="I14" s="80">
        <f t="shared" ref="I14:I33" si="0">(((H14/0.38)/453.6)*4047)/2000</f>
        <v>0.80555886243386243</v>
      </c>
      <c r="J14" s="80">
        <f t="shared" ref="J14:J33" si="1">H14/(0.5*0.76)*10000/1000000</f>
        <v>1.8057894736842108</v>
      </c>
      <c r="K14" s="127">
        <v>2.68</v>
      </c>
      <c r="L14" s="127">
        <v>42.09</v>
      </c>
      <c r="M14">
        <f>+L14/K14</f>
        <v>15.705223880597016</v>
      </c>
      <c r="O14" s="4">
        <f>AVERAGE(K14:K15)</f>
        <v>2.6850000000000001</v>
      </c>
      <c r="P14" s="4">
        <f>AVERAGE(O14,O16,O18,O20,O22)</f>
        <v>2.9769999999999999</v>
      </c>
    </row>
    <row r="15" spans="1:16" x14ac:dyDescent="0.25">
      <c r="A15" s="20" t="s">
        <v>126</v>
      </c>
      <c r="B15" s="20" t="s">
        <v>92</v>
      </c>
      <c r="C15" s="20" t="s">
        <v>127</v>
      </c>
      <c r="D15" s="20">
        <v>7</v>
      </c>
      <c r="E15" s="20">
        <v>3</v>
      </c>
      <c r="F15" s="20" t="s">
        <v>92</v>
      </c>
      <c r="G15" s="70" t="s">
        <v>128</v>
      </c>
      <c r="H15" s="80">
        <v>97</v>
      </c>
      <c r="I15" s="80">
        <f t="shared" si="0"/>
        <v>1.1387235449735449</v>
      </c>
      <c r="J15" s="80">
        <f t="shared" si="1"/>
        <v>2.5526315789473686</v>
      </c>
      <c r="K15" s="127">
        <v>2.69</v>
      </c>
      <c r="L15" s="127">
        <v>41.97</v>
      </c>
      <c r="M15">
        <f t="shared" ref="M15:M33" si="2">+L15/K15</f>
        <v>15.602230483271375</v>
      </c>
    </row>
    <row r="16" spans="1:16" x14ac:dyDescent="0.25">
      <c r="A16" s="20" t="s">
        <v>126</v>
      </c>
      <c r="B16" s="20" t="s">
        <v>92</v>
      </c>
      <c r="C16" s="20" t="s">
        <v>130</v>
      </c>
      <c r="D16" s="20">
        <v>10</v>
      </c>
      <c r="E16" s="20">
        <v>3</v>
      </c>
      <c r="F16" s="20" t="s">
        <v>129</v>
      </c>
      <c r="G16" s="70" t="s">
        <v>128</v>
      </c>
      <c r="H16" s="80">
        <v>94.62</v>
      </c>
      <c r="I16" s="80">
        <f t="shared" si="0"/>
        <v>1.1107837301587302</v>
      </c>
      <c r="J16" s="80">
        <f t="shared" si="1"/>
        <v>2.4900000000000002</v>
      </c>
      <c r="K16" s="127">
        <v>3.41</v>
      </c>
      <c r="L16" s="127">
        <v>42.31</v>
      </c>
      <c r="M16">
        <f t="shared" si="2"/>
        <v>12.407624633431086</v>
      </c>
      <c r="O16" s="4">
        <f>AVERAGE(K16:K17)</f>
        <v>3.41</v>
      </c>
    </row>
    <row r="17" spans="1:15" x14ac:dyDescent="0.25">
      <c r="A17" s="20" t="s">
        <v>126</v>
      </c>
      <c r="B17" s="20" t="s">
        <v>92</v>
      </c>
      <c r="C17" s="20" t="s">
        <v>130</v>
      </c>
      <c r="D17" s="20">
        <v>10</v>
      </c>
      <c r="E17" s="20">
        <v>3</v>
      </c>
      <c r="F17" s="20" t="s">
        <v>92</v>
      </c>
      <c r="G17" s="70" t="s">
        <v>128</v>
      </c>
      <c r="H17" s="80">
        <v>56.63</v>
      </c>
      <c r="I17" s="80">
        <f t="shared" si="0"/>
        <v>0.66480324074074071</v>
      </c>
      <c r="J17" s="80">
        <f t="shared" si="1"/>
        <v>1.4902631578947372</v>
      </c>
      <c r="K17" s="127">
        <v>3.41</v>
      </c>
      <c r="L17" s="127">
        <v>42.29</v>
      </c>
      <c r="M17">
        <f t="shared" si="2"/>
        <v>12.401759530791788</v>
      </c>
    </row>
    <row r="18" spans="1:15" x14ac:dyDescent="0.25">
      <c r="A18" s="20" t="s">
        <v>126</v>
      </c>
      <c r="B18" s="20" t="s">
        <v>92</v>
      </c>
      <c r="C18" s="20" t="s">
        <v>131</v>
      </c>
      <c r="D18" s="20">
        <v>18</v>
      </c>
      <c r="E18" s="20">
        <v>3</v>
      </c>
      <c r="F18" s="20" t="s">
        <v>129</v>
      </c>
      <c r="G18" s="70" t="s">
        <v>128</v>
      </c>
      <c r="H18" s="80">
        <v>81.52</v>
      </c>
      <c r="I18" s="80">
        <f t="shared" si="0"/>
        <v>0.95699735449735446</v>
      </c>
      <c r="J18" s="80">
        <f t="shared" si="1"/>
        <v>2.1452631578947368</v>
      </c>
      <c r="K18" s="127">
        <v>3.3</v>
      </c>
      <c r="L18" s="127">
        <v>42.54</v>
      </c>
      <c r="M18">
        <f t="shared" si="2"/>
        <v>12.890909090909091</v>
      </c>
      <c r="O18" s="4">
        <f>AVERAGE(K18:K19)</f>
        <v>2.9950000000000001</v>
      </c>
    </row>
    <row r="19" spans="1:15" x14ac:dyDescent="0.25">
      <c r="A19" s="20" t="s">
        <v>126</v>
      </c>
      <c r="B19" s="20" t="s">
        <v>92</v>
      </c>
      <c r="C19" s="20" t="s">
        <v>131</v>
      </c>
      <c r="D19" s="20">
        <v>18</v>
      </c>
      <c r="E19" s="20">
        <v>3</v>
      </c>
      <c r="F19" s="20" t="s">
        <v>92</v>
      </c>
      <c r="G19" s="70" t="s">
        <v>128</v>
      </c>
      <c r="H19" s="80">
        <v>107</v>
      </c>
      <c r="I19" s="80">
        <f t="shared" si="0"/>
        <v>1.2561177248677247</v>
      </c>
      <c r="J19" s="80">
        <f t="shared" si="1"/>
        <v>2.8157894736842102</v>
      </c>
      <c r="K19" s="127">
        <v>2.69</v>
      </c>
      <c r="L19" s="127">
        <v>42.01</v>
      </c>
      <c r="M19">
        <f t="shared" si="2"/>
        <v>15.617100371747211</v>
      </c>
    </row>
    <row r="20" spans="1:15" x14ac:dyDescent="0.25">
      <c r="A20" s="20" t="s">
        <v>126</v>
      </c>
      <c r="B20" s="20" t="s">
        <v>92</v>
      </c>
      <c r="C20" s="20" t="s">
        <v>132</v>
      </c>
      <c r="D20" s="20">
        <v>21</v>
      </c>
      <c r="E20" s="20">
        <v>3</v>
      </c>
      <c r="F20" s="20" t="s">
        <v>129</v>
      </c>
      <c r="G20" s="70" t="s">
        <v>128</v>
      </c>
      <c r="H20" s="80">
        <v>79.319999999999993</v>
      </c>
      <c r="I20" s="80">
        <f t="shared" si="0"/>
        <v>0.93117063492063479</v>
      </c>
      <c r="J20" s="80">
        <f t="shared" si="1"/>
        <v>2.0873684210526315</v>
      </c>
      <c r="K20" s="127">
        <v>2.97</v>
      </c>
      <c r="L20" s="127">
        <v>42.76</v>
      </c>
      <c r="M20">
        <f t="shared" si="2"/>
        <v>14.397306397306396</v>
      </c>
      <c r="O20" s="4">
        <f>AVERAGE(K20:K21)</f>
        <v>2.7850000000000001</v>
      </c>
    </row>
    <row r="21" spans="1:15" x14ac:dyDescent="0.25">
      <c r="A21" s="20" t="s">
        <v>126</v>
      </c>
      <c r="B21" s="20" t="s">
        <v>92</v>
      </c>
      <c r="C21" s="20" t="s">
        <v>132</v>
      </c>
      <c r="D21" s="20">
        <v>21</v>
      </c>
      <c r="E21" s="20">
        <v>3</v>
      </c>
      <c r="F21" s="20" t="s">
        <v>92</v>
      </c>
      <c r="G21" s="70" t="s">
        <v>128</v>
      </c>
      <c r="H21" s="80">
        <v>102.51</v>
      </c>
      <c r="I21" s="80">
        <f t="shared" si="0"/>
        <v>1.2034077380952382</v>
      </c>
      <c r="J21" s="80">
        <f t="shared" si="1"/>
        <v>2.697631578947369</v>
      </c>
      <c r="K21" s="127">
        <v>2.6</v>
      </c>
      <c r="L21" s="127">
        <v>41.63</v>
      </c>
      <c r="M21">
        <f t="shared" si="2"/>
        <v>16.011538461538461</v>
      </c>
    </row>
    <row r="22" spans="1:15" x14ac:dyDescent="0.25">
      <c r="A22" s="20" t="s">
        <v>126</v>
      </c>
      <c r="B22" s="20" t="s">
        <v>92</v>
      </c>
      <c r="C22" s="20" t="s">
        <v>133</v>
      </c>
      <c r="D22" s="20">
        <v>31</v>
      </c>
      <c r="E22" s="20">
        <v>3</v>
      </c>
      <c r="F22" s="20" t="s">
        <v>129</v>
      </c>
      <c r="G22" s="70" t="s">
        <v>128</v>
      </c>
      <c r="H22" s="80">
        <v>40.92</v>
      </c>
      <c r="I22" s="80">
        <f t="shared" si="0"/>
        <v>0.4803769841269841</v>
      </c>
      <c r="J22" s="80">
        <f t="shared" si="1"/>
        <v>1.076842105263158</v>
      </c>
      <c r="K22" s="127">
        <v>2.83</v>
      </c>
      <c r="L22" s="127">
        <v>42.04</v>
      </c>
      <c r="M22">
        <f t="shared" si="2"/>
        <v>14.85512367491166</v>
      </c>
      <c r="O22" s="4">
        <f>AVERAGE(K22:K23)</f>
        <v>3.01</v>
      </c>
    </row>
    <row r="23" spans="1:15" x14ac:dyDescent="0.25">
      <c r="A23" s="20" t="s">
        <v>126</v>
      </c>
      <c r="B23" s="20" t="s">
        <v>92</v>
      </c>
      <c r="C23" s="20" t="s">
        <v>133</v>
      </c>
      <c r="D23" s="20">
        <v>31</v>
      </c>
      <c r="E23" s="20">
        <v>3</v>
      </c>
      <c r="F23" s="20" t="s">
        <v>92</v>
      </c>
      <c r="G23" s="70" t="s">
        <v>128</v>
      </c>
      <c r="H23" s="80">
        <v>61.95</v>
      </c>
      <c r="I23" s="80">
        <f t="shared" si="0"/>
        <v>0.72725694444444444</v>
      </c>
      <c r="J23" s="80">
        <f t="shared" si="1"/>
        <v>1.6302631578947371</v>
      </c>
      <c r="K23" s="127">
        <v>3.19</v>
      </c>
      <c r="L23" s="127">
        <v>41.95</v>
      </c>
      <c r="M23">
        <f t="shared" si="2"/>
        <v>13.150470219435737</v>
      </c>
    </row>
    <row r="24" spans="1:15" x14ac:dyDescent="0.25">
      <c r="A24" s="20" t="s">
        <v>126</v>
      </c>
      <c r="B24" s="20" t="s">
        <v>92</v>
      </c>
      <c r="C24" s="20" t="s">
        <v>127</v>
      </c>
      <c r="D24" s="20">
        <v>5</v>
      </c>
      <c r="E24" s="20">
        <v>5</v>
      </c>
      <c r="F24" s="20" t="s">
        <v>129</v>
      </c>
      <c r="G24" s="70" t="s">
        <v>104</v>
      </c>
      <c r="H24" s="80">
        <v>86.16</v>
      </c>
      <c r="I24" s="80">
        <f t="shared" si="0"/>
        <v>1.0114682539682538</v>
      </c>
      <c r="J24" s="80">
        <f t="shared" si="1"/>
        <v>2.2673684210526313</v>
      </c>
      <c r="K24" s="127">
        <v>2.94</v>
      </c>
      <c r="L24" s="127">
        <v>42.33</v>
      </c>
      <c r="M24">
        <f t="shared" si="2"/>
        <v>14.397959183673469</v>
      </c>
    </row>
    <row r="25" spans="1:15" x14ac:dyDescent="0.25">
      <c r="A25" s="20" t="s">
        <v>126</v>
      </c>
      <c r="B25" s="20" t="s">
        <v>92</v>
      </c>
      <c r="C25" s="20" t="s">
        <v>127</v>
      </c>
      <c r="D25" s="20">
        <v>5</v>
      </c>
      <c r="E25" s="20">
        <v>5</v>
      </c>
      <c r="F25" s="20" t="s">
        <v>92</v>
      </c>
      <c r="G25" s="70" t="s">
        <v>104</v>
      </c>
      <c r="H25" s="80">
        <v>111.29</v>
      </c>
      <c r="I25" s="80">
        <f t="shared" si="0"/>
        <v>1.3064798280423282</v>
      </c>
      <c r="J25" s="80">
        <f t="shared" si="1"/>
        <v>2.928684210526316</v>
      </c>
      <c r="K25" s="127">
        <v>2.1800000000000002</v>
      </c>
      <c r="L25" s="127">
        <v>41.38</v>
      </c>
      <c r="M25">
        <f t="shared" si="2"/>
        <v>18.98165137614679</v>
      </c>
    </row>
    <row r="26" spans="1:15" x14ac:dyDescent="0.25">
      <c r="A26" s="20" t="s">
        <v>126</v>
      </c>
      <c r="B26" s="20" t="s">
        <v>92</v>
      </c>
      <c r="C26" s="20" t="s">
        <v>130</v>
      </c>
      <c r="D26" s="20">
        <v>12</v>
      </c>
      <c r="E26" s="20">
        <v>5</v>
      </c>
      <c r="F26" s="20" t="s">
        <v>129</v>
      </c>
      <c r="G26" s="70" t="s">
        <v>104</v>
      </c>
      <c r="H26" s="80">
        <v>37.909999999999997</v>
      </c>
      <c r="I26" s="80">
        <f t="shared" si="0"/>
        <v>0.44504133597883594</v>
      </c>
      <c r="J26" s="80">
        <f t="shared" si="1"/>
        <v>0.99763157894736831</v>
      </c>
      <c r="K26" s="127">
        <v>2.66</v>
      </c>
      <c r="L26" s="127">
        <v>42.18</v>
      </c>
      <c r="M26">
        <f t="shared" si="2"/>
        <v>15.857142857142856</v>
      </c>
    </row>
    <row r="27" spans="1:15" x14ac:dyDescent="0.25">
      <c r="A27" s="20" t="s">
        <v>126</v>
      </c>
      <c r="B27" s="20" t="s">
        <v>92</v>
      </c>
      <c r="C27" s="20" t="s">
        <v>130</v>
      </c>
      <c r="D27" s="20">
        <v>12</v>
      </c>
      <c r="E27" s="20">
        <v>5</v>
      </c>
      <c r="F27" s="20" t="s">
        <v>92</v>
      </c>
      <c r="G27" s="70" t="s">
        <v>104</v>
      </c>
      <c r="H27" s="80">
        <v>103.82</v>
      </c>
      <c r="I27" s="80">
        <f t="shared" si="0"/>
        <v>1.2187863756613755</v>
      </c>
      <c r="J27" s="80">
        <f t="shared" si="1"/>
        <v>2.7321052631578948</v>
      </c>
      <c r="K27" s="127">
        <v>2.87</v>
      </c>
      <c r="L27" s="127">
        <v>41.82</v>
      </c>
      <c r="M27">
        <f t="shared" si="2"/>
        <v>14.571428571428571</v>
      </c>
    </row>
    <row r="28" spans="1:15" x14ac:dyDescent="0.25">
      <c r="A28" s="20" t="s">
        <v>126</v>
      </c>
      <c r="B28" s="20" t="s">
        <v>92</v>
      </c>
      <c r="C28" s="20" t="s">
        <v>131</v>
      </c>
      <c r="D28" s="20">
        <v>14</v>
      </c>
      <c r="E28" s="20">
        <v>5</v>
      </c>
      <c r="F28" s="20" t="s">
        <v>129</v>
      </c>
      <c r="G28" s="70" t="s">
        <v>104</v>
      </c>
      <c r="H28" s="80">
        <v>96.12</v>
      </c>
      <c r="I28" s="80">
        <f t="shared" si="0"/>
        <v>1.1283928571428572</v>
      </c>
      <c r="J28" s="80">
        <f t="shared" si="1"/>
        <v>2.5294736842105263</v>
      </c>
      <c r="K28" s="127">
        <v>3.11</v>
      </c>
      <c r="L28" s="127">
        <v>41.94</v>
      </c>
      <c r="M28">
        <f t="shared" si="2"/>
        <v>13.485530546623794</v>
      </c>
    </row>
    <row r="29" spans="1:15" x14ac:dyDescent="0.25">
      <c r="A29" s="20" t="s">
        <v>126</v>
      </c>
      <c r="B29" s="20" t="s">
        <v>92</v>
      </c>
      <c r="C29" s="20" t="s">
        <v>131</v>
      </c>
      <c r="D29" s="20">
        <v>14</v>
      </c>
      <c r="E29" s="20">
        <v>5</v>
      </c>
      <c r="F29" s="20" t="s">
        <v>92</v>
      </c>
      <c r="G29" s="70" t="s">
        <v>104</v>
      </c>
      <c r="H29" s="80">
        <v>117.11</v>
      </c>
      <c r="I29" s="80">
        <f t="shared" si="0"/>
        <v>1.3748032407407407</v>
      </c>
      <c r="J29" s="80">
        <f t="shared" si="1"/>
        <v>3.0818421052631577</v>
      </c>
      <c r="K29" s="127">
        <v>2.68</v>
      </c>
      <c r="L29" s="127">
        <v>41.99</v>
      </c>
      <c r="M29">
        <f t="shared" si="2"/>
        <v>15.667910447761194</v>
      </c>
    </row>
    <row r="30" spans="1:15" x14ac:dyDescent="0.25">
      <c r="A30" s="20" t="s">
        <v>126</v>
      </c>
      <c r="B30" s="20" t="s">
        <v>92</v>
      </c>
      <c r="C30" s="20" t="s">
        <v>132</v>
      </c>
      <c r="D30" s="20">
        <v>34</v>
      </c>
      <c r="E30" s="20">
        <v>5</v>
      </c>
      <c r="F30" s="20" t="s">
        <v>129</v>
      </c>
      <c r="G30" s="70" t="s">
        <v>104</v>
      </c>
      <c r="H30" s="80">
        <v>49</v>
      </c>
      <c r="I30" s="80">
        <f t="shared" si="0"/>
        <v>0.5752314814814814</v>
      </c>
      <c r="J30" s="80">
        <f t="shared" si="1"/>
        <v>1.2894736842105263</v>
      </c>
      <c r="K30" s="127">
        <v>2.66</v>
      </c>
      <c r="L30" s="127">
        <v>41.99</v>
      </c>
      <c r="M30">
        <f t="shared" si="2"/>
        <v>15.785714285714286</v>
      </c>
    </row>
    <row r="31" spans="1:15" x14ac:dyDescent="0.25">
      <c r="A31" s="20" t="s">
        <v>126</v>
      </c>
      <c r="B31" s="20" t="s">
        <v>92</v>
      </c>
      <c r="C31" s="20" t="s">
        <v>132</v>
      </c>
      <c r="D31" s="20">
        <v>34</v>
      </c>
      <c r="E31" s="20">
        <v>5</v>
      </c>
      <c r="F31" s="20" t="s">
        <v>92</v>
      </c>
      <c r="G31" s="70" t="s">
        <v>104</v>
      </c>
      <c r="H31" s="80">
        <v>63.65</v>
      </c>
      <c r="I31" s="80">
        <f t="shared" si="0"/>
        <v>0.74721395502645493</v>
      </c>
      <c r="J31" s="80">
        <f t="shared" si="1"/>
        <v>1.675</v>
      </c>
      <c r="K31" s="127">
        <v>2.65</v>
      </c>
      <c r="L31" s="127">
        <v>41.64</v>
      </c>
      <c r="M31">
        <f t="shared" si="2"/>
        <v>15.713207547169812</v>
      </c>
    </row>
    <row r="32" spans="1:15" x14ac:dyDescent="0.25">
      <c r="A32" s="20" t="s">
        <v>126</v>
      </c>
      <c r="B32" s="20" t="s">
        <v>92</v>
      </c>
      <c r="C32" s="20" t="s">
        <v>133</v>
      </c>
      <c r="D32" s="20">
        <v>27</v>
      </c>
      <c r="E32" s="20">
        <v>5</v>
      </c>
      <c r="F32" s="20" t="s">
        <v>129</v>
      </c>
      <c r="G32" s="70" t="s">
        <v>104</v>
      </c>
      <c r="H32" s="80">
        <v>50.07</v>
      </c>
      <c r="I32" s="80">
        <f t="shared" si="0"/>
        <v>0.58779265873015862</v>
      </c>
      <c r="J32" s="80">
        <f t="shared" si="1"/>
        <v>1.3176315789473685</v>
      </c>
      <c r="K32" s="127">
        <v>2.79</v>
      </c>
      <c r="L32" s="127">
        <v>41.82</v>
      </c>
      <c r="M32">
        <f t="shared" si="2"/>
        <v>14.989247311827956</v>
      </c>
    </row>
    <row r="33" spans="1:13" x14ac:dyDescent="0.25">
      <c r="A33" s="20" t="s">
        <v>126</v>
      </c>
      <c r="B33" s="20" t="s">
        <v>92</v>
      </c>
      <c r="C33" s="20" t="s">
        <v>133</v>
      </c>
      <c r="D33" s="20">
        <v>27</v>
      </c>
      <c r="E33" s="20">
        <v>5</v>
      </c>
      <c r="F33" s="20" t="s">
        <v>92</v>
      </c>
      <c r="G33" s="70" t="s">
        <v>104</v>
      </c>
      <c r="H33" s="80">
        <v>87.28</v>
      </c>
      <c r="I33" s="80">
        <f t="shared" si="0"/>
        <v>1.0246164021164019</v>
      </c>
      <c r="J33" s="80">
        <f t="shared" si="1"/>
        <v>2.2968421052631576</v>
      </c>
      <c r="K33" s="127">
        <v>2.8</v>
      </c>
      <c r="L33" s="127">
        <v>41.41</v>
      </c>
      <c r="M33">
        <f t="shared" si="2"/>
        <v>14.789285714285715</v>
      </c>
    </row>
    <row r="34" spans="1:13" x14ac:dyDescent="0.25">
      <c r="A34" s="20" t="s">
        <v>126</v>
      </c>
      <c r="B34" s="20" t="s">
        <v>92</v>
      </c>
      <c r="C34" s="20" t="s">
        <v>127</v>
      </c>
      <c r="D34" s="20">
        <v>3</v>
      </c>
      <c r="E34" s="20">
        <v>6</v>
      </c>
      <c r="F34" s="20" t="s">
        <v>129</v>
      </c>
      <c r="G34" s="70" t="s">
        <v>134</v>
      </c>
      <c r="H34" s="80"/>
      <c r="I34" s="80"/>
      <c r="J34" s="80"/>
      <c r="K34" s="127"/>
      <c r="L34" s="127"/>
    </row>
    <row r="35" spans="1:13" x14ac:dyDescent="0.25">
      <c r="A35" s="20" t="s">
        <v>126</v>
      </c>
      <c r="B35" s="20" t="s">
        <v>92</v>
      </c>
      <c r="C35" s="20" t="s">
        <v>127</v>
      </c>
      <c r="D35" s="20">
        <v>3</v>
      </c>
      <c r="E35" s="20">
        <v>6</v>
      </c>
      <c r="F35" s="20" t="s">
        <v>92</v>
      </c>
      <c r="G35" s="70" t="s">
        <v>134</v>
      </c>
      <c r="H35" s="80"/>
      <c r="I35" s="80"/>
      <c r="J35" s="80"/>
      <c r="K35" s="127"/>
      <c r="L35" s="127"/>
    </row>
    <row r="36" spans="1:13" x14ac:dyDescent="0.25">
      <c r="A36" s="20" t="s">
        <v>126</v>
      </c>
      <c r="B36" s="20" t="s">
        <v>92</v>
      </c>
      <c r="C36" s="20" t="s">
        <v>130</v>
      </c>
      <c r="D36" s="20">
        <v>9</v>
      </c>
      <c r="E36" s="20">
        <v>6</v>
      </c>
      <c r="F36" s="20" t="s">
        <v>129</v>
      </c>
      <c r="G36" s="70" t="s">
        <v>134</v>
      </c>
      <c r="H36" s="80"/>
      <c r="I36" s="80"/>
      <c r="J36" s="80"/>
      <c r="K36" s="127"/>
      <c r="L36" s="127"/>
    </row>
    <row r="37" spans="1:13" x14ac:dyDescent="0.25">
      <c r="A37" s="20" t="s">
        <v>126</v>
      </c>
      <c r="B37" s="20" t="s">
        <v>92</v>
      </c>
      <c r="C37" s="20" t="s">
        <v>130</v>
      </c>
      <c r="D37" s="20">
        <v>9</v>
      </c>
      <c r="E37" s="20">
        <v>6</v>
      </c>
      <c r="F37" s="20" t="s">
        <v>92</v>
      </c>
      <c r="G37" s="70" t="s">
        <v>134</v>
      </c>
      <c r="H37" s="80"/>
      <c r="I37" s="80"/>
      <c r="J37" s="80"/>
      <c r="K37" s="127"/>
      <c r="L37" s="127"/>
    </row>
    <row r="38" spans="1:13" x14ac:dyDescent="0.25">
      <c r="A38" s="20" t="s">
        <v>126</v>
      </c>
      <c r="B38" s="20" t="s">
        <v>92</v>
      </c>
      <c r="C38" s="20" t="s">
        <v>131</v>
      </c>
      <c r="D38" s="20">
        <v>19</v>
      </c>
      <c r="E38" s="20">
        <v>6</v>
      </c>
      <c r="F38" s="20" t="s">
        <v>129</v>
      </c>
      <c r="G38" s="70" t="s">
        <v>134</v>
      </c>
      <c r="H38" s="80"/>
      <c r="I38" s="80"/>
      <c r="J38" s="80"/>
      <c r="K38" s="127"/>
      <c r="L38" s="127"/>
    </row>
    <row r="39" spans="1:13" x14ac:dyDescent="0.25">
      <c r="A39" s="20" t="s">
        <v>126</v>
      </c>
      <c r="B39" s="20" t="s">
        <v>92</v>
      </c>
      <c r="C39" s="20" t="s">
        <v>131</v>
      </c>
      <c r="D39" s="20">
        <v>19</v>
      </c>
      <c r="E39" s="20">
        <v>6</v>
      </c>
      <c r="F39" s="20" t="s">
        <v>92</v>
      </c>
      <c r="G39" s="70" t="s">
        <v>134</v>
      </c>
      <c r="H39" s="80"/>
      <c r="I39" s="80"/>
      <c r="J39" s="80"/>
      <c r="K39" s="127"/>
      <c r="L39" s="127"/>
    </row>
    <row r="40" spans="1:13" x14ac:dyDescent="0.25">
      <c r="A40" s="20" t="s">
        <v>126</v>
      </c>
      <c r="B40" s="20" t="s">
        <v>92</v>
      </c>
      <c r="C40" s="20" t="s">
        <v>132</v>
      </c>
      <c r="D40" s="20">
        <v>33</v>
      </c>
      <c r="E40" s="20">
        <v>6</v>
      </c>
      <c r="F40" s="20" t="s">
        <v>129</v>
      </c>
      <c r="G40" s="70" t="s">
        <v>134</v>
      </c>
      <c r="H40" s="80"/>
      <c r="I40" s="80"/>
      <c r="J40" s="80"/>
      <c r="K40" s="127"/>
      <c r="L40" s="127"/>
    </row>
    <row r="41" spans="1:13" x14ac:dyDescent="0.25">
      <c r="A41" s="20" t="s">
        <v>126</v>
      </c>
      <c r="B41" s="20" t="s">
        <v>92</v>
      </c>
      <c r="C41" s="20" t="s">
        <v>132</v>
      </c>
      <c r="D41" s="20">
        <v>33</v>
      </c>
      <c r="E41" s="20">
        <v>6</v>
      </c>
      <c r="F41" s="20" t="s">
        <v>92</v>
      </c>
      <c r="G41" s="70" t="s">
        <v>134</v>
      </c>
      <c r="H41" s="80"/>
      <c r="I41" s="80"/>
      <c r="J41" s="80"/>
      <c r="K41" s="127"/>
      <c r="L41" s="127"/>
    </row>
    <row r="42" spans="1:13" x14ac:dyDescent="0.25">
      <c r="A42" s="20" t="s">
        <v>126</v>
      </c>
      <c r="B42" s="20" t="s">
        <v>92</v>
      </c>
      <c r="C42" s="20" t="s">
        <v>133</v>
      </c>
      <c r="D42" s="20">
        <v>29</v>
      </c>
      <c r="E42" s="20">
        <v>6</v>
      </c>
      <c r="F42" s="20" t="s">
        <v>129</v>
      </c>
      <c r="G42" s="70" t="s">
        <v>134</v>
      </c>
      <c r="H42" s="80"/>
      <c r="I42" s="80"/>
      <c r="J42" s="80"/>
      <c r="K42" s="127"/>
      <c r="L42" s="127"/>
    </row>
    <row r="43" spans="1:13" x14ac:dyDescent="0.25">
      <c r="A43" s="20" t="s">
        <v>126</v>
      </c>
      <c r="B43" s="20" t="s">
        <v>92</v>
      </c>
      <c r="C43" s="20" t="s">
        <v>133</v>
      </c>
      <c r="D43" s="20">
        <v>29</v>
      </c>
      <c r="E43" s="20">
        <v>6</v>
      </c>
      <c r="F43" s="20" t="s">
        <v>92</v>
      </c>
      <c r="G43" s="70" t="s">
        <v>134</v>
      </c>
      <c r="H43" s="80"/>
      <c r="I43" s="80"/>
      <c r="J43" s="80"/>
      <c r="K43" s="127"/>
      <c r="L43" s="127"/>
    </row>
    <row r="44" spans="1:13" x14ac:dyDescent="0.25">
      <c r="A44" s="20" t="s">
        <v>126</v>
      </c>
      <c r="B44" s="20" t="s">
        <v>92</v>
      </c>
      <c r="C44" s="20" t="s">
        <v>135</v>
      </c>
      <c r="D44" s="20">
        <v>23</v>
      </c>
      <c r="E44" s="20">
        <v>8</v>
      </c>
      <c r="F44" s="20" t="s">
        <v>129</v>
      </c>
      <c r="G44" s="70" t="s">
        <v>94</v>
      </c>
      <c r="H44" s="80">
        <v>75.900000000000006</v>
      </c>
      <c r="I44" s="80">
        <f t="shared" ref="I44:I53" si="3">(((H44/0.38)/453.6)*4047)/2000</f>
        <v>0.8910218253968254</v>
      </c>
      <c r="J44" s="80">
        <f t="shared" ref="J44:J53" si="4">H44/(0.5*0.76)*10000/1000000</f>
        <v>1.9973684210526317</v>
      </c>
      <c r="K44" s="127">
        <v>2.77</v>
      </c>
      <c r="L44" s="127">
        <v>41.79</v>
      </c>
      <c r="M44">
        <f t="shared" ref="M44:M53" si="5">+L44/K44</f>
        <v>15.086642599277978</v>
      </c>
    </row>
    <row r="45" spans="1:13" x14ac:dyDescent="0.25">
      <c r="A45" s="20" t="s">
        <v>126</v>
      </c>
      <c r="B45" s="20" t="s">
        <v>92</v>
      </c>
      <c r="C45" s="20" t="s">
        <v>135</v>
      </c>
      <c r="D45" s="20">
        <v>23</v>
      </c>
      <c r="E45" s="20">
        <v>8</v>
      </c>
      <c r="F45" s="20" t="s">
        <v>92</v>
      </c>
      <c r="G45" s="70" t="s">
        <v>94</v>
      </c>
      <c r="H45" s="80">
        <v>99.29</v>
      </c>
      <c r="I45" s="80">
        <f t="shared" si="3"/>
        <v>1.1656068121693119</v>
      </c>
      <c r="J45" s="80">
        <f t="shared" si="4"/>
        <v>2.6128947368421054</v>
      </c>
      <c r="K45" s="127">
        <v>2.92</v>
      </c>
      <c r="L45" s="127">
        <v>41.66</v>
      </c>
      <c r="M45">
        <f t="shared" si="5"/>
        <v>14.267123287671232</v>
      </c>
    </row>
    <row r="46" spans="1:13" x14ac:dyDescent="0.25">
      <c r="A46" s="20" t="s">
        <v>126</v>
      </c>
      <c r="B46" s="20" t="s">
        <v>92</v>
      </c>
      <c r="C46" s="20" t="s">
        <v>92</v>
      </c>
      <c r="D46" s="20">
        <v>1</v>
      </c>
      <c r="E46" s="20" t="s">
        <v>92</v>
      </c>
      <c r="F46" s="20" t="s">
        <v>129</v>
      </c>
      <c r="G46" s="70" t="s">
        <v>201</v>
      </c>
      <c r="H46" s="80">
        <v>31.27</v>
      </c>
      <c r="I46" s="80">
        <f t="shared" si="3"/>
        <v>0.3670916005291005</v>
      </c>
      <c r="J46" s="80">
        <f t="shared" si="4"/>
        <v>0.82289473684210512</v>
      </c>
      <c r="K46" s="127">
        <v>2.31</v>
      </c>
      <c r="L46" s="127">
        <v>42.11</v>
      </c>
      <c r="M46">
        <f t="shared" si="5"/>
        <v>18.229437229437227</v>
      </c>
    </row>
    <row r="47" spans="1:13" x14ac:dyDescent="0.25">
      <c r="A47" s="20" t="s">
        <v>126</v>
      </c>
      <c r="B47" s="20" t="s">
        <v>92</v>
      </c>
      <c r="C47" s="20" t="s">
        <v>92</v>
      </c>
      <c r="D47" s="20">
        <v>24</v>
      </c>
      <c r="E47" s="20" t="s">
        <v>92</v>
      </c>
      <c r="F47" s="20" t="s">
        <v>129</v>
      </c>
      <c r="G47" s="70" t="s">
        <v>201</v>
      </c>
      <c r="H47" s="80">
        <v>91</v>
      </c>
      <c r="I47" s="80">
        <f t="shared" si="3"/>
        <v>1.068287037037037</v>
      </c>
      <c r="J47" s="80">
        <f t="shared" si="4"/>
        <v>2.3947368421052628</v>
      </c>
      <c r="K47" s="127">
        <v>2.5</v>
      </c>
      <c r="L47" s="127">
        <v>41.25</v>
      </c>
      <c r="M47">
        <f t="shared" si="5"/>
        <v>16.5</v>
      </c>
    </row>
    <row r="48" spans="1:13" x14ac:dyDescent="0.25">
      <c r="A48" s="20" t="s">
        <v>126</v>
      </c>
      <c r="B48" s="20" t="s">
        <v>92</v>
      </c>
      <c r="C48" s="20" t="s">
        <v>92</v>
      </c>
      <c r="D48" s="20">
        <v>25</v>
      </c>
      <c r="E48" s="20" t="s">
        <v>92</v>
      </c>
      <c r="F48" s="20" t="s">
        <v>129</v>
      </c>
      <c r="G48" s="70" t="s">
        <v>201</v>
      </c>
      <c r="H48" s="80">
        <v>81.95</v>
      </c>
      <c r="I48" s="80">
        <f t="shared" si="3"/>
        <v>0.96204530423280421</v>
      </c>
      <c r="J48" s="80">
        <f t="shared" si="4"/>
        <v>2.1565789473684212</v>
      </c>
      <c r="K48" s="127">
        <v>2.88</v>
      </c>
      <c r="L48" s="127">
        <v>41.97</v>
      </c>
      <c r="M48">
        <f t="shared" si="5"/>
        <v>14.572916666666666</v>
      </c>
    </row>
    <row r="49" spans="1:13" x14ac:dyDescent="0.25">
      <c r="A49" s="20" t="s">
        <v>126</v>
      </c>
      <c r="B49" s="20" t="s">
        <v>92</v>
      </c>
      <c r="C49" s="20" t="s">
        <v>92</v>
      </c>
      <c r="D49" s="20">
        <v>36</v>
      </c>
      <c r="E49" s="20" t="s">
        <v>92</v>
      </c>
      <c r="F49" s="20" t="s">
        <v>129</v>
      </c>
      <c r="G49" s="70" t="s">
        <v>201</v>
      </c>
      <c r="H49" s="80">
        <v>64.540000000000006</v>
      </c>
      <c r="I49" s="80">
        <f t="shared" si="3"/>
        <v>0.75766203703703705</v>
      </c>
      <c r="J49" s="80">
        <f t="shared" si="4"/>
        <v>1.6984210526315791</v>
      </c>
      <c r="K49" s="127">
        <v>2.65</v>
      </c>
      <c r="L49" s="127">
        <v>41.77</v>
      </c>
      <c r="M49">
        <f t="shared" si="5"/>
        <v>15.762264150943398</v>
      </c>
    </row>
    <row r="50" spans="1:13" x14ac:dyDescent="0.25">
      <c r="A50" s="20" t="s">
        <v>126</v>
      </c>
      <c r="B50" s="20" t="s">
        <v>92</v>
      </c>
      <c r="C50" s="20" t="s">
        <v>92</v>
      </c>
      <c r="D50" s="20">
        <v>1</v>
      </c>
      <c r="E50" s="20" t="s">
        <v>92</v>
      </c>
      <c r="F50" s="20" t="s">
        <v>92</v>
      </c>
      <c r="G50" s="70" t="s">
        <v>201</v>
      </c>
      <c r="H50" s="80">
        <v>59</v>
      </c>
      <c r="I50" s="80">
        <f t="shared" si="3"/>
        <v>0.69262566137566139</v>
      </c>
      <c r="J50" s="80">
        <f t="shared" si="4"/>
        <v>1.5526315789473686</v>
      </c>
      <c r="K50" s="127">
        <v>2.04</v>
      </c>
      <c r="L50" s="127">
        <v>41.28</v>
      </c>
      <c r="M50">
        <f t="shared" si="5"/>
        <v>20.235294117647058</v>
      </c>
    </row>
    <row r="51" spans="1:13" x14ac:dyDescent="0.25">
      <c r="A51" s="20" t="s">
        <v>126</v>
      </c>
      <c r="B51" s="20" t="s">
        <v>92</v>
      </c>
      <c r="C51" s="20" t="s">
        <v>92</v>
      </c>
      <c r="D51" s="20">
        <v>24</v>
      </c>
      <c r="E51" s="20" t="s">
        <v>92</v>
      </c>
      <c r="F51" s="20" t="s">
        <v>92</v>
      </c>
      <c r="G51" s="70" t="s">
        <v>201</v>
      </c>
      <c r="H51" s="80">
        <v>101.5</v>
      </c>
      <c r="I51" s="80">
        <f t="shared" si="3"/>
        <v>1.1915509259259258</v>
      </c>
      <c r="J51" s="80">
        <f t="shared" si="4"/>
        <v>2.6710526315789473</v>
      </c>
      <c r="K51" s="127">
        <v>2.14</v>
      </c>
      <c r="L51" s="127">
        <v>41.3</v>
      </c>
      <c r="M51">
        <f t="shared" si="5"/>
        <v>19.299065420560744</v>
      </c>
    </row>
    <row r="52" spans="1:13" x14ac:dyDescent="0.25">
      <c r="A52" s="20" t="s">
        <v>126</v>
      </c>
      <c r="B52" s="20" t="s">
        <v>92</v>
      </c>
      <c r="C52" s="20" t="s">
        <v>92</v>
      </c>
      <c r="D52" s="20">
        <v>25</v>
      </c>
      <c r="E52" s="20" t="s">
        <v>92</v>
      </c>
      <c r="F52" s="20" t="s">
        <v>92</v>
      </c>
      <c r="G52" s="70" t="s">
        <v>201</v>
      </c>
      <c r="H52" s="80">
        <v>98.68</v>
      </c>
      <c r="I52" s="80">
        <f t="shared" si="3"/>
        <v>1.1584457671957671</v>
      </c>
      <c r="J52" s="80">
        <f t="shared" si="4"/>
        <v>2.5968421052631578</v>
      </c>
      <c r="K52" s="127">
        <v>2.6</v>
      </c>
      <c r="L52" s="127">
        <v>41.67</v>
      </c>
      <c r="M52">
        <f t="shared" si="5"/>
        <v>16.026923076923076</v>
      </c>
    </row>
    <row r="53" spans="1:13" x14ac:dyDescent="0.25">
      <c r="A53" s="20" t="s">
        <v>126</v>
      </c>
      <c r="B53" s="20" t="s">
        <v>92</v>
      </c>
      <c r="C53" s="20" t="s">
        <v>92</v>
      </c>
      <c r="D53" s="20">
        <v>36</v>
      </c>
      <c r="E53" s="20" t="s">
        <v>92</v>
      </c>
      <c r="F53" s="20" t="s">
        <v>92</v>
      </c>
      <c r="G53" s="70" t="s">
        <v>201</v>
      </c>
      <c r="H53" s="80">
        <v>91</v>
      </c>
      <c r="I53" s="80">
        <f t="shared" si="3"/>
        <v>1.068287037037037</v>
      </c>
      <c r="J53" s="80">
        <f t="shared" si="4"/>
        <v>2.3947368421052628</v>
      </c>
      <c r="K53" s="127">
        <v>2.52</v>
      </c>
      <c r="L53" s="127">
        <v>41.29</v>
      </c>
      <c r="M53">
        <f t="shared" si="5"/>
        <v>16.384920634920636</v>
      </c>
    </row>
    <row r="54" spans="1:13" x14ac:dyDescent="0.25">
      <c r="A54" s="120"/>
      <c r="B54" s="120"/>
      <c r="C54" s="120"/>
      <c r="D54" s="120"/>
      <c r="E54" s="120"/>
      <c r="F54" s="120"/>
      <c r="G54" s="128"/>
      <c r="H54" s="129"/>
      <c r="I54" s="129"/>
      <c r="J54" s="129"/>
      <c r="K54" s="130"/>
      <c r="L54" s="130"/>
    </row>
    <row r="55" spans="1:13" ht="51.75" x14ac:dyDescent="0.25">
      <c r="A55" s="125" t="s">
        <v>46</v>
      </c>
      <c r="B55" s="125" t="s">
        <v>52</v>
      </c>
      <c r="C55" s="125" t="s">
        <v>111</v>
      </c>
      <c r="D55" s="125" t="s">
        <v>112</v>
      </c>
      <c r="E55" s="125" t="s">
        <v>113</v>
      </c>
      <c r="F55" s="125" t="s">
        <v>114</v>
      </c>
      <c r="G55" s="125" t="s">
        <v>0</v>
      </c>
      <c r="H55" s="109" t="s">
        <v>115</v>
      </c>
      <c r="I55" s="109" t="s">
        <v>204</v>
      </c>
      <c r="J55" s="125" t="s">
        <v>205</v>
      </c>
      <c r="K55" s="78" t="s">
        <v>116</v>
      </c>
      <c r="L55" s="78" t="s">
        <v>117</v>
      </c>
    </row>
    <row r="56" spans="1:13" x14ac:dyDescent="0.25">
      <c r="A56" s="20" t="s">
        <v>138</v>
      </c>
      <c r="B56" s="20" t="s">
        <v>103</v>
      </c>
      <c r="C56" s="20" t="s">
        <v>127</v>
      </c>
      <c r="D56" s="20">
        <v>21</v>
      </c>
      <c r="E56" s="20">
        <v>2</v>
      </c>
      <c r="F56" s="20" t="s">
        <v>129</v>
      </c>
      <c r="G56" s="70" t="s">
        <v>139</v>
      </c>
      <c r="H56" s="80">
        <v>99.09</v>
      </c>
      <c r="I56" s="80">
        <f t="shared" ref="I56:I85" si="6">(((H56/0.38)/453.6)*4047)/2000</f>
        <v>1.1632589285714285</v>
      </c>
      <c r="J56" s="80">
        <f t="shared" ref="J56:J85" si="7">H56/(0.5*0.76)*10000/1000000</f>
        <v>2.6076315789473679</v>
      </c>
      <c r="K56" s="127">
        <v>1.88</v>
      </c>
      <c r="L56" s="127">
        <v>41.01</v>
      </c>
      <c r="M56">
        <f t="shared" ref="M56:M85" si="8">+L56/K56</f>
        <v>21.813829787234042</v>
      </c>
    </row>
    <row r="57" spans="1:13" x14ac:dyDescent="0.25">
      <c r="A57" s="20" t="s">
        <v>138</v>
      </c>
      <c r="B57" s="20" t="s">
        <v>103</v>
      </c>
      <c r="C57" s="20" t="s">
        <v>127</v>
      </c>
      <c r="D57" s="20">
        <v>21</v>
      </c>
      <c r="E57" s="20">
        <v>2</v>
      </c>
      <c r="F57" s="20" t="s">
        <v>92</v>
      </c>
      <c r="G57" s="70" t="s">
        <v>139</v>
      </c>
      <c r="H57" s="80">
        <v>119.41</v>
      </c>
      <c r="I57" s="80">
        <f t="shared" si="6"/>
        <v>1.4018039021164017</v>
      </c>
      <c r="J57" s="80">
        <f t="shared" si="7"/>
        <v>3.1423684210526308</v>
      </c>
      <c r="K57" s="127">
        <v>1.67</v>
      </c>
      <c r="L57" s="127">
        <v>41.15</v>
      </c>
      <c r="M57">
        <f t="shared" si="8"/>
        <v>24.640718562874252</v>
      </c>
    </row>
    <row r="58" spans="1:13" x14ac:dyDescent="0.25">
      <c r="A58" s="20" t="s">
        <v>138</v>
      </c>
      <c r="B58" s="20" t="s">
        <v>103</v>
      </c>
      <c r="C58" s="20" t="s">
        <v>130</v>
      </c>
      <c r="D58" s="20">
        <v>15</v>
      </c>
      <c r="E58" s="20">
        <v>2</v>
      </c>
      <c r="F58" s="20" t="s">
        <v>129</v>
      </c>
      <c r="G58" s="70" t="s">
        <v>139</v>
      </c>
      <c r="H58" s="80">
        <v>84.26</v>
      </c>
      <c r="I58" s="80">
        <f t="shared" si="6"/>
        <v>0.9891633597883599</v>
      </c>
      <c r="J58" s="80">
        <f t="shared" si="7"/>
        <v>2.2173684210526319</v>
      </c>
      <c r="K58" s="127">
        <v>1.69</v>
      </c>
      <c r="L58" s="127">
        <v>41.04</v>
      </c>
      <c r="M58">
        <f t="shared" si="8"/>
        <v>24.284023668639055</v>
      </c>
    </row>
    <row r="59" spans="1:13" x14ac:dyDescent="0.25">
      <c r="A59" s="20" t="s">
        <v>138</v>
      </c>
      <c r="B59" s="20" t="s">
        <v>103</v>
      </c>
      <c r="C59" s="20" t="s">
        <v>130</v>
      </c>
      <c r="D59" s="20">
        <v>15</v>
      </c>
      <c r="E59" s="20">
        <v>2</v>
      </c>
      <c r="F59" s="20" t="s">
        <v>92</v>
      </c>
      <c r="G59" s="70" t="s">
        <v>139</v>
      </c>
      <c r="H59" s="80">
        <v>127.52</v>
      </c>
      <c r="I59" s="80">
        <f t="shared" si="6"/>
        <v>1.4970105820105819</v>
      </c>
      <c r="J59" s="80">
        <f t="shared" si="7"/>
        <v>3.3557894736842102</v>
      </c>
      <c r="K59" s="127">
        <v>1.81</v>
      </c>
      <c r="L59" s="127">
        <v>41.28</v>
      </c>
      <c r="M59">
        <f t="shared" si="8"/>
        <v>22.806629834254142</v>
      </c>
    </row>
    <row r="60" spans="1:13" x14ac:dyDescent="0.25">
      <c r="A60" s="20" t="s">
        <v>138</v>
      </c>
      <c r="B60" s="20" t="s">
        <v>103</v>
      </c>
      <c r="C60" s="20" t="s">
        <v>131</v>
      </c>
      <c r="D60" s="20">
        <v>8</v>
      </c>
      <c r="E60" s="20">
        <v>2</v>
      </c>
      <c r="F60" s="20" t="s">
        <v>129</v>
      </c>
      <c r="G60" s="70" t="s">
        <v>139</v>
      </c>
      <c r="H60" s="80">
        <v>87.26</v>
      </c>
      <c r="I60" s="80">
        <f t="shared" si="6"/>
        <v>1.024381613756614</v>
      </c>
      <c r="J60" s="80">
        <f t="shared" si="7"/>
        <v>2.2963157894736845</v>
      </c>
      <c r="K60" s="127">
        <v>1.65</v>
      </c>
      <c r="L60" s="127">
        <v>40.68</v>
      </c>
      <c r="M60">
        <f t="shared" si="8"/>
        <v>24.654545454545456</v>
      </c>
    </row>
    <row r="61" spans="1:13" x14ac:dyDescent="0.25">
      <c r="A61" s="20" t="s">
        <v>138</v>
      </c>
      <c r="B61" s="20" t="s">
        <v>103</v>
      </c>
      <c r="C61" s="20" t="s">
        <v>131</v>
      </c>
      <c r="D61" s="20">
        <v>8</v>
      </c>
      <c r="E61" s="20">
        <v>2</v>
      </c>
      <c r="F61" s="20" t="s">
        <v>92</v>
      </c>
      <c r="G61" s="70" t="s">
        <v>139</v>
      </c>
      <c r="H61" s="80">
        <v>145.02000000000001</v>
      </c>
      <c r="I61" s="80">
        <f t="shared" si="6"/>
        <v>1.7024503968253968</v>
      </c>
      <c r="J61" s="80">
        <f t="shared" si="7"/>
        <v>3.8163157894736845</v>
      </c>
      <c r="K61" s="127">
        <v>1.8</v>
      </c>
      <c r="L61" s="127">
        <v>40.69</v>
      </c>
      <c r="M61">
        <f t="shared" si="8"/>
        <v>22.605555555555554</v>
      </c>
    </row>
    <row r="62" spans="1:13" x14ac:dyDescent="0.25">
      <c r="A62" s="20" t="s">
        <v>138</v>
      </c>
      <c r="B62" s="20" t="s">
        <v>103</v>
      </c>
      <c r="C62" s="20" t="s">
        <v>132</v>
      </c>
      <c r="D62" s="20">
        <v>4</v>
      </c>
      <c r="E62" s="20">
        <v>2</v>
      </c>
      <c r="F62" s="20" t="s">
        <v>129</v>
      </c>
      <c r="G62" s="70" t="s">
        <v>139</v>
      </c>
      <c r="H62" s="80">
        <v>136.71</v>
      </c>
      <c r="I62" s="80">
        <f t="shared" si="6"/>
        <v>1.6048958333333332</v>
      </c>
      <c r="J62" s="80">
        <f t="shared" si="7"/>
        <v>3.597631578947369</v>
      </c>
      <c r="K62" s="127">
        <v>2.3199999999999998</v>
      </c>
      <c r="L62" s="127">
        <v>41.08</v>
      </c>
      <c r="M62">
        <f t="shared" si="8"/>
        <v>17.706896551724139</v>
      </c>
    </row>
    <row r="63" spans="1:13" x14ac:dyDescent="0.25">
      <c r="A63" s="20" t="s">
        <v>138</v>
      </c>
      <c r="B63" s="20" t="s">
        <v>103</v>
      </c>
      <c r="C63" s="20" t="s">
        <v>132</v>
      </c>
      <c r="D63" s="20">
        <v>4</v>
      </c>
      <c r="E63" s="20">
        <v>2</v>
      </c>
      <c r="F63" s="20" t="s">
        <v>92</v>
      </c>
      <c r="G63" s="70" t="s">
        <v>139</v>
      </c>
      <c r="H63" s="80">
        <v>136.19999999999999</v>
      </c>
      <c r="I63" s="80">
        <f t="shared" si="6"/>
        <v>1.5989087301587299</v>
      </c>
      <c r="J63" s="80">
        <f t="shared" si="7"/>
        <v>3.5842105263157893</v>
      </c>
      <c r="K63" s="127">
        <v>2.8</v>
      </c>
      <c r="L63" s="127">
        <v>40.68</v>
      </c>
      <c r="M63">
        <f t="shared" si="8"/>
        <v>14.52857142857143</v>
      </c>
    </row>
    <row r="64" spans="1:13" x14ac:dyDescent="0.25">
      <c r="A64" s="20" t="s">
        <v>138</v>
      </c>
      <c r="B64" s="20" t="s">
        <v>103</v>
      </c>
      <c r="C64" s="20" t="s">
        <v>133</v>
      </c>
      <c r="D64" s="20">
        <v>30</v>
      </c>
      <c r="E64" s="20">
        <v>2</v>
      </c>
      <c r="F64" s="20" t="s">
        <v>129</v>
      </c>
      <c r="G64" s="70" t="s">
        <v>139</v>
      </c>
      <c r="H64" s="80">
        <v>85.99</v>
      </c>
      <c r="I64" s="80">
        <f t="shared" si="6"/>
        <v>1.0094725529100528</v>
      </c>
      <c r="J64" s="80">
        <f t="shared" si="7"/>
        <v>2.2628947368421053</v>
      </c>
      <c r="K64" s="127">
        <v>2.0299999999999998</v>
      </c>
      <c r="L64" s="127">
        <v>41.01</v>
      </c>
      <c r="M64">
        <f t="shared" si="8"/>
        <v>20.201970443349754</v>
      </c>
    </row>
    <row r="65" spans="1:21" x14ac:dyDescent="0.25">
      <c r="A65" s="20" t="s">
        <v>138</v>
      </c>
      <c r="B65" s="20" t="s">
        <v>103</v>
      </c>
      <c r="C65" s="20" t="s">
        <v>133</v>
      </c>
      <c r="D65" s="20">
        <v>30</v>
      </c>
      <c r="E65" s="20">
        <v>2</v>
      </c>
      <c r="F65" s="20" t="s">
        <v>92</v>
      </c>
      <c r="G65" s="70" t="s">
        <v>139</v>
      </c>
      <c r="H65" s="80">
        <v>147.29</v>
      </c>
      <c r="I65" s="80">
        <f t="shared" si="6"/>
        <v>1.7290988756613752</v>
      </c>
      <c r="J65" s="80">
        <f t="shared" si="7"/>
        <v>3.876052631578947</v>
      </c>
      <c r="K65" s="127">
        <v>2.04</v>
      </c>
      <c r="L65" s="127">
        <v>41.13</v>
      </c>
      <c r="M65">
        <f t="shared" si="8"/>
        <v>20.161764705882355</v>
      </c>
    </row>
    <row r="66" spans="1:21" x14ac:dyDescent="0.25">
      <c r="A66" s="20" t="s">
        <v>138</v>
      </c>
      <c r="B66" s="20" t="s">
        <v>103</v>
      </c>
      <c r="C66" s="20" t="s">
        <v>127</v>
      </c>
      <c r="D66" s="20">
        <v>20</v>
      </c>
      <c r="E66" s="20">
        <v>3</v>
      </c>
      <c r="F66" s="20" t="s">
        <v>129</v>
      </c>
      <c r="G66" s="70" t="s">
        <v>128</v>
      </c>
      <c r="H66" s="80">
        <v>119.97</v>
      </c>
      <c r="I66" s="80">
        <f t="shared" si="6"/>
        <v>1.4083779761904762</v>
      </c>
      <c r="J66" s="80">
        <f t="shared" si="7"/>
        <v>3.1571052631578946</v>
      </c>
      <c r="K66" s="127">
        <v>1.9</v>
      </c>
      <c r="L66" s="127">
        <v>41.15</v>
      </c>
      <c r="M66">
        <f t="shared" si="8"/>
        <v>21.657894736842106</v>
      </c>
      <c r="O66" s="4">
        <f>AVERAGE(K66:K67)</f>
        <v>1.8049999999999999</v>
      </c>
      <c r="P66" s="4">
        <f>AVERAGE(O66,O68,O70,O72,O74)</f>
        <v>1.877</v>
      </c>
    </row>
    <row r="67" spans="1:21" x14ac:dyDescent="0.25">
      <c r="A67" s="20" t="s">
        <v>138</v>
      </c>
      <c r="B67" s="20" t="s">
        <v>103</v>
      </c>
      <c r="C67" s="20" t="s">
        <v>127</v>
      </c>
      <c r="D67" s="20">
        <v>20</v>
      </c>
      <c r="E67" s="20">
        <v>3</v>
      </c>
      <c r="F67" s="20" t="s">
        <v>92</v>
      </c>
      <c r="G67" s="70" t="s">
        <v>128</v>
      </c>
      <c r="H67" s="80">
        <v>134</v>
      </c>
      <c r="I67" s="80">
        <f t="shared" si="6"/>
        <v>1.5730820105820105</v>
      </c>
      <c r="J67" s="80">
        <f t="shared" si="7"/>
        <v>3.5263157894736845</v>
      </c>
      <c r="K67" s="127">
        <v>1.71</v>
      </c>
      <c r="L67" s="127">
        <v>41.25</v>
      </c>
      <c r="M67">
        <f t="shared" si="8"/>
        <v>24.12280701754386</v>
      </c>
    </row>
    <row r="68" spans="1:21" x14ac:dyDescent="0.25">
      <c r="A68" s="20" t="s">
        <v>138</v>
      </c>
      <c r="B68" s="20" t="s">
        <v>103</v>
      </c>
      <c r="C68" s="20" t="s">
        <v>130</v>
      </c>
      <c r="D68" s="20">
        <v>14</v>
      </c>
      <c r="E68" s="20">
        <v>3</v>
      </c>
      <c r="F68" s="20" t="s">
        <v>129</v>
      </c>
      <c r="G68" s="70" t="s">
        <v>128</v>
      </c>
      <c r="H68" s="80">
        <v>109</v>
      </c>
      <c r="I68" s="80">
        <f t="shared" si="6"/>
        <v>1.2795965608465607</v>
      </c>
      <c r="J68" s="80">
        <f t="shared" si="7"/>
        <v>2.8684210526315792</v>
      </c>
      <c r="K68" s="127">
        <v>1.63</v>
      </c>
      <c r="L68" s="127">
        <v>40.57</v>
      </c>
      <c r="M68">
        <f t="shared" si="8"/>
        <v>24.889570552147241</v>
      </c>
      <c r="O68" s="4">
        <f>AVERAGE(K68:K69)</f>
        <v>1.68</v>
      </c>
    </row>
    <row r="69" spans="1:21" x14ac:dyDescent="0.25">
      <c r="A69" s="20" t="s">
        <v>138</v>
      </c>
      <c r="B69" s="20" t="s">
        <v>103</v>
      </c>
      <c r="C69" s="20" t="s">
        <v>130</v>
      </c>
      <c r="D69" s="20">
        <v>14</v>
      </c>
      <c r="E69" s="20">
        <v>3</v>
      </c>
      <c r="F69" s="20" t="s">
        <v>92</v>
      </c>
      <c r="G69" s="70" t="s">
        <v>128</v>
      </c>
      <c r="H69" s="80">
        <v>126</v>
      </c>
      <c r="I69" s="80">
        <f t="shared" si="6"/>
        <v>1.4791666666666665</v>
      </c>
      <c r="J69" s="80">
        <f t="shared" si="7"/>
        <v>3.3157894736842102</v>
      </c>
      <c r="K69" s="127">
        <v>1.73</v>
      </c>
      <c r="L69" s="127">
        <v>40.200000000000003</v>
      </c>
      <c r="M69">
        <f t="shared" si="8"/>
        <v>23.23699421965318</v>
      </c>
    </row>
    <row r="70" spans="1:21" x14ac:dyDescent="0.25">
      <c r="A70" s="20" t="s">
        <v>138</v>
      </c>
      <c r="B70" s="20" t="s">
        <v>103</v>
      </c>
      <c r="C70" s="20" t="s">
        <v>131</v>
      </c>
      <c r="D70" s="20">
        <v>7</v>
      </c>
      <c r="E70" s="20">
        <v>3</v>
      </c>
      <c r="F70" s="20" t="s">
        <v>129</v>
      </c>
      <c r="G70" s="70" t="s">
        <v>128</v>
      </c>
      <c r="H70" s="80">
        <v>122.19</v>
      </c>
      <c r="I70" s="80">
        <f t="shared" si="6"/>
        <v>1.4344394841269839</v>
      </c>
      <c r="J70" s="80">
        <f t="shared" si="7"/>
        <v>3.2155263157894733</v>
      </c>
      <c r="K70" s="127">
        <v>1.95</v>
      </c>
      <c r="L70" s="127">
        <v>40.74</v>
      </c>
      <c r="M70">
        <f t="shared" si="8"/>
        <v>20.892307692307693</v>
      </c>
      <c r="O70" s="4">
        <f>AVERAGE(K70:K71)</f>
        <v>2.09</v>
      </c>
    </row>
    <row r="71" spans="1:21" x14ac:dyDescent="0.25">
      <c r="A71" s="20" t="s">
        <v>138</v>
      </c>
      <c r="B71" s="20" t="s">
        <v>103</v>
      </c>
      <c r="C71" s="20" t="s">
        <v>131</v>
      </c>
      <c r="D71" s="20">
        <v>7</v>
      </c>
      <c r="E71" s="20">
        <v>3</v>
      </c>
      <c r="F71" s="20" t="s">
        <v>92</v>
      </c>
      <c r="G71" s="70" t="s">
        <v>128</v>
      </c>
      <c r="H71" s="80">
        <v>198.81</v>
      </c>
      <c r="I71" s="80">
        <f t="shared" si="6"/>
        <v>2.3339136904761908</v>
      </c>
      <c r="J71" s="80">
        <f t="shared" si="7"/>
        <v>5.2318421052631585</v>
      </c>
      <c r="K71" s="127">
        <v>2.23</v>
      </c>
      <c r="L71" s="127">
        <v>41.22</v>
      </c>
      <c r="M71">
        <f t="shared" si="8"/>
        <v>18.484304932735427</v>
      </c>
    </row>
    <row r="72" spans="1:21" x14ac:dyDescent="0.25">
      <c r="A72" s="20" t="s">
        <v>138</v>
      </c>
      <c r="B72" s="20" t="s">
        <v>103</v>
      </c>
      <c r="C72" s="20" t="s">
        <v>132</v>
      </c>
      <c r="D72" s="20">
        <v>28</v>
      </c>
      <c r="E72" s="20">
        <v>3</v>
      </c>
      <c r="F72" s="20" t="s">
        <v>129</v>
      </c>
      <c r="G72" s="70" t="s">
        <v>128</v>
      </c>
      <c r="H72" s="80">
        <v>114.5</v>
      </c>
      <c r="I72" s="80">
        <f t="shared" si="6"/>
        <v>1.34416335978836</v>
      </c>
      <c r="J72" s="80">
        <f t="shared" si="7"/>
        <v>3.013157894736842</v>
      </c>
      <c r="K72" s="127">
        <v>1.93</v>
      </c>
      <c r="L72" s="127">
        <v>41.21</v>
      </c>
      <c r="M72">
        <f t="shared" si="8"/>
        <v>21.352331606217618</v>
      </c>
      <c r="O72" s="4">
        <f>AVERAGE(K72:K73)</f>
        <v>1.81</v>
      </c>
    </row>
    <row r="73" spans="1:21" x14ac:dyDescent="0.25">
      <c r="A73" s="20" t="s">
        <v>138</v>
      </c>
      <c r="B73" s="20" t="s">
        <v>103</v>
      </c>
      <c r="C73" s="20" t="s">
        <v>132</v>
      </c>
      <c r="D73" s="20">
        <v>28</v>
      </c>
      <c r="E73" s="20">
        <v>3</v>
      </c>
      <c r="F73" s="20" t="s">
        <v>92</v>
      </c>
      <c r="G73" s="70" t="s">
        <v>128</v>
      </c>
      <c r="H73" s="80">
        <v>148.03</v>
      </c>
      <c r="I73" s="80">
        <f t="shared" si="6"/>
        <v>1.7377860449735447</v>
      </c>
      <c r="J73" s="80">
        <f t="shared" si="7"/>
        <v>3.8955263157894731</v>
      </c>
      <c r="K73" s="127">
        <v>1.69</v>
      </c>
      <c r="L73" s="127">
        <v>40.630000000000003</v>
      </c>
      <c r="M73">
        <f t="shared" si="8"/>
        <v>24.041420118343197</v>
      </c>
    </row>
    <row r="74" spans="1:21" x14ac:dyDescent="0.25">
      <c r="A74" s="20" t="s">
        <v>138</v>
      </c>
      <c r="B74" s="20" t="s">
        <v>103</v>
      </c>
      <c r="C74" s="20" t="s">
        <v>133</v>
      </c>
      <c r="D74" s="20">
        <v>32</v>
      </c>
      <c r="E74" s="20">
        <v>3</v>
      </c>
      <c r="F74" s="20" t="s">
        <v>129</v>
      </c>
      <c r="G74" s="70" t="s">
        <v>128</v>
      </c>
      <c r="H74" s="80">
        <v>106.35</v>
      </c>
      <c r="I74" s="80">
        <f t="shared" si="6"/>
        <v>1.2484871031746032</v>
      </c>
      <c r="J74" s="80">
        <f t="shared" si="7"/>
        <v>2.7986842105263157</v>
      </c>
      <c r="K74" s="127">
        <v>1.58</v>
      </c>
      <c r="L74" s="127">
        <v>40.659999999999997</v>
      </c>
      <c r="M74">
        <f t="shared" si="8"/>
        <v>25.73417721518987</v>
      </c>
      <c r="O74" s="4">
        <f>AVERAGE(K74:K75)</f>
        <v>2</v>
      </c>
    </row>
    <row r="75" spans="1:21" x14ac:dyDescent="0.25">
      <c r="A75" s="20" t="s">
        <v>138</v>
      </c>
      <c r="B75" s="20" t="s">
        <v>103</v>
      </c>
      <c r="C75" s="20" t="s">
        <v>133</v>
      </c>
      <c r="D75" s="20">
        <v>32</v>
      </c>
      <c r="E75" s="20">
        <v>3</v>
      </c>
      <c r="F75" s="20" t="s">
        <v>92</v>
      </c>
      <c r="G75" s="70" t="s">
        <v>128</v>
      </c>
      <c r="H75" s="80">
        <v>147.9</v>
      </c>
      <c r="I75" s="80">
        <f t="shared" si="6"/>
        <v>1.7362599206349207</v>
      </c>
      <c r="J75" s="80">
        <f t="shared" si="7"/>
        <v>3.892105263157895</v>
      </c>
      <c r="K75" s="127">
        <v>2.42</v>
      </c>
      <c r="L75" s="127">
        <v>41.38</v>
      </c>
      <c r="M75">
        <f t="shared" si="8"/>
        <v>17.099173553719009</v>
      </c>
    </row>
    <row r="76" spans="1:21" x14ac:dyDescent="0.25">
      <c r="A76" s="20" t="s">
        <v>138</v>
      </c>
      <c r="B76" s="20" t="s">
        <v>103</v>
      </c>
      <c r="C76" s="20" t="s">
        <v>127</v>
      </c>
      <c r="D76" s="20">
        <v>19</v>
      </c>
      <c r="E76" s="20">
        <v>5</v>
      </c>
      <c r="F76" s="20" t="s">
        <v>129</v>
      </c>
      <c r="G76" s="70" t="s">
        <v>146</v>
      </c>
      <c r="H76" s="80">
        <v>10.5</v>
      </c>
      <c r="I76" s="80">
        <f t="shared" si="6"/>
        <v>0.12326388888888888</v>
      </c>
      <c r="J76" s="80">
        <f t="shared" si="7"/>
        <v>0.27631578947368424</v>
      </c>
      <c r="K76" s="127">
        <v>3.34</v>
      </c>
      <c r="L76" s="127">
        <v>41.48</v>
      </c>
      <c r="M76">
        <f t="shared" si="8"/>
        <v>12.419161676646706</v>
      </c>
      <c r="O76" s="4">
        <f>AVERAGE(K76:K77)</f>
        <v>3.4649999999999999</v>
      </c>
      <c r="P76" s="4">
        <f>AVERAGE(O76,O78,O80,O82,O84)</f>
        <v>3.4249999999999998</v>
      </c>
      <c r="Q76" s="4">
        <f>AVERAGE(M76:M77)</f>
        <v>12.013202008239787</v>
      </c>
      <c r="R76" s="4">
        <f>AVERAGE(Q76,Q78,Q80,Q82,Q84)</f>
        <v>12.091614494082807</v>
      </c>
      <c r="U76" s="73" t="s">
        <v>207</v>
      </c>
    </row>
    <row r="77" spans="1:21" x14ac:dyDescent="0.25">
      <c r="A77" s="20" t="s">
        <v>138</v>
      </c>
      <c r="B77" s="20" t="s">
        <v>103</v>
      </c>
      <c r="C77" s="20" t="s">
        <v>127</v>
      </c>
      <c r="D77" s="20">
        <v>19</v>
      </c>
      <c r="E77" s="20">
        <v>5</v>
      </c>
      <c r="F77" s="20" t="s">
        <v>92</v>
      </c>
      <c r="G77" s="70" t="s">
        <v>146</v>
      </c>
      <c r="H77" s="80">
        <v>10.91</v>
      </c>
      <c r="I77" s="80">
        <f t="shared" si="6"/>
        <v>0.12807705026455024</v>
      </c>
      <c r="J77" s="80">
        <f t="shared" si="7"/>
        <v>0.2871052631578947</v>
      </c>
      <c r="K77" s="127">
        <v>3.59</v>
      </c>
      <c r="L77" s="127">
        <v>41.67</v>
      </c>
      <c r="M77">
        <f t="shared" si="8"/>
        <v>11.607242339832871</v>
      </c>
    </row>
    <row r="78" spans="1:21" x14ac:dyDescent="0.25">
      <c r="A78" s="20" t="s">
        <v>138</v>
      </c>
      <c r="B78" s="20" t="s">
        <v>103</v>
      </c>
      <c r="C78" s="20" t="s">
        <v>130</v>
      </c>
      <c r="D78" s="20">
        <v>13</v>
      </c>
      <c r="E78" s="20">
        <v>5</v>
      </c>
      <c r="F78" s="20" t="s">
        <v>129</v>
      </c>
      <c r="G78" s="70" t="s">
        <v>146</v>
      </c>
      <c r="H78" s="80">
        <v>19.510000000000002</v>
      </c>
      <c r="I78" s="80">
        <f t="shared" si="6"/>
        <v>0.22903604497354499</v>
      </c>
      <c r="J78" s="80">
        <f t="shared" si="7"/>
        <v>0.513421052631579</v>
      </c>
      <c r="K78" s="127">
        <v>3.18</v>
      </c>
      <c r="L78" s="127">
        <v>41.12</v>
      </c>
      <c r="M78">
        <f t="shared" si="8"/>
        <v>12.930817610062892</v>
      </c>
      <c r="O78" s="4">
        <f>AVERAGE(K78:K79)</f>
        <v>3.2949999999999999</v>
      </c>
      <c r="Q78" s="4">
        <f>AVERAGE(M78:M79)</f>
        <v>12.562182998579832</v>
      </c>
    </row>
    <row r="79" spans="1:21" x14ac:dyDescent="0.25">
      <c r="A79" s="20" t="s">
        <v>138</v>
      </c>
      <c r="B79" s="20" t="s">
        <v>103</v>
      </c>
      <c r="C79" s="20" t="s">
        <v>130</v>
      </c>
      <c r="D79" s="20">
        <v>13</v>
      </c>
      <c r="E79" s="20">
        <v>5</v>
      </c>
      <c r="F79" s="20" t="s">
        <v>92</v>
      </c>
      <c r="G79" s="70" t="s">
        <v>146</v>
      </c>
      <c r="H79" s="80">
        <v>18.34</v>
      </c>
      <c r="I79" s="80">
        <f t="shared" si="6"/>
        <v>0.21530092592592592</v>
      </c>
      <c r="J79" s="80">
        <f t="shared" si="7"/>
        <v>0.48263157894736841</v>
      </c>
      <c r="K79" s="127">
        <v>3.41</v>
      </c>
      <c r="L79" s="127">
        <v>41.58</v>
      </c>
      <c r="M79">
        <f t="shared" si="8"/>
        <v>12.193548387096774</v>
      </c>
    </row>
    <row r="80" spans="1:21" x14ac:dyDescent="0.25">
      <c r="A80" s="20" t="s">
        <v>138</v>
      </c>
      <c r="B80" s="20" t="s">
        <v>103</v>
      </c>
      <c r="C80" s="20" t="s">
        <v>131</v>
      </c>
      <c r="D80" s="20">
        <v>11</v>
      </c>
      <c r="E80" s="20">
        <v>5</v>
      </c>
      <c r="F80" s="20" t="s">
        <v>129</v>
      </c>
      <c r="G80" s="70" t="s">
        <v>146</v>
      </c>
      <c r="H80" s="80">
        <v>17.53</v>
      </c>
      <c r="I80" s="80">
        <f t="shared" si="6"/>
        <v>0.20579199735449738</v>
      </c>
      <c r="J80" s="80">
        <f t="shared" si="7"/>
        <v>0.46131578947368429</v>
      </c>
      <c r="K80" s="127">
        <v>3.46</v>
      </c>
      <c r="L80" s="127">
        <v>41.04</v>
      </c>
      <c r="M80">
        <f t="shared" si="8"/>
        <v>11.861271676300579</v>
      </c>
      <c r="O80" s="4">
        <f>AVERAGE(K80:K81)</f>
        <v>3.49</v>
      </c>
      <c r="Q80" s="4">
        <f>AVERAGE(M80:M81)</f>
        <v>11.697681292695744</v>
      </c>
    </row>
    <row r="81" spans="1:17" x14ac:dyDescent="0.25">
      <c r="A81" s="20" t="s">
        <v>138</v>
      </c>
      <c r="B81" s="20" t="s">
        <v>103</v>
      </c>
      <c r="C81" s="20" t="s">
        <v>131</v>
      </c>
      <c r="D81" s="20">
        <v>11</v>
      </c>
      <c r="E81" s="20">
        <v>5</v>
      </c>
      <c r="F81" s="20" t="s">
        <v>92</v>
      </c>
      <c r="G81" s="70" t="s">
        <v>146</v>
      </c>
      <c r="H81" s="80">
        <v>19.64</v>
      </c>
      <c r="I81" s="80">
        <f t="shared" si="6"/>
        <v>0.2305621693121693</v>
      </c>
      <c r="J81" s="80">
        <f t="shared" si="7"/>
        <v>0.51684210526315788</v>
      </c>
      <c r="K81" s="127">
        <v>3.52</v>
      </c>
      <c r="L81" s="127">
        <v>40.6</v>
      </c>
      <c r="M81">
        <f t="shared" si="8"/>
        <v>11.53409090909091</v>
      </c>
    </row>
    <row r="82" spans="1:17" x14ac:dyDescent="0.25">
      <c r="A82" s="20" t="s">
        <v>138</v>
      </c>
      <c r="B82" s="20" t="s">
        <v>103</v>
      </c>
      <c r="C82" s="20" t="s">
        <v>132</v>
      </c>
      <c r="D82" s="20">
        <v>3</v>
      </c>
      <c r="E82" s="20">
        <v>5</v>
      </c>
      <c r="F82" s="20" t="s">
        <v>129</v>
      </c>
      <c r="G82" s="70" t="s">
        <v>146</v>
      </c>
      <c r="H82" s="80">
        <v>14.98</v>
      </c>
      <c r="I82" s="80">
        <f t="shared" si="6"/>
        <v>0.17585648148148147</v>
      </c>
      <c r="J82" s="80">
        <f t="shared" si="7"/>
        <v>0.39421052631578946</v>
      </c>
      <c r="K82" s="127">
        <v>3.72</v>
      </c>
      <c r="L82" s="127">
        <v>41.33</v>
      </c>
      <c r="M82">
        <f t="shared" si="8"/>
        <v>11.11021505376344</v>
      </c>
      <c r="O82" s="4">
        <f>AVERAGE(K82:K83)</f>
        <v>3.6550000000000002</v>
      </c>
      <c r="Q82" s="4">
        <f>AVERAGE(M82:M83)</f>
        <v>11.340622847215982</v>
      </c>
    </row>
    <row r="83" spans="1:17" x14ac:dyDescent="0.25">
      <c r="A83" s="20" t="s">
        <v>138</v>
      </c>
      <c r="B83" s="20" t="s">
        <v>103</v>
      </c>
      <c r="C83" s="20" t="s">
        <v>132</v>
      </c>
      <c r="D83" s="20">
        <v>3</v>
      </c>
      <c r="E83" s="20">
        <v>5</v>
      </c>
      <c r="F83" s="20" t="s">
        <v>92</v>
      </c>
      <c r="G83" s="70" t="s">
        <v>146</v>
      </c>
      <c r="H83" s="80">
        <v>16.62</v>
      </c>
      <c r="I83" s="80">
        <f t="shared" si="6"/>
        <v>0.19510912698412697</v>
      </c>
      <c r="J83" s="80">
        <f t="shared" si="7"/>
        <v>0.43736842105263157</v>
      </c>
      <c r="K83" s="127">
        <v>3.59</v>
      </c>
      <c r="L83" s="127">
        <v>41.54</v>
      </c>
      <c r="M83">
        <f t="shared" si="8"/>
        <v>11.571030640668523</v>
      </c>
    </row>
    <row r="84" spans="1:17" x14ac:dyDescent="0.25">
      <c r="A84" s="20" t="s">
        <v>138</v>
      </c>
      <c r="B84" s="20" t="s">
        <v>103</v>
      </c>
      <c r="C84" s="20" t="s">
        <v>133</v>
      </c>
      <c r="D84" s="20">
        <v>34</v>
      </c>
      <c r="E84" s="20">
        <v>5</v>
      </c>
      <c r="F84" s="20" t="s">
        <v>129</v>
      </c>
      <c r="G84" s="70" t="s">
        <v>146</v>
      </c>
      <c r="H84" s="80">
        <v>12.82</v>
      </c>
      <c r="I84" s="80">
        <f t="shared" si="6"/>
        <v>0.15049933862433862</v>
      </c>
      <c r="J84" s="80">
        <f t="shared" si="7"/>
        <v>0.3373684210526316</v>
      </c>
      <c r="K84" s="127">
        <v>3.14</v>
      </c>
      <c r="L84" s="127">
        <v>41.27</v>
      </c>
      <c r="M84">
        <f t="shared" si="8"/>
        <v>13.143312101910828</v>
      </c>
      <c r="O84" s="4">
        <f>AVERAGE(K84:K85)</f>
        <v>3.2199999999999998</v>
      </c>
      <c r="Q84" s="4">
        <f>AVERAGE(M84:M85)</f>
        <v>12.844383323682687</v>
      </c>
    </row>
    <row r="85" spans="1:17" x14ac:dyDescent="0.25">
      <c r="A85" s="20" t="s">
        <v>138</v>
      </c>
      <c r="B85" s="20" t="s">
        <v>103</v>
      </c>
      <c r="C85" s="20" t="s">
        <v>133</v>
      </c>
      <c r="D85" s="20">
        <v>34</v>
      </c>
      <c r="E85" s="20">
        <v>5</v>
      </c>
      <c r="F85" s="20" t="s">
        <v>92</v>
      </c>
      <c r="G85" s="70" t="s">
        <v>146</v>
      </c>
      <c r="H85" s="80">
        <v>20.63</v>
      </c>
      <c r="I85" s="80">
        <f t="shared" si="6"/>
        <v>0.24218419312169309</v>
      </c>
      <c r="J85" s="80">
        <f t="shared" si="7"/>
        <v>0.54289473684210521</v>
      </c>
      <c r="K85" s="127">
        <v>3.3</v>
      </c>
      <c r="L85" s="127">
        <v>41.4</v>
      </c>
      <c r="M85">
        <f t="shared" si="8"/>
        <v>12.545454545454545</v>
      </c>
    </row>
    <row r="86" spans="1:17" x14ac:dyDescent="0.25">
      <c r="A86" s="20" t="s">
        <v>138</v>
      </c>
      <c r="B86" s="20" t="s">
        <v>103</v>
      </c>
      <c r="C86" s="20" t="s">
        <v>135</v>
      </c>
      <c r="D86" s="20">
        <v>2</v>
      </c>
      <c r="E86" s="20">
        <v>7</v>
      </c>
      <c r="F86" s="20" t="s">
        <v>129</v>
      </c>
      <c r="G86" s="70" t="s">
        <v>106</v>
      </c>
      <c r="H86" s="80"/>
      <c r="I86" s="80"/>
      <c r="J86" s="80"/>
      <c r="K86" s="127"/>
      <c r="L86" s="127"/>
    </row>
    <row r="87" spans="1:17" x14ac:dyDescent="0.25">
      <c r="A87" s="20" t="s">
        <v>138</v>
      </c>
      <c r="B87" s="20" t="s">
        <v>103</v>
      </c>
      <c r="C87" s="20" t="s">
        <v>135</v>
      </c>
      <c r="D87" s="20">
        <v>2</v>
      </c>
      <c r="E87" s="20">
        <v>7</v>
      </c>
      <c r="F87" s="20" t="s">
        <v>92</v>
      </c>
      <c r="G87" s="70" t="s">
        <v>106</v>
      </c>
      <c r="H87" s="80"/>
      <c r="I87" s="80"/>
      <c r="J87" s="80"/>
      <c r="K87" s="127"/>
      <c r="L87" s="127"/>
    </row>
    <row r="88" spans="1:17" x14ac:dyDescent="0.25">
      <c r="A88" s="20" t="s">
        <v>138</v>
      </c>
      <c r="B88" s="20" t="s">
        <v>103</v>
      </c>
      <c r="C88" s="20" t="s">
        <v>135</v>
      </c>
      <c r="D88" s="20">
        <v>26</v>
      </c>
      <c r="E88" s="20">
        <v>8</v>
      </c>
      <c r="F88" s="20" t="s">
        <v>129</v>
      </c>
      <c r="G88" s="70" t="s">
        <v>94</v>
      </c>
      <c r="H88" s="80">
        <v>14.6</v>
      </c>
      <c r="I88" s="80">
        <f>(((H88/0.38)/453.6)*4047)/2000</f>
        <v>0.17139550264550263</v>
      </c>
      <c r="J88" s="80">
        <f>H88/(0.5*0.76)*10000/1000000</f>
        <v>0.38421052631578945</v>
      </c>
      <c r="K88" s="127">
        <v>3.55</v>
      </c>
      <c r="L88" s="127">
        <v>41.61</v>
      </c>
      <c r="M88">
        <f>+L88/K88</f>
        <v>11.721126760563381</v>
      </c>
    </row>
    <row r="89" spans="1:17" x14ac:dyDescent="0.25">
      <c r="A89" s="20" t="s">
        <v>138</v>
      </c>
      <c r="B89" s="20" t="s">
        <v>103</v>
      </c>
      <c r="C89" s="20" t="s">
        <v>135</v>
      </c>
      <c r="D89" s="20">
        <v>26</v>
      </c>
      <c r="E89" s="20">
        <v>8</v>
      </c>
      <c r="F89" s="20" t="s">
        <v>92</v>
      </c>
      <c r="G89" s="70" t="s">
        <v>94</v>
      </c>
      <c r="H89" s="80">
        <v>31.16</v>
      </c>
      <c r="I89" s="80">
        <f>(((H89/0.38)/453.6)*4047)/2000</f>
        <v>0.36580026455026454</v>
      </c>
      <c r="J89" s="80">
        <f>H89/(0.5*0.76)*10000/1000000</f>
        <v>0.82</v>
      </c>
      <c r="K89" s="127">
        <v>3.16</v>
      </c>
      <c r="L89" s="127">
        <v>41.63</v>
      </c>
      <c r="M89">
        <f>+L89/K89</f>
        <v>13.174050632911392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workbookViewId="0">
      <selection activeCell="O17" sqref="O17"/>
    </sheetView>
  </sheetViews>
  <sheetFormatPr defaultRowHeight="15" x14ac:dyDescent="0.25"/>
  <sheetData>
    <row r="1" spans="1:19" x14ac:dyDescent="0.25">
      <c r="A1" s="81" t="s">
        <v>208</v>
      </c>
      <c r="B1" s="8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9" x14ac:dyDescent="0.25">
      <c r="A2" s="81" t="s">
        <v>209</v>
      </c>
      <c r="B2" s="8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9" x14ac:dyDescent="0.25">
      <c r="A3" s="81" t="s">
        <v>210</v>
      </c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9" x14ac:dyDescent="0.25">
      <c r="A4" s="81" t="s">
        <v>211</v>
      </c>
      <c r="B4" s="81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9" x14ac:dyDescent="0.25">
      <c r="A5" s="81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9" ht="64.5" x14ac:dyDescent="0.25">
      <c r="A6" s="82" t="s">
        <v>46</v>
      </c>
      <c r="B6" s="82" t="s">
        <v>52</v>
      </c>
      <c r="C6" s="82" t="s">
        <v>111</v>
      </c>
      <c r="D6" s="82" t="s">
        <v>112</v>
      </c>
      <c r="E6" s="82" t="s">
        <v>113</v>
      </c>
      <c r="F6" s="82" t="s">
        <v>0</v>
      </c>
      <c r="G6" s="82" t="s">
        <v>114</v>
      </c>
      <c r="H6" s="131" t="s">
        <v>115</v>
      </c>
      <c r="I6" s="82" t="s">
        <v>205</v>
      </c>
      <c r="J6" s="82" t="s">
        <v>212</v>
      </c>
      <c r="K6" s="78" t="s">
        <v>116</v>
      </c>
      <c r="L6" s="78" t="s">
        <v>117</v>
      </c>
      <c r="M6" s="82" t="s">
        <v>213</v>
      </c>
      <c r="N6" s="82" t="s">
        <v>214</v>
      </c>
      <c r="O6" s="82" t="s">
        <v>215</v>
      </c>
      <c r="P6" s="82" t="s">
        <v>216</v>
      </c>
      <c r="Q6" s="82" t="s">
        <v>217</v>
      </c>
      <c r="R6" s="82" t="s">
        <v>218</v>
      </c>
      <c r="S6" s="82" t="s">
        <v>219</v>
      </c>
    </row>
    <row r="7" spans="1:19" x14ac:dyDescent="0.25">
      <c r="A7" s="20" t="s">
        <v>126</v>
      </c>
      <c r="B7" s="20" t="s">
        <v>99</v>
      </c>
      <c r="C7" s="20" t="s">
        <v>127</v>
      </c>
      <c r="D7" s="20">
        <v>4</v>
      </c>
      <c r="E7" s="20">
        <v>2</v>
      </c>
      <c r="F7" s="70" t="s">
        <v>139</v>
      </c>
      <c r="G7" s="20" t="s">
        <v>129</v>
      </c>
      <c r="H7" s="80">
        <v>92.39</v>
      </c>
      <c r="I7" s="80">
        <f t="shared" ref="I7:I30" si="0">(H7/1000000)/(0.38*0.0001)</f>
        <v>2.4313157894736843</v>
      </c>
      <c r="J7" s="80">
        <f t="shared" ref="J7:J30" si="1">((H7/453.6)/2000)/(0.38/4047)</f>
        <v>1.0846048280423279</v>
      </c>
      <c r="K7" s="80">
        <v>1.9</v>
      </c>
      <c r="L7" s="80">
        <v>44.08</v>
      </c>
      <c r="M7" s="80">
        <f>AVERAGE(K7:K8)</f>
        <v>1.9249999999999998</v>
      </c>
      <c r="N7" s="80">
        <f>AVERAGE(L7:L8)</f>
        <v>44.11</v>
      </c>
      <c r="O7" s="80">
        <f>AVERAGE(I7:I16)</f>
        <v>3.2087368421052629</v>
      </c>
      <c r="P7" s="80">
        <f>AVERAGE(J7:J16)</f>
        <v>1.4314107142857142</v>
      </c>
      <c r="Q7" s="80">
        <f>AVERAGE(K7:K16)</f>
        <v>2.0979999999999999</v>
      </c>
      <c r="R7" s="80">
        <f>AVERAGE(L7:L16)</f>
        <v>43.536000000000008</v>
      </c>
      <c r="S7" s="80" t="e">
        <f>#REF!*0.446</f>
        <v>#REF!</v>
      </c>
    </row>
    <row r="8" spans="1:19" x14ac:dyDescent="0.25">
      <c r="A8" s="20" t="s">
        <v>126</v>
      </c>
      <c r="B8" s="20" t="s">
        <v>99</v>
      </c>
      <c r="C8" s="20" t="s">
        <v>127</v>
      </c>
      <c r="D8" s="20">
        <v>4</v>
      </c>
      <c r="E8" s="20">
        <v>2</v>
      </c>
      <c r="F8" s="70" t="s">
        <v>139</v>
      </c>
      <c r="G8" s="20" t="s">
        <v>92</v>
      </c>
      <c r="H8" s="80">
        <v>109.27</v>
      </c>
      <c r="I8" s="80">
        <f t="shared" si="0"/>
        <v>2.8755263157894735</v>
      </c>
      <c r="J8" s="80">
        <f t="shared" si="1"/>
        <v>1.2827662037037035</v>
      </c>
      <c r="K8" s="80">
        <v>1.95</v>
      </c>
      <c r="L8" s="80">
        <v>44.14</v>
      </c>
      <c r="M8" s="80"/>
      <c r="N8" s="80"/>
      <c r="O8" s="9"/>
      <c r="P8" s="9"/>
      <c r="Q8" s="9"/>
      <c r="R8" s="9"/>
    </row>
    <row r="9" spans="1:19" x14ac:dyDescent="0.25">
      <c r="A9" s="20" t="s">
        <v>126</v>
      </c>
      <c r="B9" s="20" t="s">
        <v>99</v>
      </c>
      <c r="C9" s="20" t="s">
        <v>130</v>
      </c>
      <c r="D9" s="20">
        <v>8</v>
      </c>
      <c r="E9" s="20">
        <v>2</v>
      </c>
      <c r="F9" s="70" t="s">
        <v>139</v>
      </c>
      <c r="G9" s="20" t="s">
        <v>129</v>
      </c>
      <c r="H9" s="80">
        <v>126.97</v>
      </c>
      <c r="I9" s="80">
        <f t="shared" si="0"/>
        <v>3.3413157894736836</v>
      </c>
      <c r="J9" s="80">
        <f t="shared" si="1"/>
        <v>1.4905539021164018</v>
      </c>
      <c r="K9" s="80">
        <v>2.2200000000000002</v>
      </c>
      <c r="L9" s="80">
        <v>43.96</v>
      </c>
      <c r="M9" s="80">
        <f>AVERAGE(K9:K10)</f>
        <v>2.4249999999999998</v>
      </c>
      <c r="N9" s="80">
        <f>AVERAGE(L9:L10)</f>
        <v>44.055</v>
      </c>
      <c r="O9" s="9"/>
      <c r="P9" s="9"/>
      <c r="Q9" s="9"/>
      <c r="R9" s="9"/>
    </row>
    <row r="10" spans="1:19" x14ac:dyDescent="0.25">
      <c r="A10" s="20" t="s">
        <v>126</v>
      </c>
      <c r="B10" s="20" t="s">
        <v>99</v>
      </c>
      <c r="C10" s="20" t="s">
        <v>130</v>
      </c>
      <c r="D10" s="20">
        <v>8</v>
      </c>
      <c r="E10" s="20">
        <v>2</v>
      </c>
      <c r="F10" s="70" t="s">
        <v>139</v>
      </c>
      <c r="G10" s="20" t="s">
        <v>92</v>
      </c>
      <c r="H10" s="80">
        <v>118.75</v>
      </c>
      <c r="I10" s="80">
        <f t="shared" si="0"/>
        <v>3.125</v>
      </c>
      <c r="J10" s="80">
        <f t="shared" si="1"/>
        <v>1.3940558862433861</v>
      </c>
      <c r="K10" s="80">
        <v>2.63</v>
      </c>
      <c r="L10" s="80">
        <v>44.15</v>
      </c>
      <c r="M10" s="80"/>
      <c r="N10" s="80"/>
      <c r="O10" s="9"/>
      <c r="P10" s="9"/>
      <c r="Q10" s="9"/>
      <c r="R10" s="9"/>
    </row>
    <row r="11" spans="1:19" x14ac:dyDescent="0.25">
      <c r="A11" s="20" t="s">
        <v>126</v>
      </c>
      <c r="B11" s="20" t="s">
        <v>99</v>
      </c>
      <c r="C11" s="20" t="s">
        <v>131</v>
      </c>
      <c r="D11" s="20">
        <v>17</v>
      </c>
      <c r="E11" s="20">
        <v>2</v>
      </c>
      <c r="F11" s="70" t="s">
        <v>139</v>
      </c>
      <c r="G11" s="20" t="s">
        <v>129</v>
      </c>
      <c r="H11" s="80">
        <v>136.62</v>
      </c>
      <c r="I11" s="80">
        <f t="shared" si="0"/>
        <v>3.5952631578947369</v>
      </c>
      <c r="J11" s="80">
        <f t="shared" si="1"/>
        <v>1.6038392857142856</v>
      </c>
      <c r="K11" s="80">
        <v>1.83</v>
      </c>
      <c r="L11" s="80">
        <v>43.19</v>
      </c>
      <c r="M11" s="80">
        <f>AVERAGE(K11:K12)</f>
        <v>1.81</v>
      </c>
      <c r="N11" s="80">
        <f>AVERAGE(L11:L12)</f>
        <v>43.349999999999994</v>
      </c>
      <c r="O11" s="9"/>
      <c r="P11" s="9"/>
      <c r="Q11" s="9"/>
      <c r="R11" s="9"/>
    </row>
    <row r="12" spans="1:19" x14ac:dyDescent="0.25">
      <c r="A12" s="20" t="s">
        <v>126</v>
      </c>
      <c r="B12" s="20" t="s">
        <v>99</v>
      </c>
      <c r="C12" s="20" t="s">
        <v>131</v>
      </c>
      <c r="D12" s="20">
        <v>17</v>
      </c>
      <c r="E12" s="20">
        <v>2</v>
      </c>
      <c r="F12" s="70" t="s">
        <v>139</v>
      </c>
      <c r="G12" s="20" t="s">
        <v>92</v>
      </c>
      <c r="H12" s="80">
        <v>144.52000000000001</v>
      </c>
      <c r="I12" s="80">
        <f t="shared" si="0"/>
        <v>3.8031578947368421</v>
      </c>
      <c r="J12" s="80">
        <f t="shared" si="1"/>
        <v>1.6965806878306877</v>
      </c>
      <c r="K12" s="80">
        <v>1.79</v>
      </c>
      <c r="L12" s="80">
        <v>43.51</v>
      </c>
      <c r="M12" s="80"/>
      <c r="N12" s="80"/>
      <c r="O12" s="9"/>
      <c r="P12" s="9"/>
      <c r="Q12" s="9"/>
      <c r="R12" s="9"/>
    </row>
    <row r="13" spans="1:19" x14ac:dyDescent="0.25">
      <c r="A13" s="20" t="s">
        <v>126</v>
      </c>
      <c r="B13" s="20" t="s">
        <v>99</v>
      </c>
      <c r="C13" s="20" t="s">
        <v>133</v>
      </c>
      <c r="D13" s="20">
        <v>30</v>
      </c>
      <c r="E13" s="20">
        <v>2</v>
      </c>
      <c r="F13" s="70" t="s">
        <v>139</v>
      </c>
      <c r="G13" s="20" t="s">
        <v>129</v>
      </c>
      <c r="H13" s="80">
        <v>130.36000000000001</v>
      </c>
      <c r="I13" s="80">
        <f t="shared" si="0"/>
        <v>3.4305263157894741</v>
      </c>
      <c r="J13" s="80">
        <f t="shared" si="1"/>
        <v>1.5303505291005293</v>
      </c>
      <c r="K13" s="80">
        <v>2.68</v>
      </c>
      <c r="L13" s="80">
        <v>42.98</v>
      </c>
      <c r="M13" s="80">
        <f>AVERAGE(K13:K14)</f>
        <v>2.3250000000000002</v>
      </c>
      <c r="N13" s="80">
        <f>AVERAGE(L13:L14)</f>
        <v>43.15</v>
      </c>
      <c r="O13" s="9"/>
      <c r="P13" s="9"/>
      <c r="Q13" s="9"/>
      <c r="R13" s="9"/>
    </row>
    <row r="14" spans="1:19" x14ac:dyDescent="0.25">
      <c r="A14" s="20" t="s">
        <v>126</v>
      </c>
      <c r="B14" s="20" t="s">
        <v>99</v>
      </c>
      <c r="C14" s="20" t="s">
        <v>133</v>
      </c>
      <c r="D14" s="20">
        <v>30</v>
      </c>
      <c r="E14" s="20">
        <v>2</v>
      </c>
      <c r="F14" s="70" t="s">
        <v>139</v>
      </c>
      <c r="G14" s="20" t="s">
        <v>92</v>
      </c>
      <c r="H14" s="80">
        <v>119.53</v>
      </c>
      <c r="I14" s="80">
        <f t="shared" si="0"/>
        <v>3.1455263157894735</v>
      </c>
      <c r="J14" s="80">
        <f t="shared" si="1"/>
        <v>1.4032126322751322</v>
      </c>
      <c r="K14" s="80">
        <v>1.97</v>
      </c>
      <c r="L14" s="80">
        <v>43.32</v>
      </c>
      <c r="M14" s="80"/>
      <c r="N14" s="80"/>
      <c r="O14" s="9"/>
      <c r="P14" s="9"/>
      <c r="Q14" s="9"/>
      <c r="R14" s="9"/>
    </row>
    <row r="15" spans="1:19" x14ac:dyDescent="0.25">
      <c r="A15" s="20" t="s">
        <v>126</v>
      </c>
      <c r="B15" s="20" t="s">
        <v>99</v>
      </c>
      <c r="C15" s="20" t="s">
        <v>132</v>
      </c>
      <c r="D15" s="20">
        <v>32</v>
      </c>
      <c r="E15" s="20">
        <v>2</v>
      </c>
      <c r="F15" s="70" t="s">
        <v>139</v>
      </c>
      <c r="G15" s="20" t="s">
        <v>129</v>
      </c>
      <c r="H15" s="80">
        <v>130.63</v>
      </c>
      <c r="I15" s="80">
        <f t="shared" si="0"/>
        <v>3.4376315789473679</v>
      </c>
      <c r="J15" s="80">
        <f t="shared" si="1"/>
        <v>1.5335201719576717</v>
      </c>
      <c r="K15" s="80">
        <v>2</v>
      </c>
      <c r="L15" s="80">
        <v>43.34</v>
      </c>
      <c r="M15" s="80">
        <f>AVERAGE(K15:K16)</f>
        <v>2.0049999999999999</v>
      </c>
      <c r="N15" s="80">
        <f>AVERAGE(L15:L16)</f>
        <v>43.015000000000001</v>
      </c>
      <c r="O15" s="9"/>
      <c r="P15" s="9"/>
      <c r="Q15" s="9"/>
      <c r="R15" s="9"/>
    </row>
    <row r="16" spans="1:19" x14ac:dyDescent="0.25">
      <c r="A16" s="20" t="s">
        <v>126</v>
      </c>
      <c r="B16" s="20" t="s">
        <v>99</v>
      </c>
      <c r="C16" s="20" t="s">
        <v>132</v>
      </c>
      <c r="D16" s="20">
        <v>32</v>
      </c>
      <c r="E16" s="20">
        <v>2</v>
      </c>
      <c r="F16" s="70" t="s">
        <v>139</v>
      </c>
      <c r="G16" s="20" t="s">
        <v>92</v>
      </c>
      <c r="H16" s="80">
        <v>110.28</v>
      </c>
      <c r="I16" s="80">
        <f t="shared" si="0"/>
        <v>2.9021052631578943</v>
      </c>
      <c r="J16" s="80">
        <f t="shared" si="1"/>
        <v>1.2946230158730159</v>
      </c>
      <c r="K16" s="80">
        <v>2.0099999999999998</v>
      </c>
      <c r="L16" s="80">
        <v>42.69</v>
      </c>
      <c r="M16" s="80"/>
      <c r="N16" s="80"/>
      <c r="O16" s="9"/>
      <c r="P16" s="9"/>
      <c r="Q16" s="9"/>
      <c r="R16" s="9"/>
    </row>
    <row r="17" spans="1:20" x14ac:dyDescent="0.25">
      <c r="A17" s="20" t="s">
        <v>126</v>
      </c>
      <c r="B17" s="20" t="s">
        <v>99</v>
      </c>
      <c r="C17" s="20" t="s">
        <v>127</v>
      </c>
      <c r="D17" s="20">
        <v>7</v>
      </c>
      <c r="E17" s="20">
        <v>3</v>
      </c>
      <c r="F17" s="70" t="s">
        <v>128</v>
      </c>
      <c r="G17" s="20" t="s">
        <v>129</v>
      </c>
      <c r="H17" s="80">
        <v>102.56</v>
      </c>
      <c r="I17" s="80">
        <f t="shared" si="0"/>
        <v>2.6989473684210528</v>
      </c>
      <c r="J17" s="80">
        <f t="shared" si="1"/>
        <v>1.203994708994709</v>
      </c>
      <c r="K17" s="80">
        <v>2.72</v>
      </c>
      <c r="L17" s="80">
        <v>43.89</v>
      </c>
      <c r="M17" s="80">
        <f>AVERAGE(K17:K18)</f>
        <v>2.5350000000000001</v>
      </c>
      <c r="N17" s="80">
        <f>AVERAGE(L17:L18)</f>
        <v>43.945</v>
      </c>
      <c r="O17" s="80">
        <f>AVERAGE(I17:I26)</f>
        <v>3.1179473684210528</v>
      </c>
      <c r="P17" s="80">
        <f>AVERAGE(J17:J26)</f>
        <v>1.390909722222222</v>
      </c>
      <c r="Q17" s="80">
        <f>AVERAGE(K17:K26)</f>
        <v>2.6040000000000001</v>
      </c>
      <c r="R17" s="80">
        <f>AVERAGE(L17:L26)</f>
        <v>43.914000000000001</v>
      </c>
      <c r="S17" s="80" t="e">
        <f>#REF!*0.446</f>
        <v>#REF!</v>
      </c>
    </row>
    <row r="18" spans="1:20" x14ac:dyDescent="0.25">
      <c r="A18" s="20" t="s">
        <v>126</v>
      </c>
      <c r="B18" s="20" t="s">
        <v>99</v>
      </c>
      <c r="C18" s="20" t="s">
        <v>127</v>
      </c>
      <c r="D18" s="20">
        <v>7</v>
      </c>
      <c r="E18" s="20">
        <v>3</v>
      </c>
      <c r="F18" s="70" t="s">
        <v>128</v>
      </c>
      <c r="G18" s="20" t="s">
        <v>92</v>
      </c>
      <c r="H18" s="80">
        <v>144.5</v>
      </c>
      <c r="I18" s="80">
        <f t="shared" si="0"/>
        <v>3.8026315789473677</v>
      </c>
      <c r="J18" s="80">
        <f t="shared" si="1"/>
        <v>1.6963458994708993</v>
      </c>
      <c r="K18" s="80">
        <v>2.35</v>
      </c>
      <c r="L18" s="80">
        <v>44</v>
      </c>
      <c r="M18" s="80"/>
      <c r="N18" s="80"/>
      <c r="O18" s="9"/>
      <c r="P18" s="9"/>
      <c r="Q18" s="9"/>
      <c r="R18" s="9"/>
    </row>
    <row r="19" spans="1:20" x14ac:dyDescent="0.25">
      <c r="A19" s="20" t="s">
        <v>126</v>
      </c>
      <c r="B19" s="20" t="s">
        <v>99</v>
      </c>
      <c r="C19" s="20" t="s">
        <v>130</v>
      </c>
      <c r="D19" s="20">
        <v>10</v>
      </c>
      <c r="E19" s="20">
        <v>3</v>
      </c>
      <c r="F19" s="70" t="s">
        <v>128</v>
      </c>
      <c r="G19" s="20" t="s">
        <v>129</v>
      </c>
      <c r="H19" s="80">
        <v>88.33</v>
      </c>
      <c r="I19" s="80">
        <f t="shared" si="0"/>
        <v>2.3244736842105262</v>
      </c>
      <c r="J19" s="80">
        <f t="shared" si="1"/>
        <v>1.0369427910052909</v>
      </c>
      <c r="K19" s="80">
        <v>2.1800000000000002</v>
      </c>
      <c r="L19" s="80">
        <v>43.44</v>
      </c>
      <c r="M19" s="80">
        <f>AVERAGE(K19:K20)</f>
        <v>2.38</v>
      </c>
      <c r="N19" s="80">
        <f>AVERAGE(L19:L20)</f>
        <v>43.724999999999994</v>
      </c>
      <c r="O19" s="9"/>
      <c r="P19" s="9"/>
      <c r="Q19" s="9"/>
      <c r="R19" s="9"/>
    </row>
    <row r="20" spans="1:20" x14ac:dyDescent="0.25">
      <c r="A20" s="20" t="s">
        <v>126</v>
      </c>
      <c r="B20" s="20" t="s">
        <v>99</v>
      </c>
      <c r="C20" s="20" t="s">
        <v>130</v>
      </c>
      <c r="D20" s="20">
        <v>10</v>
      </c>
      <c r="E20" s="20">
        <v>3</v>
      </c>
      <c r="F20" s="70" t="s">
        <v>128</v>
      </c>
      <c r="G20" s="20" t="s">
        <v>92</v>
      </c>
      <c r="H20" s="80">
        <v>98.55</v>
      </c>
      <c r="I20" s="80">
        <f t="shared" si="0"/>
        <v>2.5934210526315788</v>
      </c>
      <c r="J20" s="80">
        <f t="shared" si="1"/>
        <v>1.1569196428571429</v>
      </c>
      <c r="K20" s="80">
        <v>2.58</v>
      </c>
      <c r="L20" s="80">
        <v>44.01</v>
      </c>
      <c r="M20" s="80"/>
      <c r="N20" s="80"/>
      <c r="O20" s="9"/>
      <c r="P20" s="9"/>
      <c r="Q20" s="9"/>
      <c r="R20" s="9"/>
    </row>
    <row r="21" spans="1:20" x14ac:dyDescent="0.25">
      <c r="A21" s="20" t="s">
        <v>126</v>
      </c>
      <c r="B21" s="20" t="s">
        <v>99</v>
      </c>
      <c r="C21" s="20" t="s">
        <v>131</v>
      </c>
      <c r="D21" s="20">
        <v>18</v>
      </c>
      <c r="E21" s="20">
        <v>3</v>
      </c>
      <c r="F21" s="70" t="s">
        <v>128</v>
      </c>
      <c r="G21" s="20" t="s">
        <v>129</v>
      </c>
      <c r="H21" s="80">
        <v>141.02000000000001</v>
      </c>
      <c r="I21" s="80">
        <f t="shared" si="0"/>
        <v>3.7110526315789474</v>
      </c>
      <c r="J21" s="80">
        <f t="shared" si="1"/>
        <v>1.6554927248677249</v>
      </c>
      <c r="K21" s="80">
        <v>2.62</v>
      </c>
      <c r="L21" s="80">
        <v>43.88</v>
      </c>
      <c r="M21" s="80">
        <f>AVERAGE(K21:K22)</f>
        <v>2.69</v>
      </c>
      <c r="N21" s="80">
        <f>AVERAGE(L21:L22)</f>
        <v>43.83</v>
      </c>
      <c r="O21" s="9"/>
      <c r="P21" s="9"/>
      <c r="Q21" s="9"/>
      <c r="R21" s="9"/>
    </row>
    <row r="22" spans="1:20" x14ac:dyDescent="0.25">
      <c r="A22" s="20" t="s">
        <v>126</v>
      </c>
      <c r="B22" s="20" t="s">
        <v>99</v>
      </c>
      <c r="C22" s="20" t="s">
        <v>131</v>
      </c>
      <c r="D22" s="20">
        <v>18</v>
      </c>
      <c r="E22" s="20">
        <v>3</v>
      </c>
      <c r="F22" s="70" t="s">
        <v>128</v>
      </c>
      <c r="G22" s="20" t="s">
        <v>92</v>
      </c>
      <c r="H22" s="80">
        <v>107.43</v>
      </c>
      <c r="I22" s="80">
        <f t="shared" si="0"/>
        <v>2.8271052631578946</v>
      </c>
      <c r="J22" s="80">
        <f t="shared" si="1"/>
        <v>1.2611656746031747</v>
      </c>
      <c r="K22" s="80">
        <v>2.76</v>
      </c>
      <c r="L22" s="80">
        <v>43.78</v>
      </c>
      <c r="M22" s="80"/>
      <c r="N22" s="80"/>
      <c r="O22" s="9"/>
      <c r="P22" s="9"/>
      <c r="Q22" s="9"/>
      <c r="R22" s="9"/>
    </row>
    <row r="23" spans="1:20" x14ac:dyDescent="0.25">
      <c r="A23" s="20" t="s">
        <v>126</v>
      </c>
      <c r="B23" s="20" t="s">
        <v>99</v>
      </c>
      <c r="C23" s="20" t="s">
        <v>127</v>
      </c>
      <c r="D23" s="20">
        <v>21</v>
      </c>
      <c r="E23" s="20">
        <v>3</v>
      </c>
      <c r="F23" s="70" t="s">
        <v>128</v>
      </c>
      <c r="G23" s="20" t="s">
        <v>129</v>
      </c>
      <c r="H23" s="80">
        <v>132.13999999999999</v>
      </c>
      <c r="I23" s="80">
        <f t="shared" si="0"/>
        <v>3.4773684210526312</v>
      </c>
      <c r="J23" s="80">
        <f t="shared" si="1"/>
        <v>1.5512466931216928</v>
      </c>
      <c r="K23" s="80">
        <v>2.88</v>
      </c>
      <c r="L23" s="80">
        <v>44.36</v>
      </c>
      <c r="M23" s="80">
        <f>AVERAGE(K23:K24)</f>
        <v>2.6349999999999998</v>
      </c>
      <c r="N23" s="80">
        <f>AVERAGE(L23:L24)</f>
        <v>43.965000000000003</v>
      </c>
      <c r="O23" s="9"/>
      <c r="P23" s="9"/>
      <c r="Q23" s="9"/>
      <c r="R23" s="9"/>
    </row>
    <row r="24" spans="1:20" x14ac:dyDescent="0.25">
      <c r="A24" s="20" t="s">
        <v>126</v>
      </c>
      <c r="B24" s="20" t="s">
        <v>99</v>
      </c>
      <c r="C24" s="20" t="s">
        <v>127</v>
      </c>
      <c r="D24" s="20">
        <v>21</v>
      </c>
      <c r="E24" s="20">
        <v>3</v>
      </c>
      <c r="F24" s="70" t="s">
        <v>128</v>
      </c>
      <c r="G24" s="20" t="s">
        <v>92</v>
      </c>
      <c r="H24" s="80">
        <v>171.81</v>
      </c>
      <c r="I24" s="80">
        <f t="shared" si="0"/>
        <v>4.5213157894736842</v>
      </c>
      <c r="J24" s="80">
        <f t="shared" si="1"/>
        <v>2.0169494047619048</v>
      </c>
      <c r="K24" s="80">
        <v>2.39</v>
      </c>
      <c r="L24" s="80">
        <v>43.57</v>
      </c>
      <c r="M24" s="80"/>
      <c r="N24" s="80"/>
      <c r="O24" s="9"/>
      <c r="P24" s="9"/>
      <c r="Q24" s="9"/>
      <c r="R24" s="9"/>
    </row>
    <row r="25" spans="1:20" x14ac:dyDescent="0.25">
      <c r="A25" s="20" t="s">
        <v>126</v>
      </c>
      <c r="B25" s="20" t="s">
        <v>99</v>
      </c>
      <c r="C25" s="20" t="s">
        <v>133</v>
      </c>
      <c r="D25" s="20">
        <v>31</v>
      </c>
      <c r="E25" s="20">
        <v>3</v>
      </c>
      <c r="F25" s="70" t="s">
        <v>128</v>
      </c>
      <c r="G25" s="20" t="s">
        <v>129</v>
      </c>
      <c r="H25" s="80">
        <v>99.75</v>
      </c>
      <c r="I25" s="80">
        <f t="shared" si="0"/>
        <v>2.625</v>
      </c>
      <c r="J25" s="80">
        <f t="shared" si="1"/>
        <v>1.1710069444444442</v>
      </c>
      <c r="K25" s="80">
        <v>2.83</v>
      </c>
      <c r="L25" s="80">
        <v>44.08</v>
      </c>
      <c r="M25" s="80">
        <f>AVERAGE(K25:K26)</f>
        <v>2.7800000000000002</v>
      </c>
      <c r="N25" s="80">
        <f>AVERAGE(L25:L26)</f>
        <v>44.105000000000004</v>
      </c>
      <c r="O25" s="9"/>
      <c r="P25" s="9"/>
      <c r="Q25" s="9"/>
      <c r="R25" s="9"/>
    </row>
    <row r="26" spans="1:20" x14ac:dyDescent="0.25">
      <c r="A26" s="20" t="s">
        <v>126</v>
      </c>
      <c r="B26" s="20" t="s">
        <v>99</v>
      </c>
      <c r="C26" s="20" t="s">
        <v>133</v>
      </c>
      <c r="D26" s="20">
        <v>31</v>
      </c>
      <c r="E26" s="20">
        <v>3</v>
      </c>
      <c r="F26" s="70" t="s">
        <v>128</v>
      </c>
      <c r="G26" s="20" t="s">
        <v>92</v>
      </c>
      <c r="H26" s="80">
        <v>98.73</v>
      </c>
      <c r="I26" s="80">
        <f t="shared" si="0"/>
        <v>2.598157894736842</v>
      </c>
      <c r="J26" s="80">
        <f t="shared" si="1"/>
        <v>1.1590327380952381</v>
      </c>
      <c r="K26" s="80">
        <v>2.73</v>
      </c>
      <c r="L26" s="80">
        <v>44.13</v>
      </c>
      <c r="M26" s="80"/>
      <c r="N26" s="80"/>
      <c r="O26" s="9"/>
      <c r="P26" s="9"/>
      <c r="Q26" s="9"/>
      <c r="R26" s="9"/>
    </row>
    <row r="27" spans="1:20" x14ac:dyDescent="0.25">
      <c r="A27" s="20" t="s">
        <v>126</v>
      </c>
      <c r="B27" s="20" t="s">
        <v>103</v>
      </c>
      <c r="C27" s="20" t="s">
        <v>135</v>
      </c>
      <c r="D27" s="20">
        <v>23</v>
      </c>
      <c r="E27" s="20">
        <v>7</v>
      </c>
      <c r="F27" s="70" t="s">
        <v>94</v>
      </c>
      <c r="G27" s="20" t="s">
        <v>129</v>
      </c>
      <c r="H27" s="80">
        <v>62.17</v>
      </c>
      <c r="I27" s="80">
        <f t="shared" si="0"/>
        <v>1.6360526315789472</v>
      </c>
      <c r="J27" s="80">
        <f t="shared" si="1"/>
        <v>0.72983961640211636</v>
      </c>
      <c r="K27" s="80">
        <v>2.5499999999999998</v>
      </c>
      <c r="L27" s="80">
        <v>43.95</v>
      </c>
      <c r="M27" s="80">
        <f>AVERAGE(K27:K28)</f>
        <v>2.2349999999999999</v>
      </c>
      <c r="N27" s="80">
        <f>AVERAGE(L27:L28)</f>
        <v>43.755000000000003</v>
      </c>
      <c r="O27" s="80">
        <f>AVERAGE(M27:M28)</f>
        <v>2.2349999999999999</v>
      </c>
      <c r="P27" s="80">
        <f>AVERAGE(N27:N28)</f>
        <v>43.755000000000003</v>
      </c>
      <c r="Q27" s="80">
        <f>AVERAGE(M27:M28)</f>
        <v>2.2349999999999999</v>
      </c>
      <c r="R27" s="80">
        <f>AVERAGE(N27:N28)</f>
        <v>43.755000000000003</v>
      </c>
      <c r="S27" s="80" t="e">
        <f>#REF!*0.446</f>
        <v>#REF!</v>
      </c>
    </row>
    <row r="28" spans="1:20" x14ac:dyDescent="0.25">
      <c r="A28" s="20" t="s">
        <v>126</v>
      </c>
      <c r="B28" s="20" t="s">
        <v>103</v>
      </c>
      <c r="C28" s="20" t="s">
        <v>135</v>
      </c>
      <c r="D28" s="20">
        <v>23</v>
      </c>
      <c r="E28" s="20">
        <v>7</v>
      </c>
      <c r="F28" s="70" t="s">
        <v>94</v>
      </c>
      <c r="G28" s="20" t="s">
        <v>92</v>
      </c>
      <c r="H28" s="80">
        <v>87.74</v>
      </c>
      <c r="I28" s="80">
        <f t="shared" si="0"/>
        <v>2.3089473684210526</v>
      </c>
      <c r="J28" s="80">
        <f t="shared" si="1"/>
        <v>1.0300165343915342</v>
      </c>
      <c r="K28" s="80">
        <v>1.92</v>
      </c>
      <c r="L28" s="80">
        <v>43.56</v>
      </c>
      <c r="M28" s="80"/>
      <c r="N28" s="80"/>
      <c r="O28" s="9"/>
      <c r="P28" s="9"/>
      <c r="Q28" s="9"/>
      <c r="R28" s="9"/>
    </row>
    <row r="29" spans="1:20" x14ac:dyDescent="0.25">
      <c r="A29" s="20" t="s">
        <v>126</v>
      </c>
      <c r="B29" s="20" t="s">
        <v>103</v>
      </c>
      <c r="C29" s="20" t="s">
        <v>135</v>
      </c>
      <c r="D29" s="20">
        <v>35</v>
      </c>
      <c r="E29" s="20">
        <v>8</v>
      </c>
      <c r="F29" s="70" t="s">
        <v>106</v>
      </c>
      <c r="G29" s="20" t="s">
        <v>129</v>
      </c>
      <c r="H29" s="80">
        <v>76.97</v>
      </c>
      <c r="I29" s="80">
        <f t="shared" si="0"/>
        <v>2.0255263157894738</v>
      </c>
      <c r="J29" s="80">
        <f t="shared" si="1"/>
        <v>0.90358300264550262</v>
      </c>
      <c r="K29" s="80">
        <v>2.41</v>
      </c>
      <c r="L29" s="80">
        <v>44.01</v>
      </c>
      <c r="M29" s="80">
        <f>AVERAGE(K29:K30)</f>
        <v>2.335</v>
      </c>
      <c r="N29" s="80">
        <f>AVERAGE(L29:L30)</f>
        <v>43.95</v>
      </c>
      <c r="O29" s="80">
        <f>AVERAGE(M29:M30)</f>
        <v>2.335</v>
      </c>
      <c r="P29" s="80">
        <f>AVERAGE(N29:N30)</f>
        <v>43.95</v>
      </c>
      <c r="Q29" s="80">
        <f>AVERAGE(M29:M30)</f>
        <v>2.335</v>
      </c>
      <c r="R29" s="80">
        <f>AVERAGE(N29:N30)</f>
        <v>43.95</v>
      </c>
      <c r="S29" s="80" t="e">
        <f>#REF!*0.446</f>
        <v>#REF!</v>
      </c>
    </row>
    <row r="30" spans="1:20" x14ac:dyDescent="0.25">
      <c r="A30" s="20" t="s">
        <v>126</v>
      </c>
      <c r="B30" s="20" t="s">
        <v>103</v>
      </c>
      <c r="C30" s="20" t="s">
        <v>135</v>
      </c>
      <c r="D30" s="20">
        <v>35</v>
      </c>
      <c r="E30" s="20">
        <v>8</v>
      </c>
      <c r="F30" s="70" t="s">
        <v>106</v>
      </c>
      <c r="G30" s="20" t="s">
        <v>92</v>
      </c>
      <c r="H30" s="80">
        <v>62.06</v>
      </c>
      <c r="I30" s="80">
        <f t="shared" si="0"/>
        <v>1.6331578947368419</v>
      </c>
      <c r="J30" s="80">
        <f t="shared" si="1"/>
        <v>0.72854828042328046</v>
      </c>
      <c r="K30" s="80">
        <v>2.2599999999999998</v>
      </c>
      <c r="L30" s="80">
        <v>43.89</v>
      </c>
      <c r="M30" s="80"/>
      <c r="N30" s="80"/>
      <c r="O30" s="9"/>
      <c r="P30" s="9"/>
      <c r="Q30" s="9"/>
      <c r="R30" s="9"/>
    </row>
    <row r="31" spans="1:20" x14ac:dyDescent="0.25">
      <c r="A31" s="120"/>
      <c r="B31" s="120"/>
      <c r="C31" s="120"/>
      <c r="D31" s="120"/>
      <c r="E31" s="120"/>
      <c r="F31" s="120"/>
      <c r="G31" s="120"/>
      <c r="H31" s="129"/>
      <c r="I31" s="129"/>
      <c r="J31" s="129"/>
      <c r="K31" s="129"/>
      <c r="L31" s="129"/>
      <c r="M31" s="129"/>
      <c r="N31" s="129"/>
      <c r="O31" s="123"/>
      <c r="P31" s="123"/>
      <c r="Q31" s="123"/>
      <c r="R31" s="123"/>
      <c r="S31" s="37"/>
      <c r="T31" s="37"/>
    </row>
    <row r="32" spans="1:20" ht="64.5" x14ac:dyDescent="0.25">
      <c r="A32" s="82" t="s">
        <v>46</v>
      </c>
      <c r="B32" s="82" t="s">
        <v>52</v>
      </c>
      <c r="C32" s="82" t="s">
        <v>111</v>
      </c>
      <c r="D32" s="82" t="s">
        <v>112</v>
      </c>
      <c r="E32" s="82" t="s">
        <v>113</v>
      </c>
      <c r="F32" s="82" t="s">
        <v>0</v>
      </c>
      <c r="G32" s="82" t="s">
        <v>114</v>
      </c>
      <c r="H32" s="131" t="s">
        <v>115</v>
      </c>
      <c r="I32" s="82" t="s">
        <v>205</v>
      </c>
      <c r="J32" s="82" t="s">
        <v>212</v>
      </c>
      <c r="K32" s="78" t="s">
        <v>116</v>
      </c>
      <c r="L32" s="78" t="s">
        <v>117</v>
      </c>
      <c r="M32" s="82" t="s">
        <v>213</v>
      </c>
      <c r="N32" s="82" t="s">
        <v>214</v>
      </c>
      <c r="O32" s="82" t="s">
        <v>215</v>
      </c>
      <c r="P32" s="82" t="s">
        <v>216</v>
      </c>
      <c r="Q32" s="82" t="s">
        <v>217</v>
      </c>
      <c r="R32" s="82" t="s">
        <v>218</v>
      </c>
      <c r="S32" s="82" t="s">
        <v>219</v>
      </c>
      <c r="T32" s="79" t="s">
        <v>125</v>
      </c>
    </row>
    <row r="33" spans="1:20" x14ac:dyDescent="0.25">
      <c r="A33" s="20" t="s">
        <v>138</v>
      </c>
      <c r="B33" s="20" t="s">
        <v>92</v>
      </c>
      <c r="C33" s="20" t="s">
        <v>131</v>
      </c>
      <c r="D33" s="20">
        <v>7</v>
      </c>
      <c r="E33" s="20">
        <v>3</v>
      </c>
      <c r="F33" s="70" t="s">
        <v>128</v>
      </c>
      <c r="G33" s="20" t="s">
        <v>129</v>
      </c>
      <c r="H33" s="80">
        <v>113.17</v>
      </c>
      <c r="I33" s="80">
        <f t="shared" ref="I33:I64" si="2">(H33/1000000)/(0.38*0.0001)</f>
        <v>2.9781578947368419</v>
      </c>
      <c r="J33" s="80">
        <f t="shared" ref="J33:J64" si="3">((H33/453.6)/2000)/(0.38/4047)</f>
        <v>1.3285499338624338</v>
      </c>
      <c r="K33" s="80">
        <v>2.48</v>
      </c>
      <c r="L33" s="80">
        <v>43.8</v>
      </c>
      <c r="M33" s="80">
        <f>AVERAGE(K33:K34)</f>
        <v>2.415</v>
      </c>
      <c r="N33" s="80">
        <f>AVERAGE(L33:L34)</f>
        <v>43.51</v>
      </c>
      <c r="O33" s="80">
        <f>AVERAGE(I33:I42)</f>
        <v>2.5819473684210523</v>
      </c>
      <c r="P33" s="80">
        <f>AVERAGE(J33:J42)</f>
        <v>1.1518012566137563</v>
      </c>
      <c r="Q33" s="80">
        <f>AVERAGE(K33:K42)</f>
        <v>2.0810000000000004</v>
      </c>
      <c r="R33" s="80">
        <f>AVERAGE(L33:L42)</f>
        <v>43.249000000000002</v>
      </c>
      <c r="S33" s="80" t="e">
        <f>#REF!*0.446</f>
        <v>#REF!</v>
      </c>
      <c r="T33" s="118">
        <f>+R33/Q33</f>
        <v>20.78279673234022</v>
      </c>
    </row>
    <row r="34" spans="1:20" x14ac:dyDescent="0.25">
      <c r="A34" s="20" t="s">
        <v>138</v>
      </c>
      <c r="B34" s="20" t="s">
        <v>92</v>
      </c>
      <c r="C34" s="20" t="s">
        <v>131</v>
      </c>
      <c r="D34" s="20">
        <v>7</v>
      </c>
      <c r="E34" s="20">
        <v>3</v>
      </c>
      <c r="F34" s="70" t="s">
        <v>128</v>
      </c>
      <c r="G34" s="20" t="s">
        <v>92</v>
      </c>
      <c r="H34" s="80">
        <v>95.23</v>
      </c>
      <c r="I34" s="80">
        <f t="shared" si="2"/>
        <v>2.5060526315789473</v>
      </c>
      <c r="J34" s="80">
        <f t="shared" si="3"/>
        <v>1.1179447751322751</v>
      </c>
      <c r="K34" s="80">
        <v>2.35</v>
      </c>
      <c r="L34" s="80">
        <v>43.22</v>
      </c>
      <c r="M34" s="80"/>
      <c r="N34" s="80"/>
      <c r="O34" s="9"/>
      <c r="P34" s="9"/>
      <c r="Q34" s="9"/>
      <c r="R34" s="9"/>
    </row>
    <row r="35" spans="1:20" x14ac:dyDescent="0.25">
      <c r="A35" s="20" t="s">
        <v>138</v>
      </c>
      <c r="B35" s="20" t="s">
        <v>92</v>
      </c>
      <c r="C35" s="20" t="s">
        <v>130</v>
      </c>
      <c r="D35" s="20">
        <v>14</v>
      </c>
      <c r="E35" s="20">
        <v>3</v>
      </c>
      <c r="F35" s="70" t="s">
        <v>128</v>
      </c>
      <c r="G35" s="20" t="s">
        <v>129</v>
      </c>
      <c r="H35" s="80">
        <v>110.47</v>
      </c>
      <c r="I35" s="80">
        <f t="shared" si="2"/>
        <v>2.9071052631578946</v>
      </c>
      <c r="J35" s="80">
        <f t="shared" si="3"/>
        <v>1.2968535052910053</v>
      </c>
      <c r="K35" s="80">
        <v>1.42</v>
      </c>
      <c r="L35" s="80">
        <v>42.72</v>
      </c>
      <c r="M35" s="80">
        <f>AVERAGE(K35:K36)</f>
        <v>1.645</v>
      </c>
      <c r="N35" s="80">
        <f>AVERAGE(L35:L36)</f>
        <v>42.935000000000002</v>
      </c>
      <c r="O35" s="9"/>
      <c r="P35" s="9"/>
      <c r="Q35" s="9"/>
      <c r="R35" s="9"/>
    </row>
    <row r="36" spans="1:20" x14ac:dyDescent="0.25">
      <c r="A36" s="20" t="s">
        <v>138</v>
      </c>
      <c r="B36" s="20" t="s">
        <v>92</v>
      </c>
      <c r="C36" s="20" t="s">
        <v>130</v>
      </c>
      <c r="D36" s="20">
        <v>14</v>
      </c>
      <c r="E36" s="20">
        <v>3</v>
      </c>
      <c r="F36" s="70" t="s">
        <v>128</v>
      </c>
      <c r="G36" s="20" t="s">
        <v>92</v>
      </c>
      <c r="H36" s="80">
        <v>95.39</v>
      </c>
      <c r="I36" s="80">
        <f t="shared" si="2"/>
        <v>2.510263157894737</v>
      </c>
      <c r="J36" s="80">
        <f t="shared" si="3"/>
        <v>1.1198230820105819</v>
      </c>
      <c r="K36" s="80">
        <v>1.87</v>
      </c>
      <c r="L36" s="80">
        <v>43.15</v>
      </c>
      <c r="M36" s="80"/>
      <c r="N36" s="80"/>
      <c r="O36" s="9"/>
      <c r="P36" s="9"/>
      <c r="Q36" s="9"/>
      <c r="R36" s="9"/>
    </row>
    <row r="37" spans="1:20" x14ac:dyDescent="0.25">
      <c r="A37" s="20" t="s">
        <v>138</v>
      </c>
      <c r="B37" s="20" t="s">
        <v>92</v>
      </c>
      <c r="C37" s="20" t="s">
        <v>127</v>
      </c>
      <c r="D37" s="20">
        <v>20</v>
      </c>
      <c r="E37" s="20">
        <v>3</v>
      </c>
      <c r="F37" s="70" t="s">
        <v>128</v>
      </c>
      <c r="G37" s="20" t="s">
        <v>129</v>
      </c>
      <c r="H37" s="80">
        <v>75.900000000000006</v>
      </c>
      <c r="I37" s="80">
        <f t="shared" si="2"/>
        <v>1.9973684210526315</v>
      </c>
      <c r="J37" s="80">
        <f t="shared" si="3"/>
        <v>0.8910218253968254</v>
      </c>
      <c r="K37" s="80">
        <v>2.48</v>
      </c>
      <c r="L37" s="80">
        <v>43.27</v>
      </c>
      <c r="M37" s="80">
        <f>AVERAGE(K37:K38)</f>
        <v>2.3600000000000003</v>
      </c>
      <c r="N37" s="80">
        <f>AVERAGE(L37:L38)</f>
        <v>43.33</v>
      </c>
      <c r="O37" s="9"/>
      <c r="P37" s="9"/>
      <c r="Q37" s="9"/>
      <c r="R37" s="9"/>
    </row>
    <row r="38" spans="1:20" x14ac:dyDescent="0.25">
      <c r="A38" s="20" t="s">
        <v>138</v>
      </c>
      <c r="B38" s="20" t="s">
        <v>92</v>
      </c>
      <c r="C38" s="20" t="s">
        <v>127</v>
      </c>
      <c r="D38" s="20">
        <v>20</v>
      </c>
      <c r="E38" s="20">
        <v>3</v>
      </c>
      <c r="F38" s="70" t="s">
        <v>128</v>
      </c>
      <c r="G38" s="20" t="s">
        <v>92</v>
      </c>
      <c r="H38" s="80">
        <v>99.17</v>
      </c>
      <c r="I38" s="80">
        <f t="shared" si="2"/>
        <v>2.6097368421052631</v>
      </c>
      <c r="J38" s="80">
        <f t="shared" si="3"/>
        <v>1.1641980820105819</v>
      </c>
      <c r="K38" s="80">
        <v>2.2400000000000002</v>
      </c>
      <c r="L38" s="80">
        <v>43.39</v>
      </c>
      <c r="M38" s="80"/>
      <c r="N38" s="80"/>
      <c r="O38" s="9"/>
      <c r="P38" s="9"/>
      <c r="Q38" s="9"/>
      <c r="R38" s="9"/>
    </row>
    <row r="39" spans="1:20" x14ac:dyDescent="0.25">
      <c r="A39" s="20" t="s">
        <v>138</v>
      </c>
      <c r="B39" s="20" t="s">
        <v>92</v>
      </c>
      <c r="C39" s="20" t="s">
        <v>132</v>
      </c>
      <c r="D39" s="20">
        <v>28</v>
      </c>
      <c r="E39" s="20">
        <v>3</v>
      </c>
      <c r="F39" s="70" t="s">
        <v>128</v>
      </c>
      <c r="G39" s="20" t="s">
        <v>129</v>
      </c>
      <c r="H39" s="80">
        <v>90.47</v>
      </c>
      <c r="I39" s="80">
        <f t="shared" si="2"/>
        <v>2.3807894736842101</v>
      </c>
      <c r="J39" s="80">
        <f t="shared" si="3"/>
        <v>1.0620651455026455</v>
      </c>
      <c r="K39" s="80">
        <v>1.79</v>
      </c>
      <c r="L39" s="80">
        <v>43.15</v>
      </c>
      <c r="M39" s="80">
        <f>AVERAGE(K39:K40)</f>
        <v>1.83</v>
      </c>
      <c r="N39" s="80">
        <f>AVERAGE(L39:L40)</f>
        <v>43.29</v>
      </c>
      <c r="O39" s="9"/>
      <c r="P39" s="9"/>
      <c r="Q39" s="9"/>
      <c r="R39" s="9"/>
    </row>
    <row r="40" spans="1:20" x14ac:dyDescent="0.25">
      <c r="A40" s="20" t="s">
        <v>138</v>
      </c>
      <c r="B40" s="20" t="s">
        <v>92</v>
      </c>
      <c r="C40" s="20" t="s">
        <v>132</v>
      </c>
      <c r="D40" s="20">
        <v>28</v>
      </c>
      <c r="E40" s="20">
        <v>3</v>
      </c>
      <c r="F40" s="70" t="s">
        <v>128</v>
      </c>
      <c r="G40" s="20" t="s">
        <v>92</v>
      </c>
      <c r="H40" s="80">
        <v>77.680000000000007</v>
      </c>
      <c r="I40" s="80">
        <f t="shared" si="2"/>
        <v>2.0442105263157893</v>
      </c>
      <c r="J40" s="80">
        <f t="shared" si="3"/>
        <v>0.91191798941798929</v>
      </c>
      <c r="K40" s="80">
        <v>1.87</v>
      </c>
      <c r="L40" s="80">
        <v>43.43</v>
      </c>
      <c r="M40" s="80"/>
      <c r="N40" s="80"/>
      <c r="O40" s="9"/>
      <c r="P40" s="9"/>
      <c r="Q40" s="9"/>
      <c r="R40" s="9"/>
    </row>
    <row r="41" spans="1:20" x14ac:dyDescent="0.25">
      <c r="A41" s="20" t="s">
        <v>138</v>
      </c>
      <c r="B41" s="20" t="s">
        <v>92</v>
      </c>
      <c r="C41" s="20" t="s">
        <v>133</v>
      </c>
      <c r="D41" s="20">
        <v>32</v>
      </c>
      <c r="E41" s="20">
        <v>3</v>
      </c>
      <c r="F41" s="70" t="s">
        <v>128</v>
      </c>
      <c r="G41" s="20" t="s">
        <v>129</v>
      </c>
      <c r="H41" s="80">
        <v>108.61</v>
      </c>
      <c r="I41" s="80">
        <f t="shared" si="2"/>
        <v>2.8581578947368422</v>
      </c>
      <c r="J41" s="80">
        <f t="shared" si="3"/>
        <v>1.2750181878306877</v>
      </c>
      <c r="K41" s="80">
        <v>2.12</v>
      </c>
      <c r="L41" s="80">
        <v>43.24</v>
      </c>
      <c r="M41" s="80">
        <f>AVERAGE(K41:K42)</f>
        <v>2.1550000000000002</v>
      </c>
      <c r="N41" s="80">
        <f>AVERAGE(L41:L42)</f>
        <v>43.18</v>
      </c>
      <c r="O41" s="9"/>
      <c r="P41" s="9"/>
      <c r="Q41" s="9"/>
      <c r="R41" s="9"/>
    </row>
    <row r="42" spans="1:20" x14ac:dyDescent="0.25">
      <c r="A42" s="20" t="s">
        <v>138</v>
      </c>
      <c r="B42" s="20" t="s">
        <v>92</v>
      </c>
      <c r="C42" s="20" t="s">
        <v>133</v>
      </c>
      <c r="D42" s="20">
        <v>32</v>
      </c>
      <c r="E42" s="20">
        <v>3</v>
      </c>
      <c r="F42" s="70" t="s">
        <v>128</v>
      </c>
      <c r="G42" s="20" t="s">
        <v>92</v>
      </c>
      <c r="H42" s="80">
        <v>115.05</v>
      </c>
      <c r="I42" s="80">
        <f t="shared" si="2"/>
        <v>3.0276315789473682</v>
      </c>
      <c r="J42" s="80">
        <f t="shared" si="3"/>
        <v>1.3506200396825394</v>
      </c>
      <c r="K42" s="80">
        <v>2.19</v>
      </c>
      <c r="L42" s="80">
        <v>43.12</v>
      </c>
      <c r="M42" s="80"/>
      <c r="N42" s="80"/>
      <c r="O42" s="9"/>
      <c r="P42" s="9"/>
      <c r="Q42" s="9"/>
      <c r="R42" s="9"/>
    </row>
    <row r="43" spans="1:20" x14ac:dyDescent="0.25">
      <c r="A43" s="20" t="s">
        <v>138</v>
      </c>
      <c r="B43" s="20" t="s">
        <v>92</v>
      </c>
      <c r="C43" s="20" t="s">
        <v>132</v>
      </c>
      <c r="D43" s="20">
        <v>3</v>
      </c>
      <c r="E43" s="20">
        <v>5</v>
      </c>
      <c r="F43" s="70" t="s">
        <v>146</v>
      </c>
      <c r="G43" s="20" t="s">
        <v>129</v>
      </c>
      <c r="H43" s="80">
        <v>81.709999999999994</v>
      </c>
      <c r="I43" s="80">
        <f t="shared" si="2"/>
        <v>2.1502631578947362</v>
      </c>
      <c r="J43" s="80">
        <f t="shared" si="3"/>
        <v>0.95922784391534377</v>
      </c>
      <c r="K43" s="80">
        <v>1.83</v>
      </c>
      <c r="L43" s="80">
        <v>43.41</v>
      </c>
      <c r="M43" s="80">
        <f>AVERAGE(K43:K44)</f>
        <v>1.875</v>
      </c>
      <c r="N43" s="80">
        <f>AVERAGE(L43:L44)</f>
        <v>43.23</v>
      </c>
      <c r="O43" s="80">
        <f>AVERAGE(I43:I52)</f>
        <v>2.2660789473684213</v>
      </c>
      <c r="P43" s="80">
        <f>AVERAGE(J43:J52)</f>
        <v>1.0108930224867725</v>
      </c>
      <c r="Q43" s="80">
        <f>AVERAGE(K43:K52)</f>
        <v>1.948</v>
      </c>
      <c r="R43" s="80">
        <f>AVERAGE(L43:L52)</f>
        <v>43.175999999999995</v>
      </c>
      <c r="S43" s="80" t="e">
        <f>#REF!*0.446</f>
        <v>#REF!</v>
      </c>
      <c r="T43" s="118">
        <f>+R43/Q43</f>
        <v>22.164271047227924</v>
      </c>
    </row>
    <row r="44" spans="1:20" x14ac:dyDescent="0.25">
      <c r="A44" s="20" t="s">
        <v>138</v>
      </c>
      <c r="B44" s="20" t="s">
        <v>92</v>
      </c>
      <c r="C44" s="20" t="s">
        <v>132</v>
      </c>
      <c r="D44" s="20">
        <v>3</v>
      </c>
      <c r="E44" s="20">
        <v>5</v>
      </c>
      <c r="F44" s="70" t="s">
        <v>146</v>
      </c>
      <c r="G44" s="20" t="s">
        <v>92</v>
      </c>
      <c r="H44" s="80">
        <v>105.4</v>
      </c>
      <c r="I44" s="80">
        <f t="shared" si="2"/>
        <v>2.7736842105263158</v>
      </c>
      <c r="J44" s="80">
        <f t="shared" si="3"/>
        <v>1.2373346560846561</v>
      </c>
      <c r="K44" s="80">
        <v>1.92</v>
      </c>
      <c r="L44" s="80">
        <v>43.05</v>
      </c>
      <c r="M44" s="80"/>
      <c r="N44" s="80"/>
      <c r="O44" s="9"/>
      <c r="P44" s="9"/>
      <c r="Q44" s="9"/>
      <c r="R44" s="9"/>
    </row>
    <row r="45" spans="1:20" x14ac:dyDescent="0.25">
      <c r="A45" s="20" t="s">
        <v>138</v>
      </c>
      <c r="B45" s="20" t="s">
        <v>92</v>
      </c>
      <c r="C45" s="20" t="s">
        <v>131</v>
      </c>
      <c r="D45" s="20">
        <v>11</v>
      </c>
      <c r="E45" s="20">
        <v>5</v>
      </c>
      <c r="F45" s="70" t="s">
        <v>146</v>
      </c>
      <c r="G45" s="20" t="s">
        <v>129</v>
      </c>
      <c r="H45" s="80">
        <v>110.65</v>
      </c>
      <c r="I45" s="80">
        <f t="shared" si="2"/>
        <v>2.9118421052631578</v>
      </c>
      <c r="J45" s="80">
        <f t="shared" si="3"/>
        <v>1.2989666005291005</v>
      </c>
      <c r="K45" s="80">
        <v>2.0699999999999998</v>
      </c>
      <c r="L45" s="80">
        <v>42.35</v>
      </c>
      <c r="M45" s="80">
        <f>AVERAGE(K45:K46)</f>
        <v>2.0750000000000002</v>
      </c>
      <c r="N45" s="80">
        <f>AVERAGE(L45:L46)</f>
        <v>42.745000000000005</v>
      </c>
      <c r="O45" s="9"/>
      <c r="P45" s="9"/>
      <c r="Q45" s="9"/>
      <c r="R45" s="9"/>
    </row>
    <row r="46" spans="1:20" x14ac:dyDescent="0.25">
      <c r="A46" s="20" t="s">
        <v>138</v>
      </c>
      <c r="B46" s="20" t="s">
        <v>92</v>
      </c>
      <c r="C46" s="20" t="s">
        <v>131</v>
      </c>
      <c r="D46" s="20">
        <v>11</v>
      </c>
      <c r="E46" s="20">
        <v>5</v>
      </c>
      <c r="F46" s="70" t="s">
        <v>146</v>
      </c>
      <c r="G46" s="20" t="s">
        <v>92</v>
      </c>
      <c r="H46" s="80">
        <v>130.94</v>
      </c>
      <c r="I46" s="80">
        <f t="shared" si="2"/>
        <v>3.4457894736842101</v>
      </c>
      <c r="J46" s="80">
        <f t="shared" si="3"/>
        <v>1.5371593915343915</v>
      </c>
      <c r="K46" s="80">
        <v>2.08</v>
      </c>
      <c r="L46" s="80">
        <v>43.14</v>
      </c>
      <c r="M46" s="80"/>
      <c r="N46" s="80"/>
      <c r="O46" s="9"/>
      <c r="P46" s="9"/>
      <c r="Q46" s="9"/>
      <c r="R46" s="9"/>
    </row>
    <row r="47" spans="1:20" x14ac:dyDescent="0.25">
      <c r="A47" s="20" t="s">
        <v>138</v>
      </c>
      <c r="B47" s="20" t="s">
        <v>92</v>
      </c>
      <c r="C47" s="20" t="s">
        <v>130</v>
      </c>
      <c r="D47" s="20">
        <v>13</v>
      </c>
      <c r="E47" s="20">
        <v>5</v>
      </c>
      <c r="F47" s="70" t="s">
        <v>146</v>
      </c>
      <c r="G47" s="20" t="s">
        <v>129</v>
      </c>
      <c r="H47" s="80">
        <v>89.23</v>
      </c>
      <c r="I47" s="80">
        <f t="shared" si="2"/>
        <v>2.348157894736842</v>
      </c>
      <c r="J47" s="80">
        <f t="shared" si="3"/>
        <v>1.0475082671957672</v>
      </c>
      <c r="K47" s="80">
        <v>1.64</v>
      </c>
      <c r="L47" s="80">
        <v>42.75</v>
      </c>
      <c r="M47" s="80">
        <f>AVERAGE(K47:K48)</f>
        <v>1.7050000000000001</v>
      </c>
      <c r="N47" s="80">
        <f>AVERAGE(L47:L48)</f>
        <v>42.95</v>
      </c>
      <c r="O47" s="9"/>
      <c r="P47" s="9"/>
      <c r="Q47" s="9"/>
      <c r="R47" s="9"/>
    </row>
    <row r="48" spans="1:20" x14ac:dyDescent="0.25">
      <c r="A48" s="20" t="s">
        <v>138</v>
      </c>
      <c r="B48" s="20" t="s">
        <v>92</v>
      </c>
      <c r="C48" s="20" t="s">
        <v>130</v>
      </c>
      <c r="D48" s="20">
        <v>13</v>
      </c>
      <c r="E48" s="20">
        <v>5</v>
      </c>
      <c r="F48" s="70" t="s">
        <v>146</v>
      </c>
      <c r="G48" s="20" t="s">
        <v>92</v>
      </c>
      <c r="H48" s="80">
        <v>104.7</v>
      </c>
      <c r="I48" s="80">
        <f t="shared" si="2"/>
        <v>2.7552631578947366</v>
      </c>
      <c r="J48" s="80">
        <f t="shared" si="3"/>
        <v>1.2291170634920634</v>
      </c>
      <c r="K48" s="80">
        <v>1.77</v>
      </c>
      <c r="L48" s="80">
        <v>43.15</v>
      </c>
      <c r="M48" s="80"/>
      <c r="N48" s="80"/>
      <c r="O48" s="9"/>
      <c r="P48" s="9"/>
      <c r="Q48" s="9"/>
      <c r="R48" s="9"/>
    </row>
    <row r="49" spans="1:20" x14ac:dyDescent="0.25">
      <c r="A49" s="20" t="s">
        <v>138</v>
      </c>
      <c r="B49" s="20" t="s">
        <v>92</v>
      </c>
      <c r="C49" s="20" t="s">
        <v>127</v>
      </c>
      <c r="D49" s="20">
        <v>19</v>
      </c>
      <c r="E49" s="20">
        <v>5</v>
      </c>
      <c r="F49" s="70" t="s">
        <v>146</v>
      </c>
      <c r="G49" s="20" t="s">
        <v>129</v>
      </c>
      <c r="H49" s="80">
        <v>54.43</v>
      </c>
      <c r="I49" s="80">
        <f t="shared" si="2"/>
        <v>1.4323684210526315</v>
      </c>
      <c r="J49" s="80">
        <f t="shared" si="3"/>
        <v>0.63897652116402104</v>
      </c>
      <c r="K49" s="80">
        <v>2.02</v>
      </c>
      <c r="L49" s="80">
        <v>43.47</v>
      </c>
      <c r="M49" s="80">
        <f>AVERAGE(K49:K50)</f>
        <v>1.98</v>
      </c>
      <c r="N49" s="80">
        <f>AVERAGE(L49:L50)</f>
        <v>43.405000000000001</v>
      </c>
      <c r="O49" s="9"/>
      <c r="P49" s="9"/>
      <c r="Q49" s="9"/>
      <c r="R49" s="9"/>
    </row>
    <row r="50" spans="1:20" x14ac:dyDescent="0.25">
      <c r="A50" s="20" t="s">
        <v>138</v>
      </c>
      <c r="B50" s="20" t="s">
        <v>92</v>
      </c>
      <c r="C50" s="20" t="s">
        <v>127</v>
      </c>
      <c r="D50" s="20">
        <v>19</v>
      </c>
      <c r="E50" s="20">
        <v>5</v>
      </c>
      <c r="F50" s="70" t="s">
        <v>146</v>
      </c>
      <c r="G50" s="20" t="s">
        <v>92</v>
      </c>
      <c r="H50" s="80">
        <v>83.67</v>
      </c>
      <c r="I50" s="80">
        <f t="shared" si="2"/>
        <v>2.2018421052631578</v>
      </c>
      <c r="J50" s="80">
        <f t="shared" si="3"/>
        <v>0.98223710317460322</v>
      </c>
      <c r="K50" s="80">
        <v>1.94</v>
      </c>
      <c r="L50" s="80">
        <v>43.34</v>
      </c>
      <c r="M50" s="80"/>
      <c r="N50" s="80"/>
      <c r="O50" s="9"/>
      <c r="P50" s="9"/>
      <c r="Q50" s="9"/>
      <c r="R50" s="9"/>
    </row>
    <row r="51" spans="1:20" x14ac:dyDescent="0.25">
      <c r="A51" s="20" t="s">
        <v>138</v>
      </c>
      <c r="B51" s="20" t="s">
        <v>92</v>
      </c>
      <c r="C51" s="20" t="s">
        <v>133</v>
      </c>
      <c r="D51" s="20">
        <v>34</v>
      </c>
      <c r="E51" s="20">
        <v>5</v>
      </c>
      <c r="F51" s="70" t="s">
        <v>146</v>
      </c>
      <c r="G51" s="20" t="s">
        <v>129</v>
      </c>
      <c r="H51" s="80">
        <v>50.04</v>
      </c>
      <c r="I51" s="80">
        <f t="shared" si="2"/>
        <v>1.3168421052631578</v>
      </c>
      <c r="J51" s="80">
        <f t="shared" si="3"/>
        <v>0.58744047619047624</v>
      </c>
      <c r="K51" s="80">
        <v>2.0699999999999998</v>
      </c>
      <c r="L51" s="80">
        <v>43.7</v>
      </c>
      <c r="M51" s="80">
        <f>AVERAGE(K51:K52)</f>
        <v>2.105</v>
      </c>
      <c r="N51" s="80">
        <f>AVERAGE(L51:L52)</f>
        <v>43.55</v>
      </c>
      <c r="O51" s="9"/>
      <c r="P51" s="9"/>
      <c r="Q51" s="9"/>
      <c r="R51" s="9"/>
    </row>
    <row r="52" spans="1:20" x14ac:dyDescent="0.25">
      <c r="A52" s="20" t="s">
        <v>138</v>
      </c>
      <c r="B52" s="20" t="s">
        <v>92</v>
      </c>
      <c r="C52" s="20" t="s">
        <v>133</v>
      </c>
      <c r="D52" s="20">
        <v>34</v>
      </c>
      <c r="E52" s="20">
        <v>5</v>
      </c>
      <c r="F52" s="70" t="s">
        <v>146</v>
      </c>
      <c r="G52" s="20" t="s">
        <v>92</v>
      </c>
      <c r="H52" s="85">
        <v>50.34</v>
      </c>
      <c r="I52" s="80">
        <f t="shared" si="2"/>
        <v>1.3247368421052632</v>
      </c>
      <c r="J52" s="80">
        <f t="shared" si="3"/>
        <v>0.59096230158730156</v>
      </c>
      <c r="K52" s="80">
        <v>2.14</v>
      </c>
      <c r="L52" s="80">
        <v>43.4</v>
      </c>
      <c r="M52" s="80"/>
      <c r="N52" s="80"/>
      <c r="O52" s="9"/>
      <c r="P52" s="9"/>
      <c r="Q52" s="9"/>
      <c r="R52" s="9"/>
    </row>
    <row r="53" spans="1:20" x14ac:dyDescent="0.25">
      <c r="A53" s="20" t="s">
        <v>138</v>
      </c>
      <c r="B53" s="20" t="s">
        <v>92</v>
      </c>
      <c r="C53" s="20" t="s">
        <v>132</v>
      </c>
      <c r="D53" s="20">
        <v>5</v>
      </c>
      <c r="E53" s="20">
        <v>6</v>
      </c>
      <c r="F53" s="70" t="s">
        <v>134</v>
      </c>
      <c r="G53" s="20" t="s">
        <v>129</v>
      </c>
      <c r="H53" s="80">
        <v>132.13999999999999</v>
      </c>
      <c r="I53" s="80">
        <f t="shared" si="2"/>
        <v>3.4773684210526312</v>
      </c>
      <c r="J53" s="80">
        <f t="shared" si="3"/>
        <v>1.5512466931216928</v>
      </c>
      <c r="K53" s="80">
        <v>2.12</v>
      </c>
      <c r="L53" s="80">
        <v>43.32</v>
      </c>
      <c r="M53" s="80">
        <f>AVERAGE(K53:K54)</f>
        <v>2.2999999999999998</v>
      </c>
      <c r="N53" s="80">
        <f>AVERAGE(L53:L54)</f>
        <v>43.519999999999996</v>
      </c>
      <c r="O53" s="80">
        <f>AVERAGE(I53:I62)</f>
        <v>2.8521315789473682</v>
      </c>
      <c r="P53" s="80">
        <f>AVERAGE(J53:J62)</f>
        <v>1.2723298611111109</v>
      </c>
      <c r="Q53" s="80">
        <f>AVERAGE(K53:K62)</f>
        <v>2.2680000000000002</v>
      </c>
      <c r="R53" s="80">
        <f>AVERAGE(L53:L62)</f>
        <v>43.674999999999997</v>
      </c>
      <c r="S53" s="80" t="e">
        <f>#REF!*0.446</f>
        <v>#REF!</v>
      </c>
      <c r="T53" s="118">
        <f>+R53/Q53</f>
        <v>19.257054673721338</v>
      </c>
    </row>
    <row r="54" spans="1:20" x14ac:dyDescent="0.25">
      <c r="A54" s="20" t="s">
        <v>138</v>
      </c>
      <c r="B54" s="20" t="s">
        <v>92</v>
      </c>
      <c r="C54" s="20" t="s">
        <v>132</v>
      </c>
      <c r="D54" s="20">
        <v>5</v>
      </c>
      <c r="E54" s="20">
        <v>6</v>
      </c>
      <c r="F54" s="70" t="s">
        <v>134</v>
      </c>
      <c r="G54" s="20" t="s">
        <v>92</v>
      </c>
      <c r="H54" s="80">
        <v>134.22999999999999</v>
      </c>
      <c r="I54" s="80">
        <f t="shared" si="2"/>
        <v>3.5323684210526314</v>
      </c>
      <c r="J54" s="80">
        <f t="shared" si="3"/>
        <v>1.5757820767195765</v>
      </c>
      <c r="K54" s="80">
        <v>2.48</v>
      </c>
      <c r="L54" s="80">
        <v>43.72</v>
      </c>
      <c r="M54" s="80"/>
      <c r="N54" s="80"/>
      <c r="O54" s="9"/>
      <c r="P54" s="9"/>
      <c r="Q54" s="9"/>
      <c r="R54" s="9"/>
    </row>
    <row r="55" spans="1:20" x14ac:dyDescent="0.25">
      <c r="A55" s="20" t="s">
        <v>138</v>
      </c>
      <c r="B55" s="20" t="s">
        <v>92</v>
      </c>
      <c r="C55" s="20" t="s">
        <v>131</v>
      </c>
      <c r="D55" s="20">
        <v>9</v>
      </c>
      <c r="E55" s="20">
        <v>6</v>
      </c>
      <c r="F55" s="70" t="s">
        <v>134</v>
      </c>
      <c r="G55" s="20" t="s">
        <v>129</v>
      </c>
      <c r="H55" s="80">
        <v>118.75</v>
      </c>
      <c r="I55" s="80">
        <f t="shared" si="2"/>
        <v>3.125</v>
      </c>
      <c r="J55" s="80">
        <f t="shared" si="3"/>
        <v>1.3940558862433861</v>
      </c>
      <c r="K55" s="80">
        <v>1.96</v>
      </c>
      <c r="L55" s="80">
        <v>43.4</v>
      </c>
      <c r="M55" s="80">
        <f>AVERAGE(K55:K56)</f>
        <v>1.99</v>
      </c>
      <c r="N55" s="80">
        <f>AVERAGE(L55:L56)</f>
        <v>43.31</v>
      </c>
      <c r="O55" s="9"/>
      <c r="P55" s="9"/>
      <c r="Q55" s="9"/>
      <c r="R55" s="9"/>
    </row>
    <row r="56" spans="1:20" x14ac:dyDescent="0.25">
      <c r="A56" s="20" t="s">
        <v>138</v>
      </c>
      <c r="B56" s="20" t="s">
        <v>92</v>
      </c>
      <c r="C56" s="20" t="s">
        <v>131</v>
      </c>
      <c r="D56" s="20">
        <v>9</v>
      </c>
      <c r="E56" s="20">
        <v>6</v>
      </c>
      <c r="F56" s="70" t="s">
        <v>134</v>
      </c>
      <c r="G56" s="20" t="s">
        <v>92</v>
      </c>
      <c r="H56" s="80">
        <v>89.7</v>
      </c>
      <c r="I56" s="80">
        <f t="shared" si="2"/>
        <v>2.3605263157894734</v>
      </c>
      <c r="J56" s="80">
        <f t="shared" si="3"/>
        <v>1.0530257936507936</v>
      </c>
      <c r="K56" s="80">
        <v>2.02</v>
      </c>
      <c r="L56" s="80">
        <v>43.22</v>
      </c>
      <c r="M56" s="80"/>
      <c r="N56" s="80"/>
      <c r="O56" s="9"/>
      <c r="P56" s="9"/>
      <c r="Q56" s="9"/>
      <c r="R56" s="9"/>
    </row>
    <row r="57" spans="1:20" x14ac:dyDescent="0.25">
      <c r="A57" s="20" t="s">
        <v>138</v>
      </c>
      <c r="B57" s="20" t="s">
        <v>92</v>
      </c>
      <c r="C57" s="20" t="s">
        <v>130</v>
      </c>
      <c r="D57" s="20">
        <v>17</v>
      </c>
      <c r="E57" s="20">
        <v>6</v>
      </c>
      <c r="F57" s="70" t="s">
        <v>134</v>
      </c>
      <c r="G57" s="20" t="s">
        <v>129</v>
      </c>
      <c r="H57" s="80">
        <v>125.82</v>
      </c>
      <c r="I57" s="80">
        <f t="shared" si="2"/>
        <v>3.3110526315789466</v>
      </c>
      <c r="J57" s="80">
        <f t="shared" si="3"/>
        <v>1.4770535714285713</v>
      </c>
      <c r="K57" s="80">
        <v>2.64</v>
      </c>
      <c r="L57" s="80">
        <v>43.72</v>
      </c>
      <c r="M57" s="80">
        <f>AVERAGE(K57:K58)</f>
        <v>2.6150000000000002</v>
      </c>
      <c r="N57" s="80">
        <f>AVERAGE(L57:L58)</f>
        <v>43.724999999999994</v>
      </c>
      <c r="O57" s="9"/>
      <c r="P57" s="9"/>
      <c r="Q57" s="9"/>
      <c r="R57" s="9"/>
    </row>
    <row r="58" spans="1:20" x14ac:dyDescent="0.25">
      <c r="A58" s="20" t="s">
        <v>138</v>
      </c>
      <c r="B58" s="20" t="s">
        <v>92</v>
      </c>
      <c r="C58" s="20" t="s">
        <v>130</v>
      </c>
      <c r="D58" s="20">
        <v>17</v>
      </c>
      <c r="E58" s="20">
        <v>6</v>
      </c>
      <c r="F58" s="70" t="s">
        <v>134</v>
      </c>
      <c r="G58" s="20" t="s">
        <v>92</v>
      </c>
      <c r="H58" s="80">
        <v>104.42</v>
      </c>
      <c r="I58" s="80">
        <f t="shared" si="2"/>
        <v>2.7478947368421052</v>
      </c>
      <c r="J58" s="80">
        <f t="shared" si="3"/>
        <v>1.2258300264550266</v>
      </c>
      <c r="K58" s="80">
        <v>2.59</v>
      </c>
      <c r="L58" s="80">
        <v>43.73</v>
      </c>
      <c r="M58" s="80"/>
      <c r="N58" s="80"/>
      <c r="O58" s="9"/>
      <c r="P58" s="9"/>
      <c r="Q58" s="9"/>
      <c r="R58" s="9"/>
    </row>
    <row r="59" spans="1:20" x14ac:dyDescent="0.25">
      <c r="A59" s="20" t="s">
        <v>138</v>
      </c>
      <c r="B59" s="20" t="s">
        <v>92</v>
      </c>
      <c r="C59" s="20" t="s">
        <v>127</v>
      </c>
      <c r="D59" s="20">
        <v>22</v>
      </c>
      <c r="E59" s="20">
        <v>6</v>
      </c>
      <c r="F59" s="70" t="s">
        <v>134</v>
      </c>
      <c r="G59" s="20" t="s">
        <v>129</v>
      </c>
      <c r="H59" s="80">
        <v>85.74</v>
      </c>
      <c r="I59" s="80">
        <f t="shared" si="2"/>
        <v>2.2563157894736836</v>
      </c>
      <c r="J59" s="80">
        <f t="shared" si="3"/>
        <v>1.0065376984126984</v>
      </c>
      <c r="K59" s="80">
        <v>2.1800000000000002</v>
      </c>
      <c r="L59" s="80">
        <v>43.7</v>
      </c>
      <c r="M59" s="80">
        <f>AVERAGE(K59:K60)</f>
        <v>2.2000000000000002</v>
      </c>
      <c r="N59" s="80">
        <f>AVERAGE(L59:L60)</f>
        <v>43.66</v>
      </c>
      <c r="O59" s="9"/>
      <c r="P59" s="9"/>
      <c r="Q59" s="9"/>
      <c r="R59" s="9"/>
    </row>
    <row r="60" spans="1:20" x14ac:dyDescent="0.25">
      <c r="A60" s="20" t="s">
        <v>138</v>
      </c>
      <c r="B60" s="20" t="s">
        <v>92</v>
      </c>
      <c r="C60" s="20" t="s">
        <v>127</v>
      </c>
      <c r="D60" s="20">
        <v>22</v>
      </c>
      <c r="E60" s="20">
        <v>6</v>
      </c>
      <c r="F60" s="70" t="s">
        <v>134</v>
      </c>
      <c r="G60" s="20" t="s">
        <v>92</v>
      </c>
      <c r="H60" s="80">
        <v>66.900000000000006</v>
      </c>
      <c r="I60" s="80">
        <f t="shared" si="2"/>
        <v>1.7605263157894735</v>
      </c>
      <c r="J60" s="80">
        <f t="shared" si="3"/>
        <v>0.78536706349206353</v>
      </c>
      <c r="K60" s="80">
        <v>2.2200000000000002</v>
      </c>
      <c r="L60" s="80">
        <v>43.62</v>
      </c>
      <c r="M60" s="80"/>
      <c r="N60" s="80"/>
      <c r="O60" s="9"/>
      <c r="P60" s="9"/>
      <c r="Q60" s="9"/>
      <c r="R60" s="9"/>
    </row>
    <row r="61" spans="1:20" x14ac:dyDescent="0.25">
      <c r="A61" s="20" t="s">
        <v>138</v>
      </c>
      <c r="B61" s="20" t="s">
        <v>92</v>
      </c>
      <c r="C61" s="20" t="s">
        <v>133</v>
      </c>
      <c r="D61" s="20">
        <v>31</v>
      </c>
      <c r="E61" s="20">
        <v>6</v>
      </c>
      <c r="F61" s="70" t="s">
        <v>134</v>
      </c>
      <c r="G61" s="20" t="s">
        <v>129</v>
      </c>
      <c r="H61" s="80">
        <v>115.9</v>
      </c>
      <c r="I61" s="80">
        <f t="shared" si="2"/>
        <v>3.0500000000000003</v>
      </c>
      <c r="J61" s="80">
        <f t="shared" si="3"/>
        <v>1.3605985449735452</v>
      </c>
      <c r="K61" s="80">
        <v>2.37</v>
      </c>
      <c r="L61" s="80">
        <v>44.12</v>
      </c>
      <c r="M61" s="80">
        <f>AVERAGE(K61:K62)</f>
        <v>2.2350000000000003</v>
      </c>
      <c r="N61" s="80">
        <f>AVERAGE(L61:L62)</f>
        <v>44.16</v>
      </c>
      <c r="O61" s="9"/>
      <c r="P61" s="9"/>
      <c r="Q61" s="9"/>
      <c r="R61" s="9"/>
    </row>
    <row r="62" spans="1:20" x14ac:dyDescent="0.25">
      <c r="A62" s="20" t="s">
        <v>138</v>
      </c>
      <c r="B62" s="20" t="s">
        <v>92</v>
      </c>
      <c r="C62" s="20" t="s">
        <v>133</v>
      </c>
      <c r="D62" s="20">
        <v>31</v>
      </c>
      <c r="E62" s="20">
        <v>6</v>
      </c>
      <c r="F62" s="70" t="s">
        <v>134</v>
      </c>
      <c r="G62" s="20" t="s">
        <v>92</v>
      </c>
      <c r="H62" s="80">
        <v>110.21</v>
      </c>
      <c r="I62" s="80">
        <f t="shared" si="2"/>
        <v>2.9002631578947362</v>
      </c>
      <c r="J62" s="80">
        <f t="shared" si="3"/>
        <v>1.2938012566137564</v>
      </c>
      <c r="K62" s="80">
        <v>2.1</v>
      </c>
      <c r="L62" s="80">
        <v>44.2</v>
      </c>
      <c r="M62" s="80"/>
      <c r="N62" s="80"/>
      <c r="O62" s="9"/>
      <c r="P62" s="9"/>
      <c r="Q62" s="9"/>
      <c r="R62" s="9"/>
    </row>
    <row r="63" spans="1:20" x14ac:dyDescent="0.25">
      <c r="A63" s="20" t="s">
        <v>138</v>
      </c>
      <c r="B63" s="20" t="s">
        <v>92</v>
      </c>
      <c r="C63" s="20" t="s">
        <v>135</v>
      </c>
      <c r="D63" s="20">
        <v>26</v>
      </c>
      <c r="E63" s="20">
        <v>8</v>
      </c>
      <c r="F63" s="70" t="s">
        <v>94</v>
      </c>
      <c r="G63" s="20" t="s">
        <v>129</v>
      </c>
      <c r="H63" s="80">
        <v>96.85</v>
      </c>
      <c r="I63" s="80">
        <f t="shared" si="2"/>
        <v>2.5486842105263157</v>
      </c>
      <c r="J63" s="80">
        <f t="shared" si="3"/>
        <v>1.1369626322751321</v>
      </c>
      <c r="K63" s="80">
        <v>2.58</v>
      </c>
      <c r="L63" s="80">
        <v>44.56</v>
      </c>
      <c r="M63" s="80">
        <f>AVERAGE(K63:K64)</f>
        <v>2.58</v>
      </c>
      <c r="N63" s="80">
        <f>AVERAGE(L63:L64)</f>
        <v>44.585000000000001</v>
      </c>
      <c r="O63" s="80">
        <f>AVERAGE(M63:M64)</f>
        <v>2.58</v>
      </c>
      <c r="P63" s="80">
        <f>AVERAGE(N63:N64)</f>
        <v>44.585000000000001</v>
      </c>
      <c r="Q63" s="80">
        <f>AVERAGE(M63:M64)</f>
        <v>2.58</v>
      </c>
      <c r="R63" s="80">
        <f>AVERAGE(N63:N64)</f>
        <v>44.585000000000001</v>
      </c>
      <c r="S63" s="80" t="e">
        <f>#REF!*0.446</f>
        <v>#REF!</v>
      </c>
      <c r="T63" s="118">
        <f>+R63/Q63</f>
        <v>17.281007751937985</v>
      </c>
    </row>
    <row r="64" spans="1:20" x14ac:dyDescent="0.25">
      <c r="A64" s="20" t="s">
        <v>138</v>
      </c>
      <c r="B64" s="20" t="s">
        <v>92</v>
      </c>
      <c r="C64" s="20" t="s">
        <v>135</v>
      </c>
      <c r="D64" s="20">
        <v>26</v>
      </c>
      <c r="E64" s="20">
        <v>8</v>
      </c>
      <c r="F64" s="70" t="s">
        <v>94</v>
      </c>
      <c r="G64" s="20" t="s">
        <v>92</v>
      </c>
      <c r="H64" s="80">
        <v>124.68</v>
      </c>
      <c r="I64" s="80">
        <f t="shared" si="2"/>
        <v>3.2810526315789472</v>
      </c>
      <c r="J64" s="80">
        <f t="shared" si="3"/>
        <v>1.4636706349206348</v>
      </c>
      <c r="K64" s="80">
        <v>2.58</v>
      </c>
      <c r="L64" s="80">
        <v>44.61</v>
      </c>
      <c r="M64" s="80"/>
      <c r="N64" s="80"/>
      <c r="O64" s="9"/>
      <c r="P64" s="9"/>
      <c r="Q64" s="9"/>
      <c r="R64" s="9"/>
    </row>
    <row r="65" spans="1:1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18" workbookViewId="0">
      <selection activeCell="L46" sqref="L46"/>
    </sheetView>
  </sheetViews>
  <sheetFormatPr defaultRowHeight="15" x14ac:dyDescent="0.25"/>
  <cols>
    <col min="4" max="4" width="29.28515625" customWidth="1"/>
  </cols>
  <sheetData>
    <row r="1" spans="1:16" x14ac:dyDescent="0.25">
      <c r="A1">
        <v>2006</v>
      </c>
    </row>
    <row r="3" spans="1:16" ht="27" thickBot="1" x14ac:dyDescent="0.3">
      <c r="A3" s="132" t="s">
        <v>46</v>
      </c>
      <c r="B3" s="132" t="s">
        <v>111</v>
      </c>
      <c r="C3" s="132" t="s">
        <v>112</v>
      </c>
      <c r="D3" s="132" t="s">
        <v>0</v>
      </c>
      <c r="E3" s="132" t="s">
        <v>114</v>
      </c>
      <c r="F3" s="88" t="s">
        <v>115</v>
      </c>
      <c r="G3" s="133" t="s">
        <v>116</v>
      </c>
      <c r="H3" s="133" t="s">
        <v>117</v>
      </c>
      <c r="I3" s="79" t="s">
        <v>118</v>
      </c>
      <c r="J3" s="79" t="s">
        <v>119</v>
      </c>
      <c r="K3" s="79" t="s">
        <v>120</v>
      </c>
      <c r="L3" s="79" t="s">
        <v>220</v>
      </c>
      <c r="M3" s="79" t="s">
        <v>122</v>
      </c>
      <c r="N3" s="79" t="s">
        <v>221</v>
      </c>
      <c r="O3" s="79" t="s">
        <v>124</v>
      </c>
      <c r="P3" s="79" t="s">
        <v>125</v>
      </c>
    </row>
    <row r="4" spans="1:16" x14ac:dyDescent="0.25">
      <c r="A4" s="27" t="s">
        <v>126</v>
      </c>
      <c r="B4" s="27" t="s">
        <v>127</v>
      </c>
      <c r="C4" s="27">
        <v>5</v>
      </c>
      <c r="D4" s="27" t="s">
        <v>104</v>
      </c>
      <c r="E4" s="27" t="s">
        <v>129</v>
      </c>
      <c r="F4" s="134">
        <v>32.130000000000003</v>
      </c>
      <c r="G4" s="90">
        <v>3.8</v>
      </c>
      <c r="H4" s="90">
        <v>41.98</v>
      </c>
      <c r="I4" s="4">
        <f>AVERAGE(F4:F5)</f>
        <v>37.89</v>
      </c>
      <c r="J4">
        <f>+(I4/1000000)/((0.76*0.5)/10000)</f>
        <v>0.99710526315789461</v>
      </c>
      <c r="K4">
        <f>AVERAGE(J4,J6,J8,J10,J12)</f>
        <v>0.64755263157894727</v>
      </c>
      <c r="L4" s="4">
        <f>AVERAGE(G4:G5)</f>
        <v>4.0150000000000006</v>
      </c>
      <c r="M4">
        <f>AVERAGE(L4,L6,L8,L10,L12)</f>
        <v>4.1390000000000002</v>
      </c>
      <c r="N4" s="4">
        <f>AVERAGE(H4:H5)</f>
        <v>42.489999999999995</v>
      </c>
      <c r="O4" s="4">
        <f>AVERAGE(N4,N6,N8,N10,N12)</f>
        <v>42.231999999999999</v>
      </c>
      <c r="P4">
        <f>+O4/M4</f>
        <v>10.203430780381733</v>
      </c>
    </row>
    <row r="5" spans="1:16" x14ac:dyDescent="0.25">
      <c r="A5" s="20" t="s">
        <v>126</v>
      </c>
      <c r="B5" s="20" t="s">
        <v>127</v>
      </c>
      <c r="C5" s="20">
        <v>5</v>
      </c>
      <c r="D5" s="20" t="s">
        <v>104</v>
      </c>
      <c r="E5" s="20" t="s">
        <v>92</v>
      </c>
      <c r="F5" s="110">
        <v>43.65</v>
      </c>
      <c r="G5" s="80">
        <v>4.2300000000000004</v>
      </c>
      <c r="H5" s="80">
        <v>43</v>
      </c>
    </row>
    <row r="6" spans="1:16" x14ac:dyDescent="0.25">
      <c r="A6" s="20" t="s">
        <v>126</v>
      </c>
      <c r="B6" s="20" t="s">
        <v>130</v>
      </c>
      <c r="C6" s="20">
        <v>12</v>
      </c>
      <c r="D6" s="20" t="s">
        <v>104</v>
      </c>
      <c r="E6" s="20" t="s">
        <v>129</v>
      </c>
      <c r="F6" s="110">
        <v>18.37</v>
      </c>
      <c r="G6" s="80">
        <v>4.1500000000000004</v>
      </c>
      <c r="H6" s="80">
        <v>42.41</v>
      </c>
      <c r="I6" s="4">
        <f>AVERAGE(F6:F7)</f>
        <v>20.875</v>
      </c>
      <c r="J6">
        <f>+(I6/1000000)/((0.76*0.5)/10000)</f>
        <v>0.54934210526315785</v>
      </c>
      <c r="L6" s="4">
        <f>AVERAGE(G6:G7)</f>
        <v>4.16</v>
      </c>
      <c r="N6" s="4">
        <f>AVERAGE(H6:H7)</f>
        <v>42.319999999999993</v>
      </c>
    </row>
    <row r="7" spans="1:16" x14ac:dyDescent="0.25">
      <c r="A7" s="20" t="s">
        <v>126</v>
      </c>
      <c r="B7" s="20" t="s">
        <v>130</v>
      </c>
      <c r="C7" s="20">
        <v>12</v>
      </c>
      <c r="D7" s="20" t="s">
        <v>104</v>
      </c>
      <c r="E7" s="20" t="s">
        <v>92</v>
      </c>
      <c r="F7" s="110">
        <v>23.38</v>
      </c>
      <c r="G7" s="80">
        <v>4.17</v>
      </c>
      <c r="H7" s="80">
        <v>42.23</v>
      </c>
    </row>
    <row r="8" spans="1:16" x14ac:dyDescent="0.25">
      <c r="A8" s="20" t="s">
        <v>126</v>
      </c>
      <c r="B8" s="20" t="s">
        <v>131</v>
      </c>
      <c r="C8" s="20">
        <v>14</v>
      </c>
      <c r="D8" s="20" t="s">
        <v>104</v>
      </c>
      <c r="E8" s="20" t="s">
        <v>129</v>
      </c>
      <c r="F8" s="110">
        <v>33.94</v>
      </c>
      <c r="G8" s="80">
        <v>4.12</v>
      </c>
      <c r="H8" s="80">
        <v>42.43</v>
      </c>
      <c r="I8" s="4">
        <f>AVERAGE(F8:F9)</f>
        <v>32.174999999999997</v>
      </c>
      <c r="J8">
        <f>+(I8/1000000)/((0.76*0.5)/10000)</f>
        <v>0.84671052631578936</v>
      </c>
      <c r="L8" s="4">
        <f>AVERAGE(G8:G9)</f>
        <v>4.0750000000000002</v>
      </c>
      <c r="N8" s="4">
        <f>AVERAGE(H8:H9)</f>
        <v>42.064999999999998</v>
      </c>
    </row>
    <row r="9" spans="1:16" x14ac:dyDescent="0.25">
      <c r="A9" s="20" t="s">
        <v>126</v>
      </c>
      <c r="B9" s="20" t="s">
        <v>131</v>
      </c>
      <c r="C9" s="20">
        <v>14</v>
      </c>
      <c r="D9" s="20" t="s">
        <v>104</v>
      </c>
      <c r="E9" s="20" t="s">
        <v>92</v>
      </c>
      <c r="F9" s="110">
        <v>30.41</v>
      </c>
      <c r="G9" s="80">
        <v>4.03</v>
      </c>
      <c r="H9" s="80">
        <v>41.7</v>
      </c>
    </row>
    <row r="10" spans="1:16" x14ac:dyDescent="0.25">
      <c r="A10" s="20" t="s">
        <v>126</v>
      </c>
      <c r="B10" s="20" t="s">
        <v>132</v>
      </c>
      <c r="C10" s="20">
        <v>34</v>
      </c>
      <c r="D10" s="20" t="s">
        <v>104</v>
      </c>
      <c r="E10" s="20" t="s">
        <v>129</v>
      </c>
      <c r="F10" s="110">
        <v>18.03</v>
      </c>
      <c r="G10" s="80">
        <v>4.05</v>
      </c>
      <c r="H10" s="80">
        <v>42.39</v>
      </c>
      <c r="I10" s="4">
        <f>AVERAGE(F10:F11)</f>
        <v>17.84</v>
      </c>
      <c r="J10">
        <f>+(I10/1000000)/((0.76*0.5)/10000)</f>
        <v>0.46947368421052627</v>
      </c>
      <c r="L10" s="4">
        <f>AVERAGE(G10:G11)</f>
        <v>4.1500000000000004</v>
      </c>
      <c r="N10" s="4">
        <f>AVERAGE(H10:H11)</f>
        <v>42.375</v>
      </c>
    </row>
    <row r="11" spans="1:16" x14ac:dyDescent="0.25">
      <c r="A11" s="20" t="s">
        <v>126</v>
      </c>
      <c r="B11" s="20" t="s">
        <v>132</v>
      </c>
      <c r="C11" s="20">
        <v>34</v>
      </c>
      <c r="D11" s="20" t="s">
        <v>104</v>
      </c>
      <c r="E11" s="20" t="s">
        <v>92</v>
      </c>
      <c r="F11" s="110">
        <v>17.649999999999999</v>
      </c>
      <c r="G11" s="80">
        <v>4.25</v>
      </c>
      <c r="H11" s="80">
        <v>42.36</v>
      </c>
    </row>
    <row r="12" spans="1:16" x14ac:dyDescent="0.25">
      <c r="A12" s="20" t="s">
        <v>126</v>
      </c>
      <c r="B12" s="20" t="s">
        <v>133</v>
      </c>
      <c r="C12" s="20">
        <v>27</v>
      </c>
      <c r="D12" s="20" t="s">
        <v>104</v>
      </c>
      <c r="E12" s="20" t="s">
        <v>129</v>
      </c>
      <c r="F12" s="110">
        <v>15.38</v>
      </c>
      <c r="G12" s="80">
        <v>4.32</v>
      </c>
      <c r="H12" s="80">
        <v>42.05</v>
      </c>
      <c r="I12" s="4">
        <f>AVERAGE(F12:F13)</f>
        <v>14.255000000000001</v>
      </c>
      <c r="J12">
        <f>+(I12/1000000)/((0.76*0.5)/10000)</f>
        <v>0.37513157894736843</v>
      </c>
      <c r="L12" s="4">
        <f>AVERAGE(G12:G13)</f>
        <v>4.2949999999999999</v>
      </c>
      <c r="N12" s="4">
        <f>AVERAGE(H12:H13)</f>
        <v>41.91</v>
      </c>
    </row>
    <row r="13" spans="1:16" x14ac:dyDescent="0.25">
      <c r="A13" s="20" t="s">
        <v>126</v>
      </c>
      <c r="B13" s="20" t="s">
        <v>133</v>
      </c>
      <c r="C13" s="20">
        <v>27</v>
      </c>
      <c r="D13" s="20" t="s">
        <v>104</v>
      </c>
      <c r="E13" s="20" t="s">
        <v>92</v>
      </c>
      <c r="F13" s="110">
        <v>13.13</v>
      </c>
      <c r="G13" s="80">
        <v>4.2699999999999996</v>
      </c>
      <c r="H13" s="80">
        <v>41.77</v>
      </c>
    </row>
    <row r="14" spans="1:16" x14ac:dyDescent="0.25">
      <c r="A14" s="20" t="s">
        <v>126</v>
      </c>
      <c r="B14" s="20" t="s">
        <v>127</v>
      </c>
      <c r="C14" s="20">
        <v>3</v>
      </c>
      <c r="D14" s="20" t="s">
        <v>134</v>
      </c>
      <c r="E14" s="20" t="s">
        <v>129</v>
      </c>
      <c r="F14" s="110">
        <v>28.7</v>
      </c>
      <c r="G14" s="80">
        <v>4.24</v>
      </c>
      <c r="H14" s="80">
        <v>43.22</v>
      </c>
      <c r="I14" s="4">
        <f>AVERAGE(F14:F15)</f>
        <v>29.869999999999997</v>
      </c>
      <c r="J14">
        <f>+(I14/1000000)/((0.76*0.5)/10000)</f>
        <v>0.78605263157894723</v>
      </c>
      <c r="K14">
        <f>AVERAGE(J14,J16,J18,J20,J22)</f>
        <v>0.95763157894736817</v>
      </c>
      <c r="L14" s="4">
        <f>AVERAGE(G14:G15)</f>
        <v>4.2249999999999996</v>
      </c>
      <c r="M14">
        <f>AVERAGE(L14,L16,L18,L20,L22)</f>
        <v>3.9939999999999998</v>
      </c>
      <c r="N14" s="4">
        <f>AVERAGE(H14:H15)</f>
        <v>43.284999999999997</v>
      </c>
      <c r="O14">
        <f>AVERAGE(N14,N16,N18,N20,N22)</f>
        <v>42.106999999999992</v>
      </c>
      <c r="P14">
        <f>+O14/M14</f>
        <v>10.542563845768651</v>
      </c>
    </row>
    <row r="15" spans="1:16" x14ac:dyDescent="0.25">
      <c r="A15" s="20" t="s">
        <v>126</v>
      </c>
      <c r="B15" s="20" t="s">
        <v>127</v>
      </c>
      <c r="C15" s="20">
        <v>3</v>
      </c>
      <c r="D15" s="20" t="s">
        <v>134</v>
      </c>
      <c r="E15" s="20" t="s">
        <v>92</v>
      </c>
      <c r="F15" s="110">
        <v>31.04</v>
      </c>
      <c r="G15" s="80">
        <v>4.21</v>
      </c>
      <c r="H15" s="80">
        <v>43.35</v>
      </c>
    </row>
    <row r="16" spans="1:16" x14ac:dyDescent="0.25">
      <c r="A16" s="20" t="s">
        <v>126</v>
      </c>
      <c r="B16" s="20" t="s">
        <v>130</v>
      </c>
      <c r="C16" s="20">
        <v>9</v>
      </c>
      <c r="D16" s="20" t="s">
        <v>134</v>
      </c>
      <c r="E16" s="20" t="s">
        <v>129</v>
      </c>
      <c r="F16" s="110">
        <v>30.34</v>
      </c>
      <c r="G16" s="80">
        <v>4.1100000000000003</v>
      </c>
      <c r="H16" s="80">
        <v>42.21</v>
      </c>
      <c r="I16" s="4">
        <f>AVERAGE(F16:F17)</f>
        <v>34.384999999999998</v>
      </c>
      <c r="J16">
        <f>+(I16/1000000)/((0.76*0.5)/10000)</f>
        <v>0.90486842105263143</v>
      </c>
      <c r="L16" s="4">
        <f>AVERAGE(G16:G17)</f>
        <v>4.21</v>
      </c>
      <c r="N16" s="4">
        <f>AVERAGE(H16:H17)</f>
        <v>42.39</v>
      </c>
    </row>
    <row r="17" spans="1:16" x14ac:dyDescent="0.25">
      <c r="A17" s="20" t="s">
        <v>126</v>
      </c>
      <c r="B17" s="20" t="s">
        <v>130</v>
      </c>
      <c r="C17" s="20">
        <v>9</v>
      </c>
      <c r="D17" s="20" t="s">
        <v>134</v>
      </c>
      <c r="E17" s="20" t="s">
        <v>92</v>
      </c>
      <c r="F17" s="110">
        <v>38.43</v>
      </c>
      <c r="G17" s="80">
        <v>4.3099999999999996</v>
      </c>
      <c r="H17" s="80">
        <v>42.57</v>
      </c>
    </row>
    <row r="18" spans="1:16" x14ac:dyDescent="0.25">
      <c r="A18" s="20" t="s">
        <v>126</v>
      </c>
      <c r="B18" s="20" t="s">
        <v>131</v>
      </c>
      <c r="C18" s="20">
        <v>19</v>
      </c>
      <c r="D18" s="20" t="s">
        <v>134</v>
      </c>
      <c r="E18" s="20" t="s">
        <v>129</v>
      </c>
      <c r="F18" s="110">
        <v>48.28</v>
      </c>
      <c r="G18" s="80">
        <v>3.83</v>
      </c>
      <c r="H18" s="80">
        <v>41.51</v>
      </c>
      <c r="I18" s="4">
        <f>AVERAGE(F18:F19)</f>
        <v>43.594999999999999</v>
      </c>
      <c r="J18">
        <f>+(I18/1000000)/((0.76*0.5)/10000)</f>
        <v>1.147236842105263</v>
      </c>
      <c r="L18" s="4">
        <f>AVERAGE(G18:G19)</f>
        <v>3.9000000000000004</v>
      </c>
      <c r="N18" s="4">
        <f>AVERAGE(H18:H19)</f>
        <v>41.47</v>
      </c>
    </row>
    <row r="19" spans="1:16" x14ac:dyDescent="0.25">
      <c r="A19" s="20" t="s">
        <v>126</v>
      </c>
      <c r="B19" s="20" t="s">
        <v>131</v>
      </c>
      <c r="C19" s="20">
        <v>19</v>
      </c>
      <c r="D19" s="20" t="s">
        <v>134</v>
      </c>
      <c r="E19" s="20" t="s">
        <v>92</v>
      </c>
      <c r="F19" s="110">
        <v>38.909999999999997</v>
      </c>
      <c r="G19" s="80">
        <v>3.97</v>
      </c>
      <c r="H19" s="80">
        <v>41.43</v>
      </c>
    </row>
    <row r="20" spans="1:16" x14ac:dyDescent="0.25">
      <c r="A20" s="20" t="s">
        <v>126</v>
      </c>
      <c r="B20" s="20" t="s">
        <v>132</v>
      </c>
      <c r="C20" s="20">
        <v>33</v>
      </c>
      <c r="D20" s="20" t="s">
        <v>134</v>
      </c>
      <c r="E20" s="20" t="s">
        <v>129</v>
      </c>
      <c r="F20" s="110">
        <v>30.12</v>
      </c>
      <c r="G20" s="80">
        <v>4</v>
      </c>
      <c r="H20" s="80">
        <v>42.72</v>
      </c>
      <c r="I20" s="4">
        <f>AVERAGE(F20:F21)</f>
        <v>26.41</v>
      </c>
      <c r="J20">
        <f>+(I20/1000000)/((0.76*0.5)/10000)</f>
        <v>0.69499999999999995</v>
      </c>
      <c r="L20" s="4">
        <f>AVERAGE(G20:G21)</f>
        <v>3.9350000000000001</v>
      </c>
      <c r="N20" s="4">
        <f>AVERAGE(H20:H21)</f>
        <v>42.064999999999998</v>
      </c>
    </row>
    <row r="21" spans="1:16" x14ac:dyDescent="0.25">
      <c r="A21" s="20" t="s">
        <v>126</v>
      </c>
      <c r="B21" s="20" t="s">
        <v>132</v>
      </c>
      <c r="C21" s="20">
        <v>33</v>
      </c>
      <c r="D21" s="20" t="s">
        <v>134</v>
      </c>
      <c r="E21" s="20" t="s">
        <v>92</v>
      </c>
      <c r="F21" s="110">
        <v>22.7</v>
      </c>
      <c r="G21" s="80">
        <v>3.87</v>
      </c>
      <c r="H21" s="80">
        <v>41.41</v>
      </c>
    </row>
    <row r="22" spans="1:16" x14ac:dyDescent="0.25">
      <c r="A22" s="20" t="s">
        <v>126</v>
      </c>
      <c r="B22" s="20" t="s">
        <v>133</v>
      </c>
      <c r="C22" s="20">
        <v>29</v>
      </c>
      <c r="D22" s="20" t="s">
        <v>134</v>
      </c>
      <c r="E22" s="20" t="s">
        <v>129</v>
      </c>
      <c r="F22" s="110">
        <v>51.12</v>
      </c>
      <c r="G22" s="80">
        <v>3.82</v>
      </c>
      <c r="H22" s="80">
        <v>41.42</v>
      </c>
      <c r="I22" s="4">
        <f>AVERAGE(F22:F23)</f>
        <v>47.69</v>
      </c>
      <c r="J22">
        <f>+(I22/1000000)/((0.76*0.5)/10000)</f>
        <v>1.2549999999999999</v>
      </c>
      <c r="L22" s="4">
        <f>AVERAGE(G22:G23)</f>
        <v>3.7</v>
      </c>
      <c r="N22" s="4">
        <f>AVERAGE(H22:H23)</f>
        <v>41.325000000000003</v>
      </c>
    </row>
    <row r="23" spans="1:16" x14ac:dyDescent="0.25">
      <c r="A23" s="20" t="s">
        <v>126</v>
      </c>
      <c r="B23" s="20" t="s">
        <v>133</v>
      </c>
      <c r="C23" s="20">
        <v>29</v>
      </c>
      <c r="D23" s="20" t="s">
        <v>134</v>
      </c>
      <c r="E23" s="20" t="s">
        <v>92</v>
      </c>
      <c r="F23" s="110">
        <v>44.26</v>
      </c>
      <c r="G23" s="80">
        <v>3.58</v>
      </c>
      <c r="H23" s="80">
        <v>41.23</v>
      </c>
    </row>
    <row r="24" spans="1:16" x14ac:dyDescent="0.25">
      <c r="A24" s="20" t="s">
        <v>126</v>
      </c>
      <c r="B24" s="20" t="s">
        <v>127</v>
      </c>
      <c r="C24" s="20">
        <v>7</v>
      </c>
      <c r="D24" s="20" t="s">
        <v>128</v>
      </c>
      <c r="E24" s="20" t="s">
        <v>129</v>
      </c>
      <c r="F24" s="110">
        <v>19.55</v>
      </c>
      <c r="G24" s="80">
        <v>4.26</v>
      </c>
      <c r="H24" s="80">
        <v>42.47</v>
      </c>
      <c r="I24" s="4">
        <f>AVERAGE(F24:F25)</f>
        <v>19.350000000000001</v>
      </c>
      <c r="J24">
        <f>+(I24/1000000)/((0.76*0.5)/10000)</f>
        <v>0.50921052631578956</v>
      </c>
      <c r="K24">
        <f>AVERAGE(J24,J26,J28,J30,J32)</f>
        <v>0.6551315789473684</v>
      </c>
      <c r="L24" s="4">
        <f>AVERAGE(G24:G25)</f>
        <v>4.18</v>
      </c>
      <c r="M24">
        <f>AVERAGE(L24,L26,L28,L30,L32)</f>
        <v>4.1669999999999998</v>
      </c>
      <c r="N24" s="4">
        <f>AVERAGE(H24:H25)</f>
        <v>42.034999999999997</v>
      </c>
      <c r="O24">
        <f>AVERAGE(N24,N26,N28,N30,N32)</f>
        <v>42.166999999999994</v>
      </c>
      <c r="P24">
        <f>+O24/M24</f>
        <v>10.11927045836333</v>
      </c>
    </row>
    <row r="25" spans="1:16" x14ac:dyDescent="0.25">
      <c r="A25" s="20" t="s">
        <v>126</v>
      </c>
      <c r="B25" s="20" t="s">
        <v>127</v>
      </c>
      <c r="C25" s="20">
        <v>7</v>
      </c>
      <c r="D25" s="20" t="s">
        <v>128</v>
      </c>
      <c r="E25" s="20" t="s">
        <v>92</v>
      </c>
      <c r="F25" s="110">
        <v>19.149999999999999</v>
      </c>
      <c r="G25" s="80">
        <v>4.0999999999999996</v>
      </c>
      <c r="H25" s="80">
        <v>41.6</v>
      </c>
    </row>
    <row r="26" spans="1:16" x14ac:dyDescent="0.25">
      <c r="A26" s="20" t="s">
        <v>126</v>
      </c>
      <c r="B26" s="20" t="s">
        <v>130</v>
      </c>
      <c r="C26" s="20">
        <v>10</v>
      </c>
      <c r="D26" s="20" t="s">
        <v>128</v>
      </c>
      <c r="E26" s="20" t="s">
        <v>129</v>
      </c>
      <c r="F26" s="110">
        <v>24.7</v>
      </c>
      <c r="G26" s="80">
        <v>4.2699999999999996</v>
      </c>
      <c r="H26" s="80">
        <v>42.2</v>
      </c>
      <c r="I26" s="4">
        <f>AVERAGE(F26:F27)</f>
        <v>22.564999999999998</v>
      </c>
      <c r="J26">
        <f>+(I26/1000000)/((0.76*0.5)/10000)</f>
        <v>0.59381578947368419</v>
      </c>
      <c r="L26" s="4">
        <f>AVERAGE(G26:G27)</f>
        <v>4.26</v>
      </c>
      <c r="N26" s="4">
        <f>AVERAGE(H26:H27)</f>
        <v>41.85</v>
      </c>
    </row>
    <row r="27" spans="1:16" x14ac:dyDescent="0.25">
      <c r="A27" s="20" t="s">
        <v>126</v>
      </c>
      <c r="B27" s="20" t="s">
        <v>130</v>
      </c>
      <c r="C27" s="20">
        <v>10</v>
      </c>
      <c r="D27" s="20" t="s">
        <v>128</v>
      </c>
      <c r="E27" s="20" t="s">
        <v>92</v>
      </c>
      <c r="F27" s="110">
        <v>20.43</v>
      </c>
      <c r="G27" s="80">
        <v>4.25</v>
      </c>
      <c r="H27" s="80">
        <v>41.5</v>
      </c>
    </row>
    <row r="28" spans="1:16" x14ac:dyDescent="0.25">
      <c r="A28" s="20" t="s">
        <v>126</v>
      </c>
      <c r="B28" s="20" t="s">
        <v>131</v>
      </c>
      <c r="C28" s="20">
        <v>18</v>
      </c>
      <c r="D28" s="20" t="s">
        <v>128</v>
      </c>
      <c r="E28" s="20" t="s">
        <v>129</v>
      </c>
      <c r="F28" s="110">
        <v>29.76</v>
      </c>
      <c r="G28" s="80">
        <v>3.98</v>
      </c>
      <c r="H28" s="80">
        <v>42.2</v>
      </c>
      <c r="I28" s="4">
        <f>AVERAGE(F28:F29)</f>
        <v>31.54</v>
      </c>
      <c r="J28">
        <f>+(I28/1000000)/((0.76*0.5)/10000)</f>
        <v>0.83</v>
      </c>
      <c r="L28" s="4">
        <f>AVERAGE(G28:G29)</f>
        <v>4</v>
      </c>
      <c r="N28" s="4">
        <f>AVERAGE(H28:H29)</f>
        <v>42.08</v>
      </c>
    </row>
    <row r="29" spans="1:16" x14ac:dyDescent="0.25">
      <c r="A29" s="20" t="s">
        <v>126</v>
      </c>
      <c r="B29" s="20" t="s">
        <v>131</v>
      </c>
      <c r="C29" s="20">
        <v>18</v>
      </c>
      <c r="D29" s="20" t="s">
        <v>128</v>
      </c>
      <c r="E29" s="20" t="s">
        <v>92</v>
      </c>
      <c r="F29" s="110">
        <v>33.32</v>
      </c>
      <c r="G29" s="80">
        <v>4.0199999999999996</v>
      </c>
      <c r="H29" s="80">
        <v>41.96</v>
      </c>
    </row>
    <row r="30" spans="1:16" x14ac:dyDescent="0.25">
      <c r="A30" s="20" t="s">
        <v>126</v>
      </c>
      <c r="B30" s="20" t="s">
        <v>132</v>
      </c>
      <c r="C30" s="20">
        <v>21</v>
      </c>
      <c r="D30" s="20" t="s">
        <v>128</v>
      </c>
      <c r="E30" s="20" t="s">
        <v>129</v>
      </c>
      <c r="F30" s="110">
        <v>45.86</v>
      </c>
      <c r="G30" s="80">
        <v>4.2300000000000004</v>
      </c>
      <c r="H30" s="80">
        <v>42.23</v>
      </c>
      <c r="I30" s="4">
        <f>AVERAGE(F30:F31)</f>
        <v>36.99</v>
      </c>
      <c r="J30">
        <f>+(I30/1000000)/((0.76*0.5)/10000)</f>
        <v>0.97342105263157896</v>
      </c>
      <c r="L30" s="4">
        <f>AVERAGE(G30:G31)</f>
        <v>4.1750000000000007</v>
      </c>
      <c r="N30" s="4">
        <f>AVERAGE(H30:H31)</f>
        <v>42.474999999999994</v>
      </c>
    </row>
    <row r="31" spans="1:16" x14ac:dyDescent="0.25">
      <c r="A31" s="20" t="s">
        <v>126</v>
      </c>
      <c r="B31" s="20" t="s">
        <v>132</v>
      </c>
      <c r="C31" s="20">
        <v>21</v>
      </c>
      <c r="D31" s="20" t="s">
        <v>128</v>
      </c>
      <c r="E31" s="20" t="s">
        <v>92</v>
      </c>
      <c r="F31" s="110">
        <v>28.12</v>
      </c>
      <c r="G31" s="80">
        <v>4.12</v>
      </c>
      <c r="H31" s="80">
        <v>42.72</v>
      </c>
    </row>
    <row r="32" spans="1:16" x14ac:dyDescent="0.25">
      <c r="A32" s="20" t="s">
        <v>126</v>
      </c>
      <c r="B32" s="20" t="s">
        <v>133</v>
      </c>
      <c r="C32" s="20">
        <v>31</v>
      </c>
      <c r="D32" s="20" t="s">
        <v>128</v>
      </c>
      <c r="E32" s="20" t="s">
        <v>129</v>
      </c>
      <c r="F32" s="110">
        <v>9.6</v>
      </c>
      <c r="G32" s="80">
        <v>4.29</v>
      </c>
      <c r="H32" s="80">
        <v>42.64</v>
      </c>
      <c r="I32" s="4">
        <f>AVERAGE(F32:F33)</f>
        <v>14.030000000000001</v>
      </c>
      <c r="J32">
        <f>+(I32/1000000)/((0.76*0.5)/10000)</f>
        <v>0.36921052631578949</v>
      </c>
      <c r="L32" s="4">
        <f>AVERAGE(G32:G33)</f>
        <v>4.2200000000000006</v>
      </c>
      <c r="N32" s="4">
        <f>AVERAGE(H32:H33)</f>
        <v>42.394999999999996</v>
      </c>
    </row>
    <row r="33" spans="1:16" x14ac:dyDescent="0.25">
      <c r="A33" s="20" t="s">
        <v>126</v>
      </c>
      <c r="B33" s="20" t="s">
        <v>133</v>
      </c>
      <c r="C33" s="20">
        <v>31</v>
      </c>
      <c r="D33" s="20" t="s">
        <v>128</v>
      </c>
      <c r="E33" s="20" t="s">
        <v>92</v>
      </c>
      <c r="F33" s="110">
        <v>18.46</v>
      </c>
      <c r="G33" s="80">
        <v>4.1500000000000004</v>
      </c>
      <c r="H33" s="80">
        <v>42.15</v>
      </c>
    </row>
    <row r="34" spans="1:16" x14ac:dyDescent="0.25">
      <c r="A34" s="20" t="s">
        <v>126</v>
      </c>
      <c r="B34" s="20" t="s">
        <v>135</v>
      </c>
      <c r="C34" s="20">
        <v>23</v>
      </c>
      <c r="D34" s="38" t="s">
        <v>222</v>
      </c>
      <c r="E34" s="20" t="s">
        <v>129</v>
      </c>
      <c r="F34" s="110">
        <v>32.659999999999997</v>
      </c>
      <c r="G34" s="80">
        <v>3.71</v>
      </c>
      <c r="H34" s="80">
        <v>41.1</v>
      </c>
      <c r="I34" s="4">
        <f>AVERAGE(F34:F35)</f>
        <v>31.04</v>
      </c>
      <c r="J34">
        <f>+(I34/1000000)/((0.76*0.5)/10000)</f>
        <v>0.81684210526315792</v>
      </c>
      <c r="K34">
        <f>J34</f>
        <v>0.81684210526315792</v>
      </c>
      <c r="L34" s="4">
        <f>AVERAGE(G34:G35)</f>
        <v>3.95</v>
      </c>
      <c r="M34" s="4">
        <f>+L34</f>
        <v>3.95</v>
      </c>
      <c r="N34" s="4">
        <f>AVERAGE(H34:H35)</f>
        <v>41.454999999999998</v>
      </c>
      <c r="O34" s="4">
        <f>+N34</f>
        <v>41.454999999999998</v>
      </c>
      <c r="P34">
        <f>+O34/M34</f>
        <v>10.494936708860759</v>
      </c>
    </row>
    <row r="35" spans="1:16" x14ac:dyDescent="0.25">
      <c r="A35" s="20" t="s">
        <v>126</v>
      </c>
      <c r="B35" s="20" t="s">
        <v>135</v>
      </c>
      <c r="C35" s="20">
        <v>23</v>
      </c>
      <c r="D35" s="38" t="s">
        <v>222</v>
      </c>
      <c r="E35" s="20" t="s">
        <v>92</v>
      </c>
      <c r="F35" s="110">
        <v>29.42</v>
      </c>
      <c r="G35" s="80">
        <v>4.1900000000000004</v>
      </c>
      <c r="H35" s="80">
        <v>41.81</v>
      </c>
    </row>
    <row r="36" spans="1:16" x14ac:dyDescent="0.25">
      <c r="A36" s="20" t="s">
        <v>138</v>
      </c>
      <c r="B36" s="20" t="s">
        <v>127</v>
      </c>
      <c r="C36" s="20">
        <v>21</v>
      </c>
      <c r="D36" s="20" t="s">
        <v>139</v>
      </c>
      <c r="E36" s="20" t="s">
        <v>129</v>
      </c>
      <c r="F36" s="110">
        <v>114.8</v>
      </c>
      <c r="G36" s="80">
        <v>2.2599999999999998</v>
      </c>
      <c r="H36" s="80">
        <v>42.11</v>
      </c>
      <c r="I36" s="4">
        <f>AVERAGE(F36:F37)</f>
        <v>104.8</v>
      </c>
      <c r="J36">
        <f>+(I36/1000000)/((0.76*0.5)/10000)</f>
        <v>2.757894736842105</v>
      </c>
      <c r="K36">
        <f>AVERAGE(J36,J38,J40,J42,J44)</f>
        <v>2.4271052631578951</v>
      </c>
      <c r="L36" s="4">
        <f>AVERAGE(G36:G37)</f>
        <v>2.6399999999999997</v>
      </c>
      <c r="M36" s="4">
        <f>AVERAGE(L36,L38,L40,L42,L44)</f>
        <v>2.5449999999999999</v>
      </c>
      <c r="N36" s="4">
        <f>AVERAGE(H36:H37)</f>
        <v>42.245000000000005</v>
      </c>
      <c r="O36" s="4">
        <f>AVERAGE(N36,N38,N40,N42,N44)</f>
        <v>42.259</v>
      </c>
      <c r="P36">
        <f>+O36/M36</f>
        <v>16.604715127701375</v>
      </c>
    </row>
    <row r="37" spans="1:16" x14ac:dyDescent="0.25">
      <c r="A37" s="20" t="s">
        <v>138</v>
      </c>
      <c r="B37" s="20" t="s">
        <v>127</v>
      </c>
      <c r="C37" s="20">
        <v>21</v>
      </c>
      <c r="D37" s="20" t="s">
        <v>139</v>
      </c>
      <c r="E37" s="20" t="s">
        <v>92</v>
      </c>
      <c r="F37" s="110">
        <v>94.8</v>
      </c>
      <c r="G37" s="80">
        <v>3.02</v>
      </c>
      <c r="H37" s="80">
        <v>42.38</v>
      </c>
    </row>
    <row r="38" spans="1:16" x14ac:dyDescent="0.25">
      <c r="A38" s="20" t="s">
        <v>138</v>
      </c>
      <c r="B38" s="20" t="s">
        <v>130</v>
      </c>
      <c r="C38" s="20">
        <v>15</v>
      </c>
      <c r="D38" s="20" t="s">
        <v>139</v>
      </c>
      <c r="E38" s="20" t="s">
        <v>129</v>
      </c>
      <c r="F38" s="110">
        <v>76</v>
      </c>
      <c r="G38" s="80">
        <v>2.44</v>
      </c>
      <c r="H38" s="80">
        <v>43.02</v>
      </c>
      <c r="I38" s="4">
        <f>AVERAGE(F38:F39)</f>
        <v>83.2</v>
      </c>
      <c r="J38">
        <f>+(I38/1000000)/((0.76*0.5)/10000)</f>
        <v>2.1894736842105265</v>
      </c>
      <c r="L38" s="4">
        <f>AVERAGE(G38:G39)</f>
        <v>2.4849999999999999</v>
      </c>
      <c r="N38" s="4">
        <f>AVERAGE(H38:H39)</f>
        <v>43.034999999999997</v>
      </c>
    </row>
    <row r="39" spans="1:16" x14ac:dyDescent="0.25">
      <c r="A39" s="20" t="s">
        <v>138</v>
      </c>
      <c r="B39" s="20" t="s">
        <v>130</v>
      </c>
      <c r="C39" s="20">
        <v>15</v>
      </c>
      <c r="D39" s="20" t="s">
        <v>139</v>
      </c>
      <c r="E39" s="20" t="s">
        <v>92</v>
      </c>
      <c r="F39" s="110">
        <v>90.4</v>
      </c>
      <c r="G39" s="80">
        <v>2.5299999999999998</v>
      </c>
      <c r="H39" s="80">
        <v>43.05</v>
      </c>
    </row>
    <row r="40" spans="1:16" x14ac:dyDescent="0.25">
      <c r="A40" s="20" t="s">
        <v>138</v>
      </c>
      <c r="B40" s="20" t="s">
        <v>131</v>
      </c>
      <c r="C40" s="20">
        <v>8</v>
      </c>
      <c r="D40" s="20" t="s">
        <v>139</v>
      </c>
      <c r="E40" s="20" t="s">
        <v>129</v>
      </c>
      <c r="F40" s="110">
        <v>83.2</v>
      </c>
      <c r="G40" s="80">
        <v>2.36</v>
      </c>
      <c r="H40" s="80">
        <v>42.19</v>
      </c>
      <c r="I40" s="4">
        <f>AVERAGE(F40:F41)</f>
        <v>85.5</v>
      </c>
      <c r="J40">
        <f>+(I40/1000000)/((0.76*0.5)/10000)</f>
        <v>2.25</v>
      </c>
      <c r="L40" s="4">
        <f>AVERAGE(G40:G41)</f>
        <v>2.335</v>
      </c>
      <c r="N40" s="4">
        <f>AVERAGE(H40:H41)</f>
        <v>42.024999999999999</v>
      </c>
    </row>
    <row r="41" spans="1:16" x14ac:dyDescent="0.25">
      <c r="A41" s="20" t="s">
        <v>138</v>
      </c>
      <c r="B41" s="20" t="s">
        <v>131</v>
      </c>
      <c r="C41" s="20">
        <v>8</v>
      </c>
      <c r="D41" s="20" t="s">
        <v>139</v>
      </c>
      <c r="E41" s="20" t="s">
        <v>92</v>
      </c>
      <c r="F41" s="110">
        <v>87.8</v>
      </c>
      <c r="G41" s="80">
        <v>2.31</v>
      </c>
      <c r="H41" s="80">
        <v>41.86</v>
      </c>
    </row>
    <row r="42" spans="1:16" x14ac:dyDescent="0.25">
      <c r="A42" s="20" t="s">
        <v>138</v>
      </c>
      <c r="B42" s="20" t="s">
        <v>132</v>
      </c>
      <c r="C42" s="20">
        <v>4</v>
      </c>
      <c r="D42" s="20" t="s">
        <v>139</v>
      </c>
      <c r="E42" s="20" t="s">
        <v>129</v>
      </c>
      <c r="F42" s="110">
        <v>76.7</v>
      </c>
      <c r="G42" s="80">
        <v>2.15</v>
      </c>
      <c r="H42" s="80">
        <v>41.68</v>
      </c>
      <c r="I42" s="4">
        <f>AVERAGE(F42:F43)</f>
        <v>91.050000000000011</v>
      </c>
      <c r="J42">
        <f>+(I42/1000000)/((0.76*0.5)/10000)</f>
        <v>2.3960526315789479</v>
      </c>
      <c r="L42" s="4">
        <f>AVERAGE(G42:G43)</f>
        <v>2.2000000000000002</v>
      </c>
      <c r="N42" s="4">
        <f>AVERAGE(H42:H43)</f>
        <v>41.614999999999995</v>
      </c>
    </row>
    <row r="43" spans="1:16" x14ac:dyDescent="0.25">
      <c r="A43" s="20" t="s">
        <v>138</v>
      </c>
      <c r="B43" s="20" t="s">
        <v>132</v>
      </c>
      <c r="C43" s="20">
        <v>4</v>
      </c>
      <c r="D43" s="20" t="s">
        <v>139</v>
      </c>
      <c r="E43" s="20" t="s">
        <v>92</v>
      </c>
      <c r="F43" s="110">
        <v>105.4</v>
      </c>
      <c r="G43" s="80">
        <v>2.25</v>
      </c>
      <c r="H43" s="80">
        <v>41.55</v>
      </c>
    </row>
    <row r="44" spans="1:16" x14ac:dyDescent="0.25">
      <c r="A44" s="20" t="s">
        <v>138</v>
      </c>
      <c r="B44" s="20" t="s">
        <v>133</v>
      </c>
      <c r="C44" s="20">
        <v>30</v>
      </c>
      <c r="D44" s="20" t="s">
        <v>139</v>
      </c>
      <c r="E44" s="20" t="s">
        <v>129</v>
      </c>
      <c r="F44" s="110">
        <v>102.7</v>
      </c>
      <c r="G44" s="80">
        <v>3</v>
      </c>
      <c r="H44" s="80">
        <v>41.97</v>
      </c>
      <c r="I44" s="4">
        <f>AVERAGE(F44:F45)</f>
        <v>96.6</v>
      </c>
      <c r="J44">
        <f>+(I44/1000000)/((0.76*0.5)/10000)</f>
        <v>2.5421052631578944</v>
      </c>
      <c r="L44" s="4">
        <f>AVERAGE(G44:G45)</f>
        <v>3.0649999999999999</v>
      </c>
      <c r="N44" s="4">
        <f>AVERAGE(H44:H45)</f>
        <v>42.375</v>
      </c>
    </row>
    <row r="45" spans="1:16" x14ac:dyDescent="0.25">
      <c r="A45" s="20" t="s">
        <v>138</v>
      </c>
      <c r="B45" s="20" t="s">
        <v>133</v>
      </c>
      <c r="C45" s="20">
        <v>30</v>
      </c>
      <c r="D45" s="20" t="s">
        <v>139</v>
      </c>
      <c r="E45" s="20" t="s">
        <v>92</v>
      </c>
      <c r="F45" s="110">
        <v>90.5</v>
      </c>
      <c r="G45" s="80">
        <v>3.13</v>
      </c>
      <c r="H45" s="80">
        <v>42.78</v>
      </c>
    </row>
    <row r="46" spans="1:16" x14ac:dyDescent="0.25">
      <c r="A46" s="20" t="s">
        <v>138</v>
      </c>
      <c r="B46" s="20" t="s">
        <v>127</v>
      </c>
      <c r="C46" s="20">
        <v>20</v>
      </c>
      <c r="D46" s="20" t="s">
        <v>128</v>
      </c>
      <c r="E46" s="20" t="s">
        <v>129</v>
      </c>
      <c r="F46" s="110">
        <v>63.8</v>
      </c>
      <c r="G46" s="80">
        <v>2.75</v>
      </c>
      <c r="H46" s="80">
        <v>43.76</v>
      </c>
      <c r="I46" s="4">
        <f>AVERAGE(F46:F47)</f>
        <v>64.3</v>
      </c>
      <c r="J46">
        <f>+(I46/1000000)/((0.76*0.5)/10000)</f>
        <v>1.6921052631578943</v>
      </c>
      <c r="K46">
        <f>AVERAGE(J46,J48,J50,J52,J54)</f>
        <v>2.3278947368421052</v>
      </c>
      <c r="L46" s="4">
        <f>AVERAGE(G46:G47)</f>
        <v>2.6100000000000003</v>
      </c>
      <c r="M46" s="4">
        <f>AVERAGE(L46,L48,L50,L52,L54)</f>
        <v>2.5089999999999999</v>
      </c>
      <c r="N46" s="4">
        <f>AVERAGE(H46:H47)</f>
        <v>42.655000000000001</v>
      </c>
      <c r="O46" s="4">
        <f>AVERAGE(N46,N48,N50,N52,N54)</f>
        <v>42.222999999999999</v>
      </c>
      <c r="P46">
        <f>+O46/M46</f>
        <v>16.828616978876045</v>
      </c>
    </row>
    <row r="47" spans="1:16" x14ac:dyDescent="0.25">
      <c r="A47" s="20" t="s">
        <v>138</v>
      </c>
      <c r="B47" s="20" t="s">
        <v>127</v>
      </c>
      <c r="C47" s="20">
        <v>20</v>
      </c>
      <c r="D47" s="20" t="s">
        <v>128</v>
      </c>
      <c r="E47" s="20" t="s">
        <v>92</v>
      </c>
      <c r="F47" s="110">
        <v>64.8</v>
      </c>
      <c r="G47" s="80">
        <v>2.4700000000000002</v>
      </c>
      <c r="H47" s="80">
        <v>41.55</v>
      </c>
    </row>
    <row r="48" spans="1:16" x14ac:dyDescent="0.25">
      <c r="A48" s="20" t="s">
        <v>138</v>
      </c>
      <c r="B48" s="20" t="s">
        <v>130</v>
      </c>
      <c r="C48" s="20">
        <v>14</v>
      </c>
      <c r="D48" s="20" t="s">
        <v>128</v>
      </c>
      <c r="E48" s="20" t="s">
        <v>129</v>
      </c>
      <c r="F48" s="110">
        <v>77.3</v>
      </c>
      <c r="G48" s="80">
        <v>1.96</v>
      </c>
      <c r="H48" s="80">
        <v>41.58</v>
      </c>
      <c r="I48" s="4">
        <f>AVERAGE(F48:F49)</f>
        <v>91.3</v>
      </c>
      <c r="J48">
        <f>+(I48/1000000)/((0.76*0.5)/10000)</f>
        <v>2.4026315789473682</v>
      </c>
      <c r="L48" s="4">
        <f>AVERAGE(G48:G49)</f>
        <v>2.04</v>
      </c>
      <c r="N48" s="4">
        <f>AVERAGE(H48:H49)</f>
        <v>41.114999999999995</v>
      </c>
    </row>
    <row r="49" spans="1:16" x14ac:dyDescent="0.25">
      <c r="A49" s="20" t="s">
        <v>138</v>
      </c>
      <c r="B49" s="20" t="s">
        <v>130</v>
      </c>
      <c r="C49" s="20">
        <v>14</v>
      </c>
      <c r="D49" s="20" t="s">
        <v>128</v>
      </c>
      <c r="E49" s="20" t="s">
        <v>92</v>
      </c>
      <c r="F49" s="110">
        <v>105.3</v>
      </c>
      <c r="G49" s="80">
        <v>2.12</v>
      </c>
      <c r="H49" s="80">
        <v>40.65</v>
      </c>
    </row>
    <row r="50" spans="1:16" x14ac:dyDescent="0.25">
      <c r="A50" s="20" t="s">
        <v>138</v>
      </c>
      <c r="B50" s="20" t="s">
        <v>131</v>
      </c>
      <c r="C50" s="20">
        <v>7</v>
      </c>
      <c r="D50" s="20" t="s">
        <v>128</v>
      </c>
      <c r="E50" s="20" t="s">
        <v>129</v>
      </c>
      <c r="F50" s="110">
        <v>63.2</v>
      </c>
      <c r="G50" s="80">
        <v>2.72</v>
      </c>
      <c r="H50" s="80">
        <v>42.73</v>
      </c>
      <c r="I50" s="4">
        <f>AVERAGE(F50:F51)</f>
        <v>73.550000000000011</v>
      </c>
      <c r="J50">
        <f>+(I50/1000000)/((0.76*0.5)/10000)</f>
        <v>1.935526315789474</v>
      </c>
      <c r="L50" s="4">
        <f>AVERAGE(G50:G51)</f>
        <v>2.9000000000000004</v>
      </c>
      <c r="N50" s="4">
        <f>AVERAGE(H50:H51)</f>
        <v>42.34</v>
      </c>
    </row>
    <row r="51" spans="1:16" x14ac:dyDescent="0.25">
      <c r="A51" s="20" t="s">
        <v>138</v>
      </c>
      <c r="B51" s="20" t="s">
        <v>131</v>
      </c>
      <c r="C51" s="20">
        <v>7</v>
      </c>
      <c r="D51" s="20" t="s">
        <v>128</v>
      </c>
      <c r="E51" s="20" t="s">
        <v>92</v>
      </c>
      <c r="F51" s="110">
        <v>83.9</v>
      </c>
      <c r="G51" s="80">
        <v>3.08</v>
      </c>
      <c r="H51" s="80">
        <v>41.95</v>
      </c>
    </row>
    <row r="52" spans="1:16" x14ac:dyDescent="0.25">
      <c r="A52" s="20" t="s">
        <v>138</v>
      </c>
      <c r="B52" s="20" t="s">
        <v>132</v>
      </c>
      <c r="C52" s="20">
        <v>28</v>
      </c>
      <c r="D52" s="20" t="s">
        <v>128</v>
      </c>
      <c r="E52" s="20" t="s">
        <v>129</v>
      </c>
      <c r="F52" s="110">
        <v>127</v>
      </c>
      <c r="G52" s="80">
        <v>2.66</v>
      </c>
      <c r="H52" s="80">
        <v>42.93</v>
      </c>
      <c r="I52" s="4">
        <f>AVERAGE(F52:F53)</f>
        <v>124.75</v>
      </c>
      <c r="J52">
        <f>+(I52/1000000)/((0.76*0.5)/10000)</f>
        <v>3.2828947368421049</v>
      </c>
      <c r="L52" s="4">
        <f>AVERAGE(G52:G53)</f>
        <v>2.6</v>
      </c>
      <c r="N52" s="4">
        <f>AVERAGE(H52:H53)</f>
        <v>43.08</v>
      </c>
    </row>
    <row r="53" spans="1:16" x14ac:dyDescent="0.25">
      <c r="A53" s="20" t="s">
        <v>138</v>
      </c>
      <c r="B53" s="20" t="s">
        <v>132</v>
      </c>
      <c r="C53" s="20">
        <v>28</v>
      </c>
      <c r="D53" s="20" t="s">
        <v>128</v>
      </c>
      <c r="E53" s="20" t="s">
        <v>92</v>
      </c>
      <c r="F53" s="110">
        <v>122.5</v>
      </c>
      <c r="G53" s="80">
        <v>2.54</v>
      </c>
      <c r="H53" s="80">
        <v>43.23</v>
      </c>
    </row>
    <row r="54" spans="1:16" x14ac:dyDescent="0.25">
      <c r="A54" s="20" t="s">
        <v>138</v>
      </c>
      <c r="B54" s="20" t="s">
        <v>133</v>
      </c>
      <c r="C54" s="20">
        <v>32</v>
      </c>
      <c r="D54" s="20" t="s">
        <v>128</v>
      </c>
      <c r="E54" s="20" t="s">
        <v>129</v>
      </c>
      <c r="F54" s="110">
        <v>87.2</v>
      </c>
      <c r="G54" s="80">
        <v>2.2200000000000002</v>
      </c>
      <c r="H54" s="80">
        <v>41.26</v>
      </c>
      <c r="I54" s="4">
        <f>AVERAGE(F54:F55)</f>
        <v>88.4</v>
      </c>
      <c r="J54">
        <f>+(I54/1000000)/((0.76*0.5)/10000)</f>
        <v>2.3263157894736843</v>
      </c>
      <c r="L54" s="4">
        <f>AVERAGE(G54:G55)</f>
        <v>2.395</v>
      </c>
      <c r="N54" s="4">
        <f>AVERAGE(H54:H55)</f>
        <v>41.924999999999997</v>
      </c>
    </row>
    <row r="55" spans="1:16" x14ac:dyDescent="0.25">
      <c r="A55" s="20" t="s">
        <v>138</v>
      </c>
      <c r="B55" s="20" t="s">
        <v>133</v>
      </c>
      <c r="C55" s="20">
        <v>32</v>
      </c>
      <c r="D55" s="20" t="s">
        <v>128</v>
      </c>
      <c r="E55" s="20" t="s">
        <v>92</v>
      </c>
      <c r="F55" s="110">
        <v>89.6</v>
      </c>
      <c r="G55" s="80">
        <v>2.57</v>
      </c>
      <c r="H55" s="80">
        <v>42.59</v>
      </c>
    </row>
    <row r="56" spans="1:16" x14ac:dyDescent="0.25">
      <c r="A56" s="20" t="s">
        <v>138</v>
      </c>
      <c r="B56" s="20" t="s">
        <v>135</v>
      </c>
      <c r="C56" s="20">
        <v>2</v>
      </c>
      <c r="D56" s="38" t="s">
        <v>223</v>
      </c>
      <c r="E56" s="20" t="s">
        <v>129</v>
      </c>
      <c r="F56" s="110">
        <v>9.4</v>
      </c>
      <c r="G56" s="80">
        <v>3.88</v>
      </c>
      <c r="H56" s="80">
        <v>41.59</v>
      </c>
      <c r="I56" s="4">
        <f>AVERAGE(F56:F57)</f>
        <v>11.55</v>
      </c>
      <c r="J56">
        <f>+(I56/1000000)/((0.76*0.5)/10000)</f>
        <v>0.30394736842105263</v>
      </c>
      <c r="K56">
        <f>J56</f>
        <v>0.30394736842105263</v>
      </c>
      <c r="L56" s="4">
        <f>AVERAGE(G56:G57)</f>
        <v>3.9050000000000002</v>
      </c>
      <c r="M56" s="4">
        <f>+L56</f>
        <v>3.9050000000000002</v>
      </c>
      <c r="N56" s="4">
        <f>AVERAGE(H56:H57)</f>
        <v>42.31</v>
      </c>
      <c r="O56" s="4">
        <f>+N56</f>
        <v>42.31</v>
      </c>
      <c r="P56">
        <f>+O56/M56</f>
        <v>10.834827144686299</v>
      </c>
    </row>
    <row r="57" spans="1:16" x14ac:dyDescent="0.25">
      <c r="A57" s="20" t="s">
        <v>138</v>
      </c>
      <c r="B57" s="20" t="s">
        <v>135</v>
      </c>
      <c r="C57" s="20">
        <v>2</v>
      </c>
      <c r="D57" s="38" t="s">
        <v>223</v>
      </c>
      <c r="E57" s="20" t="s">
        <v>92</v>
      </c>
      <c r="F57" s="110">
        <v>13.7</v>
      </c>
      <c r="G57" s="80">
        <v>3.93</v>
      </c>
      <c r="H57" s="80">
        <v>43.03</v>
      </c>
    </row>
    <row r="58" spans="1:16" x14ac:dyDescent="0.25">
      <c r="A58" s="20" t="s">
        <v>138</v>
      </c>
      <c r="B58" s="20" t="s">
        <v>135</v>
      </c>
      <c r="C58" s="20">
        <v>26</v>
      </c>
      <c r="D58" s="38" t="s">
        <v>222</v>
      </c>
      <c r="E58" s="20" t="s">
        <v>129</v>
      </c>
      <c r="F58" s="110">
        <v>5.4</v>
      </c>
      <c r="G58" s="80">
        <v>4.18</v>
      </c>
      <c r="H58" s="80">
        <v>42.15</v>
      </c>
      <c r="I58" s="4">
        <f>AVERAGE(F58:F59)</f>
        <v>6.75</v>
      </c>
      <c r="J58">
        <f>+(I58/1000000)/((0.76*0.5)/10000)</f>
        <v>0.17763157894736842</v>
      </c>
      <c r="K58">
        <f>J58</f>
        <v>0.17763157894736842</v>
      </c>
      <c r="L58" s="4">
        <f>AVERAGE(G58:G59)</f>
        <v>4.21</v>
      </c>
      <c r="M58" s="4">
        <f>+L58</f>
        <v>4.21</v>
      </c>
      <c r="N58" s="4">
        <f>AVERAGE(H58:H59)</f>
        <v>42.69</v>
      </c>
      <c r="O58" s="4">
        <f>+N58</f>
        <v>42.69</v>
      </c>
      <c r="P58">
        <f>+O58/M58</f>
        <v>10.140142517814727</v>
      </c>
    </row>
    <row r="59" spans="1:16" x14ac:dyDescent="0.25">
      <c r="A59" s="20" t="s">
        <v>138</v>
      </c>
      <c r="B59" s="20" t="s">
        <v>135</v>
      </c>
      <c r="C59" s="20">
        <v>26</v>
      </c>
      <c r="D59" s="38" t="s">
        <v>222</v>
      </c>
      <c r="E59" s="20" t="s">
        <v>92</v>
      </c>
      <c r="F59" s="110">
        <v>8.1</v>
      </c>
      <c r="G59" s="80">
        <v>4.24</v>
      </c>
      <c r="H59" s="80">
        <v>43.23</v>
      </c>
    </row>
    <row r="60" spans="1:16" x14ac:dyDescent="0.25">
      <c r="I60" s="4"/>
      <c r="L6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workbookViewId="0">
      <selection activeCell="O35" sqref="O35"/>
    </sheetView>
  </sheetViews>
  <sheetFormatPr defaultRowHeight="15" x14ac:dyDescent="0.25"/>
  <sheetData>
    <row r="1" spans="1:27" x14ac:dyDescent="0.25">
      <c r="A1" s="135" t="s">
        <v>224</v>
      </c>
      <c r="H1" s="136"/>
      <c r="I1" s="136"/>
      <c r="J1" s="136"/>
    </row>
    <row r="2" spans="1:27" x14ac:dyDescent="0.25">
      <c r="A2" s="135" t="s">
        <v>225</v>
      </c>
      <c r="H2" s="136"/>
      <c r="I2" s="136"/>
      <c r="J2" s="136"/>
    </row>
    <row r="3" spans="1:27" x14ac:dyDescent="0.25">
      <c r="H3" s="136"/>
      <c r="I3" s="136"/>
      <c r="J3" s="136"/>
    </row>
    <row r="4" spans="1:27" ht="51.75" x14ac:dyDescent="0.25">
      <c r="A4" s="82" t="s">
        <v>46</v>
      </c>
      <c r="B4" s="82" t="s">
        <v>111</v>
      </c>
      <c r="C4" s="82" t="s">
        <v>112</v>
      </c>
      <c r="D4" s="82" t="s">
        <v>113</v>
      </c>
      <c r="E4" s="82" t="s">
        <v>0</v>
      </c>
      <c r="F4" s="82" t="s">
        <v>52</v>
      </c>
      <c r="G4" s="77" t="s">
        <v>114</v>
      </c>
      <c r="H4" s="137" t="s">
        <v>115</v>
      </c>
      <c r="I4" s="78" t="s">
        <v>116</v>
      </c>
      <c r="J4" s="78" t="s">
        <v>117</v>
      </c>
      <c r="K4" s="79" t="s">
        <v>118</v>
      </c>
      <c r="L4" s="79" t="s">
        <v>119</v>
      </c>
      <c r="M4" s="79" t="s">
        <v>120</v>
      </c>
      <c r="N4" s="79" t="s">
        <v>220</v>
      </c>
      <c r="O4" s="79" t="s">
        <v>122</v>
      </c>
      <c r="P4" s="79" t="s">
        <v>221</v>
      </c>
      <c r="Q4" s="79" t="s">
        <v>124</v>
      </c>
      <c r="R4" s="79" t="s">
        <v>226</v>
      </c>
      <c r="T4" t="s">
        <v>52</v>
      </c>
      <c r="U4" t="s">
        <v>120</v>
      </c>
      <c r="V4" t="s">
        <v>122</v>
      </c>
      <c r="W4" t="s">
        <v>124</v>
      </c>
      <c r="X4" t="s">
        <v>226</v>
      </c>
      <c r="Y4" s="8" t="s">
        <v>227</v>
      </c>
      <c r="Z4" s="8" t="s">
        <v>228</v>
      </c>
      <c r="AA4" s="8" t="s">
        <v>229</v>
      </c>
    </row>
    <row r="5" spans="1:27" x14ac:dyDescent="0.25">
      <c r="A5" s="20" t="s">
        <v>126</v>
      </c>
      <c r="B5" s="20" t="s">
        <v>127</v>
      </c>
      <c r="C5" s="20">
        <v>4</v>
      </c>
      <c r="D5" s="20">
        <v>2</v>
      </c>
      <c r="E5" s="70" t="s">
        <v>139</v>
      </c>
      <c r="F5" s="70" t="s">
        <v>230</v>
      </c>
      <c r="G5" s="47" t="s">
        <v>129</v>
      </c>
      <c r="H5" s="80">
        <v>138.91999999999999</v>
      </c>
      <c r="I5" s="80">
        <v>2.0699999999999998</v>
      </c>
      <c r="J5" s="80">
        <v>44.65</v>
      </c>
      <c r="K5" s="4">
        <f>AVERAGE(H5:H6)</f>
        <v>121.55</v>
      </c>
      <c r="L5">
        <f>+(K5/1000000)/((0.76*0.5)/10000)</f>
        <v>3.1986842105263156</v>
      </c>
      <c r="M5">
        <f>AVERAGE(L5,L7,L9,L11,L13)</f>
        <v>3.5592368421052627</v>
      </c>
      <c r="N5" s="4">
        <f>AVERAGE(I5:I6)</f>
        <v>2.0750000000000002</v>
      </c>
      <c r="O5">
        <f>AVERAGE(N5,N7,N9,N11,N13)</f>
        <v>2.1239999999999997</v>
      </c>
      <c r="P5" s="4">
        <f>AVERAGE(J5:J6)</f>
        <v>44.32</v>
      </c>
      <c r="Q5">
        <f>AVERAGE(P5,P7,P9,P11,P13)</f>
        <v>43.926000000000002</v>
      </c>
      <c r="R5">
        <f>+Q5/O5</f>
        <v>20.680790960451983</v>
      </c>
      <c r="T5" t="s">
        <v>230</v>
      </c>
      <c r="U5">
        <v>3.5592368421052627</v>
      </c>
      <c r="V5">
        <v>2.1239999999999997</v>
      </c>
      <c r="W5">
        <v>43.926000000000002</v>
      </c>
      <c r="X5">
        <v>20.680790960451983</v>
      </c>
      <c r="Y5">
        <f>AVERAGE(U5:U6)</f>
        <v>3.5757368421052629</v>
      </c>
      <c r="Z5">
        <f>AVERAGE(V5:V6)</f>
        <v>2.1635</v>
      </c>
      <c r="AA5">
        <f>+Y5*1000*(Z5/100)</f>
        <v>77.361066578947373</v>
      </c>
    </row>
    <row r="6" spans="1:27" x14ac:dyDescent="0.25">
      <c r="A6" s="20" t="s">
        <v>126</v>
      </c>
      <c r="B6" s="20" t="s">
        <v>127</v>
      </c>
      <c r="C6" s="20">
        <v>4</v>
      </c>
      <c r="D6" s="20">
        <v>2</v>
      </c>
      <c r="E6" s="70" t="s">
        <v>139</v>
      </c>
      <c r="F6" s="70" t="s">
        <v>230</v>
      </c>
      <c r="G6" s="47" t="s">
        <v>92</v>
      </c>
      <c r="H6" s="80">
        <v>104.18</v>
      </c>
      <c r="I6" s="80">
        <v>2.08</v>
      </c>
      <c r="J6" s="80">
        <v>43.99</v>
      </c>
      <c r="T6" t="s">
        <v>230</v>
      </c>
      <c r="U6">
        <v>3.5922368421052631</v>
      </c>
      <c r="V6">
        <v>2.2030000000000003</v>
      </c>
      <c r="W6">
        <v>43.964999999999996</v>
      </c>
      <c r="X6">
        <v>19.956876985928275</v>
      </c>
    </row>
    <row r="7" spans="1:27" x14ac:dyDescent="0.25">
      <c r="A7" s="20" t="s">
        <v>126</v>
      </c>
      <c r="B7" s="20" t="s">
        <v>130</v>
      </c>
      <c r="C7" s="20">
        <v>8</v>
      </c>
      <c r="D7" s="20">
        <v>2</v>
      </c>
      <c r="E7" s="70" t="s">
        <v>139</v>
      </c>
      <c r="F7" s="70" t="s">
        <v>230</v>
      </c>
      <c r="G7" s="47" t="s">
        <v>129</v>
      </c>
      <c r="H7" s="80">
        <v>164.02</v>
      </c>
      <c r="I7" s="80">
        <v>2.0299999999999998</v>
      </c>
      <c r="J7" s="80">
        <v>44.58</v>
      </c>
      <c r="K7" s="4">
        <f>AVERAGE(H7:H8)</f>
        <v>152.80500000000001</v>
      </c>
      <c r="L7">
        <f>+(K7/1000000)/((0.76*0.5)/10000)</f>
        <v>4.0211842105263154</v>
      </c>
      <c r="N7" s="4">
        <f>AVERAGE(I7:I8)</f>
        <v>2.0199999999999996</v>
      </c>
      <c r="P7" s="4">
        <f>AVERAGE(J7:J8)</f>
        <v>44.375</v>
      </c>
      <c r="T7" t="s">
        <v>67</v>
      </c>
      <c r="U7">
        <v>0.44186842105263163</v>
      </c>
      <c r="V7">
        <v>3.1399999999999997</v>
      </c>
      <c r="W7">
        <v>41.876999999999995</v>
      </c>
      <c r="X7">
        <v>13.336624203821655</v>
      </c>
      <c r="Y7">
        <f>AVERAGE(U7:U9)</f>
        <v>0.44138596491228066</v>
      </c>
      <c r="Z7">
        <f>AVERAGE(V7:V9)</f>
        <v>3.125</v>
      </c>
      <c r="AA7">
        <f>+Y7*1000*(Z7/100)</f>
        <v>13.79331140350877</v>
      </c>
    </row>
    <row r="8" spans="1:27" x14ac:dyDescent="0.25">
      <c r="A8" s="20" t="s">
        <v>126</v>
      </c>
      <c r="B8" s="20" t="s">
        <v>130</v>
      </c>
      <c r="C8" s="20">
        <v>8</v>
      </c>
      <c r="D8" s="20">
        <v>2</v>
      </c>
      <c r="E8" s="70" t="s">
        <v>139</v>
      </c>
      <c r="F8" s="70" t="s">
        <v>230</v>
      </c>
      <c r="G8" s="47" t="s">
        <v>92</v>
      </c>
      <c r="H8" s="80">
        <v>141.59</v>
      </c>
      <c r="I8" s="80">
        <v>2.0099999999999998</v>
      </c>
      <c r="J8" s="80">
        <v>44.17</v>
      </c>
      <c r="T8" t="s">
        <v>67</v>
      </c>
      <c r="U8">
        <v>0.40447368421052632</v>
      </c>
      <c r="V8">
        <v>3.29</v>
      </c>
      <c r="W8">
        <v>42.255000000000003</v>
      </c>
      <c r="X8">
        <v>12.843465045592707</v>
      </c>
    </row>
    <row r="9" spans="1:27" x14ac:dyDescent="0.25">
      <c r="A9" s="20" t="s">
        <v>126</v>
      </c>
      <c r="B9" s="20" t="s">
        <v>131</v>
      </c>
      <c r="C9" s="20">
        <v>17</v>
      </c>
      <c r="D9" s="20">
        <v>2</v>
      </c>
      <c r="E9" s="70" t="s">
        <v>139</v>
      </c>
      <c r="F9" s="70" t="s">
        <v>230</v>
      </c>
      <c r="G9" s="47" t="s">
        <v>129</v>
      </c>
      <c r="H9" s="80">
        <v>166.2</v>
      </c>
      <c r="I9" s="80">
        <v>2.17</v>
      </c>
      <c r="J9" s="80">
        <v>44.07</v>
      </c>
      <c r="K9" s="4">
        <f>AVERAGE(H9:H10)</f>
        <v>172.57499999999999</v>
      </c>
      <c r="L9">
        <f>+(K9/1000000)/((0.76*0.5)/10000)</f>
        <v>4.5414473684210517</v>
      </c>
      <c r="N9" s="4">
        <f>AVERAGE(I9:I10)</f>
        <v>1.97</v>
      </c>
      <c r="P9" s="4">
        <f>AVERAGE(J9:J10)</f>
        <v>43.93</v>
      </c>
      <c r="T9" t="s">
        <v>67</v>
      </c>
      <c r="U9">
        <v>0.47781578947368414</v>
      </c>
      <c r="V9">
        <v>2.9450000000000003</v>
      </c>
      <c r="W9">
        <v>41.215999999999994</v>
      </c>
      <c r="X9">
        <v>13.99524617996604</v>
      </c>
    </row>
    <row r="10" spans="1:27" x14ac:dyDescent="0.25">
      <c r="A10" s="20" t="s">
        <v>126</v>
      </c>
      <c r="B10" s="20" t="s">
        <v>131</v>
      </c>
      <c r="C10" s="20">
        <v>17</v>
      </c>
      <c r="D10" s="20">
        <v>2</v>
      </c>
      <c r="E10" s="70" t="s">
        <v>139</v>
      </c>
      <c r="F10" s="70" t="s">
        <v>230</v>
      </c>
      <c r="G10" s="47" t="s">
        <v>92</v>
      </c>
      <c r="H10" s="80">
        <v>178.95</v>
      </c>
      <c r="I10" s="80">
        <v>1.77</v>
      </c>
      <c r="J10" s="80">
        <v>43.79</v>
      </c>
    </row>
    <row r="11" spans="1:27" x14ac:dyDescent="0.25">
      <c r="A11" s="20" t="s">
        <v>126</v>
      </c>
      <c r="B11" s="20" t="s">
        <v>132</v>
      </c>
      <c r="C11" s="20">
        <v>32</v>
      </c>
      <c r="D11" s="20">
        <v>2</v>
      </c>
      <c r="E11" s="70" t="s">
        <v>139</v>
      </c>
      <c r="F11" s="70" t="s">
        <v>230</v>
      </c>
      <c r="G11" s="47" t="s">
        <v>129</v>
      </c>
      <c r="H11" s="80">
        <v>72.09</v>
      </c>
      <c r="I11" s="80">
        <v>1.88</v>
      </c>
      <c r="J11" s="80">
        <v>43.1</v>
      </c>
      <c r="K11" s="4">
        <f>AVERAGE(H11:H12)</f>
        <v>104.69500000000001</v>
      </c>
      <c r="L11">
        <f>+(K11/1000000)/((0.76*0.5)/10000)</f>
        <v>2.7551315789473687</v>
      </c>
      <c r="N11" s="4">
        <f>AVERAGE(I11:I12)</f>
        <v>1.75</v>
      </c>
      <c r="P11" s="4">
        <f>AVERAGE(J11:J12)</f>
        <v>43.34</v>
      </c>
      <c r="T11" t="s">
        <v>66</v>
      </c>
      <c r="U11">
        <v>0.49302631578947365</v>
      </c>
      <c r="V11">
        <v>2.2475000000000001</v>
      </c>
      <c r="W11">
        <v>42.954999999999998</v>
      </c>
      <c r="X11">
        <v>19.11234705228031</v>
      </c>
      <c r="Y11">
        <v>0.49302631578947365</v>
      </c>
      <c r="Z11">
        <v>2.2475000000000001</v>
      </c>
      <c r="AA11">
        <f>+Y11*1000*(Z11/100)</f>
        <v>11.08076644736842</v>
      </c>
    </row>
    <row r="12" spans="1:27" x14ac:dyDescent="0.25">
      <c r="A12" s="20" t="s">
        <v>126</v>
      </c>
      <c r="B12" s="20" t="s">
        <v>132</v>
      </c>
      <c r="C12" s="20">
        <v>32</v>
      </c>
      <c r="D12" s="20">
        <v>2</v>
      </c>
      <c r="E12" s="70" t="s">
        <v>139</v>
      </c>
      <c r="F12" s="70" t="s">
        <v>230</v>
      </c>
      <c r="G12" s="47" t="s">
        <v>92</v>
      </c>
      <c r="H12" s="80">
        <v>137.30000000000001</v>
      </c>
      <c r="I12" s="80">
        <v>1.62</v>
      </c>
      <c r="J12" s="80">
        <v>43.58</v>
      </c>
    </row>
    <row r="13" spans="1:27" x14ac:dyDescent="0.25">
      <c r="A13" s="20" t="s">
        <v>126</v>
      </c>
      <c r="B13" s="20" t="s">
        <v>133</v>
      </c>
      <c r="C13" s="20">
        <v>30</v>
      </c>
      <c r="D13" s="20">
        <v>2</v>
      </c>
      <c r="E13" s="70" t="s">
        <v>139</v>
      </c>
      <c r="F13" s="70" t="s">
        <v>230</v>
      </c>
      <c r="G13" s="47" t="s">
        <v>129</v>
      </c>
      <c r="H13" s="80">
        <v>101.14</v>
      </c>
      <c r="I13" s="80">
        <v>2.5299999999999998</v>
      </c>
      <c r="J13" s="80">
        <v>43.71</v>
      </c>
      <c r="K13" s="4">
        <f>AVERAGE(H13:H14)</f>
        <v>124.63</v>
      </c>
      <c r="L13">
        <f>+(K13/1000000)/((0.76*0.5)/10000)</f>
        <v>3.2797368421052631</v>
      </c>
      <c r="N13" s="4">
        <f>AVERAGE(I13:I14)</f>
        <v>2.8049999999999997</v>
      </c>
      <c r="P13" s="4">
        <f>AVERAGE(J13:J14)</f>
        <v>43.664999999999999</v>
      </c>
    </row>
    <row r="14" spans="1:27" x14ac:dyDescent="0.25">
      <c r="A14" s="20" t="s">
        <v>126</v>
      </c>
      <c r="B14" s="20" t="s">
        <v>133</v>
      </c>
      <c r="C14" s="20">
        <v>30</v>
      </c>
      <c r="D14" s="20">
        <v>2</v>
      </c>
      <c r="E14" s="70" t="s">
        <v>139</v>
      </c>
      <c r="F14" s="70" t="s">
        <v>230</v>
      </c>
      <c r="G14" s="47" t="s">
        <v>92</v>
      </c>
      <c r="H14" s="80">
        <v>148.12</v>
      </c>
      <c r="I14" s="80">
        <v>3.08</v>
      </c>
      <c r="J14" s="80">
        <v>43.62</v>
      </c>
    </row>
    <row r="15" spans="1:27" x14ac:dyDescent="0.25">
      <c r="A15" s="20" t="s">
        <v>126</v>
      </c>
      <c r="B15" s="20" t="s">
        <v>127</v>
      </c>
      <c r="C15" s="20">
        <v>7</v>
      </c>
      <c r="D15" s="20">
        <v>3</v>
      </c>
      <c r="E15" s="70" t="s">
        <v>128</v>
      </c>
      <c r="F15" s="70" t="s">
        <v>230</v>
      </c>
      <c r="G15" s="47" t="s">
        <v>129</v>
      </c>
      <c r="H15" s="80">
        <v>161.94</v>
      </c>
      <c r="I15" s="80">
        <v>2.13</v>
      </c>
      <c r="J15" s="80">
        <v>44.21</v>
      </c>
      <c r="K15" s="4">
        <f>AVERAGE(H15:H16)</f>
        <v>150.30000000000001</v>
      </c>
      <c r="L15">
        <f>+(K15/1000000)/((0.76*0.5)/10000)</f>
        <v>3.9552631578947373</v>
      </c>
      <c r="M15">
        <f>AVERAGE(L15,L17,L19,L21,L23)</f>
        <v>3.5922368421052631</v>
      </c>
      <c r="N15" s="4">
        <f>AVERAGE(I15:I16)</f>
        <v>2.085</v>
      </c>
      <c r="O15">
        <f>AVERAGE(N15,N17,N19,N21,N23)</f>
        <v>2.2030000000000003</v>
      </c>
      <c r="P15" s="4">
        <f>AVERAGE(J15:J16)</f>
        <v>44.08</v>
      </c>
      <c r="Q15">
        <f>AVERAGE(P15,P17,P19,P21,P23)</f>
        <v>43.964999999999996</v>
      </c>
      <c r="R15">
        <f>+Q15/O15</f>
        <v>19.956876985928275</v>
      </c>
    </row>
    <row r="16" spans="1:27" x14ac:dyDescent="0.25">
      <c r="A16" s="20" t="s">
        <v>126</v>
      </c>
      <c r="B16" s="20" t="s">
        <v>127</v>
      </c>
      <c r="C16" s="20">
        <v>7</v>
      </c>
      <c r="D16" s="20">
        <v>3</v>
      </c>
      <c r="E16" s="70" t="s">
        <v>128</v>
      </c>
      <c r="F16" s="70" t="s">
        <v>230</v>
      </c>
      <c r="G16" s="47" t="s">
        <v>92</v>
      </c>
      <c r="H16" s="80">
        <v>138.66</v>
      </c>
      <c r="I16" s="80">
        <v>2.04</v>
      </c>
      <c r="J16" s="80">
        <v>43.95</v>
      </c>
    </row>
    <row r="17" spans="1:18" x14ac:dyDescent="0.25">
      <c r="A17" s="20" t="s">
        <v>126</v>
      </c>
      <c r="B17" s="20" t="s">
        <v>130</v>
      </c>
      <c r="C17" s="20">
        <v>10</v>
      </c>
      <c r="D17" s="20">
        <v>3</v>
      </c>
      <c r="E17" s="70" t="s">
        <v>128</v>
      </c>
      <c r="F17" s="70" t="s">
        <v>230</v>
      </c>
      <c r="G17" s="47" t="s">
        <v>129</v>
      </c>
      <c r="H17" s="80">
        <v>139.5</v>
      </c>
      <c r="I17" s="80">
        <v>2.8</v>
      </c>
      <c r="J17" s="80">
        <v>44.13</v>
      </c>
      <c r="K17" s="4">
        <f>AVERAGE(H17:H18)</f>
        <v>139.25</v>
      </c>
      <c r="L17">
        <f>+(K17/1000000)/((0.76*0.5)/10000)</f>
        <v>3.6644736842105261</v>
      </c>
      <c r="N17" s="4">
        <f>AVERAGE(I17:I18)</f>
        <v>2.71</v>
      </c>
      <c r="P17" s="4">
        <f>AVERAGE(J17:J18)</f>
        <v>44.155000000000001</v>
      </c>
    </row>
    <row r="18" spans="1:18" x14ac:dyDescent="0.25">
      <c r="A18" s="20" t="s">
        <v>126</v>
      </c>
      <c r="B18" s="20" t="s">
        <v>130</v>
      </c>
      <c r="C18" s="20">
        <v>10</v>
      </c>
      <c r="D18" s="20">
        <v>3</v>
      </c>
      <c r="E18" s="70" t="s">
        <v>128</v>
      </c>
      <c r="F18" s="70" t="s">
        <v>230</v>
      </c>
      <c r="G18" s="47" t="s">
        <v>92</v>
      </c>
      <c r="H18" s="80">
        <v>139</v>
      </c>
      <c r="I18" s="80">
        <v>2.62</v>
      </c>
      <c r="J18" s="80">
        <v>44.18</v>
      </c>
    </row>
    <row r="19" spans="1:18" x14ac:dyDescent="0.25">
      <c r="A19" s="20" t="s">
        <v>126</v>
      </c>
      <c r="B19" s="20" t="s">
        <v>131</v>
      </c>
      <c r="C19" s="20">
        <v>18</v>
      </c>
      <c r="D19" s="20">
        <v>3</v>
      </c>
      <c r="E19" s="70" t="s">
        <v>128</v>
      </c>
      <c r="F19" s="70" t="s">
        <v>230</v>
      </c>
      <c r="G19" s="47" t="s">
        <v>129</v>
      </c>
      <c r="H19" s="80">
        <v>173.73</v>
      </c>
      <c r="I19" s="80">
        <v>2.37</v>
      </c>
      <c r="J19" s="80">
        <v>44.05</v>
      </c>
      <c r="K19" s="4">
        <f>AVERAGE(H19:H20)</f>
        <v>154.10499999999999</v>
      </c>
      <c r="L19">
        <f>+(K19/1000000)/((0.76*0.5)/10000)</f>
        <v>4.0553947368421053</v>
      </c>
      <c r="N19" s="4">
        <f>AVERAGE(I19:I20)</f>
        <v>2.085</v>
      </c>
      <c r="P19" s="4">
        <f>AVERAGE(J19:J20)</f>
        <v>43.734999999999999</v>
      </c>
    </row>
    <row r="20" spans="1:18" x14ac:dyDescent="0.25">
      <c r="A20" s="20" t="s">
        <v>126</v>
      </c>
      <c r="B20" s="20" t="s">
        <v>131</v>
      </c>
      <c r="C20" s="20">
        <v>18</v>
      </c>
      <c r="D20" s="20">
        <v>3</v>
      </c>
      <c r="E20" s="70" t="s">
        <v>128</v>
      </c>
      <c r="F20" s="70" t="s">
        <v>230</v>
      </c>
      <c r="G20" s="47" t="s">
        <v>92</v>
      </c>
      <c r="H20" s="80">
        <v>134.47999999999999</v>
      </c>
      <c r="I20" s="80">
        <v>1.8</v>
      </c>
      <c r="J20" s="80">
        <v>43.42</v>
      </c>
    </row>
    <row r="21" spans="1:18" x14ac:dyDescent="0.25">
      <c r="A21" s="20" t="s">
        <v>126</v>
      </c>
      <c r="B21" s="20" t="s">
        <v>132</v>
      </c>
      <c r="C21" s="20">
        <v>21</v>
      </c>
      <c r="D21" s="20">
        <v>3</v>
      </c>
      <c r="E21" s="70" t="s">
        <v>128</v>
      </c>
      <c r="F21" s="70" t="s">
        <v>230</v>
      </c>
      <c r="G21" s="47" t="s">
        <v>129</v>
      </c>
      <c r="H21" s="80">
        <v>88.88</v>
      </c>
      <c r="I21" s="80">
        <v>2.17</v>
      </c>
      <c r="J21" s="80">
        <v>44.02</v>
      </c>
      <c r="K21" s="4">
        <f>AVERAGE(H21:H22)</f>
        <v>114.245</v>
      </c>
      <c r="L21">
        <f>+(K21/1000000)/((0.76*0.5)/10000)</f>
        <v>3.0064473684210524</v>
      </c>
      <c r="N21" s="4">
        <f>AVERAGE(I21:I22)</f>
        <v>2.1349999999999998</v>
      </c>
      <c r="P21" s="4">
        <f>AVERAGE(J21:J22)</f>
        <v>43.900000000000006</v>
      </c>
    </row>
    <row r="22" spans="1:18" x14ac:dyDescent="0.25">
      <c r="A22" s="20" t="s">
        <v>126</v>
      </c>
      <c r="B22" s="20" t="s">
        <v>132</v>
      </c>
      <c r="C22" s="20">
        <v>21</v>
      </c>
      <c r="D22" s="20">
        <v>3</v>
      </c>
      <c r="E22" s="70" t="s">
        <v>128</v>
      </c>
      <c r="F22" s="70" t="s">
        <v>230</v>
      </c>
      <c r="G22" s="47" t="s">
        <v>92</v>
      </c>
      <c r="H22" s="80">
        <v>139.61000000000001</v>
      </c>
      <c r="I22" s="80">
        <v>2.1</v>
      </c>
      <c r="J22" s="80">
        <v>43.78</v>
      </c>
    </row>
    <row r="23" spans="1:18" x14ac:dyDescent="0.25">
      <c r="A23" s="20" t="s">
        <v>126</v>
      </c>
      <c r="B23" s="20" t="s">
        <v>133</v>
      </c>
      <c r="C23" s="20">
        <v>31</v>
      </c>
      <c r="D23" s="20">
        <v>3</v>
      </c>
      <c r="E23" s="70" t="s">
        <v>128</v>
      </c>
      <c r="F23" s="70" t="s">
        <v>230</v>
      </c>
      <c r="G23" s="47" t="s">
        <v>129</v>
      </c>
      <c r="H23" s="80">
        <v>141.25</v>
      </c>
      <c r="I23" s="80">
        <v>1.91</v>
      </c>
      <c r="J23" s="80">
        <v>43.89</v>
      </c>
      <c r="K23" s="4">
        <f>AVERAGE(H23:H24)</f>
        <v>124.625</v>
      </c>
      <c r="L23">
        <f>+(K23/1000000)/((0.76*0.5)/10000)</f>
        <v>3.2796052631578947</v>
      </c>
      <c r="N23" s="4">
        <f>AVERAGE(I23:I24)</f>
        <v>2</v>
      </c>
      <c r="P23" s="4">
        <f>AVERAGE(J23:J24)</f>
        <v>43.954999999999998</v>
      </c>
    </row>
    <row r="24" spans="1:18" x14ac:dyDescent="0.25">
      <c r="A24" s="20" t="s">
        <v>126</v>
      </c>
      <c r="B24" s="20" t="s">
        <v>133</v>
      </c>
      <c r="C24" s="20">
        <v>31</v>
      </c>
      <c r="D24" s="20">
        <v>3</v>
      </c>
      <c r="E24" s="70" t="s">
        <v>128</v>
      </c>
      <c r="F24" s="70" t="s">
        <v>230</v>
      </c>
      <c r="G24" s="47" t="s">
        <v>92</v>
      </c>
      <c r="H24" s="80">
        <v>108</v>
      </c>
      <c r="I24" s="80">
        <v>2.09</v>
      </c>
      <c r="J24" s="80">
        <v>44.02</v>
      </c>
    </row>
    <row r="25" spans="1:18" x14ac:dyDescent="0.25">
      <c r="A25" s="20" t="s">
        <v>126</v>
      </c>
      <c r="B25" s="20" t="s">
        <v>135</v>
      </c>
      <c r="C25" s="20">
        <v>35</v>
      </c>
      <c r="D25" s="20">
        <v>7</v>
      </c>
      <c r="E25" s="70" t="s">
        <v>106</v>
      </c>
      <c r="F25" s="70" t="s">
        <v>66</v>
      </c>
      <c r="G25" s="47" t="s">
        <v>129</v>
      </c>
      <c r="H25" s="80">
        <v>19.82</v>
      </c>
      <c r="I25" s="80">
        <v>2.3199999999999998</v>
      </c>
      <c r="J25" s="80">
        <v>43.28</v>
      </c>
      <c r="K25" s="4">
        <f>AVERAGE(H25:H26)</f>
        <v>18.935000000000002</v>
      </c>
      <c r="L25">
        <f>+(K25/1000000)/((0.76*0.5)/10000)</f>
        <v>0.4982894736842105</v>
      </c>
      <c r="M25">
        <f>AVERAGE(L25,L27)</f>
        <v>0.49302631578947365</v>
      </c>
      <c r="N25" s="4">
        <f>AVERAGE(I25:I26)</f>
        <v>2.25</v>
      </c>
      <c r="O25" s="4">
        <f>AVERAGE(N25,N27)</f>
        <v>2.2475000000000001</v>
      </c>
      <c r="P25" s="4">
        <f>AVERAGE(J25:J26)</f>
        <v>43.234999999999999</v>
      </c>
      <c r="Q25" s="4">
        <f>AVERAGE(P25,P27)</f>
        <v>42.954999999999998</v>
      </c>
      <c r="R25">
        <f>+Q25/O25</f>
        <v>19.11234705228031</v>
      </c>
    </row>
    <row r="26" spans="1:18" x14ac:dyDescent="0.25">
      <c r="A26" s="20" t="s">
        <v>126</v>
      </c>
      <c r="B26" s="20" t="s">
        <v>135</v>
      </c>
      <c r="C26" s="20">
        <v>35</v>
      </c>
      <c r="D26" s="20">
        <v>7</v>
      </c>
      <c r="E26" s="70" t="s">
        <v>106</v>
      </c>
      <c r="F26" s="70" t="s">
        <v>66</v>
      </c>
      <c r="G26" s="47" t="s">
        <v>92</v>
      </c>
      <c r="H26" s="80">
        <v>18.05</v>
      </c>
      <c r="I26" s="80">
        <v>2.1800000000000002</v>
      </c>
      <c r="J26" s="80">
        <v>43.19</v>
      </c>
    </row>
    <row r="27" spans="1:18" x14ac:dyDescent="0.25">
      <c r="A27" s="20" t="s">
        <v>126</v>
      </c>
      <c r="B27" s="20" t="s">
        <v>135</v>
      </c>
      <c r="C27" s="20">
        <v>23</v>
      </c>
      <c r="D27" s="20">
        <v>8</v>
      </c>
      <c r="E27" s="70" t="s">
        <v>94</v>
      </c>
      <c r="F27" s="70" t="s">
        <v>66</v>
      </c>
      <c r="G27" s="47" t="s">
        <v>129</v>
      </c>
      <c r="H27" s="80">
        <v>14.39</v>
      </c>
      <c r="I27" s="80">
        <v>2.38</v>
      </c>
      <c r="J27" s="80">
        <v>42.55</v>
      </c>
      <c r="K27" s="4">
        <f>AVERAGE(H27:H28)</f>
        <v>18.535</v>
      </c>
      <c r="L27">
        <f>+(K27/1000000)/((0.76*0.5)/10000)</f>
        <v>0.48776315789473684</v>
      </c>
      <c r="N27" s="4">
        <f>AVERAGE(I27:I28)</f>
        <v>2.2450000000000001</v>
      </c>
      <c r="P27" s="4">
        <f>AVERAGE(J27:J28)</f>
        <v>42.674999999999997</v>
      </c>
    </row>
    <row r="28" spans="1:18" x14ac:dyDescent="0.25">
      <c r="A28" s="20" t="s">
        <v>126</v>
      </c>
      <c r="B28" s="20" t="s">
        <v>135</v>
      </c>
      <c r="C28" s="20">
        <v>23</v>
      </c>
      <c r="D28" s="20">
        <v>8</v>
      </c>
      <c r="E28" s="70" t="s">
        <v>94</v>
      </c>
      <c r="F28" s="70" t="s">
        <v>66</v>
      </c>
      <c r="G28" s="47" t="s">
        <v>92</v>
      </c>
      <c r="H28" s="80">
        <v>22.68</v>
      </c>
      <c r="I28" s="80">
        <v>2.11</v>
      </c>
      <c r="J28" s="80">
        <v>42.8</v>
      </c>
    </row>
    <row r="29" spans="1:18" x14ac:dyDescent="0.25">
      <c r="A29" s="20" t="s">
        <v>126</v>
      </c>
      <c r="B29" s="82" t="s">
        <v>127</v>
      </c>
      <c r="C29" s="19">
        <v>1</v>
      </c>
      <c r="D29" s="19" t="s">
        <v>92</v>
      </c>
      <c r="E29" s="82" t="s">
        <v>201</v>
      </c>
      <c r="F29" s="82"/>
      <c r="G29" s="25" t="s">
        <v>129</v>
      </c>
      <c r="H29" s="138">
        <v>74.19</v>
      </c>
      <c r="I29" s="47" t="s">
        <v>202</v>
      </c>
      <c r="J29" s="47" t="s">
        <v>202</v>
      </c>
      <c r="K29" s="4">
        <f>AVERAGE(H29:H30)</f>
        <v>81.430000000000007</v>
      </c>
      <c r="L29">
        <f>+(K29/1000000)/((0.76*0.5)/10000)</f>
        <v>2.1428947368421056</v>
      </c>
      <c r="M29">
        <f>AVERAGE(L29,L33,L31)</f>
        <v>0.97048245614035089</v>
      </c>
    </row>
    <row r="30" spans="1:18" x14ac:dyDescent="0.25">
      <c r="A30" s="20" t="s">
        <v>126</v>
      </c>
      <c r="B30" s="82" t="s">
        <v>130</v>
      </c>
      <c r="C30" s="19">
        <v>1</v>
      </c>
      <c r="D30" s="19" t="s">
        <v>92</v>
      </c>
      <c r="E30" s="82" t="s">
        <v>201</v>
      </c>
      <c r="F30" s="82"/>
      <c r="G30" s="25" t="s">
        <v>92</v>
      </c>
      <c r="H30" s="138">
        <v>88.67</v>
      </c>
      <c r="I30" s="47" t="s">
        <v>202</v>
      </c>
      <c r="J30" s="20" t="s">
        <v>202</v>
      </c>
    </row>
    <row r="31" spans="1:18" x14ac:dyDescent="0.25">
      <c r="A31" s="20" t="s">
        <v>126</v>
      </c>
      <c r="B31" s="20" t="s">
        <v>131</v>
      </c>
      <c r="C31" s="20">
        <v>24</v>
      </c>
      <c r="D31" s="20" t="s">
        <v>92</v>
      </c>
      <c r="E31" s="82" t="s">
        <v>201</v>
      </c>
      <c r="F31" s="82"/>
      <c r="G31" s="47" t="s">
        <v>129</v>
      </c>
      <c r="H31" s="80">
        <v>19.73</v>
      </c>
      <c r="I31" s="47" t="s">
        <v>202</v>
      </c>
      <c r="J31" s="47" t="s">
        <v>202</v>
      </c>
      <c r="K31" s="4">
        <f>AVERAGE(H31:H32)</f>
        <v>16.234999999999999</v>
      </c>
      <c r="L31">
        <f>+(K31/1000000)/((0.76*0.5)/10000)</f>
        <v>0.42723684210526314</v>
      </c>
    </row>
    <row r="32" spans="1:18" x14ac:dyDescent="0.25">
      <c r="A32" s="20" t="s">
        <v>126</v>
      </c>
      <c r="B32" s="20" t="s">
        <v>132</v>
      </c>
      <c r="C32" s="20">
        <v>24</v>
      </c>
      <c r="D32" s="20" t="s">
        <v>92</v>
      </c>
      <c r="E32" s="82" t="s">
        <v>201</v>
      </c>
      <c r="F32" s="82"/>
      <c r="G32" s="47" t="s">
        <v>92</v>
      </c>
      <c r="H32" s="80">
        <v>12.74</v>
      </c>
      <c r="I32" s="47" t="s">
        <v>202</v>
      </c>
      <c r="J32" s="20" t="s">
        <v>202</v>
      </c>
    </row>
    <row r="33" spans="1:18" x14ac:dyDescent="0.25">
      <c r="A33" s="20" t="s">
        <v>126</v>
      </c>
      <c r="B33" s="20" t="s">
        <v>133</v>
      </c>
      <c r="C33" s="20">
        <v>36</v>
      </c>
      <c r="D33" s="20" t="s">
        <v>92</v>
      </c>
      <c r="E33" s="82" t="s">
        <v>201</v>
      </c>
      <c r="F33" s="82"/>
      <c r="G33" s="47" t="s">
        <v>129</v>
      </c>
      <c r="H33" s="80">
        <v>12.79</v>
      </c>
      <c r="I33" s="47" t="s">
        <v>202</v>
      </c>
      <c r="J33" s="47" t="s">
        <v>202</v>
      </c>
      <c r="K33" s="4">
        <f>AVERAGE(H33:H34)</f>
        <v>12.969999999999999</v>
      </c>
      <c r="L33">
        <f>+(K33/1000000)/((0.76*0.5)/10000)</f>
        <v>0.34131578947368418</v>
      </c>
    </row>
    <row r="34" spans="1:18" x14ac:dyDescent="0.25">
      <c r="A34" s="20" t="s">
        <v>126</v>
      </c>
      <c r="B34" s="20" t="s">
        <v>231</v>
      </c>
      <c r="C34" s="20">
        <v>36</v>
      </c>
      <c r="D34" s="20" t="s">
        <v>92</v>
      </c>
      <c r="E34" s="82" t="s">
        <v>201</v>
      </c>
      <c r="F34" s="82"/>
      <c r="G34" s="47" t="s">
        <v>92</v>
      </c>
      <c r="H34" s="80">
        <v>13.15</v>
      </c>
      <c r="I34" s="47" t="s">
        <v>202</v>
      </c>
      <c r="J34" s="20" t="s">
        <v>202</v>
      </c>
    </row>
    <row r="35" spans="1:18" x14ac:dyDescent="0.25">
      <c r="A35" s="20" t="s">
        <v>138</v>
      </c>
      <c r="B35" s="20" t="s">
        <v>127</v>
      </c>
      <c r="C35" s="20">
        <v>20</v>
      </c>
      <c r="D35" s="20">
        <v>3</v>
      </c>
      <c r="E35" s="70" t="s">
        <v>128</v>
      </c>
      <c r="F35" s="70" t="s">
        <v>67</v>
      </c>
      <c r="G35" s="47" t="s">
        <v>129</v>
      </c>
      <c r="H35" s="80">
        <v>9.85</v>
      </c>
      <c r="I35" s="80">
        <v>2.27</v>
      </c>
      <c r="J35" s="80">
        <v>40.11</v>
      </c>
      <c r="K35" s="4">
        <f>AVERAGE(H35:H36)</f>
        <v>12.225</v>
      </c>
      <c r="L35">
        <f>+(K35/1000000)/((0.76*0.5)/10000)</f>
        <v>0.32171052631578945</v>
      </c>
      <c r="M35">
        <f>AVERAGE(L35,L37,L39,L41,L43)</f>
        <v>0.44186842105263163</v>
      </c>
      <c r="N35" s="4">
        <f>AVERAGE(I35:I36)</f>
        <v>2.73</v>
      </c>
      <c r="O35">
        <f>AVERAGE(N35,N37,N39,N41,N43)</f>
        <v>3.1399999999999997</v>
      </c>
      <c r="P35" s="4">
        <f>AVERAGE(J35:J36)</f>
        <v>41.414999999999999</v>
      </c>
      <c r="Q35">
        <f>AVERAGE(P35,P37,P39,P41,P43)</f>
        <v>41.876999999999995</v>
      </c>
      <c r="R35">
        <f>+Q35/O35</f>
        <v>13.336624203821655</v>
      </c>
    </row>
    <row r="36" spans="1:18" x14ac:dyDescent="0.25">
      <c r="A36" s="20" t="s">
        <v>138</v>
      </c>
      <c r="B36" s="20" t="s">
        <v>127</v>
      </c>
      <c r="C36" s="20">
        <v>20</v>
      </c>
      <c r="D36" s="20">
        <v>3</v>
      </c>
      <c r="E36" s="70" t="s">
        <v>128</v>
      </c>
      <c r="F36" s="70" t="s">
        <v>67</v>
      </c>
      <c r="G36" s="47" t="s">
        <v>92</v>
      </c>
      <c r="H36" s="80">
        <v>14.6</v>
      </c>
      <c r="I36" s="80">
        <v>3.19</v>
      </c>
      <c r="J36" s="80">
        <v>42.72</v>
      </c>
    </row>
    <row r="37" spans="1:18" x14ac:dyDescent="0.25">
      <c r="A37" s="20" t="s">
        <v>138</v>
      </c>
      <c r="B37" s="20" t="s">
        <v>130</v>
      </c>
      <c r="C37" s="20">
        <v>14</v>
      </c>
      <c r="D37" s="20">
        <v>3</v>
      </c>
      <c r="E37" s="70" t="s">
        <v>128</v>
      </c>
      <c r="F37" s="70" t="s">
        <v>67</v>
      </c>
      <c r="G37" s="47" t="s">
        <v>129</v>
      </c>
      <c r="H37" s="80">
        <v>21.27</v>
      </c>
      <c r="I37" s="80">
        <v>2.97</v>
      </c>
      <c r="J37" s="80">
        <v>42.32</v>
      </c>
      <c r="K37" s="4">
        <f>AVERAGE(H37:H38)</f>
        <v>23.365000000000002</v>
      </c>
      <c r="L37">
        <f>+(K37/1000000)/((0.76*0.5)/10000)</f>
        <v>0.61486842105263162</v>
      </c>
      <c r="N37" s="4">
        <f>AVERAGE(I37:I38)</f>
        <v>2.895</v>
      </c>
      <c r="P37" s="4">
        <f>AVERAGE(J37:J38)</f>
        <v>42.814999999999998</v>
      </c>
    </row>
    <row r="38" spans="1:18" x14ac:dyDescent="0.25">
      <c r="A38" s="20" t="s">
        <v>138</v>
      </c>
      <c r="B38" s="20" t="s">
        <v>130</v>
      </c>
      <c r="C38" s="20">
        <v>14</v>
      </c>
      <c r="D38" s="20">
        <v>3</v>
      </c>
      <c r="E38" s="70" t="s">
        <v>128</v>
      </c>
      <c r="F38" s="70" t="s">
        <v>67</v>
      </c>
      <c r="G38" s="47" t="s">
        <v>92</v>
      </c>
      <c r="H38" s="80">
        <v>25.46</v>
      </c>
      <c r="I38" s="80">
        <v>2.82</v>
      </c>
      <c r="J38" s="80">
        <v>43.31</v>
      </c>
    </row>
    <row r="39" spans="1:18" x14ac:dyDescent="0.25">
      <c r="A39" s="20" t="s">
        <v>138</v>
      </c>
      <c r="B39" s="20" t="s">
        <v>131</v>
      </c>
      <c r="C39" s="20">
        <v>7</v>
      </c>
      <c r="D39" s="20">
        <v>3</v>
      </c>
      <c r="E39" s="70" t="s">
        <v>128</v>
      </c>
      <c r="F39" s="70" t="s">
        <v>67</v>
      </c>
      <c r="G39" s="47" t="s">
        <v>129</v>
      </c>
      <c r="H39" s="80">
        <v>19.920000000000002</v>
      </c>
      <c r="I39" s="80">
        <v>3.1</v>
      </c>
      <c r="J39" s="80">
        <v>42.32</v>
      </c>
      <c r="K39" s="4">
        <f>AVERAGE(H39:H40)</f>
        <v>19.335000000000001</v>
      </c>
      <c r="L39">
        <f>+(K39/1000000)/((0.76*0.5)/10000)</f>
        <v>0.50881578947368422</v>
      </c>
      <c r="N39" s="4">
        <f>AVERAGE(I39:I40)</f>
        <v>3.335</v>
      </c>
      <c r="P39" s="4">
        <f>AVERAGE(J39:J40)</f>
        <v>42.81</v>
      </c>
    </row>
    <row r="40" spans="1:18" x14ac:dyDescent="0.25">
      <c r="A40" s="20" t="s">
        <v>138</v>
      </c>
      <c r="B40" s="20" t="s">
        <v>131</v>
      </c>
      <c r="C40" s="20">
        <v>7</v>
      </c>
      <c r="D40" s="20">
        <v>3</v>
      </c>
      <c r="E40" s="70" t="s">
        <v>128</v>
      </c>
      <c r="F40" s="70" t="s">
        <v>67</v>
      </c>
      <c r="G40" s="47" t="s">
        <v>92</v>
      </c>
      <c r="H40" s="80">
        <v>18.75</v>
      </c>
      <c r="I40" s="80">
        <v>3.57</v>
      </c>
      <c r="J40" s="80">
        <v>43.3</v>
      </c>
    </row>
    <row r="41" spans="1:18" x14ac:dyDescent="0.25">
      <c r="A41" s="20" t="s">
        <v>138</v>
      </c>
      <c r="B41" s="20" t="s">
        <v>132</v>
      </c>
      <c r="C41" s="20">
        <v>28</v>
      </c>
      <c r="D41" s="20">
        <v>3</v>
      </c>
      <c r="E41" s="70" t="s">
        <v>128</v>
      </c>
      <c r="F41" s="70" t="s">
        <v>67</v>
      </c>
      <c r="G41" s="47" t="s">
        <v>129</v>
      </c>
      <c r="H41" s="80">
        <v>12.55</v>
      </c>
      <c r="I41" s="80">
        <v>3.21</v>
      </c>
      <c r="J41" s="80">
        <v>39.880000000000003</v>
      </c>
      <c r="K41" s="4">
        <f>AVERAGE(H41:H42)</f>
        <v>10.725000000000001</v>
      </c>
      <c r="L41">
        <f>+(K41/1000000)/((0.76*0.5)/10000)</f>
        <v>0.28223684210526317</v>
      </c>
      <c r="N41" s="4">
        <f>AVERAGE(I41:I42)</f>
        <v>3.2199999999999998</v>
      </c>
      <c r="P41" s="4">
        <f>AVERAGE(J41:J42)</f>
        <v>39.94</v>
      </c>
    </row>
    <row r="42" spans="1:18" x14ac:dyDescent="0.25">
      <c r="A42" s="20" t="s">
        <v>138</v>
      </c>
      <c r="B42" s="20" t="s">
        <v>132</v>
      </c>
      <c r="C42" s="20">
        <v>28</v>
      </c>
      <c r="D42" s="20">
        <v>3</v>
      </c>
      <c r="E42" s="70" t="s">
        <v>128</v>
      </c>
      <c r="F42" s="70" t="s">
        <v>67</v>
      </c>
      <c r="G42" s="47" t="s">
        <v>92</v>
      </c>
      <c r="H42" s="80">
        <v>8.9</v>
      </c>
      <c r="I42" s="80">
        <v>3.23</v>
      </c>
      <c r="J42" s="80">
        <v>40</v>
      </c>
    </row>
    <row r="43" spans="1:18" x14ac:dyDescent="0.25">
      <c r="A43" s="20" t="s">
        <v>138</v>
      </c>
      <c r="B43" s="20" t="s">
        <v>133</v>
      </c>
      <c r="C43" s="20">
        <v>32</v>
      </c>
      <c r="D43" s="20">
        <v>3</v>
      </c>
      <c r="E43" s="70" t="s">
        <v>128</v>
      </c>
      <c r="F43" s="70" t="s">
        <v>67</v>
      </c>
      <c r="G43" s="47" t="s">
        <v>129</v>
      </c>
      <c r="H43" s="80">
        <v>17.100000000000001</v>
      </c>
      <c r="I43" s="80">
        <v>3.45</v>
      </c>
      <c r="J43" s="80">
        <v>42.62</v>
      </c>
      <c r="K43" s="4">
        <f>AVERAGE(H43:H44)</f>
        <v>18.305</v>
      </c>
      <c r="L43">
        <f>+(K43/1000000)/((0.76*0.5)/10000)</f>
        <v>0.48171052631578942</v>
      </c>
      <c r="N43" s="4">
        <f>AVERAGE(I43:I44)</f>
        <v>3.52</v>
      </c>
      <c r="P43" s="4">
        <f>AVERAGE(J43:J44)</f>
        <v>42.405000000000001</v>
      </c>
    </row>
    <row r="44" spans="1:18" x14ac:dyDescent="0.25">
      <c r="A44" s="20" t="s">
        <v>138</v>
      </c>
      <c r="B44" s="20" t="s">
        <v>133</v>
      </c>
      <c r="C44" s="20">
        <v>32</v>
      </c>
      <c r="D44" s="20">
        <v>3</v>
      </c>
      <c r="E44" s="70" t="s">
        <v>128</v>
      </c>
      <c r="F44" s="70" t="s">
        <v>67</v>
      </c>
      <c r="G44" s="47" t="s">
        <v>92</v>
      </c>
      <c r="H44" s="80">
        <v>19.510000000000002</v>
      </c>
      <c r="I44" s="80">
        <v>3.59</v>
      </c>
      <c r="J44" s="80">
        <v>42.19</v>
      </c>
    </row>
    <row r="45" spans="1:18" x14ac:dyDescent="0.25">
      <c r="A45" s="20" t="s">
        <v>138</v>
      </c>
      <c r="B45" s="20" t="s">
        <v>127</v>
      </c>
      <c r="C45" s="20">
        <v>19</v>
      </c>
      <c r="D45" s="20">
        <v>5</v>
      </c>
      <c r="E45" s="70" t="s">
        <v>146</v>
      </c>
      <c r="F45" s="70" t="s">
        <v>67</v>
      </c>
      <c r="G45" s="47" t="s">
        <v>129</v>
      </c>
      <c r="H45" s="80">
        <v>12.57</v>
      </c>
      <c r="I45" s="80">
        <v>3.06</v>
      </c>
      <c r="J45" s="80">
        <v>40.29</v>
      </c>
      <c r="K45" s="4">
        <f>AVERAGE(H45:H46)</f>
        <v>14.96</v>
      </c>
      <c r="L45">
        <f>+(K45/1000000)/((0.76*0.5)/10000)</f>
        <v>0.3936842105263158</v>
      </c>
      <c r="M45">
        <f>AVERAGE(L45,L47,L49,L51,L53)</f>
        <v>0.40447368421052632</v>
      </c>
      <c r="N45" s="4">
        <f>AVERAGE(I45:I46)</f>
        <v>3.395</v>
      </c>
      <c r="O45">
        <f>AVERAGE(N45,N47,N49,N51,N53)</f>
        <v>3.29</v>
      </c>
      <c r="P45" s="4">
        <f>AVERAGE(J45:J46)</f>
        <v>41.504999999999995</v>
      </c>
      <c r="Q45">
        <f>AVERAGE(P45,P47,P49,P51,P53)</f>
        <v>42.255000000000003</v>
      </c>
      <c r="R45">
        <f>+Q45/O45</f>
        <v>12.843465045592707</v>
      </c>
    </row>
    <row r="46" spans="1:18" x14ac:dyDescent="0.25">
      <c r="A46" s="20" t="s">
        <v>138</v>
      </c>
      <c r="B46" s="20" t="s">
        <v>127</v>
      </c>
      <c r="C46" s="20">
        <v>19</v>
      </c>
      <c r="D46" s="20">
        <v>5</v>
      </c>
      <c r="E46" s="70" t="s">
        <v>146</v>
      </c>
      <c r="F46" s="70" t="s">
        <v>67</v>
      </c>
      <c r="G46" s="47" t="s">
        <v>92</v>
      </c>
      <c r="H46" s="80">
        <v>17.350000000000001</v>
      </c>
      <c r="I46" s="80">
        <v>3.73</v>
      </c>
      <c r="J46" s="80">
        <v>42.72</v>
      </c>
    </row>
    <row r="47" spans="1:18" x14ac:dyDescent="0.25">
      <c r="A47" s="20" t="s">
        <v>138</v>
      </c>
      <c r="B47" s="20" t="s">
        <v>130</v>
      </c>
      <c r="C47" s="20">
        <v>13</v>
      </c>
      <c r="D47" s="20">
        <v>5</v>
      </c>
      <c r="E47" s="70" t="s">
        <v>146</v>
      </c>
      <c r="F47" s="70" t="s">
        <v>67</v>
      </c>
      <c r="G47" s="47" t="s">
        <v>129</v>
      </c>
      <c r="H47" s="80">
        <v>19.059999999999999</v>
      </c>
      <c r="I47" s="80">
        <v>2.97</v>
      </c>
      <c r="J47" s="80">
        <v>42.91</v>
      </c>
      <c r="K47" s="4">
        <f>AVERAGE(H47:H48)</f>
        <v>19.984999999999999</v>
      </c>
      <c r="L47">
        <f>+(K47/1000000)/((0.76*0.5)/10000)</f>
        <v>0.52592105263157884</v>
      </c>
      <c r="N47" s="4">
        <f>AVERAGE(I47:I48)</f>
        <v>3.165</v>
      </c>
      <c r="P47" s="4">
        <f>AVERAGE(J47:J48)</f>
        <v>43.125</v>
      </c>
    </row>
    <row r="48" spans="1:18" x14ac:dyDescent="0.25">
      <c r="A48" s="20" t="s">
        <v>138</v>
      </c>
      <c r="B48" s="20" t="s">
        <v>130</v>
      </c>
      <c r="C48" s="20">
        <v>13</v>
      </c>
      <c r="D48" s="20">
        <v>5</v>
      </c>
      <c r="E48" s="70" t="s">
        <v>146</v>
      </c>
      <c r="F48" s="70" t="s">
        <v>67</v>
      </c>
      <c r="G48" s="47" t="s">
        <v>92</v>
      </c>
      <c r="H48" s="80">
        <v>20.91</v>
      </c>
      <c r="I48" s="80">
        <v>3.36</v>
      </c>
      <c r="J48" s="80">
        <v>43.34</v>
      </c>
    </row>
    <row r="49" spans="1:18" x14ac:dyDescent="0.25">
      <c r="A49" s="20" t="s">
        <v>138</v>
      </c>
      <c r="B49" s="20" t="s">
        <v>131</v>
      </c>
      <c r="C49" s="20">
        <v>11</v>
      </c>
      <c r="D49" s="20">
        <v>5</v>
      </c>
      <c r="E49" s="70" t="s">
        <v>146</v>
      </c>
      <c r="F49" s="70" t="s">
        <v>67</v>
      </c>
      <c r="G49" s="47" t="s">
        <v>129</v>
      </c>
      <c r="H49" s="80">
        <v>20.93</v>
      </c>
      <c r="I49" s="80">
        <v>3.27</v>
      </c>
      <c r="J49" s="80">
        <v>42.24</v>
      </c>
      <c r="K49" s="4">
        <f>AVERAGE(H49:H50)</f>
        <v>18.619999999999997</v>
      </c>
      <c r="L49">
        <f>+(K49/1000000)/((0.76*0.5)/10000)</f>
        <v>0.48999999999999994</v>
      </c>
      <c r="N49" s="4">
        <f>AVERAGE(I49:I50)</f>
        <v>3.46</v>
      </c>
      <c r="P49" s="4">
        <f>AVERAGE(J49:J50)</f>
        <v>42.344999999999999</v>
      </c>
    </row>
    <row r="50" spans="1:18" x14ac:dyDescent="0.25">
      <c r="A50" s="20" t="s">
        <v>138</v>
      </c>
      <c r="B50" s="20" t="s">
        <v>131</v>
      </c>
      <c r="C50" s="20">
        <v>11</v>
      </c>
      <c r="D50" s="20">
        <v>5</v>
      </c>
      <c r="E50" s="70" t="s">
        <v>146</v>
      </c>
      <c r="F50" s="70" t="s">
        <v>67</v>
      </c>
      <c r="G50" s="47" t="s">
        <v>92</v>
      </c>
      <c r="H50" s="80">
        <v>16.309999999999999</v>
      </c>
      <c r="I50" s="80">
        <v>3.65</v>
      </c>
      <c r="J50" s="80">
        <v>42.45</v>
      </c>
    </row>
    <row r="51" spans="1:18" x14ac:dyDescent="0.25">
      <c r="A51" s="20" t="s">
        <v>138</v>
      </c>
      <c r="B51" s="20" t="s">
        <v>132</v>
      </c>
      <c r="C51" s="20">
        <v>3</v>
      </c>
      <c r="D51" s="20">
        <v>5</v>
      </c>
      <c r="E51" s="70" t="s">
        <v>146</v>
      </c>
      <c r="F51" s="70" t="s">
        <v>67</v>
      </c>
      <c r="G51" s="47" t="s">
        <v>129</v>
      </c>
      <c r="H51" s="80">
        <v>10.81</v>
      </c>
      <c r="I51" s="80">
        <v>3.13</v>
      </c>
      <c r="J51" s="80">
        <v>42.53</v>
      </c>
      <c r="K51" s="4">
        <f>AVERAGE(H51:H52)</f>
        <v>12.36</v>
      </c>
      <c r="L51">
        <f>+(K51/1000000)/((0.76*0.5)/10000)</f>
        <v>0.32526315789473681</v>
      </c>
      <c r="N51" s="4">
        <f>AVERAGE(I51:I52)</f>
        <v>3.1850000000000001</v>
      </c>
      <c r="P51" s="4">
        <f>AVERAGE(J51:J52)</f>
        <v>43.150000000000006</v>
      </c>
    </row>
    <row r="52" spans="1:18" x14ac:dyDescent="0.25">
      <c r="A52" s="20" t="s">
        <v>138</v>
      </c>
      <c r="B52" s="20" t="s">
        <v>132</v>
      </c>
      <c r="C52" s="20">
        <v>3</v>
      </c>
      <c r="D52" s="20">
        <v>5</v>
      </c>
      <c r="E52" s="70" t="s">
        <v>146</v>
      </c>
      <c r="F52" s="70" t="s">
        <v>67</v>
      </c>
      <c r="G52" s="47" t="s">
        <v>92</v>
      </c>
      <c r="H52" s="80">
        <v>13.91</v>
      </c>
      <c r="I52" s="80">
        <v>3.24</v>
      </c>
      <c r="J52" s="80">
        <v>43.77</v>
      </c>
    </row>
    <row r="53" spans="1:18" x14ac:dyDescent="0.25">
      <c r="A53" s="20" t="s">
        <v>138</v>
      </c>
      <c r="B53" s="20" t="s">
        <v>133</v>
      </c>
      <c r="C53" s="20">
        <v>34</v>
      </c>
      <c r="D53" s="20">
        <v>5</v>
      </c>
      <c r="E53" s="70" t="s">
        <v>146</v>
      </c>
      <c r="F53" s="70" t="s">
        <v>67</v>
      </c>
      <c r="G53" s="47" t="s">
        <v>129</v>
      </c>
      <c r="H53" s="80">
        <v>11.76</v>
      </c>
      <c r="I53" s="80">
        <v>3.26</v>
      </c>
      <c r="J53" s="80">
        <v>40.28</v>
      </c>
      <c r="K53" s="4">
        <f>AVERAGE(H53:H54)</f>
        <v>10.925000000000001</v>
      </c>
      <c r="L53">
        <f>+(K53/1000000)/((0.76*0.5)/10000)</f>
        <v>0.28750000000000003</v>
      </c>
      <c r="N53" s="4">
        <f>AVERAGE(I53:I54)</f>
        <v>3.2450000000000001</v>
      </c>
      <c r="P53" s="4">
        <f>AVERAGE(J53:J54)</f>
        <v>41.150000000000006</v>
      </c>
    </row>
    <row r="54" spans="1:18" x14ac:dyDescent="0.25">
      <c r="A54" s="20" t="s">
        <v>138</v>
      </c>
      <c r="B54" s="20" t="s">
        <v>133</v>
      </c>
      <c r="C54" s="20">
        <v>34</v>
      </c>
      <c r="D54" s="20">
        <v>5</v>
      </c>
      <c r="E54" s="70" t="s">
        <v>146</v>
      </c>
      <c r="F54" s="70" t="s">
        <v>67</v>
      </c>
      <c r="G54" s="47" t="s">
        <v>92</v>
      </c>
      <c r="H54" s="80">
        <v>10.09</v>
      </c>
      <c r="I54" s="80">
        <v>3.23</v>
      </c>
      <c r="J54" s="80">
        <v>42.02</v>
      </c>
    </row>
    <row r="55" spans="1:18" x14ac:dyDescent="0.25">
      <c r="A55" s="20" t="s">
        <v>138</v>
      </c>
      <c r="B55" s="20" t="s">
        <v>127</v>
      </c>
      <c r="C55" s="20">
        <v>22</v>
      </c>
      <c r="D55" s="20">
        <v>6</v>
      </c>
      <c r="E55" s="70" t="s">
        <v>134</v>
      </c>
      <c r="F55" s="70" t="s">
        <v>67</v>
      </c>
      <c r="G55" s="47" t="s">
        <v>129</v>
      </c>
      <c r="H55" s="80">
        <v>9.5299999999999994</v>
      </c>
      <c r="I55" s="80">
        <v>3.07</v>
      </c>
      <c r="J55" s="80">
        <v>42.66</v>
      </c>
      <c r="K55" s="4">
        <f>AVERAGE(H55:H56)</f>
        <v>8.629999999999999</v>
      </c>
      <c r="L55">
        <f>+(K55/1000000)/((0.76*0.5)/10000)</f>
        <v>0.2271052631578947</v>
      </c>
      <c r="M55">
        <f>AVERAGE(L55,L57,L59,L61,L63)</f>
        <v>0.47781578947368414</v>
      </c>
      <c r="N55" s="4">
        <f>AVERAGE(I55:I56)</f>
        <v>2.88</v>
      </c>
      <c r="O55">
        <f>AVERAGE(N55,N57,N59,N61,N63)</f>
        <v>2.9450000000000003</v>
      </c>
      <c r="P55" s="4">
        <f>AVERAGE(J55:J56)</f>
        <v>41.489999999999995</v>
      </c>
      <c r="Q55">
        <f>AVERAGE(P55,P57,P59,P61,P63)</f>
        <v>41.215999999999994</v>
      </c>
      <c r="R55">
        <f>+Q55/O55</f>
        <v>13.99524617996604</v>
      </c>
    </row>
    <row r="56" spans="1:18" x14ac:dyDescent="0.25">
      <c r="A56" s="20" t="s">
        <v>138</v>
      </c>
      <c r="B56" s="20" t="s">
        <v>127</v>
      </c>
      <c r="C56" s="20">
        <v>22</v>
      </c>
      <c r="D56" s="20">
        <v>6</v>
      </c>
      <c r="E56" s="70" t="s">
        <v>134</v>
      </c>
      <c r="F56" s="70" t="s">
        <v>67</v>
      </c>
      <c r="G56" s="47" t="s">
        <v>92</v>
      </c>
      <c r="H56" s="80">
        <v>7.73</v>
      </c>
      <c r="I56" s="80">
        <v>2.69</v>
      </c>
      <c r="J56" s="80">
        <v>40.32</v>
      </c>
    </row>
    <row r="57" spans="1:18" x14ac:dyDescent="0.25">
      <c r="A57" s="20" t="s">
        <v>138</v>
      </c>
      <c r="B57" s="20" t="s">
        <v>130</v>
      </c>
      <c r="C57" s="20">
        <v>17</v>
      </c>
      <c r="D57" s="20">
        <v>6</v>
      </c>
      <c r="E57" s="70" t="s">
        <v>134</v>
      </c>
      <c r="F57" s="70" t="s">
        <v>67</v>
      </c>
      <c r="G57" s="47" t="s">
        <v>129</v>
      </c>
      <c r="H57" s="80">
        <v>25.1</v>
      </c>
      <c r="I57" s="80">
        <v>2.76</v>
      </c>
      <c r="J57" s="80">
        <v>41.4</v>
      </c>
      <c r="K57" s="4">
        <f>AVERAGE(H57:H58)</f>
        <v>23.605</v>
      </c>
      <c r="L57">
        <f>+(K57/1000000)/((0.76*0.5)/10000)</f>
        <v>0.62118421052631578</v>
      </c>
      <c r="N57" s="4">
        <f>AVERAGE(I57:I58)</f>
        <v>2.7349999999999999</v>
      </c>
      <c r="P57" s="4">
        <f>AVERAGE(J57:J58)</f>
        <v>41.265000000000001</v>
      </c>
    </row>
    <row r="58" spans="1:18" x14ac:dyDescent="0.25">
      <c r="A58" s="20" t="s">
        <v>138</v>
      </c>
      <c r="B58" s="20" t="s">
        <v>130</v>
      </c>
      <c r="C58" s="20">
        <v>17</v>
      </c>
      <c r="D58" s="20">
        <v>6</v>
      </c>
      <c r="E58" s="70" t="s">
        <v>134</v>
      </c>
      <c r="F58" s="70" t="s">
        <v>67</v>
      </c>
      <c r="G58" s="47" t="s">
        <v>92</v>
      </c>
      <c r="H58" s="80">
        <v>22.11</v>
      </c>
      <c r="I58" s="80">
        <v>2.71</v>
      </c>
      <c r="J58" s="80">
        <v>41.13</v>
      </c>
    </row>
    <row r="59" spans="1:18" x14ac:dyDescent="0.25">
      <c r="A59" s="20" t="s">
        <v>138</v>
      </c>
      <c r="B59" s="20" t="s">
        <v>131</v>
      </c>
      <c r="C59" s="20">
        <v>9</v>
      </c>
      <c r="D59" s="20">
        <v>6</v>
      </c>
      <c r="E59" s="70" t="s">
        <v>134</v>
      </c>
      <c r="F59" s="70" t="s">
        <v>67</v>
      </c>
      <c r="G59" s="47" t="s">
        <v>129</v>
      </c>
      <c r="H59" s="80">
        <v>19.309999999999999</v>
      </c>
      <c r="I59" s="80">
        <v>3.18</v>
      </c>
      <c r="J59" s="80">
        <v>39.65</v>
      </c>
      <c r="K59" s="4">
        <f>AVERAGE(H59:H60)</f>
        <v>20.225000000000001</v>
      </c>
      <c r="L59">
        <f>+(K59/1000000)/((0.76*0.5)/10000)</f>
        <v>0.53223684210526312</v>
      </c>
      <c r="N59" s="4">
        <f>AVERAGE(I59:I60)</f>
        <v>3.1100000000000003</v>
      </c>
      <c r="P59" s="4">
        <f>AVERAGE(J59:J60)</f>
        <v>41.26</v>
      </c>
    </row>
    <row r="60" spans="1:18" x14ac:dyDescent="0.25">
      <c r="A60" s="20" t="s">
        <v>138</v>
      </c>
      <c r="B60" s="20" t="s">
        <v>131</v>
      </c>
      <c r="C60" s="20">
        <v>9</v>
      </c>
      <c r="D60" s="20">
        <v>6</v>
      </c>
      <c r="E60" s="70" t="s">
        <v>134</v>
      </c>
      <c r="F60" s="70" t="s">
        <v>67</v>
      </c>
      <c r="G60" s="47" t="s">
        <v>92</v>
      </c>
      <c r="H60" s="80">
        <v>21.14</v>
      </c>
      <c r="I60" s="80">
        <v>3.04</v>
      </c>
      <c r="J60" s="80">
        <v>42.87</v>
      </c>
    </row>
    <row r="61" spans="1:18" x14ac:dyDescent="0.25">
      <c r="A61" s="20" t="s">
        <v>138</v>
      </c>
      <c r="B61" s="20" t="s">
        <v>132</v>
      </c>
      <c r="C61" s="20">
        <v>5</v>
      </c>
      <c r="D61" s="20">
        <v>6</v>
      </c>
      <c r="E61" s="70" t="s">
        <v>134</v>
      </c>
      <c r="F61" s="70" t="s">
        <v>67</v>
      </c>
      <c r="G61" s="47" t="s">
        <v>129</v>
      </c>
      <c r="H61" s="80">
        <v>20.34</v>
      </c>
      <c r="I61" s="80">
        <v>2.63</v>
      </c>
      <c r="J61" s="80">
        <v>41.13</v>
      </c>
      <c r="K61" s="4">
        <f>AVERAGE(H61:H62)</f>
        <v>19.23</v>
      </c>
      <c r="L61">
        <f>+(K61/1000000)/((0.76*0.5)/10000)</f>
        <v>0.50605263157894731</v>
      </c>
      <c r="N61" s="4">
        <f>AVERAGE(I61:I62)</f>
        <v>2.7</v>
      </c>
      <c r="P61" s="4">
        <f>AVERAGE(J61:J62)</f>
        <v>41.13</v>
      </c>
    </row>
    <row r="62" spans="1:18" x14ac:dyDescent="0.25">
      <c r="A62" s="20" t="s">
        <v>138</v>
      </c>
      <c r="B62" s="20" t="s">
        <v>132</v>
      </c>
      <c r="C62" s="20">
        <v>5</v>
      </c>
      <c r="D62" s="20">
        <v>6</v>
      </c>
      <c r="E62" s="70" t="s">
        <v>134</v>
      </c>
      <c r="F62" s="70" t="s">
        <v>67</v>
      </c>
      <c r="G62" s="47" t="s">
        <v>92</v>
      </c>
      <c r="H62" s="80">
        <v>18.12</v>
      </c>
      <c r="I62" s="80">
        <v>2.77</v>
      </c>
      <c r="J62" s="80">
        <v>41.13</v>
      </c>
    </row>
    <row r="63" spans="1:18" x14ac:dyDescent="0.25">
      <c r="A63" s="20" t="s">
        <v>138</v>
      </c>
      <c r="B63" s="20" t="s">
        <v>133</v>
      </c>
      <c r="C63" s="20">
        <v>31</v>
      </c>
      <c r="D63" s="20">
        <v>6</v>
      </c>
      <c r="E63" s="70" t="s">
        <v>134</v>
      </c>
      <c r="F63" s="70" t="s">
        <v>67</v>
      </c>
      <c r="G63" s="47" t="s">
        <v>129</v>
      </c>
      <c r="H63" s="80">
        <v>19.53</v>
      </c>
      <c r="I63" s="80">
        <v>3.32</v>
      </c>
      <c r="J63" s="80">
        <v>41.51</v>
      </c>
      <c r="K63" s="4">
        <f>AVERAGE(H63:H64)</f>
        <v>19.094999999999999</v>
      </c>
      <c r="L63">
        <f>+(K63/1000000)/((0.76*0.5)/10000)</f>
        <v>0.50249999999999995</v>
      </c>
      <c r="N63" s="4">
        <f>AVERAGE(I63:I64)</f>
        <v>3.3</v>
      </c>
      <c r="P63" s="4">
        <f>AVERAGE(J63:J64)</f>
        <v>40.935000000000002</v>
      </c>
    </row>
    <row r="64" spans="1:18" x14ac:dyDescent="0.25">
      <c r="A64" s="20" t="s">
        <v>138</v>
      </c>
      <c r="B64" s="20" t="s">
        <v>133</v>
      </c>
      <c r="C64" s="20">
        <v>31</v>
      </c>
      <c r="D64" s="20">
        <v>6</v>
      </c>
      <c r="E64" s="70" t="s">
        <v>134</v>
      </c>
      <c r="F64" s="70" t="s">
        <v>67</v>
      </c>
      <c r="G64" s="47" t="s">
        <v>92</v>
      </c>
      <c r="H64" s="80">
        <v>18.66</v>
      </c>
      <c r="I64" s="80">
        <v>3.28</v>
      </c>
      <c r="J64" s="80">
        <v>40.36</v>
      </c>
    </row>
    <row r="65" spans="1:18" x14ac:dyDescent="0.25">
      <c r="A65" s="20" t="s">
        <v>138</v>
      </c>
      <c r="B65" s="20" t="s">
        <v>135</v>
      </c>
      <c r="C65" s="20">
        <v>26</v>
      </c>
      <c r="D65" s="20">
        <v>8</v>
      </c>
      <c r="E65" s="70" t="s">
        <v>94</v>
      </c>
      <c r="F65" s="70" t="s">
        <v>67</v>
      </c>
      <c r="G65" s="47" t="s">
        <v>129</v>
      </c>
      <c r="H65" s="80">
        <v>12.36</v>
      </c>
      <c r="I65" s="80">
        <v>3.37</v>
      </c>
      <c r="J65" s="80">
        <v>41.34</v>
      </c>
      <c r="K65" s="4">
        <f>AVERAGE(H65:H66)</f>
        <v>16.54</v>
      </c>
      <c r="L65">
        <f>+(K65/1000000)/((0.76*0.5)/10000)</f>
        <v>0.43526315789473674</v>
      </c>
      <c r="M65">
        <f>AVERAGE(L65,L67)</f>
        <v>0.43526315789473674</v>
      </c>
      <c r="N65" s="4">
        <f>AVERAGE(I65:I66)</f>
        <v>3.4850000000000003</v>
      </c>
      <c r="P65" s="4">
        <f>AVERAGE(J65:J66)</f>
        <v>41.995000000000005</v>
      </c>
    </row>
    <row r="66" spans="1:18" x14ac:dyDescent="0.25">
      <c r="A66" s="20" t="s">
        <v>138</v>
      </c>
      <c r="B66" s="20" t="s">
        <v>135</v>
      </c>
      <c r="C66" s="20">
        <v>26</v>
      </c>
      <c r="D66" s="20">
        <v>8</v>
      </c>
      <c r="E66" s="70" t="s">
        <v>94</v>
      </c>
      <c r="F66" s="70" t="s">
        <v>67</v>
      </c>
      <c r="G66" s="47" t="s">
        <v>92</v>
      </c>
      <c r="H66" s="80">
        <v>20.72</v>
      </c>
      <c r="I66" s="80">
        <v>3.6</v>
      </c>
      <c r="J66" s="80">
        <v>42.65</v>
      </c>
    </row>
    <row r="68" spans="1:18" x14ac:dyDescent="0.25">
      <c r="A68" t="s">
        <v>46</v>
      </c>
      <c r="B68" t="s">
        <v>111</v>
      </c>
      <c r="C68" t="s">
        <v>112</v>
      </c>
      <c r="D68" t="s">
        <v>113</v>
      </c>
      <c r="E68" t="s">
        <v>0</v>
      </c>
      <c r="F68" t="s">
        <v>52</v>
      </c>
      <c r="G68" t="s">
        <v>114</v>
      </c>
      <c r="H68" t="s">
        <v>115</v>
      </c>
      <c r="I68" t="s">
        <v>116</v>
      </c>
      <c r="J68" t="s">
        <v>117</v>
      </c>
      <c r="K68" t="s">
        <v>118</v>
      </c>
      <c r="L68" t="s">
        <v>119</v>
      </c>
      <c r="M68" t="s">
        <v>120</v>
      </c>
      <c r="N68" t="s">
        <v>220</v>
      </c>
      <c r="O68" t="s">
        <v>122</v>
      </c>
      <c r="P68" t="s">
        <v>221</v>
      </c>
      <c r="Q68" t="s">
        <v>124</v>
      </c>
      <c r="R68" t="s">
        <v>226</v>
      </c>
    </row>
    <row r="69" spans="1:18" x14ac:dyDescent="0.25">
      <c r="A69" t="s">
        <v>126</v>
      </c>
      <c r="B69" t="s">
        <v>127</v>
      </c>
      <c r="C69">
        <v>4</v>
      </c>
      <c r="D69">
        <v>2</v>
      </c>
      <c r="E69" t="s">
        <v>139</v>
      </c>
      <c r="F69" t="s">
        <v>230</v>
      </c>
      <c r="G69" t="s">
        <v>129</v>
      </c>
      <c r="H69">
        <v>138.91999999999999</v>
      </c>
      <c r="I69">
        <v>2.0699999999999998</v>
      </c>
      <c r="J69">
        <v>44.65</v>
      </c>
      <c r="K69">
        <v>121.55</v>
      </c>
      <c r="L69">
        <v>3.1986842105263156</v>
      </c>
      <c r="M69">
        <v>3.5592368421052627</v>
      </c>
      <c r="N69">
        <v>2.0750000000000002</v>
      </c>
      <c r="O69">
        <v>2.1239999999999997</v>
      </c>
      <c r="P69">
        <v>44.32</v>
      </c>
      <c r="Q69">
        <v>43.926000000000002</v>
      </c>
      <c r="R69">
        <v>20.680790960451983</v>
      </c>
    </row>
    <row r="70" spans="1:18" x14ac:dyDescent="0.25">
      <c r="A70" t="s">
        <v>126</v>
      </c>
      <c r="B70" t="s">
        <v>127</v>
      </c>
      <c r="C70">
        <v>7</v>
      </c>
      <c r="D70">
        <v>3</v>
      </c>
      <c r="E70" t="s">
        <v>128</v>
      </c>
      <c r="F70" t="s">
        <v>230</v>
      </c>
      <c r="G70" t="s">
        <v>129</v>
      </c>
      <c r="H70">
        <v>161.94</v>
      </c>
      <c r="I70">
        <v>2.13</v>
      </c>
      <c r="J70">
        <v>44.21</v>
      </c>
      <c r="K70">
        <v>150.30000000000001</v>
      </c>
      <c r="L70">
        <v>3.9552631578947373</v>
      </c>
      <c r="M70">
        <v>3.5922368421052631</v>
      </c>
      <c r="N70">
        <v>2.085</v>
      </c>
      <c r="O70">
        <v>2.2030000000000003</v>
      </c>
      <c r="P70">
        <v>44.08</v>
      </c>
      <c r="Q70">
        <v>43.964999999999996</v>
      </c>
      <c r="R70">
        <v>19.956876985928275</v>
      </c>
    </row>
    <row r="71" spans="1:18" x14ac:dyDescent="0.25">
      <c r="A71" t="s">
        <v>138</v>
      </c>
      <c r="B71" t="s">
        <v>127</v>
      </c>
      <c r="C71">
        <v>20</v>
      </c>
      <c r="D71">
        <v>3</v>
      </c>
      <c r="E71" t="s">
        <v>128</v>
      </c>
      <c r="F71" t="s">
        <v>67</v>
      </c>
      <c r="G71" t="s">
        <v>129</v>
      </c>
      <c r="H71">
        <v>9.85</v>
      </c>
      <c r="I71">
        <v>2.27</v>
      </c>
      <c r="J71">
        <v>40.11</v>
      </c>
      <c r="K71">
        <v>12.225</v>
      </c>
      <c r="L71">
        <v>0.32171052631578945</v>
      </c>
      <c r="M71">
        <v>0.44186842105263163</v>
      </c>
      <c r="N71">
        <v>2.73</v>
      </c>
      <c r="O71">
        <v>3.1399999999999997</v>
      </c>
      <c r="P71">
        <v>41.414999999999999</v>
      </c>
      <c r="Q71">
        <v>41.876999999999995</v>
      </c>
      <c r="R71">
        <v>13.336624203821655</v>
      </c>
    </row>
    <row r="72" spans="1:18" x14ac:dyDescent="0.25">
      <c r="A72" t="s">
        <v>138</v>
      </c>
      <c r="B72" t="s">
        <v>127</v>
      </c>
      <c r="C72">
        <v>19</v>
      </c>
      <c r="D72">
        <v>5</v>
      </c>
      <c r="E72" t="s">
        <v>146</v>
      </c>
      <c r="F72" t="s">
        <v>67</v>
      </c>
      <c r="G72" t="s">
        <v>129</v>
      </c>
      <c r="H72">
        <v>12.57</v>
      </c>
      <c r="I72">
        <v>3.06</v>
      </c>
      <c r="J72">
        <v>40.29</v>
      </c>
      <c r="K72">
        <v>14.96</v>
      </c>
      <c r="L72">
        <v>0.3936842105263158</v>
      </c>
      <c r="M72">
        <v>0.40447368421052632</v>
      </c>
      <c r="N72">
        <v>3.395</v>
      </c>
      <c r="O72">
        <v>3.29</v>
      </c>
      <c r="P72">
        <v>41.504999999999995</v>
      </c>
      <c r="Q72">
        <v>42.255000000000003</v>
      </c>
      <c r="R72">
        <v>12.843465045592707</v>
      </c>
    </row>
    <row r="73" spans="1:18" x14ac:dyDescent="0.25">
      <c r="A73" t="s">
        <v>138</v>
      </c>
      <c r="B73" t="s">
        <v>127</v>
      </c>
      <c r="C73">
        <v>22</v>
      </c>
      <c r="D73">
        <v>6</v>
      </c>
      <c r="E73" t="s">
        <v>134</v>
      </c>
      <c r="F73" t="s">
        <v>67</v>
      </c>
      <c r="G73" t="s">
        <v>129</v>
      </c>
      <c r="H73">
        <v>9.5299999999999994</v>
      </c>
      <c r="I73">
        <v>3.07</v>
      </c>
      <c r="J73">
        <v>42.66</v>
      </c>
      <c r="K73">
        <v>8.629999999999999</v>
      </c>
      <c r="L73">
        <v>0.2271052631578947</v>
      </c>
      <c r="M73">
        <v>0.47781578947368414</v>
      </c>
      <c r="N73">
        <v>2.88</v>
      </c>
      <c r="O73">
        <v>2.9450000000000003</v>
      </c>
      <c r="P73">
        <v>41.489999999999995</v>
      </c>
      <c r="Q73">
        <v>41.215999999999994</v>
      </c>
      <c r="R73">
        <v>13.99524617996604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26" workbookViewId="0">
      <selection activeCell="L40" sqref="L40"/>
    </sheetView>
  </sheetViews>
  <sheetFormatPr defaultRowHeight="15" x14ac:dyDescent="0.25"/>
  <sheetData>
    <row r="1" spans="1:17" x14ac:dyDescent="0.25">
      <c r="A1" s="71" t="s">
        <v>108</v>
      </c>
      <c r="B1" s="72"/>
      <c r="C1" s="72"/>
      <c r="D1" s="72"/>
      <c r="E1" s="72"/>
      <c r="F1" s="73"/>
      <c r="G1" s="74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x14ac:dyDescent="0.25">
      <c r="A2" s="71" t="s">
        <v>109</v>
      </c>
      <c r="B2" s="72"/>
      <c r="C2" s="72"/>
      <c r="D2" s="72"/>
      <c r="E2" s="72"/>
      <c r="F2" s="73"/>
      <c r="G2" s="74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x14ac:dyDescent="0.25">
      <c r="A3" s="71" t="s">
        <v>110</v>
      </c>
      <c r="B3" s="72"/>
      <c r="C3" s="72"/>
      <c r="D3" s="72"/>
      <c r="E3" s="72"/>
      <c r="F3" s="73"/>
      <c r="G3" s="7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x14ac:dyDescent="0.25">
      <c r="A4" s="72"/>
      <c r="B4" s="72"/>
      <c r="C4" s="72"/>
      <c r="D4" s="72"/>
      <c r="E4" s="72"/>
      <c r="F4" s="73"/>
      <c r="G4" s="74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1:17" ht="26.25" x14ac:dyDescent="0.25">
      <c r="A5" s="75" t="s">
        <v>46</v>
      </c>
      <c r="B5" s="75" t="s">
        <v>111</v>
      </c>
      <c r="C5" s="75" t="s">
        <v>112</v>
      </c>
      <c r="D5" s="75" t="s">
        <v>113</v>
      </c>
      <c r="E5" s="75" t="s">
        <v>0</v>
      </c>
      <c r="F5" s="76" t="s">
        <v>114</v>
      </c>
      <c r="G5" s="77" t="s">
        <v>115</v>
      </c>
      <c r="H5" s="78" t="s">
        <v>116</v>
      </c>
      <c r="I5" s="78" t="s">
        <v>117</v>
      </c>
      <c r="J5" s="77" t="s">
        <v>118</v>
      </c>
      <c r="K5" s="77" t="s">
        <v>119</v>
      </c>
      <c r="L5" s="77" t="s">
        <v>120</v>
      </c>
      <c r="M5" s="77" t="s">
        <v>121</v>
      </c>
      <c r="N5" s="77" t="s">
        <v>122</v>
      </c>
      <c r="O5" s="77" t="s">
        <v>123</v>
      </c>
      <c r="P5" s="77" t="s">
        <v>124</v>
      </c>
      <c r="Q5" s="79" t="s">
        <v>125</v>
      </c>
    </row>
    <row r="6" spans="1:17" x14ac:dyDescent="0.25">
      <c r="A6" s="20" t="s">
        <v>126</v>
      </c>
      <c r="B6" s="20" t="s">
        <v>127</v>
      </c>
      <c r="C6" s="20">
        <v>7</v>
      </c>
      <c r="D6" s="20">
        <v>3</v>
      </c>
      <c r="E6" s="70" t="s">
        <v>128</v>
      </c>
      <c r="F6" s="47" t="s">
        <v>129</v>
      </c>
      <c r="G6" s="20">
        <v>16.05</v>
      </c>
      <c r="H6" s="80">
        <v>3.95</v>
      </c>
      <c r="I6" s="80">
        <v>43.37</v>
      </c>
      <c r="J6" s="4">
        <f>AVERAGE(G6:G7)</f>
        <v>19.060000000000002</v>
      </c>
      <c r="K6">
        <f>+(J6/1000000)/((0.76*0.5)/10000)</f>
        <v>0.50157894736842112</v>
      </c>
      <c r="L6">
        <f>AVERAGE(K6,K8,K10,K12,K14)</f>
        <v>0.6713157894736842</v>
      </c>
      <c r="M6" s="4">
        <f>AVERAGE(H6:H7)</f>
        <v>3.9350000000000001</v>
      </c>
      <c r="N6">
        <f>AVERAGE(M6,M8,M10,M12,M14)</f>
        <v>3.8540000000000001</v>
      </c>
      <c r="O6" s="4">
        <f>AVERAGE(I6:I7)</f>
        <v>43.295000000000002</v>
      </c>
      <c r="P6">
        <f>AVERAGE(O6,O8,O10,O12,O14)</f>
        <v>43.239999999999995</v>
      </c>
      <c r="Q6">
        <f>+P6/N6</f>
        <v>11.219512195121949</v>
      </c>
    </row>
    <row r="7" spans="1:17" x14ac:dyDescent="0.25">
      <c r="A7" s="20" t="s">
        <v>126</v>
      </c>
      <c r="B7" s="20" t="s">
        <v>127</v>
      </c>
      <c r="C7" s="20">
        <v>7</v>
      </c>
      <c r="D7" s="20">
        <v>3</v>
      </c>
      <c r="E7" s="70" t="s">
        <v>128</v>
      </c>
      <c r="F7" s="47" t="s">
        <v>92</v>
      </c>
      <c r="G7" s="20">
        <v>22.07</v>
      </c>
      <c r="H7" s="80">
        <v>3.92</v>
      </c>
      <c r="I7" s="80">
        <v>43.22</v>
      </c>
    </row>
    <row r="8" spans="1:17" x14ac:dyDescent="0.25">
      <c r="A8" s="20" t="s">
        <v>126</v>
      </c>
      <c r="B8" s="20" t="s">
        <v>130</v>
      </c>
      <c r="C8" s="20">
        <v>10</v>
      </c>
      <c r="D8" s="20">
        <v>3</v>
      </c>
      <c r="E8" s="70" t="s">
        <v>128</v>
      </c>
      <c r="F8" s="47" t="s">
        <v>129</v>
      </c>
      <c r="G8" s="20">
        <v>18.260000000000002</v>
      </c>
      <c r="H8" s="80">
        <v>3.66</v>
      </c>
      <c r="I8" s="80">
        <v>41.66</v>
      </c>
      <c r="J8" s="4">
        <f>AVERAGE(G8:G9)</f>
        <v>33.15</v>
      </c>
      <c r="K8">
        <f>+(J8/1000000)/((0.76*0.5)/10000)</f>
        <v>0.87236842105263146</v>
      </c>
      <c r="M8" s="4">
        <f>AVERAGE(H8:H9)</f>
        <v>3.625</v>
      </c>
      <c r="N8" s="4"/>
      <c r="O8" s="4">
        <f>AVERAGE(I8:I9)</f>
        <v>42.584999999999994</v>
      </c>
      <c r="P8" s="4"/>
    </row>
    <row r="9" spans="1:17" x14ac:dyDescent="0.25">
      <c r="A9" s="20" t="s">
        <v>126</v>
      </c>
      <c r="B9" s="20" t="s">
        <v>130</v>
      </c>
      <c r="C9" s="20">
        <v>10</v>
      </c>
      <c r="D9" s="20">
        <v>3</v>
      </c>
      <c r="E9" s="70" t="s">
        <v>128</v>
      </c>
      <c r="F9" s="47" t="s">
        <v>92</v>
      </c>
      <c r="G9" s="20">
        <v>48.04</v>
      </c>
      <c r="H9" s="80">
        <v>3.59</v>
      </c>
      <c r="I9" s="80">
        <v>43.51</v>
      </c>
    </row>
    <row r="10" spans="1:17" x14ac:dyDescent="0.25">
      <c r="A10" s="20" t="s">
        <v>126</v>
      </c>
      <c r="B10" s="20" t="s">
        <v>131</v>
      </c>
      <c r="C10" s="20">
        <v>18</v>
      </c>
      <c r="D10" s="20">
        <v>3</v>
      </c>
      <c r="E10" s="70" t="s">
        <v>128</v>
      </c>
      <c r="F10" s="47" t="s">
        <v>129</v>
      </c>
      <c r="G10" s="20">
        <v>23.7</v>
      </c>
      <c r="H10" s="80">
        <v>3.99</v>
      </c>
      <c r="I10" s="80">
        <v>43.49</v>
      </c>
      <c r="J10" s="4">
        <f>AVERAGE(G10:G11)</f>
        <v>30.585000000000001</v>
      </c>
      <c r="K10">
        <f>+(J10/1000000)/((0.76*0.5)/10000)</f>
        <v>0.80486842105263157</v>
      </c>
      <c r="M10" s="4">
        <f>AVERAGE(H10:H11)</f>
        <v>3.875</v>
      </c>
      <c r="N10" s="4"/>
      <c r="O10" s="4">
        <f>AVERAGE(I10:I11)</f>
        <v>43.510000000000005</v>
      </c>
      <c r="P10" s="4"/>
    </row>
    <row r="11" spans="1:17" x14ac:dyDescent="0.25">
      <c r="A11" s="20" t="s">
        <v>126</v>
      </c>
      <c r="B11" s="20" t="s">
        <v>131</v>
      </c>
      <c r="C11" s="20">
        <v>18</v>
      </c>
      <c r="D11" s="20">
        <v>3</v>
      </c>
      <c r="E11" s="70" t="s">
        <v>128</v>
      </c>
      <c r="F11" s="47" t="s">
        <v>92</v>
      </c>
      <c r="G11" s="20">
        <v>37.47</v>
      </c>
      <c r="H11" s="80">
        <v>3.76</v>
      </c>
      <c r="I11" s="80">
        <v>43.53</v>
      </c>
    </row>
    <row r="12" spans="1:17" x14ac:dyDescent="0.25">
      <c r="A12" s="20" t="s">
        <v>126</v>
      </c>
      <c r="B12" s="20" t="s">
        <v>132</v>
      </c>
      <c r="C12" s="20">
        <v>21</v>
      </c>
      <c r="D12" s="20">
        <v>3</v>
      </c>
      <c r="E12" s="70" t="s">
        <v>128</v>
      </c>
      <c r="F12" s="47" t="s">
        <v>129</v>
      </c>
      <c r="G12" s="20">
        <v>21.57</v>
      </c>
      <c r="H12" s="80">
        <v>3.9</v>
      </c>
      <c r="I12" s="80">
        <v>43.65</v>
      </c>
      <c r="J12" s="4">
        <f>AVERAGE(G12:G13)</f>
        <v>26.97</v>
      </c>
      <c r="K12">
        <f>+(J12/1000000)/((0.76*0.5)/10000)</f>
        <v>0.70973684210526311</v>
      </c>
      <c r="M12" s="4">
        <f>AVERAGE(H12:H13)</f>
        <v>3.7649999999999997</v>
      </c>
      <c r="N12" s="4"/>
      <c r="O12" s="4">
        <f>AVERAGE(I12:I13)</f>
        <v>43.614999999999995</v>
      </c>
      <c r="P12" s="4"/>
    </row>
    <row r="13" spans="1:17" x14ac:dyDescent="0.25">
      <c r="A13" s="20" t="s">
        <v>126</v>
      </c>
      <c r="B13" s="20" t="s">
        <v>132</v>
      </c>
      <c r="C13" s="20">
        <v>21</v>
      </c>
      <c r="D13" s="20">
        <v>3</v>
      </c>
      <c r="E13" s="70" t="s">
        <v>128</v>
      </c>
      <c r="F13" s="47" t="s">
        <v>92</v>
      </c>
      <c r="G13" s="20">
        <v>32.369999999999997</v>
      </c>
      <c r="H13" s="80">
        <v>3.63</v>
      </c>
      <c r="I13" s="80">
        <v>43.58</v>
      </c>
    </row>
    <row r="14" spans="1:17" x14ac:dyDescent="0.25">
      <c r="A14" s="20" t="s">
        <v>126</v>
      </c>
      <c r="B14" s="20" t="s">
        <v>133</v>
      </c>
      <c r="C14" s="20">
        <v>31</v>
      </c>
      <c r="D14" s="20">
        <v>3</v>
      </c>
      <c r="E14" s="70" t="s">
        <v>128</v>
      </c>
      <c r="F14" s="47" t="s">
        <v>129</v>
      </c>
      <c r="G14" s="20">
        <v>20.85</v>
      </c>
      <c r="H14" s="80">
        <v>3.96</v>
      </c>
      <c r="I14" s="80">
        <v>43.13</v>
      </c>
      <c r="J14" s="4">
        <f>AVERAGE(G14:G15)</f>
        <v>17.785</v>
      </c>
      <c r="K14">
        <f>+(J14/1000000)/((0.76*0.5)/10000)</f>
        <v>0.46802631578947368</v>
      </c>
      <c r="M14" s="4">
        <f>AVERAGE(H14:H15)</f>
        <v>4.07</v>
      </c>
      <c r="N14" s="4"/>
      <c r="O14" s="4">
        <f>AVERAGE(I14:I15)</f>
        <v>43.195</v>
      </c>
      <c r="P14" s="4"/>
    </row>
    <row r="15" spans="1:17" x14ac:dyDescent="0.25">
      <c r="A15" s="20" t="s">
        <v>126</v>
      </c>
      <c r="B15" s="20" t="s">
        <v>133</v>
      </c>
      <c r="C15" s="20">
        <v>31</v>
      </c>
      <c r="D15" s="20">
        <v>3</v>
      </c>
      <c r="E15" s="70" t="s">
        <v>128</v>
      </c>
      <c r="F15" s="47" t="s">
        <v>92</v>
      </c>
      <c r="G15" s="20">
        <v>14.72</v>
      </c>
      <c r="H15" s="80">
        <v>4.18</v>
      </c>
      <c r="I15" s="80">
        <v>43.26</v>
      </c>
    </row>
    <row r="16" spans="1:17" x14ac:dyDescent="0.25">
      <c r="A16" s="20" t="s">
        <v>126</v>
      </c>
      <c r="B16" s="20" t="s">
        <v>127</v>
      </c>
      <c r="C16" s="20">
        <v>5</v>
      </c>
      <c r="D16" s="20">
        <v>5</v>
      </c>
      <c r="E16" s="70" t="s">
        <v>104</v>
      </c>
      <c r="F16" s="47" t="s">
        <v>129</v>
      </c>
      <c r="G16" s="20">
        <v>36.93</v>
      </c>
      <c r="H16" s="80">
        <v>3.97</v>
      </c>
      <c r="I16" s="80">
        <v>43.93</v>
      </c>
      <c r="J16" s="4">
        <f>AVERAGE(G16:G17)</f>
        <v>35.125</v>
      </c>
      <c r="K16">
        <f>+(J16/1000000)/((0.76*0.5)/10000)</f>
        <v>0.92434210526315785</v>
      </c>
      <c r="L16">
        <f>AVERAGE(K16,K18,K20,K22,K24)</f>
        <v>0.89068421052631574</v>
      </c>
      <c r="M16" s="4">
        <f>AVERAGE(H16:H17)</f>
        <v>3.9649999999999999</v>
      </c>
      <c r="N16">
        <f>AVERAGE(M16,M18,M20,M22,M24)</f>
        <v>3.7079999999999997</v>
      </c>
      <c r="O16" s="4">
        <f>AVERAGE(I16:I17)</f>
        <v>43.484999999999999</v>
      </c>
      <c r="P16">
        <f>AVERAGE(O16,O18,O20,O22,O24)</f>
        <v>43.141999999999996</v>
      </c>
      <c r="Q16">
        <f>+P16/N16</f>
        <v>11.634843581445523</v>
      </c>
    </row>
    <row r="17" spans="1:17" x14ac:dyDescent="0.25">
      <c r="A17" s="20" t="s">
        <v>126</v>
      </c>
      <c r="B17" s="20" t="s">
        <v>127</v>
      </c>
      <c r="C17" s="20">
        <v>5</v>
      </c>
      <c r="D17" s="20">
        <v>5</v>
      </c>
      <c r="E17" s="70" t="s">
        <v>104</v>
      </c>
      <c r="F17" s="47" t="s">
        <v>92</v>
      </c>
      <c r="G17" s="20">
        <v>33.32</v>
      </c>
      <c r="H17" s="80">
        <v>3.96</v>
      </c>
      <c r="I17" s="80">
        <v>43.04</v>
      </c>
    </row>
    <row r="18" spans="1:17" x14ac:dyDescent="0.25">
      <c r="A18" s="20" t="s">
        <v>126</v>
      </c>
      <c r="B18" s="20" t="s">
        <v>130</v>
      </c>
      <c r="C18" s="20">
        <v>12</v>
      </c>
      <c r="D18" s="20">
        <v>5</v>
      </c>
      <c r="E18" s="70" t="s">
        <v>104</v>
      </c>
      <c r="F18" s="47" t="s">
        <v>129</v>
      </c>
      <c r="G18" s="20">
        <v>17.989999999999998</v>
      </c>
      <c r="H18" s="80">
        <v>3.93</v>
      </c>
      <c r="I18" s="80">
        <v>43.3</v>
      </c>
      <c r="J18" s="4">
        <f>AVERAGE(G18:G19)</f>
        <v>19.43</v>
      </c>
      <c r="K18">
        <f>+(J18/1000000)/((0.76*0.5)/10000)</f>
        <v>0.51131578947368417</v>
      </c>
      <c r="M18" s="4">
        <f>AVERAGE(H18:H19)</f>
        <v>3.9000000000000004</v>
      </c>
      <c r="N18" s="4"/>
      <c r="O18" s="4">
        <f>AVERAGE(I18:I19)</f>
        <v>43.43</v>
      </c>
      <c r="P18" s="4"/>
    </row>
    <row r="19" spans="1:17" x14ac:dyDescent="0.25">
      <c r="A19" s="20" t="s">
        <v>126</v>
      </c>
      <c r="B19" s="20" t="s">
        <v>130</v>
      </c>
      <c r="C19" s="20">
        <v>12</v>
      </c>
      <c r="D19" s="20">
        <v>5</v>
      </c>
      <c r="E19" s="70" t="s">
        <v>104</v>
      </c>
      <c r="F19" s="47" t="s">
        <v>92</v>
      </c>
      <c r="G19" s="20">
        <v>20.87</v>
      </c>
      <c r="H19" s="80">
        <v>3.87</v>
      </c>
      <c r="I19" s="80">
        <v>43.56</v>
      </c>
    </row>
    <row r="20" spans="1:17" x14ac:dyDescent="0.25">
      <c r="A20" s="20" t="s">
        <v>126</v>
      </c>
      <c r="B20" s="20" t="s">
        <v>131</v>
      </c>
      <c r="C20" s="20">
        <v>14</v>
      </c>
      <c r="D20" s="20">
        <v>5</v>
      </c>
      <c r="E20" s="70" t="s">
        <v>104</v>
      </c>
      <c r="F20" s="47" t="s">
        <v>129</v>
      </c>
      <c r="G20" s="20">
        <v>35.42</v>
      </c>
      <c r="H20" s="80">
        <v>3.63</v>
      </c>
      <c r="I20" s="80">
        <v>42.28</v>
      </c>
      <c r="J20" s="4">
        <f>AVERAGE(G20:G21)</f>
        <v>40.620000000000005</v>
      </c>
      <c r="K20">
        <f>+(J20/1000000)/((0.76*0.5)/10000)</f>
        <v>1.0689473684210529</v>
      </c>
      <c r="M20" s="4">
        <f>AVERAGE(H20:H21)</f>
        <v>3.5149999999999997</v>
      </c>
      <c r="N20" s="4"/>
      <c r="O20" s="4">
        <f>AVERAGE(I20:I21)</f>
        <v>42.870000000000005</v>
      </c>
      <c r="P20" s="4"/>
    </row>
    <row r="21" spans="1:17" x14ac:dyDescent="0.25">
      <c r="A21" s="20" t="s">
        <v>126</v>
      </c>
      <c r="B21" s="20" t="s">
        <v>131</v>
      </c>
      <c r="C21" s="20">
        <v>14</v>
      </c>
      <c r="D21" s="20">
        <v>5</v>
      </c>
      <c r="E21" s="70" t="s">
        <v>104</v>
      </c>
      <c r="F21" s="47" t="s">
        <v>92</v>
      </c>
      <c r="G21" s="20">
        <v>45.82</v>
      </c>
      <c r="H21" s="80">
        <v>3.4</v>
      </c>
      <c r="I21" s="80">
        <v>43.46</v>
      </c>
    </row>
    <row r="22" spans="1:17" x14ac:dyDescent="0.25">
      <c r="A22" s="20" t="s">
        <v>126</v>
      </c>
      <c r="B22" s="20" t="s">
        <v>132</v>
      </c>
      <c r="C22" s="20">
        <v>34</v>
      </c>
      <c r="D22" s="20">
        <v>5</v>
      </c>
      <c r="E22" s="70" t="s">
        <v>104</v>
      </c>
      <c r="F22" s="47" t="s">
        <v>129</v>
      </c>
      <c r="G22" s="20">
        <v>23.9</v>
      </c>
      <c r="H22" s="80">
        <v>3.43</v>
      </c>
      <c r="I22" s="80">
        <v>43.59</v>
      </c>
      <c r="J22" s="4">
        <f>AVERAGE(G22:G23)</f>
        <v>24.27</v>
      </c>
      <c r="K22">
        <f>+(J22/1000000)/((0.76*0.5)/10000)</f>
        <v>0.63868421052631574</v>
      </c>
      <c r="M22" s="4">
        <f>AVERAGE(H22:H23)</f>
        <v>3.41</v>
      </c>
      <c r="N22" s="4"/>
      <c r="O22" s="4">
        <f>AVERAGE(I22:I23)</f>
        <v>43.3</v>
      </c>
      <c r="P22" s="4"/>
    </row>
    <row r="23" spans="1:17" x14ac:dyDescent="0.25">
      <c r="A23" s="20" t="s">
        <v>126</v>
      </c>
      <c r="B23" s="20" t="s">
        <v>132</v>
      </c>
      <c r="C23" s="20">
        <v>34</v>
      </c>
      <c r="D23" s="20">
        <v>5</v>
      </c>
      <c r="E23" s="70" t="s">
        <v>104</v>
      </c>
      <c r="F23" s="47" t="s">
        <v>92</v>
      </c>
      <c r="G23" s="20">
        <v>24.64</v>
      </c>
      <c r="H23" s="80">
        <v>3.39</v>
      </c>
      <c r="I23" s="80">
        <v>43.01</v>
      </c>
    </row>
    <row r="24" spans="1:17" x14ac:dyDescent="0.25">
      <c r="A24" s="20" t="s">
        <v>126</v>
      </c>
      <c r="B24" s="20" t="s">
        <v>133</v>
      </c>
      <c r="C24" s="20">
        <v>27</v>
      </c>
      <c r="D24" s="20">
        <v>5</v>
      </c>
      <c r="E24" s="70" t="s">
        <v>104</v>
      </c>
      <c r="F24" s="47" t="s">
        <v>129</v>
      </c>
      <c r="G24" s="20">
        <v>52.4</v>
      </c>
      <c r="H24" s="80">
        <v>3.63</v>
      </c>
      <c r="I24" s="80">
        <v>42.62</v>
      </c>
      <c r="J24" s="4">
        <f>AVERAGE(G24:G25)</f>
        <v>49.784999999999997</v>
      </c>
      <c r="K24">
        <f>+(J24/1000000)/((0.76*0.5)/10000)</f>
        <v>1.3101315789473682</v>
      </c>
      <c r="M24" s="4">
        <f>AVERAGE(H24:H25)</f>
        <v>3.75</v>
      </c>
      <c r="N24" s="4"/>
      <c r="O24" s="4">
        <f>AVERAGE(I24:I25)</f>
        <v>42.625</v>
      </c>
      <c r="P24" s="4"/>
    </row>
    <row r="25" spans="1:17" x14ac:dyDescent="0.25">
      <c r="A25" s="20" t="s">
        <v>126</v>
      </c>
      <c r="B25" s="20" t="s">
        <v>133</v>
      </c>
      <c r="C25" s="20">
        <v>27</v>
      </c>
      <c r="D25" s="20">
        <v>5</v>
      </c>
      <c r="E25" s="70" t="s">
        <v>104</v>
      </c>
      <c r="F25" s="47" t="s">
        <v>92</v>
      </c>
      <c r="G25" s="20">
        <v>47.17</v>
      </c>
      <c r="H25" s="80">
        <v>3.87</v>
      </c>
      <c r="I25" s="80">
        <v>42.63</v>
      </c>
    </row>
    <row r="26" spans="1:17" x14ac:dyDescent="0.25">
      <c r="A26" s="20" t="s">
        <v>126</v>
      </c>
      <c r="B26" s="20" t="s">
        <v>127</v>
      </c>
      <c r="C26" s="20">
        <v>3</v>
      </c>
      <c r="D26" s="20">
        <v>6</v>
      </c>
      <c r="E26" s="70" t="s">
        <v>134</v>
      </c>
      <c r="F26" s="47" t="s">
        <v>129</v>
      </c>
      <c r="G26" s="20">
        <v>26.95</v>
      </c>
      <c r="H26" s="80">
        <v>3.52</v>
      </c>
      <c r="I26" s="80">
        <v>43.14</v>
      </c>
      <c r="J26" s="4">
        <f>AVERAGE(G26:G27)</f>
        <v>23.535</v>
      </c>
      <c r="K26">
        <f>+(J26/1000000)/((0.76*0.5)/10000)</f>
        <v>0.61934210526315792</v>
      </c>
      <c r="L26">
        <f>AVERAGE(K26,K28,K30,K32,K34)</f>
        <v>0.92726315789473668</v>
      </c>
      <c r="M26" s="4">
        <f>AVERAGE(H26:H27)</f>
        <v>3.54</v>
      </c>
      <c r="N26">
        <f>AVERAGE(M26,M28,M30,M32,M34)</f>
        <v>3.6819999999999999</v>
      </c>
      <c r="O26" s="4">
        <f>AVERAGE(I26:I27)</f>
        <v>42.935000000000002</v>
      </c>
      <c r="P26">
        <f>AVERAGE(O26,O28,O30,O32,O34)</f>
        <v>43.038999999999994</v>
      </c>
      <c r="Q26">
        <f>+P26/N26</f>
        <v>11.689027702335686</v>
      </c>
    </row>
    <row r="27" spans="1:17" x14ac:dyDescent="0.25">
      <c r="A27" s="20" t="s">
        <v>126</v>
      </c>
      <c r="B27" s="20" t="s">
        <v>127</v>
      </c>
      <c r="C27" s="20">
        <v>3</v>
      </c>
      <c r="D27" s="20">
        <v>6</v>
      </c>
      <c r="E27" s="70" t="s">
        <v>134</v>
      </c>
      <c r="F27" s="47" t="s">
        <v>92</v>
      </c>
      <c r="G27" s="20">
        <v>20.12</v>
      </c>
      <c r="H27" s="80">
        <v>3.56</v>
      </c>
      <c r="I27" s="80">
        <v>42.73</v>
      </c>
    </row>
    <row r="28" spans="1:17" x14ac:dyDescent="0.25">
      <c r="A28" s="20" t="s">
        <v>126</v>
      </c>
      <c r="B28" s="20" t="s">
        <v>130</v>
      </c>
      <c r="C28" s="20">
        <v>9</v>
      </c>
      <c r="D28" s="20">
        <v>6</v>
      </c>
      <c r="E28" s="70" t="s">
        <v>134</v>
      </c>
      <c r="F28" s="47" t="s">
        <v>129</v>
      </c>
      <c r="G28" s="20">
        <v>29.55</v>
      </c>
      <c r="H28" s="80">
        <v>3.79</v>
      </c>
      <c r="I28" s="80">
        <v>43.37</v>
      </c>
      <c r="J28" s="4">
        <f>AVERAGE(G28:G29)</f>
        <v>25.495000000000001</v>
      </c>
      <c r="K28">
        <f>+(J28/1000000)/((0.76*0.5)/10000)</f>
        <v>0.67092105263157897</v>
      </c>
      <c r="M28" s="4">
        <f>AVERAGE(H28:H29)</f>
        <v>3.7250000000000001</v>
      </c>
      <c r="N28" s="4"/>
      <c r="O28" s="4">
        <f>AVERAGE(I28:I29)</f>
        <v>43.29</v>
      </c>
      <c r="P28" s="4"/>
    </row>
    <row r="29" spans="1:17" x14ac:dyDescent="0.25">
      <c r="A29" s="20" t="s">
        <v>126</v>
      </c>
      <c r="B29" s="20" t="s">
        <v>130</v>
      </c>
      <c r="C29" s="20">
        <v>9</v>
      </c>
      <c r="D29" s="20">
        <v>6</v>
      </c>
      <c r="E29" s="70" t="s">
        <v>134</v>
      </c>
      <c r="F29" s="47" t="s">
        <v>92</v>
      </c>
      <c r="G29" s="20">
        <v>21.44</v>
      </c>
      <c r="H29" s="80">
        <v>3.66</v>
      </c>
      <c r="I29" s="80">
        <v>43.21</v>
      </c>
    </row>
    <row r="30" spans="1:17" x14ac:dyDescent="0.25">
      <c r="A30" s="20" t="s">
        <v>126</v>
      </c>
      <c r="B30" s="20" t="s">
        <v>131</v>
      </c>
      <c r="C30" s="20">
        <v>19</v>
      </c>
      <c r="D30" s="20">
        <v>6</v>
      </c>
      <c r="E30" s="70" t="s">
        <v>134</v>
      </c>
      <c r="F30" s="47" t="s">
        <v>129</v>
      </c>
      <c r="G30" s="20">
        <v>32.07</v>
      </c>
      <c r="H30" s="80">
        <v>3.81</v>
      </c>
      <c r="I30" s="80">
        <v>43.54</v>
      </c>
      <c r="J30" s="4">
        <f>AVERAGE(G30:G31)</f>
        <v>36.06</v>
      </c>
      <c r="K30">
        <f>+(J30/1000000)/((0.76*0.5)/10000)</f>
        <v>0.94894736842105265</v>
      </c>
      <c r="M30" s="4">
        <f>AVERAGE(H30:H31)</f>
        <v>3.77</v>
      </c>
      <c r="N30" s="4"/>
      <c r="O30" s="4">
        <f>AVERAGE(I30:I31)</f>
        <v>43.26</v>
      </c>
      <c r="P30" s="4"/>
    </row>
    <row r="31" spans="1:17" x14ac:dyDescent="0.25">
      <c r="A31" s="20" t="s">
        <v>126</v>
      </c>
      <c r="B31" s="20" t="s">
        <v>131</v>
      </c>
      <c r="C31" s="20">
        <v>19</v>
      </c>
      <c r="D31" s="20">
        <v>6</v>
      </c>
      <c r="E31" s="70" t="s">
        <v>134</v>
      </c>
      <c r="F31" s="47" t="s">
        <v>92</v>
      </c>
      <c r="G31" s="20">
        <v>40.049999999999997</v>
      </c>
      <c r="H31" s="80">
        <v>3.73</v>
      </c>
      <c r="I31" s="80">
        <v>42.98</v>
      </c>
    </row>
    <row r="32" spans="1:17" x14ac:dyDescent="0.25">
      <c r="A32" s="20" t="s">
        <v>126</v>
      </c>
      <c r="B32" s="20" t="s">
        <v>132</v>
      </c>
      <c r="C32" s="20">
        <v>33</v>
      </c>
      <c r="D32" s="20">
        <v>6</v>
      </c>
      <c r="E32" s="70" t="s">
        <v>134</v>
      </c>
      <c r="F32" s="47" t="s">
        <v>129</v>
      </c>
      <c r="G32" s="20">
        <v>18.57</v>
      </c>
      <c r="H32" s="80">
        <v>3.79</v>
      </c>
      <c r="I32" s="80">
        <v>43.18</v>
      </c>
      <c r="J32" s="4">
        <f>AVERAGE(G32:G33)</f>
        <v>25.259999999999998</v>
      </c>
      <c r="K32">
        <f>+(J32/1000000)/((0.76*0.5)/10000)</f>
        <v>0.66473684210526307</v>
      </c>
      <c r="M32" s="4">
        <f>AVERAGE(H32:H33)</f>
        <v>3.7749999999999999</v>
      </c>
      <c r="N32" s="4"/>
      <c r="O32" s="4">
        <f>AVERAGE(I32:I33)</f>
        <v>42.864999999999995</v>
      </c>
      <c r="P32" s="4"/>
    </row>
    <row r="33" spans="1:17" x14ac:dyDescent="0.25">
      <c r="A33" s="20" t="s">
        <v>126</v>
      </c>
      <c r="B33" s="20" t="s">
        <v>132</v>
      </c>
      <c r="C33" s="20">
        <v>33</v>
      </c>
      <c r="D33" s="20">
        <v>6</v>
      </c>
      <c r="E33" s="70" t="s">
        <v>134</v>
      </c>
      <c r="F33" s="47" t="s">
        <v>92</v>
      </c>
      <c r="G33" s="20">
        <v>31.95</v>
      </c>
      <c r="H33" s="80">
        <v>3.76</v>
      </c>
      <c r="I33" s="80">
        <v>42.55</v>
      </c>
    </row>
    <row r="34" spans="1:17" x14ac:dyDescent="0.25">
      <c r="A34" s="20" t="s">
        <v>126</v>
      </c>
      <c r="B34" s="20" t="s">
        <v>133</v>
      </c>
      <c r="C34" s="20">
        <v>29</v>
      </c>
      <c r="D34" s="20">
        <v>6</v>
      </c>
      <c r="E34" s="70" t="s">
        <v>134</v>
      </c>
      <c r="F34" s="47" t="s">
        <v>129</v>
      </c>
      <c r="G34" s="20">
        <v>70.92</v>
      </c>
      <c r="H34" s="80">
        <v>4.03</v>
      </c>
      <c r="I34" s="80">
        <v>42.96</v>
      </c>
      <c r="J34" s="4">
        <f>AVERAGE(G34:G35)</f>
        <v>65.83</v>
      </c>
      <c r="K34">
        <f>+(J34/1000000)/((0.76*0.5)/10000)</f>
        <v>1.7323684210526313</v>
      </c>
      <c r="M34" s="4">
        <f>AVERAGE(H34:H35)</f>
        <v>3.6</v>
      </c>
      <c r="N34" s="4"/>
      <c r="O34" s="4">
        <f>AVERAGE(I34:I35)</f>
        <v>42.844999999999999</v>
      </c>
      <c r="P34" s="4"/>
    </row>
    <row r="35" spans="1:17" x14ac:dyDescent="0.25">
      <c r="A35" s="20" t="s">
        <v>126</v>
      </c>
      <c r="B35" s="20" t="s">
        <v>133</v>
      </c>
      <c r="C35" s="20">
        <v>29</v>
      </c>
      <c r="D35" s="20">
        <v>6</v>
      </c>
      <c r="E35" s="70" t="s">
        <v>134</v>
      </c>
      <c r="F35" s="47" t="s">
        <v>92</v>
      </c>
      <c r="G35" s="20">
        <v>60.74</v>
      </c>
      <c r="H35" s="80">
        <v>3.17</v>
      </c>
      <c r="I35" s="80">
        <v>42.73</v>
      </c>
    </row>
    <row r="36" spans="1:17" x14ac:dyDescent="0.25">
      <c r="A36" s="20" t="s">
        <v>126</v>
      </c>
      <c r="B36" s="20" t="s">
        <v>135</v>
      </c>
      <c r="C36" s="20">
        <v>23</v>
      </c>
      <c r="D36" s="20">
        <v>8</v>
      </c>
      <c r="E36" s="70" t="s">
        <v>94</v>
      </c>
      <c r="F36" s="47" t="s">
        <v>129</v>
      </c>
      <c r="G36" s="20">
        <v>29.21</v>
      </c>
      <c r="H36" s="80">
        <v>3.54</v>
      </c>
      <c r="I36" s="80">
        <v>42.96</v>
      </c>
      <c r="J36" s="4">
        <f>AVERAGE(G36:G37)</f>
        <v>27.935000000000002</v>
      </c>
      <c r="K36">
        <f>+(J36/1000000)/((0.76*0.5)/10000)</f>
        <v>0.73513157894736847</v>
      </c>
      <c r="L36">
        <f>AVERAGE(K36,K38,K40,K42,K44)</f>
        <v>0.73513157894736847</v>
      </c>
      <c r="M36" s="4">
        <f>AVERAGE(H36:H37)</f>
        <v>3.5949999999999998</v>
      </c>
      <c r="N36" s="4">
        <f>AVERAGE(M36)</f>
        <v>3.5949999999999998</v>
      </c>
      <c r="O36" s="4">
        <f>AVERAGE(I36:I37)</f>
        <v>43.06</v>
      </c>
      <c r="P36" s="4">
        <f>AVERAGE(O36)</f>
        <v>43.06</v>
      </c>
      <c r="Q36">
        <f>+P36/N36</f>
        <v>11.977746870653688</v>
      </c>
    </row>
    <row r="37" spans="1:17" x14ac:dyDescent="0.25">
      <c r="A37" s="20" t="s">
        <v>126</v>
      </c>
      <c r="B37" s="20" t="s">
        <v>135</v>
      </c>
      <c r="C37" s="20">
        <v>23</v>
      </c>
      <c r="D37" s="20">
        <v>8</v>
      </c>
      <c r="E37" s="70" t="s">
        <v>94</v>
      </c>
      <c r="F37" s="47" t="s">
        <v>92</v>
      </c>
      <c r="G37" s="20">
        <v>26.66</v>
      </c>
      <c r="H37" s="80">
        <v>3.65</v>
      </c>
      <c r="I37" s="80">
        <v>43.16</v>
      </c>
    </row>
    <row r="40" spans="1:17" x14ac:dyDescent="0.25">
      <c r="A40" s="71" t="s">
        <v>136</v>
      </c>
      <c r="B40" s="72"/>
      <c r="C40" s="72"/>
      <c r="D40" s="72"/>
      <c r="E40" s="72"/>
      <c r="F40" s="73"/>
      <c r="G40" s="74"/>
      <c r="H40" s="73"/>
      <c r="I40" s="73"/>
      <c r="J40" s="73"/>
      <c r="K40" s="73"/>
      <c r="L40" s="73"/>
      <c r="M40" s="73"/>
      <c r="N40" s="73"/>
      <c r="O40" s="73"/>
      <c r="P40" s="73"/>
    </row>
    <row r="41" spans="1:17" x14ac:dyDescent="0.25">
      <c r="A41" s="71" t="s">
        <v>109</v>
      </c>
      <c r="B41" s="72"/>
      <c r="C41" s="72"/>
      <c r="D41" s="72"/>
      <c r="E41" s="72"/>
      <c r="F41" s="73"/>
      <c r="G41" s="74"/>
      <c r="H41" s="73"/>
      <c r="I41" s="73"/>
      <c r="J41" s="73"/>
      <c r="K41" s="73"/>
      <c r="L41" s="73"/>
      <c r="M41" s="73"/>
      <c r="N41" s="73"/>
      <c r="O41" s="73"/>
      <c r="P41" s="73"/>
    </row>
    <row r="42" spans="1:17" x14ac:dyDescent="0.25">
      <c r="A42" s="71" t="s">
        <v>137</v>
      </c>
      <c r="B42" s="72"/>
      <c r="C42" s="72"/>
      <c r="D42" s="72"/>
      <c r="E42" s="72"/>
      <c r="F42" s="73"/>
      <c r="G42" s="74"/>
      <c r="H42" s="73"/>
      <c r="I42" s="73"/>
      <c r="J42" s="73"/>
      <c r="K42" s="73"/>
      <c r="L42" s="73"/>
      <c r="M42" s="73"/>
      <c r="N42" s="73"/>
      <c r="O42" s="73"/>
      <c r="P42" s="73"/>
    </row>
    <row r="43" spans="1:17" x14ac:dyDescent="0.25">
      <c r="A43" s="72"/>
      <c r="B43" s="72"/>
      <c r="C43" s="72"/>
      <c r="D43" s="72"/>
      <c r="E43" s="72"/>
      <c r="F43" s="73"/>
      <c r="G43" s="74"/>
      <c r="H43" s="73"/>
      <c r="I43" s="73"/>
      <c r="J43" s="73"/>
      <c r="K43" s="73"/>
      <c r="L43" s="73"/>
      <c r="M43" s="73"/>
      <c r="N43" s="73"/>
      <c r="O43" s="73"/>
      <c r="P43" s="73"/>
    </row>
    <row r="44" spans="1:17" ht="26.25" x14ac:dyDescent="0.25">
      <c r="A44" s="75" t="s">
        <v>46</v>
      </c>
      <c r="B44" s="75" t="s">
        <v>111</v>
      </c>
      <c r="C44" s="75" t="s">
        <v>112</v>
      </c>
      <c r="D44" s="75" t="s">
        <v>113</v>
      </c>
      <c r="E44" s="75" t="s">
        <v>0</v>
      </c>
      <c r="F44" s="76" t="s">
        <v>114</v>
      </c>
      <c r="G44" s="77" t="s">
        <v>115</v>
      </c>
      <c r="H44" s="78" t="s">
        <v>116</v>
      </c>
      <c r="I44" s="78" t="s">
        <v>117</v>
      </c>
      <c r="J44" s="77" t="s">
        <v>118</v>
      </c>
      <c r="K44" s="77" t="s">
        <v>119</v>
      </c>
      <c r="L44" s="77" t="s">
        <v>120</v>
      </c>
      <c r="M44" s="77" t="s">
        <v>121</v>
      </c>
      <c r="N44" s="77" t="s">
        <v>122</v>
      </c>
      <c r="O44" s="77" t="s">
        <v>123</v>
      </c>
      <c r="P44" s="77" t="s">
        <v>124</v>
      </c>
    </row>
    <row r="45" spans="1:17" x14ac:dyDescent="0.25">
      <c r="A45" s="20" t="s">
        <v>138</v>
      </c>
      <c r="B45" s="20" t="s">
        <v>127</v>
      </c>
      <c r="C45" s="20">
        <v>21</v>
      </c>
      <c r="D45" s="20">
        <v>2</v>
      </c>
      <c r="E45" s="70" t="s">
        <v>139</v>
      </c>
      <c r="F45" s="20" t="s">
        <v>129</v>
      </c>
      <c r="G45" s="20">
        <v>46.17</v>
      </c>
      <c r="H45" s="80">
        <v>2.16</v>
      </c>
      <c r="I45" s="80">
        <v>44.58</v>
      </c>
      <c r="J45" s="4">
        <f>AVERAGE(G45:G46)</f>
        <v>48.11</v>
      </c>
      <c r="K45">
        <f>+(J45/1000000)/((0.76*0.5)/10000)</f>
        <v>1.2660526315789473</v>
      </c>
      <c r="L45">
        <f>AVERAGE(K45,K47,K49,K51,K53)</f>
        <v>1.9118684210526316</v>
      </c>
      <c r="M45" s="4">
        <f>AVERAGE(H45:H46)</f>
        <v>2.3250000000000002</v>
      </c>
      <c r="N45">
        <f>AVERAGE(M45,M47,M49,M51,M53)</f>
        <v>2.5220000000000002</v>
      </c>
      <c r="O45" s="4">
        <f>AVERAGE(I45:I46)</f>
        <v>44.335000000000001</v>
      </c>
      <c r="P45">
        <f>AVERAGE(O45,O47,O49,O51,O53)</f>
        <v>43.689000000000007</v>
      </c>
    </row>
    <row r="46" spans="1:17" x14ac:dyDescent="0.25">
      <c r="A46" s="20" t="s">
        <v>138</v>
      </c>
      <c r="B46" s="20" t="s">
        <v>127</v>
      </c>
      <c r="C46" s="20">
        <v>21</v>
      </c>
      <c r="D46" s="20">
        <v>2</v>
      </c>
      <c r="E46" s="70" t="s">
        <v>139</v>
      </c>
      <c r="F46" s="20" t="s">
        <v>92</v>
      </c>
      <c r="G46" s="20">
        <v>50.05</v>
      </c>
      <c r="H46" s="80">
        <v>2.4900000000000002</v>
      </c>
      <c r="I46" s="80">
        <v>44.09</v>
      </c>
    </row>
    <row r="47" spans="1:17" x14ac:dyDescent="0.25">
      <c r="A47" s="20" t="s">
        <v>138</v>
      </c>
      <c r="B47" s="20" t="s">
        <v>130</v>
      </c>
      <c r="C47" s="20">
        <v>15</v>
      </c>
      <c r="D47" s="20">
        <v>2</v>
      </c>
      <c r="E47" s="70" t="s">
        <v>139</v>
      </c>
      <c r="F47" s="20" t="s">
        <v>129</v>
      </c>
      <c r="G47" s="20">
        <v>48.72</v>
      </c>
      <c r="H47" s="80">
        <v>1.84</v>
      </c>
      <c r="I47" s="80">
        <v>42.9</v>
      </c>
      <c r="J47" s="4">
        <f>AVERAGE(G47:G48)</f>
        <v>48.875</v>
      </c>
      <c r="K47">
        <f>+(J47/1000000)/((0.76*0.5)/10000)</f>
        <v>1.2861842105263157</v>
      </c>
      <c r="M47" s="4">
        <f>AVERAGE(H47:H48)</f>
        <v>2</v>
      </c>
      <c r="N47" s="4"/>
      <c r="O47" s="4">
        <f>AVERAGE(I47:I48)</f>
        <v>42.805</v>
      </c>
      <c r="P47" s="4"/>
    </row>
    <row r="48" spans="1:17" x14ac:dyDescent="0.25">
      <c r="A48" s="20" t="s">
        <v>138</v>
      </c>
      <c r="B48" s="20" t="s">
        <v>130</v>
      </c>
      <c r="C48" s="20">
        <v>15</v>
      </c>
      <c r="D48" s="20">
        <v>2</v>
      </c>
      <c r="E48" s="70" t="s">
        <v>139</v>
      </c>
      <c r="F48" s="20" t="s">
        <v>92</v>
      </c>
      <c r="G48" s="20">
        <v>49.03</v>
      </c>
      <c r="H48" s="80">
        <v>2.16</v>
      </c>
      <c r="I48" s="80">
        <v>42.71</v>
      </c>
    </row>
    <row r="49" spans="1:16" x14ac:dyDescent="0.25">
      <c r="A49" s="20" t="s">
        <v>138</v>
      </c>
      <c r="B49" s="20" t="s">
        <v>131</v>
      </c>
      <c r="C49" s="20">
        <v>8</v>
      </c>
      <c r="D49" s="20">
        <v>2</v>
      </c>
      <c r="E49" s="70" t="s">
        <v>139</v>
      </c>
      <c r="F49" s="20" t="s">
        <v>129</v>
      </c>
      <c r="G49" s="20">
        <v>76.62</v>
      </c>
      <c r="H49" s="80">
        <v>1.88</v>
      </c>
      <c r="I49" s="80">
        <v>42.88</v>
      </c>
      <c r="J49" s="4">
        <f>AVERAGE(G49:G50)</f>
        <v>95.515000000000001</v>
      </c>
      <c r="K49">
        <f>+(J49/1000000)/((0.76*0.5)/10000)</f>
        <v>2.5135526315789471</v>
      </c>
      <c r="M49" s="4">
        <f>AVERAGE(H49:H50)</f>
        <v>2.25</v>
      </c>
      <c r="N49" s="4"/>
      <c r="O49" s="4">
        <f>AVERAGE(I49:I50)</f>
        <v>43.230000000000004</v>
      </c>
      <c r="P49" s="4"/>
    </row>
    <row r="50" spans="1:16" x14ac:dyDescent="0.25">
      <c r="A50" s="20" t="s">
        <v>138</v>
      </c>
      <c r="B50" s="20" t="s">
        <v>131</v>
      </c>
      <c r="C50" s="20">
        <v>8</v>
      </c>
      <c r="D50" s="20">
        <v>2</v>
      </c>
      <c r="E50" s="70" t="s">
        <v>139</v>
      </c>
      <c r="F50" s="20" t="s">
        <v>92</v>
      </c>
      <c r="G50" s="20">
        <v>114.41</v>
      </c>
      <c r="H50" s="80">
        <v>2.62</v>
      </c>
      <c r="I50" s="80">
        <v>43.58</v>
      </c>
    </row>
    <row r="51" spans="1:16" x14ac:dyDescent="0.25">
      <c r="A51" s="20" t="s">
        <v>138</v>
      </c>
      <c r="B51" s="20" t="s">
        <v>132</v>
      </c>
      <c r="C51" s="20">
        <v>4</v>
      </c>
      <c r="D51" s="20">
        <v>2</v>
      </c>
      <c r="E51" s="70" t="s">
        <v>139</v>
      </c>
      <c r="F51" s="20" t="s">
        <v>129</v>
      </c>
      <c r="G51" s="20">
        <v>110.06</v>
      </c>
      <c r="H51" s="80">
        <v>3.42</v>
      </c>
      <c r="I51" s="80">
        <v>43.92</v>
      </c>
      <c r="J51" s="4">
        <f>AVERAGE(G51:G52)</f>
        <v>92.4</v>
      </c>
      <c r="K51">
        <f>+(J51/1000000)/((0.76*0.5)/10000)</f>
        <v>2.4315789473684211</v>
      </c>
      <c r="M51" s="4">
        <f>AVERAGE(H51:H52)</f>
        <v>3.3650000000000002</v>
      </c>
      <c r="N51" s="4"/>
      <c r="O51" s="4">
        <f>AVERAGE(I51:I52)</f>
        <v>43.92</v>
      </c>
      <c r="P51" s="4"/>
    </row>
    <row r="52" spans="1:16" x14ac:dyDescent="0.25">
      <c r="A52" s="20" t="s">
        <v>138</v>
      </c>
      <c r="B52" s="20" t="s">
        <v>132</v>
      </c>
      <c r="C52" s="20">
        <v>4</v>
      </c>
      <c r="D52" s="20">
        <v>2</v>
      </c>
      <c r="E52" s="70" t="s">
        <v>139</v>
      </c>
      <c r="F52" s="20" t="s">
        <v>92</v>
      </c>
      <c r="G52" s="20">
        <v>74.739999999999995</v>
      </c>
      <c r="H52" s="80">
        <v>3.31</v>
      </c>
      <c r="I52" s="80">
        <v>43.92</v>
      </c>
    </row>
    <row r="53" spans="1:16" x14ac:dyDescent="0.25">
      <c r="A53" s="20" t="s">
        <v>138</v>
      </c>
      <c r="B53" s="20" t="s">
        <v>133</v>
      </c>
      <c r="C53" s="20">
        <v>30</v>
      </c>
      <c r="D53" s="20">
        <v>2</v>
      </c>
      <c r="E53" s="70" t="s">
        <v>139</v>
      </c>
      <c r="F53" s="20" t="s">
        <v>129</v>
      </c>
      <c r="G53" s="20">
        <v>79.94</v>
      </c>
      <c r="H53" s="80">
        <v>2.58</v>
      </c>
      <c r="I53" s="80">
        <v>43.37</v>
      </c>
      <c r="J53" s="4">
        <f>AVERAGE(G53:G54)</f>
        <v>78.35499999999999</v>
      </c>
      <c r="K53">
        <f>+(J53/1000000)/((0.76*0.5)/10000)</f>
        <v>2.0619736842105261</v>
      </c>
      <c r="M53" s="4">
        <f>AVERAGE(H53:H54)</f>
        <v>2.67</v>
      </c>
      <c r="N53" s="4"/>
      <c r="O53" s="4">
        <f>AVERAGE(I53:I54)</f>
        <v>44.155000000000001</v>
      </c>
      <c r="P53" s="4"/>
    </row>
    <row r="54" spans="1:16" x14ac:dyDescent="0.25">
      <c r="A54" s="20" t="s">
        <v>138</v>
      </c>
      <c r="B54" s="20" t="s">
        <v>133</v>
      </c>
      <c r="C54" s="20">
        <v>30</v>
      </c>
      <c r="D54" s="20">
        <v>2</v>
      </c>
      <c r="E54" s="70" t="s">
        <v>139</v>
      </c>
      <c r="F54" s="20" t="s">
        <v>92</v>
      </c>
      <c r="G54" s="20">
        <v>76.77</v>
      </c>
      <c r="H54" s="80">
        <v>2.76</v>
      </c>
      <c r="I54" s="80">
        <v>44.94</v>
      </c>
    </row>
    <row r="55" spans="1:16" x14ac:dyDescent="0.25">
      <c r="A55" s="20" t="s">
        <v>138</v>
      </c>
      <c r="B55" s="20" t="s">
        <v>127</v>
      </c>
      <c r="C55" s="20">
        <v>20</v>
      </c>
      <c r="D55" s="20">
        <v>3</v>
      </c>
      <c r="E55" s="70" t="s">
        <v>128</v>
      </c>
      <c r="F55" s="20" t="s">
        <v>129</v>
      </c>
      <c r="G55" s="20">
        <v>78.19</v>
      </c>
      <c r="H55" s="80">
        <v>2.21</v>
      </c>
      <c r="I55" s="80">
        <v>43.8</v>
      </c>
      <c r="J55" s="4">
        <f>AVERAGE(G55:G56)</f>
        <v>76.555000000000007</v>
      </c>
      <c r="K55">
        <f>+(J55/1000000)/((0.76*0.5)/10000)</f>
        <v>2.0146052631578946</v>
      </c>
      <c r="L55">
        <f>AVERAGE(K55,K57,K59,K61,K63)</f>
        <v>2.3031842105263154</v>
      </c>
      <c r="M55" s="4">
        <f>AVERAGE(H55:H56)</f>
        <v>2.6550000000000002</v>
      </c>
      <c r="N55">
        <f>AVERAGE(M55,M57,M59,M61,M63)</f>
        <v>2.524</v>
      </c>
      <c r="O55" s="4">
        <f>AVERAGE(I55:I56)</f>
        <v>43.84</v>
      </c>
      <c r="P55">
        <f>AVERAGE(O55,O57,O59,O61,O63)</f>
        <v>43.769999999999996</v>
      </c>
    </row>
    <row r="56" spans="1:16" x14ac:dyDescent="0.25">
      <c r="A56" s="20" t="s">
        <v>138</v>
      </c>
      <c r="B56" s="20" t="s">
        <v>127</v>
      </c>
      <c r="C56" s="20">
        <v>20</v>
      </c>
      <c r="D56" s="20">
        <v>3</v>
      </c>
      <c r="E56" s="70" t="s">
        <v>128</v>
      </c>
      <c r="F56" s="20" t="s">
        <v>92</v>
      </c>
      <c r="G56" s="20">
        <v>74.92</v>
      </c>
      <c r="H56" s="80">
        <v>3.1</v>
      </c>
      <c r="I56" s="80">
        <v>43.88</v>
      </c>
    </row>
    <row r="57" spans="1:16" x14ac:dyDescent="0.25">
      <c r="A57" s="20" t="s">
        <v>138</v>
      </c>
      <c r="B57" s="20" t="s">
        <v>130</v>
      </c>
      <c r="C57" s="20">
        <v>14</v>
      </c>
      <c r="D57" s="20">
        <v>3</v>
      </c>
      <c r="E57" s="70" t="s">
        <v>128</v>
      </c>
      <c r="F57" s="20" t="s">
        <v>129</v>
      </c>
      <c r="G57" s="20">
        <v>78.67</v>
      </c>
      <c r="H57" s="80">
        <v>1.95</v>
      </c>
      <c r="I57" s="80">
        <v>43.34</v>
      </c>
      <c r="J57" s="4">
        <f>AVERAGE(G57:G58)</f>
        <v>81.89500000000001</v>
      </c>
      <c r="K57">
        <f>+(J57/1000000)/((0.76*0.5)/10000)</f>
        <v>2.1551315789473686</v>
      </c>
      <c r="M57" s="4">
        <f>AVERAGE(H57:H58)</f>
        <v>2.0750000000000002</v>
      </c>
      <c r="N57" s="4"/>
      <c r="O57" s="4">
        <f>AVERAGE(I57:I58)</f>
        <v>43.38</v>
      </c>
      <c r="P57" s="4"/>
    </row>
    <row r="58" spans="1:16" x14ac:dyDescent="0.25">
      <c r="A58" s="20" t="s">
        <v>138</v>
      </c>
      <c r="B58" s="20" t="s">
        <v>130</v>
      </c>
      <c r="C58" s="20">
        <v>14</v>
      </c>
      <c r="D58" s="20">
        <v>3</v>
      </c>
      <c r="E58" s="70" t="s">
        <v>128</v>
      </c>
      <c r="F58" s="20" t="s">
        <v>92</v>
      </c>
      <c r="G58" s="20">
        <v>85.12</v>
      </c>
      <c r="H58" s="80">
        <v>2.2000000000000002</v>
      </c>
      <c r="I58" s="80">
        <v>43.42</v>
      </c>
    </row>
    <row r="59" spans="1:16" x14ac:dyDescent="0.25">
      <c r="A59" s="20" t="s">
        <v>138</v>
      </c>
      <c r="B59" s="20" t="s">
        <v>131</v>
      </c>
      <c r="C59" s="20">
        <v>7</v>
      </c>
      <c r="D59" s="20">
        <v>3</v>
      </c>
      <c r="E59" s="70" t="s">
        <v>128</v>
      </c>
      <c r="F59" s="20" t="s">
        <v>129</v>
      </c>
      <c r="G59" s="20">
        <v>64.010000000000005</v>
      </c>
      <c r="H59" s="80">
        <v>2.21</v>
      </c>
      <c r="I59" s="80">
        <v>43.07</v>
      </c>
      <c r="J59" s="4">
        <f>AVERAGE(G59:G60)</f>
        <v>65.53</v>
      </c>
      <c r="K59">
        <f>+(J59/1000000)/((0.76*0.5)/10000)</f>
        <v>1.7244736842105264</v>
      </c>
      <c r="M59" s="4">
        <f>AVERAGE(H59:H60)</f>
        <v>2.58</v>
      </c>
      <c r="N59" s="4"/>
      <c r="O59" s="4">
        <f>AVERAGE(I59:I60)</f>
        <v>43.59</v>
      </c>
      <c r="P59" s="4"/>
    </row>
    <row r="60" spans="1:16" x14ac:dyDescent="0.25">
      <c r="A60" s="20" t="s">
        <v>138</v>
      </c>
      <c r="B60" s="20" t="s">
        <v>131</v>
      </c>
      <c r="C60" s="20">
        <v>7</v>
      </c>
      <c r="D60" s="20">
        <v>3</v>
      </c>
      <c r="E60" s="70" t="s">
        <v>128</v>
      </c>
      <c r="F60" s="20" t="s">
        <v>92</v>
      </c>
      <c r="G60" s="20">
        <v>67.05</v>
      </c>
      <c r="H60" s="80">
        <v>2.95</v>
      </c>
      <c r="I60" s="80">
        <v>44.11</v>
      </c>
    </row>
    <row r="61" spans="1:16" x14ac:dyDescent="0.25">
      <c r="A61" s="20" t="s">
        <v>138</v>
      </c>
      <c r="B61" s="20" t="s">
        <v>132</v>
      </c>
      <c r="C61" s="20">
        <v>28</v>
      </c>
      <c r="D61" s="20">
        <v>3</v>
      </c>
      <c r="E61" s="70" t="s">
        <v>128</v>
      </c>
      <c r="F61" s="20" t="s">
        <v>129</v>
      </c>
      <c r="G61" s="20">
        <v>115.27</v>
      </c>
      <c r="H61" s="80">
        <v>2.81</v>
      </c>
      <c r="I61" s="80">
        <v>43.75</v>
      </c>
      <c r="J61" s="4">
        <f>AVERAGE(G61:G62)</f>
        <v>108.16999999999999</v>
      </c>
      <c r="K61">
        <f>+(J61/1000000)/((0.76*0.5)/10000)</f>
        <v>2.8465789473684207</v>
      </c>
      <c r="M61" s="4">
        <f>AVERAGE(H61:H62)</f>
        <v>2.9000000000000004</v>
      </c>
      <c r="N61" s="4"/>
      <c r="O61" s="4">
        <f>AVERAGE(I61:I62)</f>
        <v>44.225000000000001</v>
      </c>
      <c r="P61" s="4"/>
    </row>
    <row r="62" spans="1:16" x14ac:dyDescent="0.25">
      <c r="A62" s="20" t="s">
        <v>138</v>
      </c>
      <c r="B62" s="20" t="s">
        <v>132</v>
      </c>
      <c r="C62" s="20">
        <v>28</v>
      </c>
      <c r="D62" s="20">
        <v>3</v>
      </c>
      <c r="E62" s="70" t="s">
        <v>128</v>
      </c>
      <c r="F62" s="20" t="s">
        <v>92</v>
      </c>
      <c r="G62" s="20">
        <v>101.07</v>
      </c>
      <c r="H62" s="80">
        <v>2.99</v>
      </c>
      <c r="I62" s="80">
        <v>44.7</v>
      </c>
    </row>
    <row r="63" spans="1:16" x14ac:dyDescent="0.25">
      <c r="A63" s="20" t="s">
        <v>138</v>
      </c>
      <c r="B63" s="20" t="s">
        <v>133</v>
      </c>
      <c r="C63" s="20">
        <v>32</v>
      </c>
      <c r="D63" s="20">
        <v>3</v>
      </c>
      <c r="E63" s="70" t="s">
        <v>128</v>
      </c>
      <c r="F63" s="20" t="s">
        <v>129</v>
      </c>
      <c r="G63" s="20">
        <v>91.33</v>
      </c>
      <c r="H63" s="80">
        <v>2.64</v>
      </c>
      <c r="I63" s="80">
        <v>43.71</v>
      </c>
      <c r="J63" s="4">
        <f>AVERAGE(G63:G64)</f>
        <v>105.455</v>
      </c>
      <c r="K63">
        <f>+(J63/1000000)/((0.76*0.5)/10000)</f>
        <v>2.7751315789473683</v>
      </c>
      <c r="M63" s="4">
        <f>AVERAGE(H63:H64)</f>
        <v>2.41</v>
      </c>
      <c r="N63" s="4"/>
      <c r="O63" s="4">
        <f>AVERAGE(I63:I64)</f>
        <v>43.814999999999998</v>
      </c>
      <c r="P63" s="4"/>
    </row>
    <row r="64" spans="1:16" x14ac:dyDescent="0.25">
      <c r="A64" s="20" t="s">
        <v>138</v>
      </c>
      <c r="B64" s="20" t="s">
        <v>133</v>
      </c>
      <c r="C64" s="20">
        <v>32</v>
      </c>
      <c r="D64" s="20">
        <v>3</v>
      </c>
      <c r="E64" s="70" t="s">
        <v>128</v>
      </c>
      <c r="F64" s="20" t="s">
        <v>92</v>
      </c>
      <c r="G64" s="20">
        <v>119.58</v>
      </c>
      <c r="H64" s="80">
        <v>2.1800000000000002</v>
      </c>
      <c r="I64" s="80">
        <v>43.92</v>
      </c>
    </row>
    <row r="65" spans="1:16" x14ac:dyDescent="0.25">
      <c r="A65" s="20" t="s">
        <v>138</v>
      </c>
      <c r="B65" s="20" t="s">
        <v>135</v>
      </c>
      <c r="C65" s="20">
        <v>2</v>
      </c>
      <c r="D65" s="20">
        <v>7</v>
      </c>
      <c r="E65" s="70" t="s">
        <v>106</v>
      </c>
      <c r="F65" s="20" t="s">
        <v>129</v>
      </c>
      <c r="G65" s="20">
        <v>6.41</v>
      </c>
      <c r="H65" s="80">
        <v>3.32</v>
      </c>
      <c r="I65" s="80">
        <v>42.8</v>
      </c>
      <c r="J65" s="4">
        <f>AVERAGE(G65:G66)</f>
        <v>5.0449999999999999</v>
      </c>
      <c r="K65">
        <f>+(J65/1000000)/((0.76*0.5)/10000)</f>
        <v>0.13276315789473683</v>
      </c>
      <c r="L65">
        <f>AVERAGE(K65)</f>
        <v>0.13276315789473683</v>
      </c>
      <c r="M65" s="4">
        <f>AVERAGE(H65:H66)</f>
        <v>3.2800000000000002</v>
      </c>
      <c r="N65">
        <f>AVERAGE(M65)</f>
        <v>3.2800000000000002</v>
      </c>
      <c r="O65" s="4">
        <f>AVERAGE(I65:I66)</f>
        <v>42.55</v>
      </c>
      <c r="P65">
        <f>AVERAGE(O65)</f>
        <v>42.55</v>
      </c>
    </row>
    <row r="66" spans="1:16" x14ac:dyDescent="0.25">
      <c r="A66" s="20" t="s">
        <v>138</v>
      </c>
      <c r="B66" s="20" t="s">
        <v>135</v>
      </c>
      <c r="C66" s="20">
        <v>2</v>
      </c>
      <c r="D66" s="20">
        <v>7</v>
      </c>
      <c r="E66" s="70" t="s">
        <v>106</v>
      </c>
      <c r="F66" s="20" t="s">
        <v>92</v>
      </c>
      <c r="G66" s="20">
        <v>3.68</v>
      </c>
      <c r="H66" s="80">
        <v>3.24</v>
      </c>
      <c r="I66" s="80">
        <v>42.3</v>
      </c>
    </row>
    <row r="67" spans="1:16" x14ac:dyDescent="0.25">
      <c r="A67" s="20" t="s">
        <v>138</v>
      </c>
      <c r="B67" s="20" t="s">
        <v>135</v>
      </c>
      <c r="C67" s="20">
        <v>26</v>
      </c>
      <c r="D67" s="20">
        <v>8</v>
      </c>
      <c r="E67" s="70" t="s">
        <v>94</v>
      </c>
      <c r="F67" s="20" t="s">
        <v>129</v>
      </c>
      <c r="G67" s="20">
        <v>3.85</v>
      </c>
      <c r="H67" s="80">
        <v>3.03</v>
      </c>
      <c r="I67" s="80">
        <v>43.56</v>
      </c>
      <c r="J67" s="4">
        <f>AVERAGE(G67:G68)</f>
        <v>3.38</v>
      </c>
      <c r="K67">
        <f>+(J67/1000000)/((0.76*0.5)/10000)</f>
        <v>8.8947368421052622E-2</v>
      </c>
      <c r="L67">
        <f>AVERAGE(K67)</f>
        <v>8.8947368421052622E-2</v>
      </c>
      <c r="M67" s="4">
        <f>AVERAGE(H67:H68)</f>
        <v>3.16</v>
      </c>
      <c r="N67">
        <f>AVERAGE(M67)</f>
        <v>3.16</v>
      </c>
      <c r="O67" s="4">
        <f>AVERAGE(I67:I68)</f>
        <v>43.64</v>
      </c>
      <c r="P67">
        <f>AVERAGE(O67)</f>
        <v>43.64</v>
      </c>
    </row>
    <row r="68" spans="1:16" x14ac:dyDescent="0.25">
      <c r="A68" s="20" t="s">
        <v>138</v>
      </c>
      <c r="B68" s="20" t="s">
        <v>135</v>
      </c>
      <c r="C68" s="20">
        <v>26</v>
      </c>
      <c r="D68" s="20">
        <v>8</v>
      </c>
      <c r="E68" s="70" t="s">
        <v>94</v>
      </c>
      <c r="F68" s="20" t="s">
        <v>92</v>
      </c>
      <c r="G68" s="20">
        <v>2.91</v>
      </c>
      <c r="H68" s="80">
        <v>3.29</v>
      </c>
      <c r="I68" s="80">
        <v>43.72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L37" sqref="L37"/>
    </sheetView>
  </sheetViews>
  <sheetFormatPr defaultRowHeight="15" x14ac:dyDescent="0.25"/>
  <cols>
    <col min="5" max="5" width="20.5703125" customWidth="1"/>
  </cols>
  <sheetData>
    <row r="1" spans="1:17" x14ac:dyDescent="0.25">
      <c r="A1" s="81" t="s">
        <v>140</v>
      </c>
      <c r="B1" s="9"/>
      <c r="C1" s="9"/>
      <c r="D1" s="9"/>
      <c r="E1" s="9"/>
      <c r="F1" s="9"/>
      <c r="G1" s="9"/>
      <c r="H1" s="9"/>
    </row>
    <row r="2" spans="1:17" x14ac:dyDescent="0.25">
      <c r="A2" s="71" t="s">
        <v>109</v>
      </c>
      <c r="B2" s="72"/>
      <c r="C2" s="72"/>
      <c r="D2" s="72"/>
      <c r="E2" s="72"/>
      <c r="F2" s="72"/>
      <c r="G2" s="73"/>
      <c r="H2" s="74"/>
      <c r="I2" s="73"/>
      <c r="J2" s="73"/>
      <c r="K2" s="73"/>
      <c r="L2" s="73"/>
      <c r="M2" s="73"/>
      <c r="N2" s="73"/>
      <c r="O2" s="73"/>
      <c r="P2" s="73"/>
      <c r="Q2" s="73"/>
    </row>
    <row r="3" spans="1:17" x14ac:dyDescent="0.25">
      <c r="A3" s="81" t="s">
        <v>141</v>
      </c>
      <c r="B3" s="9"/>
      <c r="C3" s="9"/>
      <c r="D3" s="9"/>
      <c r="E3" s="9"/>
      <c r="F3" s="9"/>
      <c r="G3" s="9"/>
      <c r="H3" s="9"/>
    </row>
    <row r="4" spans="1:17" x14ac:dyDescent="0.25">
      <c r="A4" s="9"/>
      <c r="B4" s="9"/>
      <c r="C4" s="9"/>
      <c r="D4" s="9"/>
      <c r="E4" s="9"/>
      <c r="F4" s="9"/>
      <c r="G4" s="9"/>
      <c r="H4" s="9"/>
    </row>
    <row r="5" spans="1:17" ht="26.25" x14ac:dyDescent="0.25">
      <c r="A5" s="75" t="s">
        <v>46</v>
      </c>
      <c r="B5" s="75" t="s">
        <v>111</v>
      </c>
      <c r="C5" s="75" t="s">
        <v>112</v>
      </c>
      <c r="D5" s="75" t="s">
        <v>142</v>
      </c>
      <c r="E5" s="75" t="s">
        <v>0</v>
      </c>
      <c r="F5" s="76" t="s">
        <v>114</v>
      </c>
      <c r="G5" s="82" t="s">
        <v>115</v>
      </c>
      <c r="H5" s="78" t="s">
        <v>116</v>
      </c>
      <c r="I5" s="78" t="s">
        <v>117</v>
      </c>
      <c r="J5" s="77" t="s">
        <v>118</v>
      </c>
      <c r="K5" s="77" t="s">
        <v>119</v>
      </c>
      <c r="L5" s="77" t="s">
        <v>120</v>
      </c>
      <c r="M5" s="77" t="s">
        <v>121</v>
      </c>
      <c r="N5" s="77" t="s">
        <v>122</v>
      </c>
      <c r="O5" s="77" t="s">
        <v>123</v>
      </c>
      <c r="P5" s="77" t="s">
        <v>124</v>
      </c>
      <c r="Q5" s="79" t="s">
        <v>143</v>
      </c>
    </row>
    <row r="6" spans="1:17" x14ac:dyDescent="0.25">
      <c r="A6" s="20" t="s">
        <v>126</v>
      </c>
      <c r="B6" s="20" t="s">
        <v>127</v>
      </c>
      <c r="C6" s="20">
        <v>4</v>
      </c>
      <c r="D6" s="20">
        <v>2</v>
      </c>
      <c r="E6" s="70" t="s">
        <v>139</v>
      </c>
      <c r="F6" s="47" t="s">
        <v>129</v>
      </c>
      <c r="G6" s="20">
        <v>61.44</v>
      </c>
      <c r="H6" s="83">
        <v>1.92</v>
      </c>
      <c r="I6" s="83">
        <v>43.26</v>
      </c>
      <c r="J6" s="4">
        <f>AVERAGE(G6:G7)</f>
        <v>65.72999999999999</v>
      </c>
      <c r="K6">
        <f>+(J6/1000000)/((0.76*0.5)/10000)</f>
        <v>1.729736842105263</v>
      </c>
      <c r="L6">
        <f>AVERAGE(K6,K8,K10,K12,K14)</f>
        <v>2.8257631578947366</v>
      </c>
      <c r="M6" s="4">
        <f>AVERAGE(H6:H7)</f>
        <v>1.99</v>
      </c>
      <c r="N6">
        <f>AVERAGE(M6,M8,M10,M12,M14)</f>
        <v>1.6620000000000001</v>
      </c>
      <c r="O6" s="4">
        <f>AVERAGE(I6:I7)</f>
        <v>42.844999999999999</v>
      </c>
      <c r="P6">
        <f>AVERAGE(O6,O8,O10,O12,O14)</f>
        <v>42.241999999999997</v>
      </c>
      <c r="Q6">
        <f>+P6/N6</f>
        <v>25.416365824308059</v>
      </c>
    </row>
    <row r="7" spans="1:17" x14ac:dyDescent="0.25">
      <c r="A7" s="20" t="s">
        <v>126</v>
      </c>
      <c r="B7" s="20" t="s">
        <v>127</v>
      </c>
      <c r="C7" s="20">
        <v>4</v>
      </c>
      <c r="D7" s="20">
        <v>2</v>
      </c>
      <c r="E7" s="70" t="s">
        <v>139</v>
      </c>
      <c r="F7" s="47" t="s">
        <v>92</v>
      </c>
      <c r="G7" s="20">
        <v>70.02</v>
      </c>
      <c r="H7" s="83">
        <v>2.06</v>
      </c>
      <c r="I7" s="83">
        <v>42.43</v>
      </c>
    </row>
    <row r="8" spans="1:17" x14ac:dyDescent="0.25">
      <c r="A8" s="20" t="s">
        <v>126</v>
      </c>
      <c r="B8" s="20" t="s">
        <v>130</v>
      </c>
      <c r="C8" s="20">
        <v>8</v>
      </c>
      <c r="D8" s="20">
        <v>2</v>
      </c>
      <c r="E8" s="70" t="s">
        <v>139</v>
      </c>
      <c r="F8" s="47" t="s">
        <v>129</v>
      </c>
      <c r="G8" s="20">
        <v>97.1</v>
      </c>
      <c r="H8" s="83">
        <v>1.44</v>
      </c>
      <c r="I8" s="83">
        <v>41.99</v>
      </c>
      <c r="J8" s="4">
        <f>AVERAGE(G8:G9)</f>
        <v>114.455</v>
      </c>
      <c r="K8">
        <f>+(J8/1000000)/((0.76*0.5)/10000)</f>
        <v>3.0119736842105262</v>
      </c>
      <c r="M8" s="4">
        <f>AVERAGE(H8:H9)</f>
        <v>1.625</v>
      </c>
      <c r="N8" s="4"/>
      <c r="O8" s="4">
        <f>AVERAGE(I8:I9)</f>
        <v>42.225000000000001</v>
      </c>
      <c r="P8" s="4"/>
    </row>
    <row r="9" spans="1:17" x14ac:dyDescent="0.25">
      <c r="A9" s="20" t="s">
        <v>126</v>
      </c>
      <c r="B9" s="20" t="s">
        <v>130</v>
      </c>
      <c r="C9" s="20">
        <v>8</v>
      </c>
      <c r="D9" s="20">
        <v>2</v>
      </c>
      <c r="E9" s="70" t="s">
        <v>139</v>
      </c>
      <c r="F9" s="47" t="s">
        <v>92</v>
      </c>
      <c r="G9" s="20">
        <v>131.81</v>
      </c>
      <c r="H9" s="83">
        <v>1.81</v>
      </c>
      <c r="I9" s="83">
        <v>42.46</v>
      </c>
    </row>
    <row r="10" spans="1:17" x14ac:dyDescent="0.25">
      <c r="A10" s="20" t="s">
        <v>126</v>
      </c>
      <c r="B10" s="20" t="s">
        <v>131</v>
      </c>
      <c r="C10" s="20">
        <v>17</v>
      </c>
      <c r="D10" s="20">
        <v>2</v>
      </c>
      <c r="E10" s="70" t="s">
        <v>139</v>
      </c>
      <c r="F10" s="47" t="s">
        <v>129</v>
      </c>
      <c r="G10" s="20">
        <v>130.19999999999999</v>
      </c>
      <c r="H10" s="83">
        <v>1.34</v>
      </c>
      <c r="I10" s="83">
        <v>41.63</v>
      </c>
      <c r="J10" s="4">
        <f>AVERAGE(G10:G11)</f>
        <v>145.845</v>
      </c>
      <c r="K10">
        <f>+(J10/1000000)/((0.76*0.5)/10000)</f>
        <v>3.8380263157894734</v>
      </c>
      <c r="M10" s="4">
        <f>AVERAGE(H10:H11)</f>
        <v>1.38</v>
      </c>
      <c r="N10" s="4"/>
      <c r="O10" s="4">
        <f>AVERAGE(I10:I11)</f>
        <v>41.755000000000003</v>
      </c>
      <c r="P10" s="4"/>
    </row>
    <row r="11" spans="1:17" x14ac:dyDescent="0.25">
      <c r="A11" s="20" t="s">
        <v>126</v>
      </c>
      <c r="B11" s="20" t="s">
        <v>131</v>
      </c>
      <c r="C11" s="20">
        <v>17</v>
      </c>
      <c r="D11" s="20">
        <v>2</v>
      </c>
      <c r="E11" s="70" t="s">
        <v>139</v>
      </c>
      <c r="F11" s="47" t="s">
        <v>92</v>
      </c>
      <c r="G11" s="20">
        <v>161.49</v>
      </c>
      <c r="H11" s="83">
        <v>1.42</v>
      </c>
      <c r="I11" s="83">
        <v>41.88</v>
      </c>
    </row>
    <row r="12" spans="1:17" x14ac:dyDescent="0.25">
      <c r="A12" s="20" t="s">
        <v>126</v>
      </c>
      <c r="B12" s="20" t="s">
        <v>132</v>
      </c>
      <c r="C12" s="20">
        <v>32</v>
      </c>
      <c r="D12" s="20">
        <v>2</v>
      </c>
      <c r="E12" s="70" t="s">
        <v>139</v>
      </c>
      <c r="F12" s="47" t="s">
        <v>129</v>
      </c>
      <c r="G12" s="20">
        <v>115.16</v>
      </c>
      <c r="H12" s="83">
        <v>1.34</v>
      </c>
      <c r="I12" s="83">
        <v>41.88</v>
      </c>
      <c r="J12" s="4">
        <f>AVERAGE(G12:G13)</f>
        <v>105.86499999999999</v>
      </c>
      <c r="K12">
        <f>+(J12/1000000)/((0.76*0.5)/10000)</f>
        <v>2.7859210526315787</v>
      </c>
      <c r="M12" s="4">
        <f>AVERAGE(H12:H13)</f>
        <v>1.32</v>
      </c>
      <c r="N12" s="4"/>
      <c r="O12" s="4">
        <f>AVERAGE(I12:I13)</f>
        <v>41.94</v>
      </c>
      <c r="P12" s="4"/>
    </row>
    <row r="13" spans="1:17" x14ac:dyDescent="0.25">
      <c r="A13" s="20" t="s">
        <v>126</v>
      </c>
      <c r="B13" s="20" t="s">
        <v>132</v>
      </c>
      <c r="C13" s="20">
        <v>32</v>
      </c>
      <c r="D13" s="20">
        <v>2</v>
      </c>
      <c r="E13" s="70" t="s">
        <v>139</v>
      </c>
      <c r="F13" s="47" t="s">
        <v>92</v>
      </c>
      <c r="G13" s="20">
        <v>96.57</v>
      </c>
      <c r="H13" s="83">
        <v>1.3</v>
      </c>
      <c r="I13" s="83">
        <v>42</v>
      </c>
    </row>
    <row r="14" spans="1:17" x14ac:dyDescent="0.25">
      <c r="A14" s="20" t="s">
        <v>126</v>
      </c>
      <c r="B14" s="20" t="s">
        <v>133</v>
      </c>
      <c r="C14" s="20">
        <v>30</v>
      </c>
      <c r="D14" s="20">
        <v>2</v>
      </c>
      <c r="E14" s="70" t="s">
        <v>139</v>
      </c>
      <c r="F14" s="47" t="s">
        <v>129</v>
      </c>
      <c r="G14" s="20">
        <v>115.42</v>
      </c>
      <c r="H14" s="83">
        <v>2.04</v>
      </c>
      <c r="I14" s="83">
        <v>42.54</v>
      </c>
      <c r="J14" s="4">
        <f>AVERAGE(G14:G15)</f>
        <v>105</v>
      </c>
      <c r="K14">
        <f>+(J14/1000000)/((0.76*0.5)/10000)</f>
        <v>2.763157894736842</v>
      </c>
      <c r="M14" s="4">
        <f>AVERAGE(H14:H15)</f>
        <v>1.9950000000000001</v>
      </c>
      <c r="N14" s="4"/>
      <c r="O14" s="4">
        <f>AVERAGE(I14:I15)</f>
        <v>42.445</v>
      </c>
      <c r="P14" s="4"/>
    </row>
    <row r="15" spans="1:17" x14ac:dyDescent="0.25">
      <c r="A15" s="20" t="s">
        <v>126</v>
      </c>
      <c r="B15" s="20" t="s">
        <v>133</v>
      </c>
      <c r="C15" s="20">
        <v>30</v>
      </c>
      <c r="D15" s="20">
        <v>2</v>
      </c>
      <c r="E15" s="70" t="s">
        <v>139</v>
      </c>
      <c r="F15" s="47" t="s">
        <v>92</v>
      </c>
      <c r="G15" s="20">
        <v>94.58</v>
      </c>
      <c r="H15" s="83">
        <v>1.95</v>
      </c>
      <c r="I15" s="83">
        <v>42.35</v>
      </c>
    </row>
    <row r="16" spans="1:17" x14ac:dyDescent="0.25">
      <c r="A16" s="20" t="s">
        <v>126</v>
      </c>
      <c r="B16" s="20" t="s">
        <v>127</v>
      </c>
      <c r="C16" s="20">
        <v>7</v>
      </c>
      <c r="D16" s="20">
        <v>3</v>
      </c>
      <c r="E16" s="70" t="s">
        <v>128</v>
      </c>
      <c r="F16" s="47" t="s">
        <v>129</v>
      </c>
      <c r="G16" s="20">
        <v>61.83</v>
      </c>
      <c r="H16" s="83">
        <v>1.74</v>
      </c>
      <c r="I16" s="83">
        <v>41.92</v>
      </c>
      <c r="J16" s="4">
        <f>AVERAGE(G16:G17)</f>
        <v>61.394999999999996</v>
      </c>
      <c r="K16">
        <f>+(J16/1000000)/((0.76*0.5)/10000)</f>
        <v>1.6156578947368418</v>
      </c>
      <c r="L16">
        <f>AVERAGE(K16,K18,K20,K22,K24)</f>
        <v>2.4389736842105263</v>
      </c>
      <c r="M16" s="4">
        <f>AVERAGE(H16:H17)</f>
        <v>1.645</v>
      </c>
      <c r="N16">
        <f>AVERAGE(M16,M18,M20,M22,M24)</f>
        <v>1.72</v>
      </c>
      <c r="O16" s="4">
        <f>AVERAGE(I16:I17)</f>
        <v>41.900000000000006</v>
      </c>
      <c r="P16">
        <f>AVERAGE(O16,O18,O20,O22,O24)</f>
        <v>42.039000000000001</v>
      </c>
      <c r="Q16">
        <f>+P16/N16</f>
        <v>24.441279069767443</v>
      </c>
    </row>
    <row r="17" spans="1:17" x14ac:dyDescent="0.25">
      <c r="A17" s="20" t="s">
        <v>126</v>
      </c>
      <c r="B17" s="20" t="s">
        <v>127</v>
      </c>
      <c r="C17" s="20">
        <v>7</v>
      </c>
      <c r="D17" s="20">
        <v>3</v>
      </c>
      <c r="E17" s="70" t="s">
        <v>128</v>
      </c>
      <c r="F17" s="47" t="s">
        <v>92</v>
      </c>
      <c r="G17" s="20">
        <v>60.96</v>
      </c>
      <c r="H17" s="83">
        <v>1.55</v>
      </c>
      <c r="I17" s="83">
        <v>41.88</v>
      </c>
    </row>
    <row r="18" spans="1:17" x14ac:dyDescent="0.25">
      <c r="A18" s="20" t="s">
        <v>126</v>
      </c>
      <c r="B18" s="20" t="s">
        <v>130</v>
      </c>
      <c r="C18" s="20">
        <v>10</v>
      </c>
      <c r="D18" s="20">
        <v>3</v>
      </c>
      <c r="E18" s="70" t="s">
        <v>128</v>
      </c>
      <c r="F18" s="47" t="s">
        <v>129</v>
      </c>
      <c r="G18" s="20">
        <v>105.9</v>
      </c>
      <c r="H18" s="83">
        <v>1.78</v>
      </c>
      <c r="I18" s="83">
        <v>42.16</v>
      </c>
      <c r="J18" s="4">
        <f>AVERAGE(G18:G19)</f>
        <v>89.205000000000013</v>
      </c>
      <c r="K18">
        <f>+(J18/1000000)/((0.76*0.5)/10000)</f>
        <v>2.3475000000000001</v>
      </c>
      <c r="M18" s="4">
        <f>AVERAGE(H18:H19)</f>
        <v>1.6950000000000001</v>
      </c>
      <c r="N18" s="4"/>
      <c r="O18" s="4">
        <f>AVERAGE(I18:I19)</f>
        <v>41.97</v>
      </c>
      <c r="P18" s="4"/>
    </row>
    <row r="19" spans="1:17" x14ac:dyDescent="0.25">
      <c r="A19" s="20" t="s">
        <v>126</v>
      </c>
      <c r="B19" s="20" t="s">
        <v>130</v>
      </c>
      <c r="C19" s="20">
        <v>10</v>
      </c>
      <c r="D19" s="20">
        <v>3</v>
      </c>
      <c r="E19" s="70" t="s">
        <v>128</v>
      </c>
      <c r="F19" s="47" t="s">
        <v>92</v>
      </c>
      <c r="G19" s="20">
        <v>72.510000000000005</v>
      </c>
      <c r="H19" s="83">
        <v>1.61</v>
      </c>
      <c r="I19" s="83">
        <v>41.78</v>
      </c>
    </row>
    <row r="20" spans="1:17" x14ac:dyDescent="0.25">
      <c r="A20" s="20" t="s">
        <v>126</v>
      </c>
      <c r="B20" s="20" t="s">
        <v>131</v>
      </c>
      <c r="C20" s="20">
        <v>18</v>
      </c>
      <c r="D20" s="20">
        <v>3</v>
      </c>
      <c r="E20" s="70" t="s">
        <v>128</v>
      </c>
      <c r="F20" s="47" t="s">
        <v>129</v>
      </c>
      <c r="G20" s="20">
        <v>90.11</v>
      </c>
      <c r="H20" s="83">
        <v>1.58</v>
      </c>
      <c r="I20" s="83">
        <v>41.98</v>
      </c>
      <c r="J20" s="4">
        <f>AVERAGE(G20:G21)</f>
        <v>102.465</v>
      </c>
      <c r="K20">
        <f>+(J20/1000000)/((0.76*0.5)/10000)</f>
        <v>2.6964473684210524</v>
      </c>
      <c r="M20" s="4">
        <f>AVERAGE(H20:H21)</f>
        <v>1.665</v>
      </c>
      <c r="N20" s="4"/>
      <c r="O20" s="4">
        <f>AVERAGE(I20:I21)</f>
        <v>41.944999999999993</v>
      </c>
      <c r="P20" s="4"/>
    </row>
    <row r="21" spans="1:17" x14ac:dyDescent="0.25">
      <c r="A21" s="20" t="s">
        <v>126</v>
      </c>
      <c r="B21" s="20" t="s">
        <v>131</v>
      </c>
      <c r="C21" s="20">
        <v>18</v>
      </c>
      <c r="D21" s="20">
        <v>3</v>
      </c>
      <c r="E21" s="70" t="s">
        <v>128</v>
      </c>
      <c r="F21" s="47" t="s">
        <v>92</v>
      </c>
      <c r="G21" s="20">
        <v>114.82</v>
      </c>
      <c r="H21" s="83">
        <v>1.75</v>
      </c>
      <c r="I21" s="83">
        <v>41.91</v>
      </c>
    </row>
    <row r="22" spans="1:17" x14ac:dyDescent="0.25">
      <c r="A22" s="20" t="s">
        <v>126</v>
      </c>
      <c r="B22" s="20" t="s">
        <v>132</v>
      </c>
      <c r="C22" s="20">
        <v>21</v>
      </c>
      <c r="D22" s="20">
        <v>3</v>
      </c>
      <c r="E22" s="70" t="s">
        <v>128</v>
      </c>
      <c r="F22" s="47" t="s">
        <v>129</v>
      </c>
      <c r="G22" s="20">
        <v>107.63</v>
      </c>
      <c r="H22" s="83">
        <v>1.69</v>
      </c>
      <c r="I22" s="83">
        <v>42.2</v>
      </c>
      <c r="J22" s="4">
        <f>AVERAGE(G22:G23)</f>
        <v>114.65</v>
      </c>
      <c r="K22">
        <f>+(J22/1000000)/((0.76*0.5)/10000)</f>
        <v>3.017105263157895</v>
      </c>
      <c r="M22" s="4">
        <f>AVERAGE(H22:H23)</f>
        <v>1.6099999999999999</v>
      </c>
      <c r="N22" s="4"/>
      <c r="O22" s="4">
        <f>AVERAGE(I22:I23)</f>
        <v>42.055</v>
      </c>
      <c r="P22" s="4"/>
    </row>
    <row r="23" spans="1:17" x14ac:dyDescent="0.25">
      <c r="A23" s="20" t="s">
        <v>126</v>
      </c>
      <c r="B23" s="20" t="s">
        <v>132</v>
      </c>
      <c r="C23" s="20">
        <v>21</v>
      </c>
      <c r="D23" s="20">
        <v>3</v>
      </c>
      <c r="E23" s="70" t="s">
        <v>128</v>
      </c>
      <c r="F23" s="47" t="s">
        <v>92</v>
      </c>
      <c r="G23" s="20">
        <v>121.67</v>
      </c>
      <c r="H23" s="83">
        <v>1.53</v>
      </c>
      <c r="I23" s="83">
        <v>41.91</v>
      </c>
    </row>
    <row r="24" spans="1:17" x14ac:dyDescent="0.25">
      <c r="A24" s="20" t="s">
        <v>126</v>
      </c>
      <c r="B24" s="20" t="s">
        <v>133</v>
      </c>
      <c r="C24" s="20">
        <v>31</v>
      </c>
      <c r="D24" s="20">
        <v>3</v>
      </c>
      <c r="E24" s="70" t="s">
        <v>128</v>
      </c>
      <c r="F24" s="47" t="s">
        <v>129</v>
      </c>
      <c r="G24" s="20">
        <v>108.83</v>
      </c>
      <c r="H24" s="83">
        <v>2.19</v>
      </c>
      <c r="I24" s="83">
        <v>42.6</v>
      </c>
      <c r="J24" s="4">
        <f>AVERAGE(G24:G25)</f>
        <v>95.69</v>
      </c>
      <c r="K24">
        <f>+(J24/1000000)/((0.76*0.5)/10000)</f>
        <v>2.5181578947368419</v>
      </c>
      <c r="M24" s="4">
        <f>AVERAGE(H24:H25)</f>
        <v>1.9849999999999999</v>
      </c>
      <c r="N24" s="4"/>
      <c r="O24" s="4">
        <f>AVERAGE(I24:I25)</f>
        <v>42.325000000000003</v>
      </c>
      <c r="P24" s="4"/>
    </row>
    <row r="25" spans="1:17" x14ac:dyDescent="0.25">
      <c r="A25" s="20" t="s">
        <v>126</v>
      </c>
      <c r="B25" s="20" t="s">
        <v>133</v>
      </c>
      <c r="C25" s="20">
        <v>31</v>
      </c>
      <c r="D25" s="20">
        <v>3</v>
      </c>
      <c r="E25" s="70" t="s">
        <v>128</v>
      </c>
      <c r="F25" s="47" t="s">
        <v>92</v>
      </c>
      <c r="G25" s="20">
        <v>82.55</v>
      </c>
      <c r="H25" s="83">
        <v>1.78</v>
      </c>
      <c r="I25" s="83">
        <v>42.05</v>
      </c>
    </row>
    <row r="26" spans="1:17" x14ac:dyDescent="0.25">
      <c r="A26" s="20" t="s">
        <v>126</v>
      </c>
      <c r="B26" s="20" t="s">
        <v>135</v>
      </c>
      <c r="C26" s="20">
        <v>35</v>
      </c>
      <c r="D26" s="20">
        <v>7</v>
      </c>
      <c r="E26" s="70" t="s">
        <v>106</v>
      </c>
      <c r="F26" s="47" t="s">
        <v>129</v>
      </c>
      <c r="G26" s="20">
        <v>3.82</v>
      </c>
      <c r="H26" s="83">
        <v>2.65</v>
      </c>
      <c r="I26" s="83">
        <v>42.23</v>
      </c>
      <c r="J26" s="4">
        <f>AVERAGE(G26:G27)</f>
        <v>4.7450000000000001</v>
      </c>
      <c r="K26">
        <f>+(J26/1000000)/((0.76*0.5)/10000)</f>
        <v>0.12486842105263159</v>
      </c>
      <c r="L26">
        <f>AVERAGE(K26)</f>
        <v>0.12486842105263159</v>
      </c>
      <c r="M26" s="4">
        <f>AVERAGE(H26:H27)</f>
        <v>2.61</v>
      </c>
      <c r="N26">
        <f>AVERAGE(M26)</f>
        <v>2.61</v>
      </c>
      <c r="O26" s="4">
        <f>AVERAGE(I26:I27)</f>
        <v>42.435000000000002</v>
      </c>
      <c r="P26">
        <f>AVERAGE(O26)</f>
        <v>42.435000000000002</v>
      </c>
      <c r="Q26">
        <f>+P26/N26</f>
        <v>16.258620689655174</v>
      </c>
    </row>
    <row r="27" spans="1:17" x14ac:dyDescent="0.25">
      <c r="A27" s="20" t="s">
        <v>126</v>
      </c>
      <c r="B27" s="20" t="s">
        <v>135</v>
      </c>
      <c r="C27" s="20">
        <v>35</v>
      </c>
      <c r="D27" s="20">
        <v>7</v>
      </c>
      <c r="E27" s="70" t="s">
        <v>106</v>
      </c>
      <c r="F27" s="47" t="s">
        <v>92</v>
      </c>
      <c r="G27" s="20">
        <v>5.67</v>
      </c>
      <c r="H27" s="83">
        <v>2.57</v>
      </c>
      <c r="I27" s="83">
        <v>42.64</v>
      </c>
    </row>
    <row r="28" spans="1:17" x14ac:dyDescent="0.25">
      <c r="A28" s="20" t="s">
        <v>126</v>
      </c>
      <c r="B28" s="20" t="s">
        <v>135</v>
      </c>
      <c r="C28" s="20">
        <v>23</v>
      </c>
      <c r="D28" s="20">
        <v>8</v>
      </c>
      <c r="E28" s="70" t="s">
        <v>94</v>
      </c>
      <c r="F28" s="47" t="s">
        <v>129</v>
      </c>
      <c r="G28" s="20">
        <v>1.96</v>
      </c>
      <c r="H28" s="83">
        <v>2.59</v>
      </c>
      <c r="I28" s="83">
        <v>42.63</v>
      </c>
      <c r="J28" s="4">
        <f>AVERAGE(G28:G29)</f>
        <v>1.9</v>
      </c>
      <c r="K28">
        <f>+(J28/1000000)/((0.76*0.5)/10000)</f>
        <v>4.9999999999999989E-2</v>
      </c>
      <c r="L28">
        <f>AVERAGE(K28)</f>
        <v>4.9999999999999989E-2</v>
      </c>
      <c r="M28" s="4">
        <f>AVERAGE(H28:H29)</f>
        <v>2.585</v>
      </c>
      <c r="N28">
        <f>AVERAGE(M28)</f>
        <v>2.585</v>
      </c>
      <c r="O28" s="4">
        <f>AVERAGE(I28:I29)</f>
        <v>42.564999999999998</v>
      </c>
      <c r="P28">
        <f>AVERAGE(O28)</f>
        <v>42.564999999999998</v>
      </c>
      <c r="Q28">
        <f>+P28/N28</f>
        <v>16.466150870406189</v>
      </c>
    </row>
    <row r="29" spans="1:17" x14ac:dyDescent="0.25">
      <c r="A29" s="20" t="s">
        <v>126</v>
      </c>
      <c r="B29" s="20" t="s">
        <v>135</v>
      </c>
      <c r="C29" s="20">
        <v>23</v>
      </c>
      <c r="D29" s="20">
        <v>8</v>
      </c>
      <c r="E29" s="70" t="s">
        <v>94</v>
      </c>
      <c r="F29" s="47" t="s">
        <v>92</v>
      </c>
      <c r="G29" s="20">
        <v>1.84</v>
      </c>
      <c r="H29" s="83">
        <v>2.58</v>
      </c>
      <c r="I29" s="83">
        <v>42.5</v>
      </c>
    </row>
    <row r="32" spans="1:17" x14ac:dyDescent="0.25">
      <c r="A32" s="81" t="s">
        <v>144</v>
      </c>
      <c r="B32" s="9"/>
      <c r="C32" s="9"/>
      <c r="D32" s="9"/>
      <c r="E32" s="9"/>
      <c r="F32" s="9"/>
      <c r="G32" s="9"/>
    </row>
    <row r="33" spans="1:17" x14ac:dyDescent="0.25">
      <c r="A33" s="71" t="s">
        <v>109</v>
      </c>
      <c r="B33" s="9"/>
      <c r="C33" s="9"/>
      <c r="D33" s="9"/>
      <c r="E33" s="9"/>
      <c r="F33" s="9"/>
      <c r="G33" s="9"/>
    </row>
    <row r="34" spans="1:17" x14ac:dyDescent="0.25">
      <c r="A34" s="81" t="s">
        <v>145</v>
      </c>
      <c r="B34" s="9"/>
      <c r="C34" s="9"/>
      <c r="D34" s="9"/>
      <c r="E34" s="9"/>
      <c r="F34" s="9"/>
      <c r="G34" s="9"/>
    </row>
    <row r="35" spans="1:17" x14ac:dyDescent="0.25">
      <c r="A35" s="9"/>
      <c r="B35" s="9"/>
      <c r="C35" s="9"/>
      <c r="D35" s="9"/>
      <c r="E35" s="9"/>
      <c r="F35" s="9"/>
      <c r="G35" s="9"/>
    </row>
    <row r="36" spans="1:17" ht="26.25" x14ac:dyDescent="0.25">
      <c r="A36" s="75" t="s">
        <v>46</v>
      </c>
      <c r="B36" s="75" t="s">
        <v>111</v>
      </c>
      <c r="C36" s="75" t="s">
        <v>112</v>
      </c>
      <c r="D36" s="75" t="s">
        <v>113</v>
      </c>
      <c r="E36" s="84" t="s">
        <v>0</v>
      </c>
      <c r="F36" s="76" t="s">
        <v>114</v>
      </c>
      <c r="G36" s="82" t="s">
        <v>115</v>
      </c>
      <c r="H36" s="78" t="s">
        <v>116</v>
      </c>
      <c r="I36" s="78" t="s">
        <v>117</v>
      </c>
      <c r="J36" s="77" t="s">
        <v>118</v>
      </c>
      <c r="K36" s="77" t="s">
        <v>119</v>
      </c>
      <c r="L36" s="77" t="s">
        <v>120</v>
      </c>
      <c r="M36" s="77" t="s">
        <v>121</v>
      </c>
      <c r="N36" s="77" t="s">
        <v>122</v>
      </c>
      <c r="O36" s="77" t="s">
        <v>123</v>
      </c>
      <c r="P36" s="77" t="s">
        <v>124</v>
      </c>
      <c r="Q36" s="79" t="s">
        <v>125</v>
      </c>
    </row>
    <row r="37" spans="1:17" x14ac:dyDescent="0.25">
      <c r="A37" s="20" t="s">
        <v>138</v>
      </c>
      <c r="B37" s="20" t="s">
        <v>127</v>
      </c>
      <c r="C37" s="20">
        <v>20</v>
      </c>
      <c r="D37" s="20">
        <v>3</v>
      </c>
      <c r="E37" s="70" t="s">
        <v>128</v>
      </c>
      <c r="F37" s="47" t="s">
        <v>129</v>
      </c>
      <c r="G37" s="80">
        <v>7.65</v>
      </c>
      <c r="H37" s="83">
        <v>3.83</v>
      </c>
      <c r="I37" s="83">
        <v>43.08</v>
      </c>
      <c r="J37" s="4">
        <f>AVERAGE(G37:G38)</f>
        <v>6.83</v>
      </c>
      <c r="K37">
        <f>+(J37/1000000)/((0.76*0.5)/10000)</f>
        <v>0.17973684210526314</v>
      </c>
      <c r="L37">
        <f>AVERAGE(K37,K39,K41,K43,K45)</f>
        <v>0.25007894736842101</v>
      </c>
      <c r="M37" s="4">
        <f>AVERAGE(H37:H38)</f>
        <v>3.81</v>
      </c>
      <c r="N37">
        <f>AVERAGE(M37,M39,M41,M43,M45)</f>
        <v>4.0110000000000001</v>
      </c>
      <c r="O37" s="4">
        <f>AVERAGE(I37:I38)</f>
        <v>43.03</v>
      </c>
      <c r="P37">
        <f>AVERAGE(O37,O39,O41,O43,O45)</f>
        <v>43.012000000000008</v>
      </c>
      <c r="Q37">
        <f>+P37/N37</f>
        <v>10.723510346546997</v>
      </c>
    </row>
    <row r="38" spans="1:17" x14ac:dyDescent="0.25">
      <c r="A38" s="20" t="s">
        <v>138</v>
      </c>
      <c r="B38" s="20" t="s">
        <v>127</v>
      </c>
      <c r="C38" s="20">
        <v>20</v>
      </c>
      <c r="D38" s="20">
        <v>3</v>
      </c>
      <c r="E38" s="70" t="s">
        <v>128</v>
      </c>
      <c r="F38" s="47" t="s">
        <v>92</v>
      </c>
      <c r="G38" s="80">
        <v>6.01</v>
      </c>
      <c r="H38" s="83">
        <v>3.79</v>
      </c>
      <c r="I38" s="83">
        <v>42.98</v>
      </c>
    </row>
    <row r="39" spans="1:17" x14ac:dyDescent="0.25">
      <c r="A39" s="20" t="s">
        <v>138</v>
      </c>
      <c r="B39" s="20" t="s">
        <v>130</v>
      </c>
      <c r="C39" s="20">
        <v>14</v>
      </c>
      <c r="D39" s="20">
        <v>3</v>
      </c>
      <c r="E39" s="70" t="s">
        <v>128</v>
      </c>
      <c r="F39" s="47" t="s">
        <v>129</v>
      </c>
      <c r="G39" s="80">
        <v>12.19</v>
      </c>
      <c r="H39" s="83">
        <v>4.09</v>
      </c>
      <c r="I39" s="83">
        <v>42.82</v>
      </c>
      <c r="J39" s="4">
        <f>AVERAGE(G39:G40)</f>
        <v>13.02</v>
      </c>
      <c r="K39">
        <f>+(J39/1000000)/((0.76*0.5)/10000)</f>
        <v>0.3426315789473684</v>
      </c>
      <c r="M39" s="4">
        <f>AVERAGE(H39:H40)</f>
        <v>3.9249999999999998</v>
      </c>
      <c r="N39" s="4"/>
      <c r="O39" s="4">
        <f>AVERAGE(I39:I40)</f>
        <v>43.39</v>
      </c>
      <c r="P39" s="4"/>
    </row>
    <row r="40" spans="1:17" x14ac:dyDescent="0.25">
      <c r="A40" s="20" t="s">
        <v>138</v>
      </c>
      <c r="B40" s="20" t="s">
        <v>130</v>
      </c>
      <c r="C40" s="20">
        <v>14</v>
      </c>
      <c r="D40" s="20">
        <v>3</v>
      </c>
      <c r="E40" s="70" t="s">
        <v>128</v>
      </c>
      <c r="F40" s="47" t="s">
        <v>92</v>
      </c>
      <c r="G40" s="80">
        <v>13.85</v>
      </c>
      <c r="H40" s="83">
        <v>3.76</v>
      </c>
      <c r="I40" s="83">
        <v>43.96</v>
      </c>
    </row>
    <row r="41" spans="1:17" x14ac:dyDescent="0.25">
      <c r="A41" s="20" t="s">
        <v>138</v>
      </c>
      <c r="B41" s="20" t="s">
        <v>131</v>
      </c>
      <c r="C41" s="20">
        <v>7</v>
      </c>
      <c r="D41" s="20">
        <v>3</v>
      </c>
      <c r="E41" s="70" t="s">
        <v>128</v>
      </c>
      <c r="F41" s="47" t="s">
        <v>129</v>
      </c>
      <c r="G41" s="80">
        <v>7.02</v>
      </c>
      <c r="H41" s="83">
        <v>3.96</v>
      </c>
      <c r="I41" s="83">
        <v>42.73</v>
      </c>
      <c r="J41" s="4">
        <f>AVERAGE(G41:G42)</f>
        <v>8.5299999999999994</v>
      </c>
      <c r="K41">
        <f>+(J41/1000000)/((0.76*0.5)/10000)</f>
        <v>0.2244736842105263</v>
      </c>
      <c r="M41" s="4">
        <f>AVERAGE(H41:H42)</f>
        <v>4.1749999999999998</v>
      </c>
      <c r="N41" s="4"/>
      <c r="O41" s="4">
        <f>AVERAGE(I41:I42)</f>
        <v>42.625</v>
      </c>
      <c r="P41" s="4"/>
    </row>
    <row r="42" spans="1:17" x14ac:dyDescent="0.25">
      <c r="A42" s="20" t="s">
        <v>138</v>
      </c>
      <c r="B42" s="20" t="s">
        <v>131</v>
      </c>
      <c r="C42" s="20">
        <v>7</v>
      </c>
      <c r="D42" s="20">
        <v>3</v>
      </c>
      <c r="E42" s="70" t="s">
        <v>128</v>
      </c>
      <c r="F42" s="47" t="s">
        <v>92</v>
      </c>
      <c r="G42" s="80">
        <v>10.039999999999999</v>
      </c>
      <c r="H42" s="83">
        <v>4.3899999999999997</v>
      </c>
      <c r="I42" s="83">
        <v>42.52</v>
      </c>
    </row>
    <row r="43" spans="1:17" x14ac:dyDescent="0.25">
      <c r="A43" s="20" t="s">
        <v>138</v>
      </c>
      <c r="B43" s="20" t="s">
        <v>132</v>
      </c>
      <c r="C43" s="20">
        <v>28</v>
      </c>
      <c r="D43" s="20">
        <v>3</v>
      </c>
      <c r="E43" s="70" t="s">
        <v>128</v>
      </c>
      <c r="F43" s="47" t="s">
        <v>129</v>
      </c>
      <c r="G43" s="80">
        <v>7.9</v>
      </c>
      <c r="H43" s="83">
        <v>3.86</v>
      </c>
      <c r="I43" s="83">
        <v>43.1</v>
      </c>
      <c r="J43" s="4">
        <f>AVERAGE(G43:G44)</f>
        <v>6.5350000000000001</v>
      </c>
      <c r="K43">
        <f>+(J43/1000000)/((0.76*0.5)/10000)</f>
        <v>0.17197368421052631</v>
      </c>
      <c r="M43" s="4">
        <f>AVERAGE(H43:H44)</f>
        <v>3.9</v>
      </c>
      <c r="N43" s="4"/>
      <c r="O43" s="4">
        <f>AVERAGE(I43:I44)</f>
        <v>42.86</v>
      </c>
      <c r="P43" s="4"/>
    </row>
    <row r="44" spans="1:17" x14ac:dyDescent="0.25">
      <c r="A44" s="20" t="s">
        <v>138</v>
      </c>
      <c r="B44" s="20" t="s">
        <v>132</v>
      </c>
      <c r="C44" s="20">
        <v>28</v>
      </c>
      <c r="D44" s="20">
        <v>3</v>
      </c>
      <c r="E44" s="70" t="s">
        <v>128</v>
      </c>
      <c r="F44" s="47" t="s">
        <v>92</v>
      </c>
      <c r="G44" s="80">
        <v>5.17</v>
      </c>
      <c r="H44" s="83">
        <v>3.94</v>
      </c>
      <c r="I44" s="83">
        <v>42.62</v>
      </c>
    </row>
    <row r="45" spans="1:17" x14ac:dyDescent="0.25">
      <c r="A45" s="20" t="s">
        <v>138</v>
      </c>
      <c r="B45" s="20" t="s">
        <v>133</v>
      </c>
      <c r="C45" s="20">
        <v>32</v>
      </c>
      <c r="D45" s="20">
        <v>3</v>
      </c>
      <c r="E45" s="70" t="s">
        <v>128</v>
      </c>
      <c r="F45" s="47" t="s">
        <v>129</v>
      </c>
      <c r="G45" s="80">
        <v>10.15</v>
      </c>
      <c r="H45" s="83">
        <v>4.29</v>
      </c>
      <c r="I45" s="83">
        <v>42.5</v>
      </c>
      <c r="J45" s="4">
        <f>AVERAGE(G45:G46)</f>
        <v>12.600000000000001</v>
      </c>
      <c r="K45">
        <f>+(J45/1000000)/((0.76*0.5)/10000)</f>
        <v>0.33157894736842108</v>
      </c>
      <c r="M45" s="4">
        <f>AVERAGE(H45:H46)</f>
        <v>4.2450000000000001</v>
      </c>
      <c r="N45" s="4"/>
      <c r="O45" s="4">
        <f>AVERAGE(I45:I46)</f>
        <v>43.155000000000001</v>
      </c>
      <c r="P45" s="4"/>
    </row>
    <row r="46" spans="1:17" x14ac:dyDescent="0.25">
      <c r="A46" s="20" t="s">
        <v>138</v>
      </c>
      <c r="B46" s="20" t="s">
        <v>133</v>
      </c>
      <c r="C46" s="20">
        <v>32</v>
      </c>
      <c r="D46" s="20">
        <v>3</v>
      </c>
      <c r="E46" s="70" t="s">
        <v>128</v>
      </c>
      <c r="F46" s="47" t="s">
        <v>92</v>
      </c>
      <c r="G46" s="80">
        <v>15.05</v>
      </c>
      <c r="H46" s="83">
        <v>4.2</v>
      </c>
      <c r="I46" s="83">
        <v>43.81</v>
      </c>
    </row>
    <row r="47" spans="1:17" x14ac:dyDescent="0.25">
      <c r="A47" s="20" t="s">
        <v>138</v>
      </c>
      <c r="B47" s="20" t="s">
        <v>127</v>
      </c>
      <c r="C47" s="20">
        <v>19</v>
      </c>
      <c r="D47" s="20">
        <v>5</v>
      </c>
      <c r="E47" s="70" t="s">
        <v>146</v>
      </c>
      <c r="F47" s="47" t="s">
        <v>129</v>
      </c>
      <c r="G47" s="80">
        <v>4.72</v>
      </c>
      <c r="H47" s="83">
        <v>3.76</v>
      </c>
      <c r="I47" s="83">
        <v>43.37</v>
      </c>
      <c r="J47" s="4">
        <f>AVERAGE(G47:G48)</f>
        <v>6.6649999999999991</v>
      </c>
      <c r="K47">
        <f>+(J47/1000000)/((0.76*0.5)/10000)</f>
        <v>0.17539473684210521</v>
      </c>
      <c r="L47">
        <f>AVERAGE(K47,K49,K51,K53,K55)</f>
        <v>0.19815789473684206</v>
      </c>
      <c r="M47" s="4">
        <f>AVERAGE(H47:H48)</f>
        <v>3.9099999999999997</v>
      </c>
      <c r="N47">
        <f>AVERAGE(M47,M49,M51,M53,M55)</f>
        <v>3.7970000000000006</v>
      </c>
      <c r="O47" s="4">
        <f>AVERAGE(I47:I48)</f>
        <v>43.265000000000001</v>
      </c>
      <c r="P47">
        <f>AVERAGE(O47,O49,O51,O53,O55)</f>
        <v>42.847000000000001</v>
      </c>
      <c r="Q47">
        <f>+P47/N47</f>
        <v>11.284435080326572</v>
      </c>
    </row>
    <row r="48" spans="1:17" x14ac:dyDescent="0.25">
      <c r="A48" s="20" t="s">
        <v>138</v>
      </c>
      <c r="B48" s="20" t="s">
        <v>127</v>
      </c>
      <c r="C48" s="20">
        <v>19</v>
      </c>
      <c r="D48" s="20">
        <v>5</v>
      </c>
      <c r="E48" s="70" t="s">
        <v>146</v>
      </c>
      <c r="F48" s="47" t="s">
        <v>92</v>
      </c>
      <c r="G48" s="80">
        <v>8.61</v>
      </c>
      <c r="H48" s="83">
        <v>4.0599999999999996</v>
      </c>
      <c r="I48" s="83">
        <v>43.16</v>
      </c>
    </row>
    <row r="49" spans="1:17" x14ac:dyDescent="0.25">
      <c r="A49" s="20" t="s">
        <v>138</v>
      </c>
      <c r="B49" s="20" t="s">
        <v>130</v>
      </c>
      <c r="C49" s="20">
        <v>13</v>
      </c>
      <c r="D49" s="20">
        <v>5</v>
      </c>
      <c r="E49" s="70" t="s">
        <v>146</v>
      </c>
      <c r="F49" s="47" t="s">
        <v>129</v>
      </c>
      <c r="G49" s="80">
        <v>8.56</v>
      </c>
      <c r="H49" s="83">
        <v>3.86</v>
      </c>
      <c r="I49" s="83">
        <v>42.81</v>
      </c>
      <c r="J49" s="4">
        <f>AVERAGE(G49:G50)</f>
        <v>7.7450000000000001</v>
      </c>
      <c r="K49">
        <f>+(J49/1000000)/((0.76*0.5)/10000)</f>
        <v>0.2038157894736842</v>
      </c>
      <c r="M49" s="4">
        <f>AVERAGE(H49:H50)</f>
        <v>3.91</v>
      </c>
      <c r="N49" s="4"/>
      <c r="O49" s="4">
        <f>AVERAGE(I49:I50)</f>
        <v>43.05</v>
      </c>
      <c r="P49" s="4"/>
    </row>
    <row r="50" spans="1:17" x14ac:dyDescent="0.25">
      <c r="A50" s="20" t="s">
        <v>138</v>
      </c>
      <c r="B50" s="20" t="s">
        <v>130</v>
      </c>
      <c r="C50" s="20">
        <v>13</v>
      </c>
      <c r="D50" s="20">
        <v>5</v>
      </c>
      <c r="E50" s="70" t="s">
        <v>146</v>
      </c>
      <c r="F50" s="47" t="s">
        <v>92</v>
      </c>
      <c r="G50" s="80">
        <v>6.93</v>
      </c>
      <c r="H50" s="83">
        <v>3.96</v>
      </c>
      <c r="I50" s="83">
        <v>43.29</v>
      </c>
    </row>
    <row r="51" spans="1:17" x14ac:dyDescent="0.25">
      <c r="A51" s="20" t="s">
        <v>138</v>
      </c>
      <c r="B51" s="20" t="s">
        <v>131</v>
      </c>
      <c r="C51" s="20">
        <v>11</v>
      </c>
      <c r="D51" s="20">
        <v>5</v>
      </c>
      <c r="E51" s="70" t="s">
        <v>146</v>
      </c>
      <c r="F51" s="47" t="s">
        <v>129</v>
      </c>
      <c r="G51" s="80">
        <v>9.58</v>
      </c>
      <c r="H51" s="83">
        <v>3.84</v>
      </c>
      <c r="I51" s="83">
        <v>42.36</v>
      </c>
      <c r="J51" s="4">
        <f>AVERAGE(G51:G52)</f>
        <v>10.475</v>
      </c>
      <c r="K51">
        <f>+(J51/1000000)/((0.76*0.5)/10000)</f>
        <v>0.27565789473684205</v>
      </c>
      <c r="M51" s="4">
        <f>AVERAGE(H51:H52)</f>
        <v>3.835</v>
      </c>
      <c r="N51" s="4"/>
      <c r="O51" s="4">
        <f>AVERAGE(I51:I52)</f>
        <v>41.655000000000001</v>
      </c>
      <c r="P51" s="4"/>
    </row>
    <row r="52" spans="1:17" x14ac:dyDescent="0.25">
      <c r="A52" s="20" t="s">
        <v>138</v>
      </c>
      <c r="B52" s="20" t="s">
        <v>131</v>
      </c>
      <c r="C52" s="20">
        <v>11</v>
      </c>
      <c r="D52" s="20">
        <v>5</v>
      </c>
      <c r="E52" s="70" t="s">
        <v>146</v>
      </c>
      <c r="F52" s="47" t="s">
        <v>92</v>
      </c>
      <c r="G52" s="80">
        <v>11.37</v>
      </c>
      <c r="H52" s="83">
        <v>3.83</v>
      </c>
      <c r="I52" s="83">
        <v>40.950000000000003</v>
      </c>
    </row>
    <row r="53" spans="1:17" x14ac:dyDescent="0.25">
      <c r="A53" s="20" t="s">
        <v>138</v>
      </c>
      <c r="B53" s="20" t="s">
        <v>132</v>
      </c>
      <c r="C53" s="20">
        <v>3</v>
      </c>
      <c r="D53" s="20">
        <v>5</v>
      </c>
      <c r="E53" s="70" t="s">
        <v>146</v>
      </c>
      <c r="F53" s="47" t="s">
        <v>129</v>
      </c>
      <c r="G53" s="80">
        <v>4.08</v>
      </c>
      <c r="H53" s="83">
        <v>3.59</v>
      </c>
      <c r="I53" s="83">
        <v>43.11</v>
      </c>
      <c r="J53" s="4">
        <f>AVERAGE(G53:G54)</f>
        <v>5.7349999999999994</v>
      </c>
      <c r="K53">
        <f>+(J53/1000000)/((0.76*0.5)/10000)</f>
        <v>0.15092105263157893</v>
      </c>
      <c r="M53" s="4">
        <f>AVERAGE(H53:H54)</f>
        <v>3.7450000000000001</v>
      </c>
      <c r="N53" s="4"/>
      <c r="O53" s="4">
        <f>AVERAGE(I53:I54)</f>
        <v>42.81</v>
      </c>
      <c r="P53" s="4"/>
    </row>
    <row r="54" spans="1:17" x14ac:dyDescent="0.25">
      <c r="A54" s="20" t="s">
        <v>138</v>
      </c>
      <c r="B54" s="20" t="s">
        <v>132</v>
      </c>
      <c r="C54" s="20">
        <v>3</v>
      </c>
      <c r="D54" s="20">
        <v>5</v>
      </c>
      <c r="E54" s="70" t="s">
        <v>146</v>
      </c>
      <c r="F54" s="47" t="s">
        <v>92</v>
      </c>
      <c r="G54" s="80">
        <v>7.39</v>
      </c>
      <c r="H54" s="83">
        <v>3.9</v>
      </c>
      <c r="I54" s="83">
        <v>42.51</v>
      </c>
    </row>
    <row r="55" spans="1:17" x14ac:dyDescent="0.25">
      <c r="A55" s="20" t="s">
        <v>138</v>
      </c>
      <c r="B55" s="20" t="s">
        <v>133</v>
      </c>
      <c r="C55" s="20">
        <v>34</v>
      </c>
      <c r="D55" s="20">
        <v>5</v>
      </c>
      <c r="E55" s="70" t="s">
        <v>146</v>
      </c>
      <c r="F55" s="47" t="s">
        <v>129</v>
      </c>
      <c r="G55" s="80">
        <v>7.97</v>
      </c>
      <c r="H55" s="83">
        <v>3.6</v>
      </c>
      <c r="I55" s="83">
        <v>43.36</v>
      </c>
      <c r="J55" s="4">
        <f>AVERAGE(G55:G56)</f>
        <v>7.0299999999999994</v>
      </c>
      <c r="K55">
        <f>+(J55/1000000)/((0.76*0.5)/10000)</f>
        <v>0.18499999999999997</v>
      </c>
      <c r="M55" s="4">
        <f>AVERAGE(H55:H56)</f>
        <v>3.585</v>
      </c>
      <c r="N55" s="4"/>
      <c r="O55" s="4">
        <f>AVERAGE(I55:I56)</f>
        <v>43.454999999999998</v>
      </c>
      <c r="P55" s="4"/>
    </row>
    <row r="56" spans="1:17" x14ac:dyDescent="0.25">
      <c r="A56" s="20" t="s">
        <v>138</v>
      </c>
      <c r="B56" s="20" t="s">
        <v>133</v>
      </c>
      <c r="C56" s="20">
        <v>34</v>
      </c>
      <c r="D56" s="20">
        <v>5</v>
      </c>
      <c r="E56" s="70" t="s">
        <v>146</v>
      </c>
      <c r="F56" s="47" t="s">
        <v>92</v>
      </c>
      <c r="G56" s="80">
        <v>6.09</v>
      </c>
      <c r="H56" s="83">
        <v>3.57</v>
      </c>
      <c r="I56" s="83">
        <v>43.55</v>
      </c>
    </row>
    <row r="57" spans="1:17" x14ac:dyDescent="0.25">
      <c r="A57" s="20" t="s">
        <v>138</v>
      </c>
      <c r="B57" s="20" t="s">
        <v>127</v>
      </c>
      <c r="C57" s="20">
        <v>22</v>
      </c>
      <c r="D57" s="20">
        <v>6</v>
      </c>
      <c r="E57" s="70" t="s">
        <v>134</v>
      </c>
      <c r="F57" s="47" t="s">
        <v>129</v>
      </c>
      <c r="G57" s="80">
        <v>6.16</v>
      </c>
      <c r="H57" s="83">
        <v>4.0199999999999996</v>
      </c>
      <c r="I57" s="83">
        <v>43.32</v>
      </c>
      <c r="J57" s="4">
        <f>AVERAGE(G57:G58)</f>
        <v>6.87</v>
      </c>
      <c r="K57">
        <f>+(J57/1000000)/((0.76*0.5)/10000)</f>
        <v>0.18078947368421053</v>
      </c>
      <c r="L57">
        <f>AVERAGE(K57,K59,K61,K63,K65)</f>
        <v>0.2462894736842105</v>
      </c>
      <c r="M57" s="4">
        <f>AVERAGE(H57:H58)</f>
        <v>3.9099999999999997</v>
      </c>
      <c r="N57">
        <f>AVERAGE(M57,M59,M61,M63,M65)</f>
        <v>3.8230000000000004</v>
      </c>
      <c r="O57" s="4">
        <f>AVERAGE(I57:I58)</f>
        <v>43.46</v>
      </c>
      <c r="P57">
        <f>AVERAGE(O57,O59,O61,O63,O65)</f>
        <v>42.873000000000005</v>
      </c>
      <c r="Q57">
        <f>+P57/N57</f>
        <v>11.214491237248234</v>
      </c>
    </row>
    <row r="58" spans="1:17" x14ac:dyDescent="0.25">
      <c r="A58" s="20" t="s">
        <v>138</v>
      </c>
      <c r="B58" s="20" t="s">
        <v>127</v>
      </c>
      <c r="C58" s="20">
        <v>22</v>
      </c>
      <c r="D58" s="20">
        <v>6</v>
      </c>
      <c r="E58" s="70" t="s">
        <v>134</v>
      </c>
      <c r="F58" s="47" t="s">
        <v>92</v>
      </c>
      <c r="G58" s="80">
        <v>7.58</v>
      </c>
      <c r="H58" s="83">
        <v>3.8</v>
      </c>
      <c r="I58" s="83">
        <v>43.6</v>
      </c>
    </row>
    <row r="59" spans="1:17" x14ac:dyDescent="0.25">
      <c r="A59" s="20" t="s">
        <v>138</v>
      </c>
      <c r="B59" s="20" t="s">
        <v>130</v>
      </c>
      <c r="C59" s="20">
        <v>17</v>
      </c>
      <c r="D59" s="20">
        <v>6</v>
      </c>
      <c r="E59" s="70" t="s">
        <v>134</v>
      </c>
      <c r="F59" s="47" t="s">
        <v>129</v>
      </c>
      <c r="G59" s="80">
        <v>12.16</v>
      </c>
      <c r="H59" s="83">
        <v>3.48</v>
      </c>
      <c r="I59" s="83">
        <v>43.43</v>
      </c>
      <c r="J59" s="4">
        <f>AVERAGE(G59:G60)</f>
        <v>13.95</v>
      </c>
      <c r="K59">
        <f>+(J59/1000000)/((0.76*0.5)/10000)</f>
        <v>0.36710526315789466</v>
      </c>
      <c r="M59" s="4">
        <f>AVERAGE(H59:H60)</f>
        <v>3.6399999999999997</v>
      </c>
      <c r="N59" s="4"/>
      <c r="O59" s="4">
        <f>AVERAGE(I59:I60)</f>
        <v>43.32</v>
      </c>
      <c r="P59" s="4"/>
    </row>
    <row r="60" spans="1:17" x14ac:dyDescent="0.25">
      <c r="A60" s="20" t="s">
        <v>138</v>
      </c>
      <c r="B60" s="20" t="s">
        <v>130</v>
      </c>
      <c r="C60" s="20">
        <v>17</v>
      </c>
      <c r="D60" s="20">
        <v>6</v>
      </c>
      <c r="E60" s="70" t="s">
        <v>134</v>
      </c>
      <c r="F60" s="47" t="s">
        <v>92</v>
      </c>
      <c r="G60" s="80">
        <v>15.74</v>
      </c>
      <c r="H60" s="83">
        <v>3.8</v>
      </c>
      <c r="I60" s="83">
        <v>43.21</v>
      </c>
    </row>
    <row r="61" spans="1:17" x14ac:dyDescent="0.25">
      <c r="A61" s="20" t="s">
        <v>138</v>
      </c>
      <c r="B61" s="20" t="s">
        <v>131</v>
      </c>
      <c r="C61" s="20">
        <v>9</v>
      </c>
      <c r="D61" s="20">
        <v>6</v>
      </c>
      <c r="E61" s="70" t="s">
        <v>134</v>
      </c>
      <c r="F61" s="47" t="s">
        <v>129</v>
      </c>
      <c r="G61" s="80">
        <v>5.58</v>
      </c>
      <c r="H61" s="83">
        <v>3.81</v>
      </c>
      <c r="I61" s="83">
        <v>42.69</v>
      </c>
      <c r="J61" s="4">
        <f>AVERAGE(G61:G62)</f>
        <v>7.89</v>
      </c>
      <c r="K61">
        <f>+(J61/1000000)/((0.76*0.5)/10000)</f>
        <v>0.20763157894736839</v>
      </c>
      <c r="M61" s="4">
        <f>AVERAGE(H61:H62)</f>
        <v>3.8250000000000002</v>
      </c>
      <c r="N61" s="4"/>
      <c r="O61" s="4">
        <f>AVERAGE(I61:I62)</f>
        <v>42.445</v>
      </c>
      <c r="P61" s="4"/>
    </row>
    <row r="62" spans="1:17" x14ac:dyDescent="0.25">
      <c r="A62" s="20" t="s">
        <v>138</v>
      </c>
      <c r="B62" s="20" t="s">
        <v>131</v>
      </c>
      <c r="C62" s="20">
        <v>9</v>
      </c>
      <c r="D62" s="20">
        <v>6</v>
      </c>
      <c r="E62" s="70" t="s">
        <v>134</v>
      </c>
      <c r="F62" s="47" t="s">
        <v>92</v>
      </c>
      <c r="G62" s="80">
        <v>10.199999999999999</v>
      </c>
      <c r="H62" s="83">
        <v>3.84</v>
      </c>
      <c r="I62" s="83">
        <v>42.2</v>
      </c>
    </row>
    <row r="63" spans="1:17" x14ac:dyDescent="0.25">
      <c r="A63" s="20" t="s">
        <v>138</v>
      </c>
      <c r="B63" s="20" t="s">
        <v>132</v>
      </c>
      <c r="C63" s="20">
        <v>5</v>
      </c>
      <c r="D63" s="20">
        <v>6</v>
      </c>
      <c r="E63" s="70" t="s">
        <v>134</v>
      </c>
      <c r="F63" s="47" t="s">
        <v>129</v>
      </c>
      <c r="G63" s="80">
        <v>12.37</v>
      </c>
      <c r="H63" s="83">
        <v>3.41</v>
      </c>
      <c r="I63" s="83">
        <v>41.17</v>
      </c>
      <c r="J63" s="4">
        <f>AVERAGE(G63:G64)</f>
        <v>8.2899999999999991</v>
      </c>
      <c r="K63">
        <f>+(J63/1000000)/((0.76*0.5)/10000)</f>
        <v>0.21815789473684205</v>
      </c>
      <c r="M63" s="4">
        <f>AVERAGE(H63:H64)</f>
        <v>3.6550000000000002</v>
      </c>
      <c r="N63" s="4"/>
      <c r="O63" s="4">
        <f>AVERAGE(I63:I64)</f>
        <v>41.784999999999997</v>
      </c>
      <c r="P63" s="4"/>
    </row>
    <row r="64" spans="1:17" x14ac:dyDescent="0.25">
      <c r="A64" s="20" t="s">
        <v>138</v>
      </c>
      <c r="B64" s="20" t="s">
        <v>132</v>
      </c>
      <c r="C64" s="20">
        <v>5</v>
      </c>
      <c r="D64" s="20">
        <v>6</v>
      </c>
      <c r="E64" s="70" t="s">
        <v>134</v>
      </c>
      <c r="F64" s="47" t="s">
        <v>92</v>
      </c>
      <c r="G64" s="80">
        <v>4.21</v>
      </c>
      <c r="H64" s="83">
        <v>3.9</v>
      </c>
      <c r="I64" s="83">
        <v>42.4</v>
      </c>
    </row>
    <row r="65" spans="1:17" x14ac:dyDescent="0.25">
      <c r="A65" s="20" t="s">
        <v>138</v>
      </c>
      <c r="B65" s="20" t="s">
        <v>133</v>
      </c>
      <c r="C65" s="20">
        <v>31</v>
      </c>
      <c r="D65" s="20">
        <v>6</v>
      </c>
      <c r="E65" s="70" t="s">
        <v>134</v>
      </c>
      <c r="F65" s="47" t="s">
        <v>129</v>
      </c>
      <c r="G65" s="80">
        <v>10.73</v>
      </c>
      <c r="H65" s="83">
        <v>3.78</v>
      </c>
      <c r="I65" s="83">
        <v>43.13</v>
      </c>
      <c r="J65" s="4">
        <f>AVERAGE(G65:G66)</f>
        <v>9.7949999999999999</v>
      </c>
      <c r="K65">
        <f>+(J65/1000000)/((0.76*0.5)/10000)</f>
        <v>0.25776315789473686</v>
      </c>
      <c r="M65" s="4">
        <f>AVERAGE(H65:H66)</f>
        <v>4.085</v>
      </c>
      <c r="N65" s="4"/>
      <c r="O65" s="4">
        <f>AVERAGE(I65:I66)</f>
        <v>43.355000000000004</v>
      </c>
      <c r="P65" s="4"/>
    </row>
    <row r="66" spans="1:17" x14ac:dyDescent="0.25">
      <c r="A66" s="20" t="s">
        <v>138</v>
      </c>
      <c r="B66" s="20" t="s">
        <v>133</v>
      </c>
      <c r="C66" s="20">
        <v>31</v>
      </c>
      <c r="D66" s="20">
        <v>6</v>
      </c>
      <c r="E66" s="70" t="s">
        <v>134</v>
      </c>
      <c r="F66" s="47" t="s">
        <v>92</v>
      </c>
      <c r="G66" s="80">
        <v>8.86</v>
      </c>
      <c r="H66" s="83">
        <v>4.3899999999999997</v>
      </c>
      <c r="I66" s="83">
        <v>43.58</v>
      </c>
    </row>
    <row r="67" spans="1:17" x14ac:dyDescent="0.25">
      <c r="A67" s="20" t="s">
        <v>138</v>
      </c>
      <c r="B67" s="20" t="s">
        <v>135</v>
      </c>
      <c r="C67" s="20">
        <v>26</v>
      </c>
      <c r="D67" s="20">
        <v>8</v>
      </c>
      <c r="E67" s="70" t="s">
        <v>94</v>
      </c>
      <c r="F67" s="47" t="s">
        <v>129</v>
      </c>
      <c r="G67" s="85">
        <v>14.66</v>
      </c>
      <c r="H67" s="83">
        <v>3.98</v>
      </c>
      <c r="I67" s="83">
        <v>43.71</v>
      </c>
      <c r="J67" s="4">
        <f>AVERAGE(G67:G68)</f>
        <v>15.83</v>
      </c>
      <c r="K67">
        <f>+(J67/1000000)/((0.76*0.5)/10000)</f>
        <v>0.41657894736842099</v>
      </c>
      <c r="L67">
        <f>AVERAGE(K67)</f>
        <v>0.41657894736842099</v>
      </c>
      <c r="M67" s="4">
        <f>AVERAGE(H67:H68)</f>
        <v>3.9350000000000001</v>
      </c>
      <c r="N67">
        <f>AVERAGE(M67)</f>
        <v>3.9350000000000001</v>
      </c>
      <c r="O67" s="4">
        <f>AVERAGE(I67:I68)</f>
        <v>43.605000000000004</v>
      </c>
      <c r="P67">
        <f>AVERAGE(O67)</f>
        <v>43.605000000000004</v>
      </c>
      <c r="Q67">
        <f>+P67/N67</f>
        <v>11.081321473951716</v>
      </c>
    </row>
    <row r="68" spans="1:17" x14ac:dyDescent="0.25">
      <c r="A68" s="20" t="s">
        <v>138</v>
      </c>
      <c r="B68" s="20" t="s">
        <v>135</v>
      </c>
      <c r="C68" s="20">
        <v>26</v>
      </c>
      <c r="D68" s="20">
        <v>8</v>
      </c>
      <c r="E68" s="70" t="s">
        <v>94</v>
      </c>
      <c r="F68" s="47" t="s">
        <v>92</v>
      </c>
      <c r="G68" s="85">
        <v>17</v>
      </c>
      <c r="H68" s="83">
        <v>3.89</v>
      </c>
      <c r="I68" s="83">
        <v>43.5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4" workbookViewId="0">
      <selection activeCell="T8" sqref="T8"/>
    </sheetView>
  </sheetViews>
  <sheetFormatPr defaultRowHeight="15" x14ac:dyDescent="0.25"/>
  <cols>
    <col min="5" max="5" width="23" customWidth="1"/>
  </cols>
  <sheetData>
    <row r="1" spans="1:14" x14ac:dyDescent="0.25">
      <c r="A1" s="71" t="s">
        <v>147</v>
      </c>
      <c r="B1" s="72"/>
      <c r="C1" s="72"/>
      <c r="D1" s="72"/>
      <c r="E1" s="72"/>
      <c r="F1" s="73"/>
      <c r="G1" s="74"/>
      <c r="H1" s="74"/>
      <c r="I1" s="74"/>
      <c r="J1" s="73"/>
      <c r="K1" s="73"/>
      <c r="L1" s="73"/>
    </row>
    <row r="2" spans="1:14" x14ac:dyDescent="0.25">
      <c r="A2" s="71" t="s">
        <v>109</v>
      </c>
      <c r="B2" s="72"/>
      <c r="C2" s="72"/>
      <c r="D2" s="72"/>
      <c r="E2" s="72"/>
      <c r="F2" s="73"/>
      <c r="G2" s="74"/>
      <c r="H2" s="74"/>
      <c r="I2" s="74"/>
      <c r="J2" s="73"/>
      <c r="K2" s="73"/>
      <c r="L2" s="73"/>
    </row>
    <row r="3" spans="1:14" x14ac:dyDescent="0.25">
      <c r="A3" s="71" t="s">
        <v>148</v>
      </c>
      <c r="B3" s="72"/>
      <c r="C3" s="72"/>
      <c r="D3" s="72"/>
      <c r="E3" s="72"/>
      <c r="F3" s="73"/>
      <c r="G3" s="74"/>
      <c r="H3" s="74"/>
      <c r="I3" s="74"/>
      <c r="J3" s="73"/>
      <c r="K3" s="73"/>
      <c r="L3" s="73"/>
    </row>
    <row r="4" spans="1:14" x14ac:dyDescent="0.25">
      <c r="A4" s="72"/>
      <c r="B4" s="72"/>
      <c r="C4" s="72"/>
      <c r="D4" s="72"/>
      <c r="E4" s="72"/>
      <c r="F4" s="73"/>
      <c r="G4" s="74"/>
      <c r="H4" s="74"/>
      <c r="I4" s="74"/>
      <c r="J4" s="73"/>
      <c r="K4" s="73"/>
      <c r="L4" s="73"/>
    </row>
    <row r="5" spans="1:14" ht="27" thickBot="1" x14ac:dyDescent="0.3">
      <c r="A5" s="86" t="s">
        <v>46</v>
      </c>
      <c r="B5" s="86" t="s">
        <v>111</v>
      </c>
      <c r="C5" s="86" t="s">
        <v>112</v>
      </c>
      <c r="D5" s="86" t="s">
        <v>113</v>
      </c>
      <c r="E5" s="86" t="s">
        <v>0</v>
      </c>
      <c r="F5" s="87" t="s">
        <v>114</v>
      </c>
      <c r="G5" s="88" t="s">
        <v>115</v>
      </c>
      <c r="H5" s="113" t="s">
        <v>117</v>
      </c>
      <c r="I5" s="113" t="s">
        <v>116</v>
      </c>
      <c r="J5" s="88" t="s">
        <v>63</v>
      </c>
      <c r="K5" s="88" t="s">
        <v>120</v>
      </c>
      <c r="L5" s="79" t="s">
        <v>149</v>
      </c>
      <c r="M5" s="77" t="s">
        <v>121</v>
      </c>
      <c r="N5" s="79" t="s">
        <v>122</v>
      </c>
    </row>
    <row r="6" spans="1:14" x14ac:dyDescent="0.25">
      <c r="A6" s="27" t="s">
        <v>138</v>
      </c>
      <c r="B6" s="27" t="s">
        <v>127</v>
      </c>
      <c r="C6" s="27">
        <v>21</v>
      </c>
      <c r="D6" s="27">
        <v>2</v>
      </c>
      <c r="E6" s="89" t="s">
        <v>139</v>
      </c>
      <c r="F6" s="27" t="s">
        <v>129</v>
      </c>
      <c r="G6" s="90">
        <v>23.53</v>
      </c>
      <c r="H6" s="83">
        <v>41.8</v>
      </c>
      <c r="I6" s="83">
        <v>2.33</v>
      </c>
      <c r="J6" s="91">
        <f>+(G6/0.38)*10000/1000000</f>
        <v>0.61921052631578954</v>
      </c>
      <c r="K6" s="92">
        <f>AVERAGE(J6:J15)</f>
        <v>1.9891052631578947</v>
      </c>
      <c r="L6" s="3">
        <f>AVERAGE(J6:J25)</f>
        <v>2.2430263157894741</v>
      </c>
      <c r="M6" s="4">
        <f>AVERAGE(I6:I7)</f>
        <v>2.4500000000000002</v>
      </c>
      <c r="N6">
        <f>AVERAGE(M6,M8,M10,M12,M14)</f>
        <v>2.0750000000000002</v>
      </c>
    </row>
    <row r="7" spans="1:14" x14ac:dyDescent="0.25">
      <c r="A7" s="20" t="s">
        <v>138</v>
      </c>
      <c r="B7" s="20" t="s">
        <v>127</v>
      </c>
      <c r="C7" s="20">
        <v>21</v>
      </c>
      <c r="D7" s="20">
        <v>2</v>
      </c>
      <c r="E7" s="70" t="s">
        <v>139</v>
      </c>
      <c r="F7" s="20" t="s">
        <v>92</v>
      </c>
      <c r="G7" s="80">
        <v>46.08</v>
      </c>
      <c r="H7" s="83">
        <v>43.49</v>
      </c>
      <c r="I7" s="83">
        <v>2.57</v>
      </c>
      <c r="J7" s="91">
        <f t="shared" ref="J7:J29" si="0">+(G7/0.38)*10000/1000000</f>
        <v>1.2126315789473683</v>
      </c>
    </row>
    <row r="8" spans="1:14" x14ac:dyDescent="0.25">
      <c r="A8" s="20" t="s">
        <v>138</v>
      </c>
      <c r="B8" s="20" t="s">
        <v>130</v>
      </c>
      <c r="C8" s="20">
        <v>15</v>
      </c>
      <c r="D8" s="20">
        <v>2</v>
      </c>
      <c r="E8" s="70" t="s">
        <v>139</v>
      </c>
      <c r="F8" s="20" t="s">
        <v>129</v>
      </c>
      <c r="G8" s="80">
        <v>33.28</v>
      </c>
      <c r="H8" s="83">
        <v>42.32</v>
      </c>
      <c r="I8" s="83">
        <v>1.88</v>
      </c>
      <c r="J8" s="91">
        <f t="shared" si="0"/>
        <v>0.87578947368421056</v>
      </c>
      <c r="M8" s="4">
        <f t="shared" ref="M8" si="1">AVERAGE(I8:I9)</f>
        <v>1.8849999999999998</v>
      </c>
    </row>
    <row r="9" spans="1:14" x14ac:dyDescent="0.25">
      <c r="A9" s="20" t="s">
        <v>138</v>
      </c>
      <c r="B9" s="20" t="s">
        <v>130</v>
      </c>
      <c r="C9" s="20">
        <v>15</v>
      </c>
      <c r="D9" s="20">
        <v>2</v>
      </c>
      <c r="E9" s="70" t="s">
        <v>139</v>
      </c>
      <c r="F9" s="20" t="s">
        <v>92</v>
      </c>
      <c r="G9" s="80">
        <v>35.31</v>
      </c>
      <c r="H9" s="83">
        <v>41.86</v>
      </c>
      <c r="I9" s="83">
        <v>1.89</v>
      </c>
      <c r="J9" s="91">
        <f t="shared" si="0"/>
        <v>0.9292105263157896</v>
      </c>
    </row>
    <row r="10" spans="1:14" x14ac:dyDescent="0.25">
      <c r="A10" s="20" t="s">
        <v>138</v>
      </c>
      <c r="B10" s="20" t="s">
        <v>131</v>
      </c>
      <c r="C10" s="20">
        <v>8</v>
      </c>
      <c r="D10" s="20">
        <v>2</v>
      </c>
      <c r="E10" s="70" t="s">
        <v>139</v>
      </c>
      <c r="F10" s="20" t="s">
        <v>129</v>
      </c>
      <c r="G10" s="80">
        <v>113.98</v>
      </c>
      <c r="H10" s="83">
        <v>41.47</v>
      </c>
      <c r="I10" s="83">
        <v>1.34</v>
      </c>
      <c r="J10" s="91">
        <f t="shared" si="0"/>
        <v>2.999473684210527</v>
      </c>
      <c r="M10" s="4">
        <f t="shared" ref="M10" si="2">AVERAGE(I10:I11)</f>
        <v>1.7450000000000001</v>
      </c>
    </row>
    <row r="11" spans="1:14" x14ac:dyDescent="0.25">
      <c r="A11" s="20" t="s">
        <v>138</v>
      </c>
      <c r="B11" s="20" t="s">
        <v>131</v>
      </c>
      <c r="C11" s="20">
        <v>8</v>
      </c>
      <c r="D11" s="20">
        <v>2</v>
      </c>
      <c r="E11" s="70" t="s">
        <v>139</v>
      </c>
      <c r="F11" s="20" t="s">
        <v>92</v>
      </c>
      <c r="G11" s="80">
        <v>174.36</v>
      </c>
      <c r="H11" s="83">
        <v>42.01</v>
      </c>
      <c r="I11" s="83">
        <v>2.15</v>
      </c>
      <c r="J11" s="91">
        <f t="shared" si="0"/>
        <v>4.5884210526315794</v>
      </c>
    </row>
    <row r="12" spans="1:14" x14ac:dyDescent="0.25">
      <c r="A12" s="20" t="s">
        <v>138</v>
      </c>
      <c r="B12" s="20" t="s">
        <v>132</v>
      </c>
      <c r="C12" s="20">
        <v>4</v>
      </c>
      <c r="D12" s="20">
        <v>2</v>
      </c>
      <c r="E12" s="70" t="s">
        <v>139</v>
      </c>
      <c r="F12" s="20" t="s">
        <v>129</v>
      </c>
      <c r="G12" s="80">
        <v>89.51</v>
      </c>
      <c r="H12" s="83">
        <v>41.68</v>
      </c>
      <c r="I12" s="83">
        <v>2.02</v>
      </c>
      <c r="J12" s="91">
        <f t="shared" si="0"/>
        <v>2.3555263157894739</v>
      </c>
      <c r="M12" s="4">
        <f t="shared" ref="M12" si="3">AVERAGE(I12:I13)</f>
        <v>1.98</v>
      </c>
    </row>
    <row r="13" spans="1:14" x14ac:dyDescent="0.25">
      <c r="A13" s="20" t="s">
        <v>138</v>
      </c>
      <c r="B13" s="20" t="s">
        <v>132</v>
      </c>
      <c r="C13" s="20">
        <v>4</v>
      </c>
      <c r="D13" s="20">
        <v>2</v>
      </c>
      <c r="E13" s="70" t="s">
        <v>139</v>
      </c>
      <c r="F13" s="20" t="s">
        <v>92</v>
      </c>
      <c r="G13" s="80">
        <v>107.2</v>
      </c>
      <c r="H13" s="83">
        <v>42.61</v>
      </c>
      <c r="I13" s="83">
        <v>1.94</v>
      </c>
      <c r="J13" s="91">
        <f t="shared" si="0"/>
        <v>2.8210526315789473</v>
      </c>
    </row>
    <row r="14" spans="1:14" x14ac:dyDescent="0.25">
      <c r="A14" s="20" t="s">
        <v>138</v>
      </c>
      <c r="B14" s="20" t="s">
        <v>133</v>
      </c>
      <c r="C14" s="20">
        <v>30</v>
      </c>
      <c r="D14" s="20">
        <v>2</v>
      </c>
      <c r="E14" s="70" t="s">
        <v>139</v>
      </c>
      <c r="F14" s="20" t="s">
        <v>129</v>
      </c>
      <c r="G14" s="80">
        <v>83.44</v>
      </c>
      <c r="H14" s="83">
        <v>42.13</v>
      </c>
      <c r="I14" s="83">
        <v>2.2599999999999998</v>
      </c>
      <c r="J14" s="91">
        <f t="shared" si="0"/>
        <v>2.1957894736842105</v>
      </c>
      <c r="M14" s="4">
        <f t="shared" ref="M14" si="4">AVERAGE(I14:I15)</f>
        <v>2.3149999999999999</v>
      </c>
    </row>
    <row r="15" spans="1:14" x14ac:dyDescent="0.25">
      <c r="A15" s="20" t="s">
        <v>138</v>
      </c>
      <c r="B15" s="20" t="s">
        <v>133</v>
      </c>
      <c r="C15" s="20">
        <v>30</v>
      </c>
      <c r="D15" s="20">
        <v>2</v>
      </c>
      <c r="E15" s="70" t="s">
        <v>139</v>
      </c>
      <c r="F15" s="20" t="s">
        <v>92</v>
      </c>
      <c r="G15" s="80">
        <v>49.17</v>
      </c>
      <c r="H15" s="83">
        <v>42.25</v>
      </c>
      <c r="I15" s="83">
        <v>2.37</v>
      </c>
      <c r="J15" s="91">
        <f t="shared" si="0"/>
        <v>1.2939473684210525</v>
      </c>
    </row>
    <row r="16" spans="1:14" x14ac:dyDescent="0.25">
      <c r="A16" s="20" t="s">
        <v>138</v>
      </c>
      <c r="B16" s="20" t="s">
        <v>127</v>
      </c>
      <c r="C16" s="20">
        <v>20</v>
      </c>
      <c r="D16" s="20">
        <v>3</v>
      </c>
      <c r="E16" s="70" t="s">
        <v>128</v>
      </c>
      <c r="F16" s="20" t="s">
        <v>129</v>
      </c>
      <c r="G16" s="80">
        <v>59.9</v>
      </c>
      <c r="H16" s="83">
        <v>42</v>
      </c>
      <c r="I16" s="83">
        <v>2.2200000000000002</v>
      </c>
      <c r="J16" s="91">
        <f t="shared" si="0"/>
        <v>1.5763157894736841</v>
      </c>
      <c r="K16" s="93">
        <f>AVERAGE(J16:J25)</f>
        <v>2.4969473684210528</v>
      </c>
      <c r="M16" s="4">
        <f t="shared" ref="M16" si="5">AVERAGE(I16:I17)</f>
        <v>2.2300000000000004</v>
      </c>
      <c r="N16">
        <f>AVERAGE(M16,M18,M20,M22,M24)</f>
        <v>2.0462500000000001</v>
      </c>
    </row>
    <row r="17" spans="1:14" x14ac:dyDescent="0.25">
      <c r="A17" s="20" t="s">
        <v>138</v>
      </c>
      <c r="B17" s="20" t="s">
        <v>127</v>
      </c>
      <c r="C17" s="20">
        <v>20</v>
      </c>
      <c r="D17" s="20">
        <v>3</v>
      </c>
      <c r="E17" s="70" t="s">
        <v>128</v>
      </c>
      <c r="F17" s="20" t="s">
        <v>92</v>
      </c>
      <c r="G17" s="80">
        <v>30.47</v>
      </c>
      <c r="H17" s="83">
        <v>41.96</v>
      </c>
      <c r="I17" s="83">
        <v>2.2400000000000002</v>
      </c>
      <c r="J17" s="91">
        <f t="shared" si="0"/>
        <v>0.8018421052631578</v>
      </c>
    </row>
    <row r="18" spans="1:14" x14ac:dyDescent="0.25">
      <c r="A18" s="20" t="s">
        <v>138</v>
      </c>
      <c r="B18" s="20" t="s">
        <v>130</v>
      </c>
      <c r="C18" s="20">
        <v>14</v>
      </c>
      <c r="D18" s="20">
        <v>3</v>
      </c>
      <c r="E18" s="70" t="s">
        <v>128</v>
      </c>
      <c r="F18" s="20" t="s">
        <v>129</v>
      </c>
      <c r="G18" s="80">
        <v>85.21</v>
      </c>
      <c r="H18" s="83">
        <v>41.32</v>
      </c>
      <c r="I18" s="83">
        <v>1.46</v>
      </c>
      <c r="J18" s="91">
        <f t="shared" si="0"/>
        <v>2.2423684210526313</v>
      </c>
      <c r="M18" s="4">
        <f t="shared" ref="M18" si="6">AVERAGE(I18:I19)</f>
        <v>1.7</v>
      </c>
    </row>
    <row r="19" spans="1:14" x14ac:dyDescent="0.25">
      <c r="A19" s="20" t="s">
        <v>138</v>
      </c>
      <c r="B19" s="20" t="s">
        <v>130</v>
      </c>
      <c r="C19" s="20">
        <v>14</v>
      </c>
      <c r="D19" s="20">
        <v>3</v>
      </c>
      <c r="E19" s="70" t="s">
        <v>128</v>
      </c>
      <c r="F19" s="20" t="s">
        <v>92</v>
      </c>
      <c r="G19" s="80">
        <v>114.42</v>
      </c>
      <c r="H19" s="83">
        <v>41.91</v>
      </c>
      <c r="I19" s="83">
        <v>1.94</v>
      </c>
      <c r="J19" s="91">
        <f t="shared" si="0"/>
        <v>3.0110526315789472</v>
      </c>
    </row>
    <row r="20" spans="1:14" x14ac:dyDescent="0.25">
      <c r="A20" s="20" t="s">
        <v>138</v>
      </c>
      <c r="B20" s="20" t="s">
        <v>131</v>
      </c>
      <c r="C20" s="20">
        <v>7</v>
      </c>
      <c r="D20" s="20">
        <v>3</v>
      </c>
      <c r="E20" s="70" t="s">
        <v>128</v>
      </c>
      <c r="F20" s="20" t="s">
        <v>129</v>
      </c>
      <c r="G20" s="80">
        <v>105.54</v>
      </c>
      <c r="H20" s="83">
        <v>41.96</v>
      </c>
      <c r="I20" s="83">
        <v>1.65</v>
      </c>
      <c r="J20" s="91">
        <f t="shared" si="0"/>
        <v>2.7773684210526319</v>
      </c>
      <c r="M20" s="4" t="s">
        <v>16</v>
      </c>
    </row>
    <row r="21" spans="1:14" x14ac:dyDescent="0.25">
      <c r="A21" s="20" t="s">
        <v>138</v>
      </c>
      <c r="B21" s="20" t="s">
        <v>131</v>
      </c>
      <c r="C21" s="20">
        <v>7</v>
      </c>
      <c r="D21" s="20">
        <v>3</v>
      </c>
      <c r="E21" s="70" t="s">
        <v>128</v>
      </c>
      <c r="F21" s="20" t="s">
        <v>92</v>
      </c>
      <c r="G21" s="80">
        <v>108.17</v>
      </c>
      <c r="H21" s="83">
        <v>41.98</v>
      </c>
      <c r="I21" s="83">
        <v>1.7</v>
      </c>
      <c r="J21" s="91">
        <f t="shared" si="0"/>
        <v>2.8465789473684207</v>
      </c>
    </row>
    <row r="22" spans="1:14" x14ac:dyDescent="0.25">
      <c r="A22" s="20" t="s">
        <v>138</v>
      </c>
      <c r="B22" s="20" t="s">
        <v>132</v>
      </c>
      <c r="C22" s="20">
        <v>28</v>
      </c>
      <c r="D22" s="20">
        <v>3</v>
      </c>
      <c r="E22" s="70" t="s">
        <v>128</v>
      </c>
      <c r="F22" s="20" t="s">
        <v>129</v>
      </c>
      <c r="G22" s="80">
        <v>88.56</v>
      </c>
      <c r="H22" s="83">
        <v>43.77</v>
      </c>
      <c r="I22" s="83">
        <v>2.2599999999999998</v>
      </c>
      <c r="J22" s="91">
        <f t="shared" si="0"/>
        <v>2.3305263157894736</v>
      </c>
      <c r="M22" s="4">
        <f t="shared" ref="M22" si="7">AVERAGE(I22:I23)</f>
        <v>2.2050000000000001</v>
      </c>
    </row>
    <row r="23" spans="1:14" x14ac:dyDescent="0.25">
      <c r="A23" s="20" t="s">
        <v>138</v>
      </c>
      <c r="B23" s="20" t="s">
        <v>132</v>
      </c>
      <c r="C23" s="20">
        <v>28</v>
      </c>
      <c r="D23" s="20">
        <v>3</v>
      </c>
      <c r="E23" s="70" t="s">
        <v>128</v>
      </c>
      <c r="F23" s="20" t="s">
        <v>92</v>
      </c>
      <c r="G23" s="80">
        <v>67.400000000000006</v>
      </c>
      <c r="H23" s="83">
        <v>41.99</v>
      </c>
      <c r="I23" s="83">
        <v>2.15</v>
      </c>
      <c r="J23" s="91">
        <f t="shared" si="0"/>
        <v>1.773684210526316</v>
      </c>
    </row>
    <row r="24" spans="1:14" x14ac:dyDescent="0.25">
      <c r="A24" s="20" t="s">
        <v>138</v>
      </c>
      <c r="B24" s="20" t="s">
        <v>133</v>
      </c>
      <c r="C24" s="20">
        <v>32</v>
      </c>
      <c r="D24" s="20">
        <v>3</v>
      </c>
      <c r="E24" s="70" t="s">
        <v>128</v>
      </c>
      <c r="F24" s="20" t="s">
        <v>129</v>
      </c>
      <c r="G24" s="80">
        <v>153.37</v>
      </c>
      <c r="H24" s="83">
        <v>42.54</v>
      </c>
      <c r="I24" s="83">
        <v>2.17</v>
      </c>
      <c r="J24" s="91">
        <f t="shared" si="0"/>
        <v>4.0360526315789471</v>
      </c>
      <c r="M24" s="4">
        <f t="shared" ref="M24" si="8">AVERAGE(I24:I25)</f>
        <v>2.0499999999999998</v>
      </c>
    </row>
    <row r="25" spans="1:14" x14ac:dyDescent="0.25">
      <c r="A25" s="20" t="s">
        <v>138</v>
      </c>
      <c r="B25" s="20" t="s">
        <v>133</v>
      </c>
      <c r="C25" s="20">
        <v>32</v>
      </c>
      <c r="D25" s="20">
        <v>3</v>
      </c>
      <c r="E25" s="70" t="s">
        <v>128</v>
      </c>
      <c r="F25" s="20" t="s">
        <v>92</v>
      </c>
      <c r="G25" s="80">
        <v>135.80000000000001</v>
      </c>
      <c r="H25" s="83">
        <v>42.62</v>
      </c>
      <c r="I25" s="83">
        <v>1.93</v>
      </c>
      <c r="J25" s="91">
        <f t="shared" si="0"/>
        <v>3.573684210526316</v>
      </c>
    </row>
    <row r="26" spans="1:14" x14ac:dyDescent="0.25">
      <c r="A26" s="20" t="s">
        <v>138</v>
      </c>
      <c r="B26" s="20" t="s">
        <v>135</v>
      </c>
      <c r="C26" s="20">
        <v>2</v>
      </c>
      <c r="D26" s="20">
        <v>7</v>
      </c>
      <c r="E26" s="70" t="s">
        <v>106</v>
      </c>
      <c r="F26" s="20" t="s">
        <v>129</v>
      </c>
      <c r="G26" s="80">
        <v>51.53</v>
      </c>
      <c r="H26" s="83">
        <v>41.26</v>
      </c>
      <c r="I26" s="83">
        <v>1.95</v>
      </c>
      <c r="J26" s="91">
        <f t="shared" si="0"/>
        <v>1.3560526315789474</v>
      </c>
      <c r="K26" s="93">
        <f>AVERAGE(J26:J27)</f>
        <v>1.0315789473684212</v>
      </c>
      <c r="M26" s="4">
        <f t="shared" ref="M26" si="9">AVERAGE(I26:I27)</f>
        <v>1.93</v>
      </c>
      <c r="N26">
        <f t="shared" ref="N26" si="10">AVERAGE(M26)</f>
        <v>1.93</v>
      </c>
    </row>
    <row r="27" spans="1:14" x14ac:dyDescent="0.25">
      <c r="A27" s="20" t="s">
        <v>138</v>
      </c>
      <c r="B27" s="20" t="s">
        <v>135</v>
      </c>
      <c r="C27" s="20">
        <v>2</v>
      </c>
      <c r="D27" s="20">
        <v>7</v>
      </c>
      <c r="E27" s="70" t="s">
        <v>106</v>
      </c>
      <c r="F27" s="20" t="s">
        <v>92</v>
      </c>
      <c r="G27" s="80">
        <v>26.87</v>
      </c>
      <c r="H27" s="83">
        <v>41.22</v>
      </c>
      <c r="I27" s="83">
        <v>1.91</v>
      </c>
      <c r="J27" s="91">
        <f t="shared" si="0"/>
        <v>0.70710526315789479</v>
      </c>
    </row>
    <row r="28" spans="1:14" x14ac:dyDescent="0.25">
      <c r="A28" s="20" t="s">
        <v>138</v>
      </c>
      <c r="B28" s="20" t="s">
        <v>135</v>
      </c>
      <c r="C28" s="20">
        <v>26</v>
      </c>
      <c r="D28" s="20">
        <v>8</v>
      </c>
      <c r="E28" s="70" t="s">
        <v>94</v>
      </c>
      <c r="F28" s="20" t="s">
        <v>129</v>
      </c>
      <c r="G28" s="80">
        <v>59.75</v>
      </c>
      <c r="H28" s="83">
        <v>42.02</v>
      </c>
      <c r="I28" s="83">
        <v>1.95</v>
      </c>
      <c r="J28" s="91">
        <f t="shared" si="0"/>
        <v>1.5723684210526314</v>
      </c>
      <c r="K28" s="93">
        <f>AVERAGE(J28:J29)</f>
        <v>1.2014473684210525</v>
      </c>
      <c r="M28" s="4">
        <f t="shared" ref="M28" si="11">AVERAGE(I28:I29)</f>
        <v>1.915</v>
      </c>
      <c r="N28">
        <f t="shared" ref="N28" si="12">AVERAGE(M28)</f>
        <v>1.915</v>
      </c>
    </row>
    <row r="29" spans="1:14" x14ac:dyDescent="0.25">
      <c r="A29" s="20" t="s">
        <v>138</v>
      </c>
      <c r="B29" s="20" t="s">
        <v>135</v>
      </c>
      <c r="C29" s="20">
        <v>26</v>
      </c>
      <c r="D29" s="20">
        <v>8</v>
      </c>
      <c r="E29" s="70" t="s">
        <v>94</v>
      </c>
      <c r="F29" s="20" t="s">
        <v>92</v>
      </c>
      <c r="G29" s="80">
        <v>31.56</v>
      </c>
      <c r="H29" s="83">
        <v>43.14</v>
      </c>
      <c r="I29" s="83">
        <v>1.88</v>
      </c>
      <c r="J29" s="91">
        <f t="shared" si="0"/>
        <v>0.83052631578947367</v>
      </c>
    </row>
    <row r="31" spans="1:14" x14ac:dyDescent="0.25">
      <c r="A31" s="71" t="s">
        <v>150</v>
      </c>
      <c r="B31" s="72"/>
      <c r="C31" s="72"/>
      <c r="D31" s="72"/>
      <c r="E31" s="72"/>
      <c r="F31" s="73"/>
      <c r="G31" s="94"/>
      <c r="H31" s="94"/>
      <c r="I31" s="94"/>
      <c r="J31" s="94"/>
      <c r="K31" s="94"/>
      <c r="L31" s="94"/>
      <c r="M31" s="73"/>
    </row>
    <row r="32" spans="1:14" x14ac:dyDescent="0.25">
      <c r="A32" s="71" t="s">
        <v>109</v>
      </c>
      <c r="B32" s="72"/>
      <c r="C32" s="72"/>
      <c r="D32" s="72"/>
      <c r="E32" s="72"/>
      <c r="F32" s="73"/>
      <c r="G32" s="94"/>
      <c r="H32" s="94"/>
      <c r="I32" s="94"/>
      <c r="J32" s="94"/>
      <c r="K32" s="94"/>
      <c r="L32" s="94"/>
      <c r="M32" s="73"/>
    </row>
    <row r="33" spans="1:14" x14ac:dyDescent="0.25">
      <c r="A33" s="71" t="s">
        <v>151</v>
      </c>
      <c r="B33" s="72"/>
      <c r="C33" s="72"/>
      <c r="D33" s="72"/>
      <c r="E33" s="72"/>
      <c r="F33" s="73"/>
      <c r="G33" s="94"/>
      <c r="H33" s="94"/>
      <c r="I33" s="94"/>
      <c r="J33" s="94"/>
      <c r="K33" s="94"/>
      <c r="L33" s="94"/>
      <c r="M33" s="73"/>
    </row>
    <row r="34" spans="1:14" x14ac:dyDescent="0.25">
      <c r="A34" s="72"/>
      <c r="B34" s="72"/>
      <c r="C34" s="72"/>
      <c r="D34" s="72"/>
      <c r="E34" s="72"/>
      <c r="F34" s="73"/>
      <c r="G34" s="94"/>
      <c r="H34" s="94"/>
      <c r="I34" s="94"/>
      <c r="J34" s="94"/>
      <c r="K34" s="94"/>
      <c r="L34" s="94"/>
      <c r="M34" s="73"/>
    </row>
    <row r="35" spans="1:14" ht="26.25" x14ac:dyDescent="0.25">
      <c r="A35" s="75" t="s">
        <v>46</v>
      </c>
      <c r="B35" s="75" t="s">
        <v>111</v>
      </c>
      <c r="C35" s="75" t="s">
        <v>112</v>
      </c>
      <c r="D35" s="75" t="s">
        <v>113</v>
      </c>
      <c r="E35" s="75" t="s">
        <v>0</v>
      </c>
      <c r="F35" s="76" t="s">
        <v>114</v>
      </c>
      <c r="G35" s="77" t="s">
        <v>115</v>
      </c>
      <c r="H35" s="113" t="s">
        <v>117</v>
      </c>
      <c r="I35" s="113" t="s">
        <v>116</v>
      </c>
      <c r="J35" s="79" t="s">
        <v>118</v>
      </c>
      <c r="K35" s="79" t="s">
        <v>119</v>
      </c>
      <c r="L35" s="79" t="s">
        <v>120</v>
      </c>
      <c r="M35" s="77" t="s">
        <v>121</v>
      </c>
      <c r="N35" s="79" t="s">
        <v>122</v>
      </c>
    </row>
    <row r="36" spans="1:14" x14ac:dyDescent="0.25">
      <c r="A36" s="20" t="s">
        <v>126</v>
      </c>
      <c r="B36" s="20" t="s">
        <v>127</v>
      </c>
      <c r="C36" s="20">
        <v>7</v>
      </c>
      <c r="D36" s="20">
        <v>3</v>
      </c>
      <c r="E36" s="70" t="s">
        <v>128</v>
      </c>
      <c r="F36" s="47" t="s">
        <v>129</v>
      </c>
      <c r="G36" s="95">
        <v>19.510000000000002</v>
      </c>
      <c r="H36" s="83">
        <v>43.23</v>
      </c>
      <c r="I36" s="83">
        <v>3.9</v>
      </c>
      <c r="J36" s="4">
        <f>AVERAGE(G36:G37)</f>
        <v>19.399999999999999</v>
      </c>
      <c r="K36">
        <f>+(J36/1000000)/((0.76*0.5)/10000)</f>
        <v>0.51052631578947361</v>
      </c>
      <c r="L36">
        <f>AVERAGE(K36,K38,K40,K42,K44)</f>
        <v>0.68623684210526315</v>
      </c>
      <c r="M36" s="4">
        <f>AVERAGE(I36:I37)</f>
        <v>4</v>
      </c>
      <c r="N36">
        <f>AVERAGE(M36,M38,M40,M42,M44)</f>
        <v>3.6789999999999998</v>
      </c>
    </row>
    <row r="37" spans="1:14" x14ac:dyDescent="0.25">
      <c r="A37" s="20" t="s">
        <v>126</v>
      </c>
      <c r="B37" s="20" t="s">
        <v>127</v>
      </c>
      <c r="C37" s="20">
        <v>7</v>
      </c>
      <c r="D37" s="20">
        <v>3</v>
      </c>
      <c r="E37" s="70" t="s">
        <v>128</v>
      </c>
      <c r="F37" s="47" t="s">
        <v>92</v>
      </c>
      <c r="G37" s="95">
        <v>19.29</v>
      </c>
      <c r="H37" s="83">
        <v>43.21</v>
      </c>
      <c r="I37" s="83">
        <v>4.0999999999999996</v>
      </c>
    </row>
    <row r="38" spans="1:14" x14ac:dyDescent="0.25">
      <c r="A38" s="20" t="s">
        <v>126</v>
      </c>
      <c r="B38" s="20" t="s">
        <v>130</v>
      </c>
      <c r="C38" s="20">
        <v>10</v>
      </c>
      <c r="D38" s="20">
        <v>3</v>
      </c>
      <c r="E38" s="70" t="s">
        <v>128</v>
      </c>
      <c r="F38" s="47" t="s">
        <v>129</v>
      </c>
      <c r="G38" s="95">
        <v>23.48</v>
      </c>
      <c r="H38" s="83">
        <v>43.1</v>
      </c>
      <c r="I38" s="83">
        <v>4.08</v>
      </c>
      <c r="J38" s="4">
        <f>AVERAGE(G38:G39)</f>
        <v>24.655000000000001</v>
      </c>
      <c r="K38">
        <f>+(J38/1000000)/((0.76*0.5)/10000)</f>
        <v>0.64881578947368423</v>
      </c>
      <c r="M38" s="4">
        <f t="shared" ref="M38" si="13">AVERAGE(I38:I39)</f>
        <v>3.95</v>
      </c>
    </row>
    <row r="39" spans="1:14" x14ac:dyDescent="0.25">
      <c r="A39" s="20" t="s">
        <v>126</v>
      </c>
      <c r="B39" s="20" t="s">
        <v>130</v>
      </c>
      <c r="C39" s="20">
        <v>10</v>
      </c>
      <c r="D39" s="20">
        <v>3</v>
      </c>
      <c r="E39" s="70" t="s">
        <v>128</v>
      </c>
      <c r="F39" s="47" t="s">
        <v>92</v>
      </c>
      <c r="G39" s="95">
        <v>25.83</v>
      </c>
      <c r="H39" s="83">
        <v>42.63</v>
      </c>
      <c r="I39" s="83">
        <v>3.82</v>
      </c>
    </row>
    <row r="40" spans="1:14" x14ac:dyDescent="0.25">
      <c r="A40" s="20" t="s">
        <v>126</v>
      </c>
      <c r="B40" s="20" t="s">
        <v>131</v>
      </c>
      <c r="C40" s="20">
        <v>18</v>
      </c>
      <c r="D40" s="20">
        <v>3</v>
      </c>
      <c r="E40" s="70" t="s">
        <v>128</v>
      </c>
      <c r="F40" s="47" t="s">
        <v>129</v>
      </c>
      <c r="G40" s="95">
        <v>32.6</v>
      </c>
      <c r="H40" s="83">
        <v>42.46</v>
      </c>
      <c r="I40" s="83">
        <v>3.59</v>
      </c>
      <c r="J40" s="4">
        <f>AVERAGE(G40:G41)</f>
        <v>25.48</v>
      </c>
      <c r="K40">
        <f>+(J40/1000000)/((0.76*0.5)/10000)</f>
        <v>0.67052631578947364</v>
      </c>
      <c r="M40" s="4">
        <f t="shared" ref="M40" si="14">AVERAGE(I40:I41)</f>
        <v>3.6399999999999997</v>
      </c>
    </row>
    <row r="41" spans="1:14" x14ac:dyDescent="0.25">
      <c r="A41" s="20" t="s">
        <v>126</v>
      </c>
      <c r="B41" s="20" t="s">
        <v>131</v>
      </c>
      <c r="C41" s="20">
        <v>18</v>
      </c>
      <c r="D41" s="20">
        <v>3</v>
      </c>
      <c r="E41" s="70" t="s">
        <v>128</v>
      </c>
      <c r="F41" s="47" t="s">
        <v>92</v>
      </c>
      <c r="G41" s="95">
        <v>18.36</v>
      </c>
      <c r="H41" s="83">
        <v>43.28</v>
      </c>
      <c r="I41" s="83">
        <v>3.69</v>
      </c>
    </row>
    <row r="42" spans="1:14" x14ac:dyDescent="0.25">
      <c r="A42" s="20" t="s">
        <v>126</v>
      </c>
      <c r="B42" s="20" t="s">
        <v>132</v>
      </c>
      <c r="C42" s="20">
        <v>21</v>
      </c>
      <c r="D42" s="20">
        <v>3</v>
      </c>
      <c r="E42" s="70" t="s">
        <v>128</v>
      </c>
      <c r="F42" s="47" t="s">
        <v>129</v>
      </c>
      <c r="G42" s="95">
        <v>32.32</v>
      </c>
      <c r="H42" s="83">
        <v>42.74</v>
      </c>
      <c r="I42" s="83">
        <v>3.33</v>
      </c>
      <c r="J42" s="4">
        <f>AVERAGE(G42:G43)</f>
        <v>34.375</v>
      </c>
      <c r="K42">
        <f>+(J42/1000000)/((0.76*0.5)/10000)</f>
        <v>0.90460526315789469</v>
      </c>
      <c r="M42" s="4">
        <f t="shared" ref="M42" si="15">AVERAGE(I42:I43)</f>
        <v>3.2949999999999999</v>
      </c>
    </row>
    <row r="43" spans="1:14" x14ac:dyDescent="0.25">
      <c r="A43" s="20" t="s">
        <v>126</v>
      </c>
      <c r="B43" s="20" t="s">
        <v>132</v>
      </c>
      <c r="C43" s="20">
        <v>21</v>
      </c>
      <c r="D43" s="20">
        <v>3</v>
      </c>
      <c r="E43" s="70" t="s">
        <v>128</v>
      </c>
      <c r="F43" s="47" t="s">
        <v>92</v>
      </c>
      <c r="G43" s="95">
        <v>36.43</v>
      </c>
      <c r="H43" s="83">
        <v>42.2</v>
      </c>
      <c r="I43" s="83">
        <v>3.26</v>
      </c>
    </row>
    <row r="44" spans="1:14" x14ac:dyDescent="0.25">
      <c r="A44" s="20" t="s">
        <v>126</v>
      </c>
      <c r="B44" s="20" t="s">
        <v>133</v>
      </c>
      <c r="C44" s="20">
        <v>31</v>
      </c>
      <c r="D44" s="20">
        <v>3</v>
      </c>
      <c r="E44" s="70" t="s">
        <v>128</v>
      </c>
      <c r="F44" s="47" t="s">
        <v>129</v>
      </c>
      <c r="G44" s="95">
        <v>26.77</v>
      </c>
      <c r="H44" s="83">
        <v>42.15</v>
      </c>
      <c r="I44" s="83">
        <v>3.44</v>
      </c>
      <c r="J44" s="4">
        <f>AVERAGE(G44:G45)</f>
        <v>26.475000000000001</v>
      </c>
      <c r="K44">
        <f>+(J44/1000000)/((0.76*0.5)/10000)</f>
        <v>0.69671052631578945</v>
      </c>
      <c r="M44" s="4">
        <f t="shared" ref="M44" si="16">AVERAGE(I44:I45)</f>
        <v>3.51</v>
      </c>
    </row>
    <row r="45" spans="1:14" x14ac:dyDescent="0.25">
      <c r="A45" s="20" t="s">
        <v>126</v>
      </c>
      <c r="B45" s="20" t="s">
        <v>133</v>
      </c>
      <c r="C45" s="20">
        <v>31</v>
      </c>
      <c r="D45" s="20">
        <v>3</v>
      </c>
      <c r="E45" s="70" t="s">
        <v>128</v>
      </c>
      <c r="F45" s="47" t="s">
        <v>92</v>
      </c>
      <c r="G45" s="95">
        <v>26.18</v>
      </c>
      <c r="H45" s="83">
        <v>42.53</v>
      </c>
      <c r="I45" s="83">
        <v>3.58</v>
      </c>
    </row>
    <row r="46" spans="1:14" x14ac:dyDescent="0.25">
      <c r="A46" s="20" t="s">
        <v>126</v>
      </c>
      <c r="B46" s="20" t="s">
        <v>127</v>
      </c>
      <c r="C46" s="20">
        <v>5</v>
      </c>
      <c r="D46" s="20">
        <v>5</v>
      </c>
      <c r="E46" s="70" t="s">
        <v>104</v>
      </c>
      <c r="F46" s="47" t="s">
        <v>129</v>
      </c>
      <c r="G46" s="95">
        <v>35.1</v>
      </c>
      <c r="H46" s="83">
        <v>43.45</v>
      </c>
      <c r="I46" s="83">
        <v>3.34</v>
      </c>
      <c r="J46" s="4">
        <f>AVERAGE(G46:G47)</f>
        <v>38.545000000000002</v>
      </c>
      <c r="K46">
        <f>+(J46/1000000)/((0.76*0.5)/10000)</f>
        <v>1.014342105263158</v>
      </c>
      <c r="L46">
        <f>AVERAGE(K46,K48,K50,K52,K54)</f>
        <v>0.8630526315789474</v>
      </c>
      <c r="M46" s="4">
        <f t="shared" ref="M46" si="17">AVERAGE(I46:I47)</f>
        <v>3.44</v>
      </c>
      <c r="N46">
        <f>AVERAGE(M46,M48,M50,M52,M54)</f>
        <v>3.3187500000000005</v>
      </c>
    </row>
    <row r="47" spans="1:14" x14ac:dyDescent="0.25">
      <c r="A47" s="20" t="s">
        <v>126</v>
      </c>
      <c r="B47" s="20" t="s">
        <v>127</v>
      </c>
      <c r="C47" s="20">
        <v>5</v>
      </c>
      <c r="D47" s="20">
        <v>5</v>
      </c>
      <c r="E47" s="70" t="s">
        <v>104</v>
      </c>
      <c r="F47" s="47" t="s">
        <v>92</v>
      </c>
      <c r="G47" s="95">
        <v>41.99</v>
      </c>
      <c r="H47" s="83">
        <v>42.83</v>
      </c>
      <c r="I47" s="83">
        <v>3.54</v>
      </c>
    </row>
    <row r="48" spans="1:14" x14ac:dyDescent="0.25">
      <c r="A48" s="20" t="s">
        <v>126</v>
      </c>
      <c r="B48" s="20" t="s">
        <v>130</v>
      </c>
      <c r="C48" s="20">
        <v>12</v>
      </c>
      <c r="D48" s="20">
        <v>5</v>
      </c>
      <c r="E48" s="70" t="s">
        <v>104</v>
      </c>
      <c r="F48" s="47" t="s">
        <v>129</v>
      </c>
      <c r="G48" s="95">
        <v>28.02</v>
      </c>
      <c r="H48" s="83">
        <v>42.51</v>
      </c>
      <c r="I48" s="83">
        <v>3.27</v>
      </c>
      <c r="J48" s="4">
        <f>AVERAGE(G48:G49)</f>
        <v>26.060000000000002</v>
      </c>
      <c r="K48">
        <f>+(J48/1000000)/((0.76*0.5)/10000)</f>
        <v>0.6857894736842105</v>
      </c>
      <c r="M48" s="4">
        <f t="shared" ref="M48" si="18">AVERAGE(I48:I49)</f>
        <v>3.5149999999999997</v>
      </c>
    </row>
    <row r="49" spans="1:16" x14ac:dyDescent="0.25">
      <c r="A49" s="20" t="s">
        <v>126</v>
      </c>
      <c r="B49" s="20" t="s">
        <v>130</v>
      </c>
      <c r="C49" s="20">
        <v>12</v>
      </c>
      <c r="D49" s="20">
        <v>5</v>
      </c>
      <c r="E49" s="70" t="s">
        <v>104</v>
      </c>
      <c r="F49" s="47" t="s">
        <v>92</v>
      </c>
      <c r="G49" s="95">
        <v>24.1</v>
      </c>
      <c r="H49" s="83">
        <v>43.62</v>
      </c>
      <c r="I49" s="83">
        <v>3.76</v>
      </c>
    </row>
    <row r="50" spans="1:16" x14ac:dyDescent="0.25">
      <c r="A50" s="20" t="s">
        <v>126</v>
      </c>
      <c r="B50" s="20" t="s">
        <v>131</v>
      </c>
      <c r="C50" s="20">
        <v>14</v>
      </c>
      <c r="D50" s="20">
        <v>5</v>
      </c>
      <c r="E50" s="70" t="s">
        <v>104</v>
      </c>
      <c r="F50" s="47" t="s">
        <v>129</v>
      </c>
      <c r="G50" s="95">
        <v>37.32</v>
      </c>
      <c r="H50" s="83" t="s">
        <v>16</v>
      </c>
      <c r="I50" s="83" t="s">
        <v>16</v>
      </c>
      <c r="J50" s="4">
        <f>AVERAGE(G50:G51)</f>
        <v>34.799999999999997</v>
      </c>
      <c r="K50">
        <f>+(J50/1000000)/((0.76*0.5)/10000)</f>
        <v>0.91578947368421049</v>
      </c>
      <c r="M50" s="4" t="s">
        <v>16</v>
      </c>
      <c r="P50" t="s">
        <v>192</v>
      </c>
    </row>
    <row r="51" spans="1:16" x14ac:dyDescent="0.25">
      <c r="A51" s="20" t="s">
        <v>126</v>
      </c>
      <c r="B51" s="20" t="s">
        <v>131</v>
      </c>
      <c r="C51" s="20">
        <v>14</v>
      </c>
      <c r="D51" s="20">
        <v>5</v>
      </c>
      <c r="E51" s="70" t="s">
        <v>104</v>
      </c>
      <c r="F51" s="47" t="s">
        <v>92</v>
      </c>
      <c r="G51" s="95">
        <v>32.28</v>
      </c>
      <c r="H51" s="83" t="s">
        <v>16</v>
      </c>
      <c r="I51" s="83" t="s">
        <v>16</v>
      </c>
    </row>
    <row r="52" spans="1:16" x14ac:dyDescent="0.25">
      <c r="A52" s="20" t="s">
        <v>126</v>
      </c>
      <c r="B52" s="20" t="s">
        <v>132</v>
      </c>
      <c r="C52" s="20">
        <v>34</v>
      </c>
      <c r="D52" s="20">
        <v>5</v>
      </c>
      <c r="E52" s="70" t="s">
        <v>104</v>
      </c>
      <c r="F52" s="47" t="s">
        <v>129</v>
      </c>
      <c r="G52" s="95">
        <v>30.3</v>
      </c>
      <c r="H52" s="83">
        <v>41.83</v>
      </c>
      <c r="I52" s="83">
        <v>3.11</v>
      </c>
      <c r="J52" s="4">
        <f>AVERAGE(G52:G53)</f>
        <v>28.64</v>
      </c>
      <c r="K52">
        <f>+(J52/1000000)/((0.76*0.5)/10000)</f>
        <v>0.75368421052631573</v>
      </c>
      <c r="M52" s="4">
        <f t="shared" ref="M52" si="19">AVERAGE(I52:I53)</f>
        <v>2.915</v>
      </c>
    </row>
    <row r="53" spans="1:16" x14ac:dyDescent="0.25">
      <c r="A53" s="20" t="s">
        <v>126</v>
      </c>
      <c r="B53" s="20" t="s">
        <v>132</v>
      </c>
      <c r="C53" s="20">
        <v>34</v>
      </c>
      <c r="D53" s="20">
        <v>5</v>
      </c>
      <c r="E53" s="70" t="s">
        <v>104</v>
      </c>
      <c r="F53" s="47" t="s">
        <v>92</v>
      </c>
      <c r="G53" s="95">
        <v>26.98</v>
      </c>
      <c r="H53" s="83">
        <v>42.26</v>
      </c>
      <c r="I53" s="83">
        <v>2.72</v>
      </c>
    </row>
    <row r="54" spans="1:16" x14ac:dyDescent="0.25">
      <c r="A54" s="20" t="s">
        <v>126</v>
      </c>
      <c r="B54" s="20" t="s">
        <v>133</v>
      </c>
      <c r="C54" s="20">
        <v>27</v>
      </c>
      <c r="D54" s="20">
        <v>5</v>
      </c>
      <c r="E54" s="70" t="s">
        <v>104</v>
      </c>
      <c r="F54" s="47" t="s">
        <v>129</v>
      </c>
      <c r="G54" s="95">
        <v>40.9</v>
      </c>
      <c r="H54" s="83">
        <v>42.94</v>
      </c>
      <c r="I54" s="83">
        <v>3.21</v>
      </c>
      <c r="J54" s="4">
        <f>AVERAGE(G54:G55)</f>
        <v>35.935000000000002</v>
      </c>
      <c r="K54">
        <f>+(J54/1000000)/((0.76*0.5)/10000)</f>
        <v>0.94565789473684203</v>
      </c>
      <c r="M54" s="4">
        <f t="shared" ref="M54" si="20">AVERAGE(I54:I55)</f>
        <v>3.4050000000000002</v>
      </c>
    </row>
    <row r="55" spans="1:16" x14ac:dyDescent="0.25">
      <c r="A55" s="20" t="s">
        <v>126</v>
      </c>
      <c r="B55" s="20" t="s">
        <v>133</v>
      </c>
      <c r="C55" s="20">
        <v>27</v>
      </c>
      <c r="D55" s="20">
        <v>5</v>
      </c>
      <c r="E55" s="70" t="s">
        <v>104</v>
      </c>
      <c r="F55" s="47" t="s">
        <v>92</v>
      </c>
      <c r="G55" s="95">
        <v>30.97</v>
      </c>
      <c r="H55" s="83">
        <v>43.02</v>
      </c>
      <c r="I55" s="83">
        <v>3.6</v>
      </c>
    </row>
    <row r="56" spans="1:16" x14ac:dyDescent="0.25">
      <c r="A56" s="20" t="s">
        <v>126</v>
      </c>
      <c r="B56" s="20" t="s">
        <v>127</v>
      </c>
      <c r="C56" s="20">
        <v>3</v>
      </c>
      <c r="D56" s="20">
        <v>6</v>
      </c>
      <c r="E56" s="70" t="s">
        <v>134</v>
      </c>
      <c r="F56" s="47" t="s">
        <v>129</v>
      </c>
      <c r="G56" s="96">
        <v>21.3</v>
      </c>
      <c r="H56" s="83">
        <v>42.31</v>
      </c>
      <c r="I56" s="83">
        <v>3.34</v>
      </c>
      <c r="J56" s="4">
        <f>AVERAGE(G56:G57)</f>
        <v>25.835000000000001</v>
      </c>
      <c r="K56">
        <f>+(J56/1000000)/((0.76*0.5)/10000)</f>
        <v>0.67986842105263157</v>
      </c>
      <c r="L56">
        <f>AVERAGE(K56,K58,K60,K62,K64)</f>
        <v>0.86889473684210505</v>
      </c>
      <c r="M56" s="4">
        <f t="shared" ref="M56" si="21">AVERAGE(I56:I57)</f>
        <v>3.33</v>
      </c>
      <c r="N56">
        <f>AVERAGE(M56,M58,M60,M62,M64)</f>
        <v>3.2560000000000002</v>
      </c>
    </row>
    <row r="57" spans="1:16" x14ac:dyDescent="0.25">
      <c r="A57" s="20" t="s">
        <v>126</v>
      </c>
      <c r="B57" s="20" t="s">
        <v>127</v>
      </c>
      <c r="C57" s="20">
        <v>3</v>
      </c>
      <c r="D57" s="20">
        <v>6</v>
      </c>
      <c r="E57" s="70" t="s">
        <v>134</v>
      </c>
      <c r="F57" s="47" t="s">
        <v>92</v>
      </c>
      <c r="G57" s="95">
        <v>30.37</v>
      </c>
      <c r="H57" s="83">
        <v>42.71</v>
      </c>
      <c r="I57" s="83">
        <v>3.32</v>
      </c>
    </row>
    <row r="58" spans="1:16" x14ac:dyDescent="0.25">
      <c r="A58" s="20" t="s">
        <v>126</v>
      </c>
      <c r="B58" s="20" t="s">
        <v>130</v>
      </c>
      <c r="C58" s="20">
        <v>9</v>
      </c>
      <c r="D58" s="20">
        <v>6</v>
      </c>
      <c r="E58" s="70" t="s">
        <v>134</v>
      </c>
      <c r="F58" s="47" t="s">
        <v>129</v>
      </c>
      <c r="G58" s="95">
        <v>31.01</v>
      </c>
      <c r="H58" s="83">
        <v>42.58</v>
      </c>
      <c r="I58" s="83">
        <v>3.21</v>
      </c>
      <c r="J58" s="4">
        <f>AVERAGE(G58:G59)</f>
        <v>33.200000000000003</v>
      </c>
      <c r="K58">
        <f>+(J58/1000000)/((0.76*0.5)/10000)</f>
        <v>0.87368421052631573</v>
      </c>
      <c r="M58" s="4">
        <f t="shared" ref="M58" si="22">AVERAGE(I58:I59)</f>
        <v>3.2850000000000001</v>
      </c>
    </row>
    <row r="59" spans="1:16" x14ac:dyDescent="0.25">
      <c r="A59" s="20" t="s">
        <v>126</v>
      </c>
      <c r="B59" s="20" t="s">
        <v>130</v>
      </c>
      <c r="C59" s="20">
        <v>9</v>
      </c>
      <c r="D59" s="20">
        <v>6</v>
      </c>
      <c r="E59" s="70" t="s">
        <v>134</v>
      </c>
      <c r="F59" s="47" t="s">
        <v>92</v>
      </c>
      <c r="G59" s="95">
        <v>35.39</v>
      </c>
      <c r="H59" s="83">
        <v>42.37</v>
      </c>
      <c r="I59" s="83">
        <v>3.36</v>
      </c>
    </row>
    <row r="60" spans="1:16" x14ac:dyDescent="0.25">
      <c r="A60" s="20" t="s">
        <v>126</v>
      </c>
      <c r="B60" s="20" t="s">
        <v>131</v>
      </c>
      <c r="C60" s="20">
        <v>19</v>
      </c>
      <c r="D60" s="20">
        <v>6</v>
      </c>
      <c r="E60" s="70" t="s">
        <v>134</v>
      </c>
      <c r="F60" s="47" t="s">
        <v>129</v>
      </c>
      <c r="G60" s="95">
        <v>32.58</v>
      </c>
      <c r="H60" s="83">
        <v>42.12</v>
      </c>
      <c r="I60" s="83">
        <v>3.45</v>
      </c>
      <c r="J60" s="4">
        <f>AVERAGE(G60:G61)</f>
        <v>36.575000000000003</v>
      </c>
      <c r="K60">
        <f>+(J60/1000000)/((0.76*0.5)/10000)</f>
        <v>0.96250000000000002</v>
      </c>
      <c r="M60" s="4">
        <f t="shared" ref="M60" si="23">AVERAGE(I60:I61)</f>
        <v>3.375</v>
      </c>
    </row>
    <row r="61" spans="1:16" x14ac:dyDescent="0.25">
      <c r="A61" s="20" t="s">
        <v>126</v>
      </c>
      <c r="B61" s="20" t="s">
        <v>131</v>
      </c>
      <c r="C61" s="20">
        <v>19</v>
      </c>
      <c r="D61" s="20">
        <v>6</v>
      </c>
      <c r="E61" s="70" t="s">
        <v>134</v>
      </c>
      <c r="F61" s="47" t="s">
        <v>92</v>
      </c>
      <c r="G61" s="95">
        <v>40.57</v>
      </c>
      <c r="H61" s="83">
        <v>42.88</v>
      </c>
      <c r="I61" s="83">
        <v>3.3</v>
      </c>
    </row>
    <row r="62" spans="1:16" x14ac:dyDescent="0.25">
      <c r="A62" s="20" t="s">
        <v>126</v>
      </c>
      <c r="B62" s="20" t="s">
        <v>132</v>
      </c>
      <c r="C62" s="20">
        <v>33</v>
      </c>
      <c r="D62" s="20">
        <v>6</v>
      </c>
      <c r="E62" s="70" t="s">
        <v>134</v>
      </c>
      <c r="F62" s="47" t="s">
        <v>129</v>
      </c>
      <c r="G62" s="95">
        <v>39.33</v>
      </c>
      <c r="H62" s="83">
        <v>42.11</v>
      </c>
      <c r="I62" s="83">
        <v>2.82</v>
      </c>
      <c r="J62" s="4">
        <f>AVERAGE(G62:G63)</f>
        <v>32.51</v>
      </c>
      <c r="K62">
        <f>+(J62/1000000)/((0.76*0.5)/10000)</f>
        <v>0.85552631578947358</v>
      </c>
      <c r="M62" s="4">
        <f t="shared" ref="M62" si="24">AVERAGE(I62:I63)</f>
        <v>3.01</v>
      </c>
    </row>
    <row r="63" spans="1:16" x14ac:dyDescent="0.25">
      <c r="A63" s="20" t="s">
        <v>126</v>
      </c>
      <c r="B63" s="20" t="s">
        <v>132</v>
      </c>
      <c r="C63" s="20">
        <v>33</v>
      </c>
      <c r="D63" s="20">
        <v>6</v>
      </c>
      <c r="E63" s="70" t="s">
        <v>134</v>
      </c>
      <c r="F63" s="47" t="s">
        <v>92</v>
      </c>
      <c r="G63" s="95">
        <v>25.69</v>
      </c>
      <c r="H63" s="83">
        <v>42.47</v>
      </c>
      <c r="I63" s="83">
        <v>3.2</v>
      </c>
    </row>
    <row r="64" spans="1:16" x14ac:dyDescent="0.25">
      <c r="A64" s="20" t="s">
        <v>126</v>
      </c>
      <c r="B64" s="20" t="s">
        <v>133</v>
      </c>
      <c r="C64" s="20">
        <v>29</v>
      </c>
      <c r="D64" s="20">
        <v>6</v>
      </c>
      <c r="E64" s="70" t="s">
        <v>134</v>
      </c>
      <c r="F64" s="47" t="s">
        <v>129</v>
      </c>
      <c r="G64" s="95">
        <v>34.81</v>
      </c>
      <c r="H64" s="83">
        <v>41.82</v>
      </c>
      <c r="I64" s="83">
        <v>3.09</v>
      </c>
      <c r="J64" s="4">
        <f>AVERAGE(G64:G65)</f>
        <v>36.97</v>
      </c>
      <c r="K64">
        <f>+(J64/1000000)/((0.76*0.5)/10000)</f>
        <v>0.97289473684210526</v>
      </c>
      <c r="M64" s="4">
        <f t="shared" ref="M64" si="25">AVERAGE(I64:I65)</f>
        <v>3.2800000000000002</v>
      </c>
    </row>
    <row r="65" spans="1:14" x14ac:dyDescent="0.25">
      <c r="A65" s="20" t="s">
        <v>126</v>
      </c>
      <c r="B65" s="20" t="s">
        <v>133</v>
      </c>
      <c r="C65" s="20">
        <v>29</v>
      </c>
      <c r="D65" s="20">
        <v>6</v>
      </c>
      <c r="E65" s="70" t="s">
        <v>134</v>
      </c>
      <c r="F65" s="47" t="s">
        <v>92</v>
      </c>
      <c r="G65" s="95">
        <v>39.130000000000003</v>
      </c>
      <c r="H65" s="83">
        <v>42.37</v>
      </c>
      <c r="I65" s="83">
        <v>3.47</v>
      </c>
    </row>
    <row r="66" spans="1:14" x14ac:dyDescent="0.25">
      <c r="A66" s="20" t="s">
        <v>126</v>
      </c>
      <c r="B66" s="20" t="s">
        <v>135</v>
      </c>
      <c r="C66" s="20">
        <v>23</v>
      </c>
      <c r="D66" s="20">
        <v>8</v>
      </c>
      <c r="E66" s="70" t="s">
        <v>94</v>
      </c>
      <c r="F66" s="47" t="s">
        <v>129</v>
      </c>
      <c r="G66" s="95">
        <v>45.09</v>
      </c>
      <c r="H66" s="83">
        <v>42.82</v>
      </c>
      <c r="I66" s="83">
        <v>3.35</v>
      </c>
      <c r="J66" s="4">
        <f>AVERAGE(G66:G67)</f>
        <v>48.015000000000001</v>
      </c>
      <c r="K66">
        <f>+(J66/1000000)/((0.76*0.5)/10000)</f>
        <v>1.2635526315789474</v>
      </c>
      <c r="L66">
        <f>AVERAGE(K66)</f>
        <v>1.2635526315789474</v>
      </c>
      <c r="M66" s="4">
        <f t="shared" ref="M66" si="26">AVERAGE(I66:I67)</f>
        <v>3.165</v>
      </c>
      <c r="N66">
        <f>AVERAGE(M66)</f>
        <v>3.165</v>
      </c>
    </row>
    <row r="67" spans="1:14" x14ac:dyDescent="0.25">
      <c r="A67" s="20" t="s">
        <v>126</v>
      </c>
      <c r="B67" s="20" t="s">
        <v>135</v>
      </c>
      <c r="C67" s="20">
        <v>23</v>
      </c>
      <c r="D67" s="20">
        <v>8</v>
      </c>
      <c r="E67" s="70" t="s">
        <v>94</v>
      </c>
      <c r="F67" s="47" t="s">
        <v>92</v>
      </c>
      <c r="G67" s="95">
        <v>50.94</v>
      </c>
      <c r="H67" s="83">
        <v>41.96</v>
      </c>
      <c r="I67" s="83">
        <v>2.98</v>
      </c>
    </row>
    <row r="69" spans="1:14" x14ac:dyDescent="0.25">
      <c r="F69" s="97" t="s">
        <v>152</v>
      </c>
      <c r="G69">
        <f>AVERAGE(G36:G67)</f>
        <v>31.716875000000009</v>
      </c>
      <c r="J69" s="4">
        <f>AVERAGE(J36,J38,J40,J42,J44,J46,J48,J50,J52,J54,J56,J58,J60,J62,J64,J66)</f>
        <v>31.716874999999995</v>
      </c>
      <c r="K69" s="4">
        <f>AVERAGE(K36,K38,K40,K42,K44,K46,K48,K50,K52,K54,K56,K58,K60,K62,K64,K66)</f>
        <v>0.83465460526315793</v>
      </c>
      <c r="L69">
        <f>AVERAGE(L36,L46,L56)</f>
        <v>0.80606140350877187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O35" sqref="O35"/>
    </sheetView>
  </sheetViews>
  <sheetFormatPr defaultRowHeight="15" x14ac:dyDescent="0.25"/>
  <cols>
    <col min="5" max="5" width="21.140625" customWidth="1"/>
  </cols>
  <sheetData>
    <row r="1" spans="1:15" x14ac:dyDescent="0.25">
      <c r="A1" s="81" t="s">
        <v>153</v>
      </c>
      <c r="B1" s="9"/>
      <c r="C1" s="9"/>
      <c r="D1" s="9"/>
      <c r="E1" s="9"/>
      <c r="F1" s="9"/>
      <c r="G1" s="9"/>
      <c r="H1" s="9"/>
      <c r="I1" s="9"/>
    </row>
    <row r="2" spans="1:15" x14ac:dyDescent="0.25">
      <c r="A2" s="81" t="s">
        <v>154</v>
      </c>
      <c r="B2" s="9"/>
      <c r="C2" s="9"/>
      <c r="D2" s="9"/>
      <c r="E2" s="9"/>
      <c r="F2" s="9"/>
      <c r="G2" s="9"/>
      <c r="H2" s="9"/>
      <c r="I2" s="9"/>
    </row>
    <row r="3" spans="1:15" x14ac:dyDescent="0.25">
      <c r="A3" s="81" t="s">
        <v>155</v>
      </c>
      <c r="B3" s="9"/>
      <c r="C3" s="9"/>
      <c r="D3" s="9"/>
      <c r="E3" s="9"/>
      <c r="F3" s="9"/>
      <c r="G3" s="9"/>
      <c r="H3" s="9"/>
      <c r="I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</row>
    <row r="5" spans="1:15" ht="26.25" x14ac:dyDescent="0.25">
      <c r="A5" s="75" t="s">
        <v>46</v>
      </c>
      <c r="B5" s="75" t="s">
        <v>111</v>
      </c>
      <c r="C5" s="75" t="s">
        <v>112</v>
      </c>
      <c r="D5" s="75" t="s">
        <v>142</v>
      </c>
      <c r="E5" s="75" t="s">
        <v>0</v>
      </c>
      <c r="F5" s="76" t="s">
        <v>114</v>
      </c>
      <c r="G5" s="82" t="s">
        <v>115</v>
      </c>
      <c r="H5" s="98" t="s">
        <v>163</v>
      </c>
      <c r="I5" s="99" t="s">
        <v>191</v>
      </c>
      <c r="J5" s="77" t="s">
        <v>118</v>
      </c>
      <c r="K5" s="77" t="s">
        <v>119</v>
      </c>
      <c r="L5" s="77" t="s">
        <v>120</v>
      </c>
      <c r="M5" s="79" t="s">
        <v>149</v>
      </c>
      <c r="N5" s="77" t="s">
        <v>121</v>
      </c>
      <c r="O5" s="77" t="s">
        <v>122</v>
      </c>
    </row>
    <row r="6" spans="1:15" x14ac:dyDescent="0.25">
      <c r="A6" s="20" t="s">
        <v>126</v>
      </c>
      <c r="B6" s="20" t="s">
        <v>127</v>
      </c>
      <c r="C6" s="20">
        <v>4</v>
      </c>
      <c r="D6" s="20">
        <v>2</v>
      </c>
      <c r="E6" s="70" t="s">
        <v>139</v>
      </c>
      <c r="F6" s="20" t="s">
        <v>129</v>
      </c>
      <c r="G6" s="80">
        <v>123.19</v>
      </c>
      <c r="H6" s="83">
        <v>43.65</v>
      </c>
      <c r="I6" s="83">
        <v>1.55</v>
      </c>
      <c r="J6" s="4">
        <f>AVERAGE(G6:G7)</f>
        <v>115.85499999999999</v>
      </c>
      <c r="K6">
        <f>+(J6/1000000)/((0.76*0.5)/10000)</f>
        <v>3.048815789473684</v>
      </c>
      <c r="L6">
        <f>AVERAGE(K6,K8,K10,K12,K14)</f>
        <v>3.3985526315789469</v>
      </c>
      <c r="M6">
        <f>AVERAGE(K6:K24)</f>
        <v>3.3146842105263152</v>
      </c>
      <c r="N6" s="4">
        <f>AVERAGE(I6:I7)</f>
        <v>1.53</v>
      </c>
      <c r="O6">
        <f>AVERAGE(N6,N8,N10,N12,N14)</f>
        <v>1.58</v>
      </c>
    </row>
    <row r="7" spans="1:15" x14ac:dyDescent="0.25">
      <c r="A7" s="20" t="s">
        <v>126</v>
      </c>
      <c r="B7" s="20" t="s">
        <v>127</v>
      </c>
      <c r="C7" s="20">
        <v>4</v>
      </c>
      <c r="D7" s="20">
        <v>2</v>
      </c>
      <c r="E7" s="70" t="s">
        <v>139</v>
      </c>
      <c r="F7" s="20" t="s">
        <v>92</v>
      </c>
      <c r="G7" s="80">
        <v>108.52</v>
      </c>
      <c r="H7" s="83">
        <v>43.93</v>
      </c>
      <c r="I7" s="83">
        <v>1.51</v>
      </c>
    </row>
    <row r="8" spans="1:15" x14ac:dyDescent="0.25">
      <c r="A8" s="20" t="s">
        <v>126</v>
      </c>
      <c r="B8" s="20" t="s">
        <v>130</v>
      </c>
      <c r="C8" s="20">
        <v>8</v>
      </c>
      <c r="D8" s="20">
        <v>2</v>
      </c>
      <c r="E8" s="70" t="s">
        <v>139</v>
      </c>
      <c r="F8" s="20" t="s">
        <v>129</v>
      </c>
      <c r="G8" s="80">
        <v>118.89</v>
      </c>
      <c r="H8" s="83">
        <v>43.19</v>
      </c>
      <c r="I8" s="83">
        <v>1.42</v>
      </c>
      <c r="J8" s="4">
        <f>AVERAGE(G8:G9)</f>
        <v>127.9</v>
      </c>
      <c r="K8">
        <f>+(J8/1000000)/((0.76*0.5)/10000)</f>
        <v>3.3657894736842109</v>
      </c>
      <c r="N8" s="4">
        <f t="shared" ref="N8" si="0">AVERAGE(I8:I9)</f>
        <v>1.46</v>
      </c>
    </row>
    <row r="9" spans="1:15" x14ac:dyDescent="0.25">
      <c r="A9" s="20" t="s">
        <v>126</v>
      </c>
      <c r="B9" s="20" t="s">
        <v>130</v>
      </c>
      <c r="C9" s="20">
        <v>8</v>
      </c>
      <c r="D9" s="20">
        <v>2</v>
      </c>
      <c r="E9" s="70" t="s">
        <v>139</v>
      </c>
      <c r="F9" s="20" t="s">
        <v>92</v>
      </c>
      <c r="G9" s="80">
        <v>136.91</v>
      </c>
      <c r="H9" s="83">
        <v>43.47</v>
      </c>
      <c r="I9" s="83">
        <v>1.5</v>
      </c>
    </row>
    <row r="10" spans="1:15" x14ac:dyDescent="0.25">
      <c r="A10" s="20" t="s">
        <v>126</v>
      </c>
      <c r="B10" s="20" t="s">
        <v>131</v>
      </c>
      <c r="C10" s="20">
        <v>17</v>
      </c>
      <c r="D10" s="20">
        <v>2</v>
      </c>
      <c r="E10" s="70" t="s">
        <v>139</v>
      </c>
      <c r="F10" s="20" t="s">
        <v>129</v>
      </c>
      <c r="G10" s="80">
        <v>178.92</v>
      </c>
      <c r="H10" s="83">
        <v>44.25</v>
      </c>
      <c r="I10" s="83">
        <v>1.93</v>
      </c>
      <c r="J10" s="4">
        <f>AVERAGE(G10:G11)</f>
        <v>152.17500000000001</v>
      </c>
      <c r="K10">
        <f>+(J10/1000000)/((0.76*0.5)/10000)</f>
        <v>4.0046052631578943</v>
      </c>
      <c r="N10" s="4">
        <f t="shared" ref="N10" si="1">AVERAGE(I10:I11)</f>
        <v>1.79</v>
      </c>
    </row>
    <row r="11" spans="1:15" x14ac:dyDescent="0.25">
      <c r="A11" s="20" t="s">
        <v>126</v>
      </c>
      <c r="B11" s="20" t="s">
        <v>131</v>
      </c>
      <c r="C11" s="20">
        <v>17</v>
      </c>
      <c r="D11" s="20">
        <v>2</v>
      </c>
      <c r="E11" s="70" t="s">
        <v>139</v>
      </c>
      <c r="F11" s="20" t="s">
        <v>92</v>
      </c>
      <c r="G11" s="80">
        <v>125.43</v>
      </c>
      <c r="H11" s="83">
        <v>43.61</v>
      </c>
      <c r="I11" s="83">
        <v>1.65</v>
      </c>
    </row>
    <row r="12" spans="1:15" x14ac:dyDescent="0.25">
      <c r="A12" s="20" t="s">
        <v>126</v>
      </c>
      <c r="B12" s="20" t="s">
        <v>132</v>
      </c>
      <c r="C12" s="20">
        <v>32</v>
      </c>
      <c r="D12" s="20">
        <v>2</v>
      </c>
      <c r="E12" s="70" t="s">
        <v>139</v>
      </c>
      <c r="F12" s="20" t="s">
        <v>129</v>
      </c>
      <c r="G12" s="80">
        <v>130.34</v>
      </c>
      <c r="H12" s="83">
        <v>42.42</v>
      </c>
      <c r="I12" s="83">
        <v>1.44</v>
      </c>
      <c r="J12" s="4">
        <f>AVERAGE(G12:G13)</f>
        <v>117.67500000000001</v>
      </c>
      <c r="K12">
        <f>+(J12/1000000)/((0.76*0.5)/10000)</f>
        <v>3.0967105263157895</v>
      </c>
      <c r="N12" s="4">
        <f t="shared" ref="N12" si="2">AVERAGE(I12:I13)</f>
        <v>1.355</v>
      </c>
    </row>
    <row r="13" spans="1:15" x14ac:dyDescent="0.25">
      <c r="A13" s="20" t="s">
        <v>126</v>
      </c>
      <c r="B13" s="20" t="s">
        <v>132</v>
      </c>
      <c r="C13" s="20">
        <v>32</v>
      </c>
      <c r="D13" s="20">
        <v>2</v>
      </c>
      <c r="E13" s="70" t="s">
        <v>139</v>
      </c>
      <c r="F13" s="20" t="s">
        <v>92</v>
      </c>
      <c r="G13" s="80">
        <v>105.01</v>
      </c>
      <c r="H13" s="83">
        <v>42.53</v>
      </c>
      <c r="I13" s="83">
        <v>1.27</v>
      </c>
    </row>
    <row r="14" spans="1:15" x14ac:dyDescent="0.25">
      <c r="A14" s="20" t="s">
        <v>126</v>
      </c>
      <c r="B14" s="20" t="s">
        <v>133</v>
      </c>
      <c r="C14" s="20">
        <v>30</v>
      </c>
      <c r="D14" s="20">
        <v>2</v>
      </c>
      <c r="E14" s="70" t="s">
        <v>139</v>
      </c>
      <c r="F14" s="20" t="s">
        <v>129</v>
      </c>
      <c r="G14" s="80">
        <v>105.37</v>
      </c>
      <c r="H14" s="83">
        <v>43.76</v>
      </c>
      <c r="I14" s="83">
        <v>1.77</v>
      </c>
      <c r="J14" s="4">
        <f>AVERAGE(G14:G15)</f>
        <v>132.12</v>
      </c>
      <c r="K14">
        <f>+(J14/1000000)/((0.76*0.5)/10000)</f>
        <v>3.4768421052631577</v>
      </c>
      <c r="N14" s="4">
        <f t="shared" ref="N14" si="3">AVERAGE(I14:I15)</f>
        <v>1.7650000000000001</v>
      </c>
    </row>
    <row r="15" spans="1:15" x14ac:dyDescent="0.25">
      <c r="A15" s="20" t="s">
        <v>126</v>
      </c>
      <c r="B15" s="20" t="s">
        <v>133</v>
      </c>
      <c r="C15" s="20">
        <v>30</v>
      </c>
      <c r="D15" s="20">
        <v>2</v>
      </c>
      <c r="E15" s="70" t="s">
        <v>139</v>
      </c>
      <c r="F15" s="20" t="s">
        <v>92</v>
      </c>
      <c r="G15" s="80">
        <v>158.87</v>
      </c>
      <c r="H15" s="83">
        <v>43.01</v>
      </c>
      <c r="I15" s="83">
        <v>1.76</v>
      </c>
    </row>
    <row r="16" spans="1:15" x14ac:dyDescent="0.25">
      <c r="A16" s="20" t="s">
        <v>126</v>
      </c>
      <c r="B16" s="20" t="s">
        <v>127</v>
      </c>
      <c r="C16" s="20">
        <v>7</v>
      </c>
      <c r="D16" s="20">
        <v>3</v>
      </c>
      <c r="E16" s="70" t="s">
        <v>128</v>
      </c>
      <c r="F16" s="20" t="s">
        <v>129</v>
      </c>
      <c r="G16" s="80">
        <v>109.23</v>
      </c>
      <c r="H16" s="83">
        <v>43.77</v>
      </c>
      <c r="I16" s="83">
        <v>1.47</v>
      </c>
      <c r="J16" s="4">
        <f>AVERAGE(G16:G17)</f>
        <v>110.495</v>
      </c>
      <c r="K16">
        <f>+(J16/1000000)/((0.76*0.5)/10000)</f>
        <v>2.9077631578947369</v>
      </c>
      <c r="L16">
        <f>AVERAGE(K16,K18,K20,K22,K24)</f>
        <v>3.2308157894736835</v>
      </c>
      <c r="N16" s="4">
        <f t="shared" ref="N16" si="4">AVERAGE(I16:I17)</f>
        <v>1.5699999999999998</v>
      </c>
      <c r="O16">
        <f>AVERAGE(N16,N18,N20,N22,N24)</f>
        <v>1.6509999999999998</v>
      </c>
    </row>
    <row r="17" spans="1:15" x14ac:dyDescent="0.25">
      <c r="A17" s="20" t="s">
        <v>126</v>
      </c>
      <c r="B17" s="20" t="s">
        <v>127</v>
      </c>
      <c r="C17" s="20">
        <v>7</v>
      </c>
      <c r="D17" s="20">
        <v>3</v>
      </c>
      <c r="E17" s="70" t="s">
        <v>128</v>
      </c>
      <c r="F17" s="20" t="s">
        <v>92</v>
      </c>
      <c r="G17" s="80">
        <v>111.76</v>
      </c>
      <c r="H17" s="83">
        <v>44.19</v>
      </c>
      <c r="I17" s="83">
        <v>1.67</v>
      </c>
    </row>
    <row r="18" spans="1:15" x14ac:dyDescent="0.25">
      <c r="A18" s="20" t="s">
        <v>126</v>
      </c>
      <c r="B18" s="20" t="s">
        <v>130</v>
      </c>
      <c r="C18" s="20">
        <v>10</v>
      </c>
      <c r="D18" s="20">
        <v>3</v>
      </c>
      <c r="E18" s="70" t="s">
        <v>128</v>
      </c>
      <c r="F18" s="20" t="s">
        <v>129</v>
      </c>
      <c r="G18" s="80">
        <v>93.68</v>
      </c>
      <c r="H18" s="83">
        <v>42.71</v>
      </c>
      <c r="I18" s="83">
        <v>1.52</v>
      </c>
      <c r="J18" s="4">
        <f>AVERAGE(G18:G19)</f>
        <v>109.64500000000001</v>
      </c>
      <c r="K18">
        <f>+(J18/1000000)/((0.76*0.5)/10000)</f>
        <v>2.8853947368421053</v>
      </c>
      <c r="N18" s="4">
        <f t="shared" ref="N18" si="5">AVERAGE(I18:I19)</f>
        <v>1.6400000000000001</v>
      </c>
    </row>
    <row r="19" spans="1:15" x14ac:dyDescent="0.25">
      <c r="A19" s="20" t="s">
        <v>126</v>
      </c>
      <c r="B19" s="20" t="s">
        <v>130</v>
      </c>
      <c r="C19" s="20">
        <v>10</v>
      </c>
      <c r="D19" s="20">
        <v>3</v>
      </c>
      <c r="E19" s="70" t="s">
        <v>128</v>
      </c>
      <c r="F19" s="20" t="s">
        <v>92</v>
      </c>
      <c r="G19" s="80">
        <v>125.61</v>
      </c>
      <c r="H19" s="83">
        <v>42.53</v>
      </c>
      <c r="I19" s="83">
        <v>1.76</v>
      </c>
    </row>
    <row r="20" spans="1:15" x14ac:dyDescent="0.25">
      <c r="A20" s="20" t="s">
        <v>126</v>
      </c>
      <c r="B20" s="20" t="s">
        <v>131</v>
      </c>
      <c r="C20" s="20">
        <v>18</v>
      </c>
      <c r="D20" s="20">
        <v>3</v>
      </c>
      <c r="E20" s="70" t="s">
        <v>128</v>
      </c>
      <c r="F20" s="20" t="s">
        <v>129</v>
      </c>
      <c r="G20" s="80">
        <v>124.73</v>
      </c>
      <c r="H20" s="83">
        <v>43.83</v>
      </c>
      <c r="I20" s="83">
        <v>1.64</v>
      </c>
      <c r="J20" s="4">
        <f>AVERAGE(G20:G21)</f>
        <v>132.47999999999999</v>
      </c>
      <c r="K20">
        <f>+(J20/1000000)/((0.76*0.5)/10000)</f>
        <v>3.4863157894736836</v>
      </c>
      <c r="N20" s="4">
        <f t="shared" ref="N20" si="6">AVERAGE(I20:I21)</f>
        <v>1.6099999999999999</v>
      </c>
    </row>
    <row r="21" spans="1:15" x14ac:dyDescent="0.25">
      <c r="A21" s="20" t="s">
        <v>126</v>
      </c>
      <c r="B21" s="20" t="s">
        <v>131</v>
      </c>
      <c r="C21" s="20">
        <v>18</v>
      </c>
      <c r="D21" s="20">
        <v>3</v>
      </c>
      <c r="E21" s="70" t="s">
        <v>128</v>
      </c>
      <c r="F21" s="20" t="s">
        <v>92</v>
      </c>
      <c r="G21" s="80">
        <v>140.22999999999999</v>
      </c>
      <c r="H21" s="83">
        <v>43.51</v>
      </c>
      <c r="I21" s="83">
        <v>1.58</v>
      </c>
    </row>
    <row r="22" spans="1:15" x14ac:dyDescent="0.25">
      <c r="A22" s="20" t="s">
        <v>126</v>
      </c>
      <c r="B22" s="20" t="s">
        <v>132</v>
      </c>
      <c r="C22" s="20">
        <v>21</v>
      </c>
      <c r="D22" s="20">
        <v>3</v>
      </c>
      <c r="E22" s="70" t="s">
        <v>128</v>
      </c>
      <c r="F22" s="20" t="s">
        <v>129</v>
      </c>
      <c r="G22" s="80">
        <v>165.89</v>
      </c>
      <c r="H22" s="83">
        <v>44.17</v>
      </c>
      <c r="I22" s="83">
        <v>1.82</v>
      </c>
      <c r="J22" s="4">
        <f>AVERAGE(G22:G23)</f>
        <v>141.66499999999999</v>
      </c>
      <c r="K22">
        <f>+(J22/1000000)/((0.76*0.5)/10000)</f>
        <v>3.7280263157894731</v>
      </c>
      <c r="N22" s="4">
        <f t="shared" ref="N22" si="7">AVERAGE(I22:I23)</f>
        <v>1.76</v>
      </c>
    </row>
    <row r="23" spans="1:15" x14ac:dyDescent="0.25">
      <c r="A23" s="20" t="s">
        <v>126</v>
      </c>
      <c r="B23" s="20" t="s">
        <v>132</v>
      </c>
      <c r="C23" s="20">
        <v>21</v>
      </c>
      <c r="D23" s="20">
        <v>3</v>
      </c>
      <c r="E23" s="70" t="s">
        <v>128</v>
      </c>
      <c r="F23" s="20" t="s">
        <v>92</v>
      </c>
      <c r="G23" s="80">
        <v>117.44</v>
      </c>
      <c r="H23" s="83">
        <v>43.61</v>
      </c>
      <c r="I23" s="83">
        <v>1.7</v>
      </c>
    </row>
    <row r="24" spans="1:15" x14ac:dyDescent="0.25">
      <c r="A24" s="20" t="s">
        <v>126</v>
      </c>
      <c r="B24" s="20" t="s">
        <v>133</v>
      </c>
      <c r="C24" s="20">
        <v>31</v>
      </c>
      <c r="D24" s="20">
        <v>3</v>
      </c>
      <c r="E24" s="70" t="s">
        <v>128</v>
      </c>
      <c r="F24" s="20" t="s">
        <v>129</v>
      </c>
      <c r="G24" s="80">
        <v>116.71</v>
      </c>
      <c r="H24" s="83">
        <v>42.22</v>
      </c>
      <c r="I24" s="83">
        <v>1.64</v>
      </c>
      <c r="J24" s="4">
        <f>AVERAGE(G24:G25)</f>
        <v>119.57</v>
      </c>
      <c r="K24">
        <f>+(J24/1000000)/((0.76*0.5)/10000)</f>
        <v>3.1465789473684209</v>
      </c>
      <c r="N24" s="4">
        <f t="shared" ref="N24" si="8">AVERAGE(I24:I25)</f>
        <v>1.6749999999999998</v>
      </c>
    </row>
    <row r="25" spans="1:15" x14ac:dyDescent="0.25">
      <c r="A25" s="20" t="s">
        <v>126</v>
      </c>
      <c r="B25" s="20" t="s">
        <v>133</v>
      </c>
      <c r="C25" s="20">
        <v>31</v>
      </c>
      <c r="D25" s="20">
        <v>3</v>
      </c>
      <c r="E25" s="70" t="s">
        <v>128</v>
      </c>
      <c r="F25" s="20" t="s">
        <v>92</v>
      </c>
      <c r="G25" s="80">
        <v>122.43</v>
      </c>
      <c r="H25" s="83">
        <v>42.54</v>
      </c>
      <c r="I25" s="83">
        <v>1.71</v>
      </c>
    </row>
    <row r="26" spans="1:15" x14ac:dyDescent="0.25">
      <c r="A26" s="20" t="s">
        <v>126</v>
      </c>
      <c r="B26" s="20" t="s">
        <v>135</v>
      </c>
      <c r="C26" s="20">
        <v>35</v>
      </c>
      <c r="D26" s="20">
        <v>7</v>
      </c>
      <c r="E26" s="70" t="s">
        <v>106</v>
      </c>
      <c r="F26" s="20" t="s">
        <v>129</v>
      </c>
      <c r="G26" s="80">
        <v>115.3</v>
      </c>
      <c r="H26" s="83">
        <v>43.13</v>
      </c>
      <c r="I26" s="83">
        <v>1.99</v>
      </c>
      <c r="J26" s="4">
        <f>AVERAGE(G26:G27)</f>
        <v>94.33</v>
      </c>
      <c r="K26">
        <f>+(J26/1000000)/((0.76*0.5)/10000)</f>
        <v>2.4823684210526316</v>
      </c>
      <c r="L26">
        <f>AVERAGE(K26)</f>
        <v>2.4823684210526316</v>
      </c>
      <c r="N26" s="4">
        <f t="shared" ref="N26" si="9">AVERAGE(I26:I27)</f>
        <v>1.74</v>
      </c>
      <c r="O26">
        <f>AVERAGE(N26)</f>
        <v>1.74</v>
      </c>
    </row>
    <row r="27" spans="1:15" x14ac:dyDescent="0.25">
      <c r="A27" s="20" t="s">
        <v>126</v>
      </c>
      <c r="B27" s="20" t="s">
        <v>135</v>
      </c>
      <c r="C27" s="20">
        <v>35</v>
      </c>
      <c r="D27" s="20">
        <v>7</v>
      </c>
      <c r="E27" s="70" t="s">
        <v>106</v>
      </c>
      <c r="F27" s="20" t="s">
        <v>92</v>
      </c>
      <c r="G27" s="80">
        <v>73.36</v>
      </c>
      <c r="H27" s="83">
        <v>42.54</v>
      </c>
      <c r="I27" s="83">
        <v>1.49</v>
      </c>
    </row>
    <row r="28" spans="1:15" x14ac:dyDescent="0.25">
      <c r="A28" s="20" t="s">
        <v>126</v>
      </c>
      <c r="B28" s="20" t="s">
        <v>135</v>
      </c>
      <c r="C28" s="20">
        <v>23</v>
      </c>
      <c r="D28" s="20">
        <v>8</v>
      </c>
      <c r="E28" s="70" t="s">
        <v>94</v>
      </c>
      <c r="F28" s="20" t="s">
        <v>129</v>
      </c>
      <c r="G28" s="80">
        <v>134.12</v>
      </c>
      <c r="H28" s="83">
        <v>44.05</v>
      </c>
      <c r="I28" s="83">
        <v>1.97</v>
      </c>
      <c r="J28" s="4">
        <f>AVERAGE(G28:G29)</f>
        <v>131.59</v>
      </c>
      <c r="K28">
        <f>+(J28/1000000)/((0.76*0.5)/10000)</f>
        <v>3.462894736842105</v>
      </c>
      <c r="L28">
        <f>AVERAGE(K28)</f>
        <v>3.462894736842105</v>
      </c>
      <c r="N28" s="4">
        <f t="shared" ref="N28" si="10">AVERAGE(I28:I29)</f>
        <v>1.845</v>
      </c>
      <c r="O28">
        <f>AVERAGE(N28)</f>
        <v>1.845</v>
      </c>
    </row>
    <row r="29" spans="1:15" x14ac:dyDescent="0.25">
      <c r="A29" s="20" t="s">
        <v>126</v>
      </c>
      <c r="B29" s="20" t="s">
        <v>135</v>
      </c>
      <c r="C29" s="20">
        <v>23</v>
      </c>
      <c r="D29" s="20">
        <v>8</v>
      </c>
      <c r="E29" s="70" t="s">
        <v>94</v>
      </c>
      <c r="F29" s="20" t="s">
        <v>92</v>
      </c>
      <c r="G29" s="80">
        <v>129.06</v>
      </c>
      <c r="H29" s="83">
        <v>42.13</v>
      </c>
      <c r="I29" s="83">
        <v>1.72</v>
      </c>
    </row>
    <row r="31" spans="1:15" x14ac:dyDescent="0.25">
      <c r="A31" s="81" t="s">
        <v>156</v>
      </c>
      <c r="B31" s="9"/>
      <c r="C31" s="9"/>
      <c r="D31" s="9"/>
      <c r="E31" s="9"/>
      <c r="F31" s="9"/>
      <c r="G31" s="9"/>
    </row>
    <row r="32" spans="1:15" x14ac:dyDescent="0.25">
      <c r="A32" s="81" t="s">
        <v>154</v>
      </c>
      <c r="B32" s="9"/>
      <c r="C32" s="9"/>
      <c r="D32" s="9"/>
      <c r="E32" s="9"/>
      <c r="F32" s="9"/>
      <c r="G32" s="9"/>
    </row>
    <row r="33" spans="1:15" x14ac:dyDescent="0.25">
      <c r="A33" s="81" t="s">
        <v>157</v>
      </c>
      <c r="B33" s="9"/>
      <c r="C33" s="9"/>
      <c r="D33" s="9"/>
      <c r="E33" s="9"/>
      <c r="F33" s="9"/>
      <c r="G33" s="9"/>
    </row>
    <row r="34" spans="1:15" x14ac:dyDescent="0.25">
      <c r="A34" s="9"/>
      <c r="B34" s="9"/>
      <c r="C34" s="9"/>
      <c r="D34" s="9"/>
      <c r="E34" s="9"/>
      <c r="F34" s="9"/>
      <c r="G34" s="9"/>
    </row>
    <row r="35" spans="1:15" ht="26.25" x14ac:dyDescent="0.25">
      <c r="A35" s="75" t="s">
        <v>46</v>
      </c>
      <c r="B35" s="75" t="s">
        <v>111</v>
      </c>
      <c r="C35" s="75" t="s">
        <v>112</v>
      </c>
      <c r="D35" s="75" t="s">
        <v>113</v>
      </c>
      <c r="E35" s="75" t="s">
        <v>0</v>
      </c>
      <c r="F35" s="76" t="s">
        <v>114</v>
      </c>
      <c r="G35" s="82" t="s">
        <v>115</v>
      </c>
      <c r="H35" s="98" t="s">
        <v>163</v>
      </c>
      <c r="I35" s="98" t="s">
        <v>164</v>
      </c>
      <c r="J35" s="77" t="s">
        <v>118</v>
      </c>
      <c r="K35" s="77" t="s">
        <v>119</v>
      </c>
      <c r="L35" s="77" t="s">
        <v>120</v>
      </c>
      <c r="M35" s="100" t="s">
        <v>158</v>
      </c>
      <c r="N35" s="77" t="s">
        <v>190</v>
      </c>
      <c r="O35" s="77" t="s">
        <v>122</v>
      </c>
    </row>
    <row r="36" spans="1:15" x14ac:dyDescent="0.25">
      <c r="A36" s="20" t="s">
        <v>138</v>
      </c>
      <c r="B36" s="20" t="s">
        <v>127</v>
      </c>
      <c r="C36" s="20">
        <v>20</v>
      </c>
      <c r="D36" s="20">
        <v>3</v>
      </c>
      <c r="E36" s="70" t="s">
        <v>128</v>
      </c>
      <c r="F36" s="20" t="s">
        <v>129</v>
      </c>
      <c r="G36" s="80">
        <v>4</v>
      </c>
      <c r="H36" s="4">
        <v>42.89</v>
      </c>
      <c r="I36" s="4">
        <v>4.53</v>
      </c>
      <c r="J36" s="4">
        <f>AVERAGE(G36:G37)</f>
        <v>3.335</v>
      </c>
      <c r="K36">
        <f>+(J36/1000000)/((0.76*0.5)/10000)</f>
        <v>8.7763157894736835E-2</v>
      </c>
      <c r="L36">
        <f>AVERAGE(K36,K38,K40,K42,K44)</f>
        <v>0.21176315789473685</v>
      </c>
      <c r="M36">
        <f>AVERAGE(K36:K45,K56:K64)</f>
        <v>0.24338157894736842</v>
      </c>
      <c r="N36" s="4">
        <f>AVERAGE(I36:I37)</f>
        <v>4.5500000000000007</v>
      </c>
      <c r="O36">
        <f>AVERAGE(N36,N38,N40,N42,N44)</f>
        <v>4.2480000000000002</v>
      </c>
    </row>
    <row r="37" spans="1:15" x14ac:dyDescent="0.25">
      <c r="A37" s="20" t="s">
        <v>138</v>
      </c>
      <c r="B37" s="20" t="s">
        <v>127</v>
      </c>
      <c r="C37" s="20">
        <v>20</v>
      </c>
      <c r="D37" s="20">
        <v>3</v>
      </c>
      <c r="E37" s="70" t="s">
        <v>128</v>
      </c>
      <c r="F37" s="20" t="s">
        <v>92</v>
      </c>
      <c r="G37" s="80">
        <v>2.67</v>
      </c>
      <c r="H37" s="4">
        <v>42.4</v>
      </c>
      <c r="I37" s="4">
        <v>4.57</v>
      </c>
    </row>
    <row r="38" spans="1:15" x14ac:dyDescent="0.25">
      <c r="A38" s="20" t="s">
        <v>138</v>
      </c>
      <c r="B38" s="20" t="s">
        <v>130</v>
      </c>
      <c r="C38" s="20">
        <v>14</v>
      </c>
      <c r="D38" s="20">
        <v>3</v>
      </c>
      <c r="E38" s="70" t="s">
        <v>128</v>
      </c>
      <c r="F38" s="20" t="s">
        <v>129</v>
      </c>
      <c r="G38" s="80">
        <v>19.11</v>
      </c>
      <c r="H38" s="4">
        <v>43.86</v>
      </c>
      <c r="I38" s="4">
        <v>3.65</v>
      </c>
      <c r="J38" s="4">
        <f>AVERAGE(G38:G39)</f>
        <v>18.09</v>
      </c>
      <c r="K38">
        <f>+(J38/1000000)/((0.76*0.5)/10000)</f>
        <v>0.47605263157894739</v>
      </c>
      <c r="N38" s="4">
        <f t="shared" ref="N38" si="11">AVERAGE(I38:I39)</f>
        <v>3.8</v>
      </c>
    </row>
    <row r="39" spans="1:15" x14ac:dyDescent="0.25">
      <c r="A39" s="20" t="s">
        <v>138</v>
      </c>
      <c r="B39" s="20" t="s">
        <v>130</v>
      </c>
      <c r="C39" s="20">
        <v>14</v>
      </c>
      <c r="D39" s="20">
        <v>3</v>
      </c>
      <c r="E39" s="70" t="s">
        <v>128</v>
      </c>
      <c r="F39" s="20" t="s">
        <v>92</v>
      </c>
      <c r="G39" s="80">
        <v>17.07</v>
      </c>
      <c r="H39" s="4">
        <v>42.9</v>
      </c>
      <c r="I39" s="4">
        <v>3.95</v>
      </c>
    </row>
    <row r="40" spans="1:15" x14ac:dyDescent="0.25">
      <c r="A40" s="20" t="s">
        <v>138</v>
      </c>
      <c r="B40" s="20" t="s">
        <v>131</v>
      </c>
      <c r="C40" s="20">
        <v>7</v>
      </c>
      <c r="D40" s="20">
        <v>3</v>
      </c>
      <c r="E40" s="70" t="s">
        <v>128</v>
      </c>
      <c r="F40" s="20" t="s">
        <v>129</v>
      </c>
      <c r="G40" s="80">
        <v>0.61</v>
      </c>
      <c r="H40" s="4">
        <v>42.57</v>
      </c>
      <c r="I40" s="4">
        <v>3.96</v>
      </c>
      <c r="J40" s="4">
        <f>AVERAGE(G40:G41)</f>
        <v>7.1499999999999995</v>
      </c>
      <c r="K40">
        <f>+(J40/1000000)/((0.76*0.5)/10000)</f>
        <v>0.18815789473684208</v>
      </c>
      <c r="N40" s="4">
        <f t="shared" ref="N40" si="12">AVERAGE(I40:I41)</f>
        <v>3.9550000000000001</v>
      </c>
    </row>
    <row r="41" spans="1:15" x14ac:dyDescent="0.25">
      <c r="A41" s="20" t="s">
        <v>138</v>
      </c>
      <c r="B41" s="20" t="s">
        <v>131</v>
      </c>
      <c r="C41" s="20">
        <v>7</v>
      </c>
      <c r="D41" s="20">
        <v>3</v>
      </c>
      <c r="E41" s="70" t="s">
        <v>128</v>
      </c>
      <c r="F41" s="20" t="s">
        <v>92</v>
      </c>
      <c r="G41" s="80">
        <v>13.69</v>
      </c>
      <c r="H41" s="4">
        <v>42.44</v>
      </c>
      <c r="I41" s="4">
        <v>3.95</v>
      </c>
    </row>
    <row r="42" spans="1:15" x14ac:dyDescent="0.25">
      <c r="A42" s="20" t="s">
        <v>138</v>
      </c>
      <c r="B42" s="20" t="s">
        <v>132</v>
      </c>
      <c r="C42" s="20">
        <v>28</v>
      </c>
      <c r="D42" s="20">
        <v>3</v>
      </c>
      <c r="E42" s="70" t="s">
        <v>128</v>
      </c>
      <c r="F42" s="20" t="s">
        <v>129</v>
      </c>
      <c r="G42" s="80">
        <v>6.54</v>
      </c>
      <c r="H42" s="4">
        <v>41.71</v>
      </c>
      <c r="I42" s="4">
        <v>4.25</v>
      </c>
      <c r="J42" s="4">
        <f>AVERAGE(G42:G43)</f>
        <v>4.5949999999999998</v>
      </c>
      <c r="K42">
        <f>+(J42/1000000)/((0.76*0.5)/10000)</f>
        <v>0.12092105263157894</v>
      </c>
      <c r="N42" s="4">
        <f t="shared" ref="N42" si="13">AVERAGE(I42:I43)</f>
        <v>4.7</v>
      </c>
    </row>
    <row r="43" spans="1:15" x14ac:dyDescent="0.25">
      <c r="A43" s="20" t="s">
        <v>138</v>
      </c>
      <c r="B43" s="20" t="s">
        <v>132</v>
      </c>
      <c r="C43" s="20">
        <v>28</v>
      </c>
      <c r="D43" s="20">
        <v>3</v>
      </c>
      <c r="E43" s="70" t="s">
        <v>128</v>
      </c>
      <c r="F43" s="20" t="s">
        <v>92</v>
      </c>
      <c r="G43" s="80">
        <v>2.65</v>
      </c>
      <c r="H43" s="4">
        <v>43.09</v>
      </c>
      <c r="I43" s="4">
        <v>5.15</v>
      </c>
    </row>
    <row r="44" spans="1:15" x14ac:dyDescent="0.25">
      <c r="A44" s="20" t="s">
        <v>138</v>
      </c>
      <c r="B44" s="20" t="s">
        <v>133</v>
      </c>
      <c r="C44" s="20">
        <v>32</v>
      </c>
      <c r="D44" s="20">
        <v>3</v>
      </c>
      <c r="E44" s="70" t="s">
        <v>128</v>
      </c>
      <c r="F44" s="20" t="s">
        <v>129</v>
      </c>
      <c r="G44" s="80">
        <v>4.5999999999999996</v>
      </c>
      <c r="H44" s="4">
        <v>40.880000000000003</v>
      </c>
      <c r="I44" s="4">
        <v>4.46</v>
      </c>
      <c r="J44" s="4">
        <f>AVERAGE(G44:G45)</f>
        <v>7.0649999999999995</v>
      </c>
      <c r="K44">
        <f>+(J44/1000000)/((0.76*0.5)/10000)</f>
        <v>0.18592105263157893</v>
      </c>
      <c r="N44" s="4">
        <f t="shared" ref="N44" si="14">AVERAGE(I44:I45)</f>
        <v>4.2349999999999994</v>
      </c>
    </row>
    <row r="45" spans="1:15" x14ac:dyDescent="0.25">
      <c r="A45" s="20" t="s">
        <v>138</v>
      </c>
      <c r="B45" s="20" t="s">
        <v>133</v>
      </c>
      <c r="C45" s="20">
        <v>32</v>
      </c>
      <c r="D45" s="20">
        <v>3</v>
      </c>
      <c r="E45" s="70" t="s">
        <v>128</v>
      </c>
      <c r="F45" s="20" t="s">
        <v>92</v>
      </c>
      <c r="G45" s="80">
        <v>9.5299999999999994</v>
      </c>
      <c r="H45" s="4">
        <v>42.31</v>
      </c>
      <c r="I45" s="4">
        <v>4.01</v>
      </c>
    </row>
    <row r="46" spans="1:15" x14ac:dyDescent="0.25">
      <c r="A46" s="20" t="s">
        <v>138</v>
      </c>
      <c r="B46" s="20" t="s">
        <v>127</v>
      </c>
      <c r="C46" s="20">
        <v>19</v>
      </c>
      <c r="D46" s="20">
        <v>5</v>
      </c>
      <c r="E46" s="70" t="s">
        <v>146</v>
      </c>
      <c r="F46" s="20" t="s">
        <v>129</v>
      </c>
      <c r="G46" s="80">
        <v>2.31</v>
      </c>
      <c r="H46" s="4">
        <v>41.98</v>
      </c>
      <c r="I46" s="4">
        <v>3.68</v>
      </c>
      <c r="J46" s="4">
        <f>AVERAGE(G46:G47)</f>
        <v>3.6900000000000004</v>
      </c>
      <c r="K46">
        <f>+(J46/1000000)/((0.76*0.5)/10000)</f>
        <v>9.7105263157894736E-2</v>
      </c>
      <c r="L46">
        <f>AVERAGE(K46,K48,K50,K52,K54)</f>
        <v>0.27618421052631581</v>
      </c>
      <c r="N46" s="4">
        <f t="shared" ref="N46" si="15">AVERAGE(I46:I47)</f>
        <v>4.01</v>
      </c>
      <c r="O46">
        <f>AVERAGE(N46,N48,N50,N52,N54)</f>
        <v>3.9820000000000002</v>
      </c>
    </row>
    <row r="47" spans="1:15" x14ac:dyDescent="0.25">
      <c r="A47" s="20" t="s">
        <v>138</v>
      </c>
      <c r="B47" s="20" t="s">
        <v>127</v>
      </c>
      <c r="C47" s="20">
        <v>19</v>
      </c>
      <c r="D47" s="20">
        <v>5</v>
      </c>
      <c r="E47" s="70" t="s">
        <v>146</v>
      </c>
      <c r="F47" s="20" t="s">
        <v>92</v>
      </c>
      <c r="G47" s="80">
        <v>5.07</v>
      </c>
      <c r="H47" s="4">
        <v>39.85</v>
      </c>
      <c r="I47" s="4">
        <v>4.34</v>
      </c>
    </row>
    <row r="48" spans="1:15" x14ac:dyDescent="0.25">
      <c r="A48" s="20" t="s">
        <v>138</v>
      </c>
      <c r="B48" s="20" t="s">
        <v>130</v>
      </c>
      <c r="C48" s="20">
        <v>13</v>
      </c>
      <c r="D48" s="20">
        <v>5</v>
      </c>
      <c r="E48" s="70" t="s">
        <v>146</v>
      </c>
      <c r="F48" s="20" t="s">
        <v>129</v>
      </c>
      <c r="G48" s="80">
        <v>8.02</v>
      </c>
      <c r="H48" s="4">
        <v>43.01</v>
      </c>
      <c r="I48" s="4">
        <v>3.88</v>
      </c>
      <c r="J48" s="4">
        <f>AVERAGE(G48:G49)</f>
        <v>7.9550000000000001</v>
      </c>
      <c r="K48">
        <f>+(J48/1000000)/((0.76*0.5)/10000)</f>
        <v>0.20934210526315791</v>
      </c>
      <c r="N48" s="4">
        <f t="shared" ref="N48" si="16">AVERAGE(I48:I49)</f>
        <v>3.91</v>
      </c>
    </row>
    <row r="49" spans="1:15" x14ac:dyDescent="0.25">
      <c r="A49" s="20" t="s">
        <v>138</v>
      </c>
      <c r="B49" s="20" t="s">
        <v>130</v>
      </c>
      <c r="C49" s="20">
        <v>13</v>
      </c>
      <c r="D49" s="20">
        <v>5</v>
      </c>
      <c r="E49" s="70" t="s">
        <v>146</v>
      </c>
      <c r="F49" s="20" t="s">
        <v>92</v>
      </c>
      <c r="G49" s="80">
        <v>7.89</v>
      </c>
      <c r="H49" s="4">
        <v>42.53</v>
      </c>
      <c r="I49" s="4">
        <v>3.94</v>
      </c>
    </row>
    <row r="50" spans="1:15" x14ac:dyDescent="0.25">
      <c r="A50" s="20" t="s">
        <v>138</v>
      </c>
      <c r="B50" s="20" t="s">
        <v>131</v>
      </c>
      <c r="C50" s="20">
        <v>11</v>
      </c>
      <c r="D50" s="20">
        <v>5</v>
      </c>
      <c r="E50" s="70" t="s">
        <v>146</v>
      </c>
      <c r="F50" s="20" t="s">
        <v>129</v>
      </c>
      <c r="G50" s="80">
        <v>35.409999999999997</v>
      </c>
      <c r="H50" s="4">
        <v>42.24</v>
      </c>
      <c r="I50" s="4">
        <v>3.19</v>
      </c>
      <c r="J50" s="4">
        <f>AVERAGE(G50:G51)</f>
        <v>25.32</v>
      </c>
      <c r="K50">
        <f>+(J50/1000000)/((0.76*0.5)/10000)</f>
        <v>0.66631578947368419</v>
      </c>
      <c r="N50" s="4">
        <f t="shared" ref="N50" si="17">AVERAGE(I50:I51)</f>
        <v>3.4450000000000003</v>
      </c>
    </row>
    <row r="51" spans="1:15" x14ac:dyDescent="0.25">
      <c r="A51" s="20" t="s">
        <v>138</v>
      </c>
      <c r="B51" s="20" t="s">
        <v>131</v>
      </c>
      <c r="C51" s="20">
        <v>11</v>
      </c>
      <c r="D51" s="20">
        <v>5</v>
      </c>
      <c r="E51" s="70" t="s">
        <v>146</v>
      </c>
      <c r="F51" s="20" t="s">
        <v>92</v>
      </c>
      <c r="G51" s="80">
        <v>15.23</v>
      </c>
      <c r="H51" s="4">
        <v>43.48</v>
      </c>
      <c r="I51" s="4">
        <v>3.7</v>
      </c>
    </row>
    <row r="52" spans="1:15" x14ac:dyDescent="0.25">
      <c r="A52" s="20" t="s">
        <v>138</v>
      </c>
      <c r="B52" s="20" t="s">
        <v>132</v>
      </c>
      <c r="C52" s="20">
        <v>3</v>
      </c>
      <c r="D52" s="20">
        <v>5</v>
      </c>
      <c r="E52" s="70" t="s">
        <v>146</v>
      </c>
      <c r="F52" s="20" t="s">
        <v>129</v>
      </c>
      <c r="G52" s="80">
        <v>3.36</v>
      </c>
      <c r="H52" s="4">
        <v>42.08</v>
      </c>
      <c r="I52" s="4">
        <v>4.3</v>
      </c>
      <c r="J52" s="4">
        <f>AVERAGE(G52:G53)</f>
        <v>10.045</v>
      </c>
      <c r="K52">
        <f>+(J52/1000000)/((0.76*0.5)/10000)</f>
        <v>0.26434210526315788</v>
      </c>
      <c r="N52" s="4">
        <f t="shared" ref="N52" si="18">AVERAGE(I52:I53)</f>
        <v>3.98</v>
      </c>
    </row>
    <row r="53" spans="1:15" x14ac:dyDescent="0.25">
      <c r="A53" s="20" t="s">
        <v>138</v>
      </c>
      <c r="B53" s="20" t="s">
        <v>132</v>
      </c>
      <c r="C53" s="20">
        <v>3</v>
      </c>
      <c r="D53" s="20">
        <v>5</v>
      </c>
      <c r="E53" s="70" t="s">
        <v>146</v>
      </c>
      <c r="F53" s="20" t="s">
        <v>92</v>
      </c>
      <c r="G53" s="80">
        <v>16.73</v>
      </c>
      <c r="H53" s="4">
        <v>43.69</v>
      </c>
      <c r="I53" s="4">
        <v>3.66</v>
      </c>
    </row>
    <row r="54" spans="1:15" x14ac:dyDescent="0.25">
      <c r="A54" s="20" t="s">
        <v>138</v>
      </c>
      <c r="B54" s="20" t="s">
        <v>133</v>
      </c>
      <c r="C54" s="20">
        <v>34</v>
      </c>
      <c r="D54" s="20">
        <v>5</v>
      </c>
      <c r="E54" s="70" t="s">
        <v>146</v>
      </c>
      <c r="F54" s="20" t="s">
        <v>129</v>
      </c>
      <c r="G54" s="80">
        <v>5.08</v>
      </c>
      <c r="H54" s="4">
        <v>43.37</v>
      </c>
      <c r="I54" s="4">
        <v>4.51</v>
      </c>
      <c r="J54" s="4">
        <f>AVERAGE(G54:G55)</f>
        <v>5.4649999999999999</v>
      </c>
      <c r="K54">
        <f>+(J54/1000000)/((0.76*0.5)/10000)</f>
        <v>0.1438157894736842</v>
      </c>
      <c r="N54" s="4">
        <f t="shared" ref="N54" si="19">AVERAGE(I54:I55)</f>
        <v>4.5649999999999995</v>
      </c>
    </row>
    <row r="55" spans="1:15" x14ac:dyDescent="0.25">
      <c r="A55" s="20" t="s">
        <v>138</v>
      </c>
      <c r="B55" s="20" t="s">
        <v>133</v>
      </c>
      <c r="C55" s="20">
        <v>34</v>
      </c>
      <c r="D55" s="20">
        <v>5</v>
      </c>
      <c r="E55" s="70" t="s">
        <v>146</v>
      </c>
      <c r="F55" s="20" t="s">
        <v>92</v>
      </c>
      <c r="G55" s="80">
        <v>5.85</v>
      </c>
      <c r="H55" s="4">
        <v>42.57</v>
      </c>
      <c r="I55" s="4">
        <v>4.62</v>
      </c>
    </row>
    <row r="56" spans="1:15" x14ac:dyDescent="0.25">
      <c r="A56" s="20" t="s">
        <v>138</v>
      </c>
      <c r="B56" s="20" t="s">
        <v>127</v>
      </c>
      <c r="C56" s="20">
        <v>22</v>
      </c>
      <c r="D56" s="20">
        <v>6</v>
      </c>
      <c r="E56" s="70" t="s">
        <v>134</v>
      </c>
      <c r="F56" s="20" t="s">
        <v>129</v>
      </c>
      <c r="G56" s="80">
        <v>3.78</v>
      </c>
      <c r="H56" s="4">
        <v>41.9</v>
      </c>
      <c r="I56" s="4">
        <v>4.1100000000000003</v>
      </c>
      <c r="J56" s="4">
        <f>AVERAGE(G56:G57)</f>
        <v>3.4950000000000001</v>
      </c>
      <c r="K56">
        <f>+(J56/1000000)/((0.76*0.5)/10000)</f>
        <v>9.1973684210526305E-2</v>
      </c>
      <c r="L56">
        <f>AVERAGE(K56,K58,K60,K62,K64)</f>
        <v>0.27500000000000002</v>
      </c>
      <c r="N56" s="4">
        <f t="shared" ref="N56" si="20">AVERAGE(I56:I57)</f>
        <v>4.2</v>
      </c>
      <c r="O56">
        <f>AVERAGE(N56,N58,N60,N62,N64)</f>
        <v>3.7240000000000002</v>
      </c>
    </row>
    <row r="57" spans="1:15" x14ac:dyDescent="0.25">
      <c r="A57" s="20" t="s">
        <v>138</v>
      </c>
      <c r="B57" s="20" t="s">
        <v>127</v>
      </c>
      <c r="C57" s="20">
        <v>22</v>
      </c>
      <c r="D57" s="20">
        <v>6</v>
      </c>
      <c r="E57" s="70" t="s">
        <v>134</v>
      </c>
      <c r="F57" s="20" t="s">
        <v>92</v>
      </c>
      <c r="G57" s="80">
        <v>3.21</v>
      </c>
      <c r="H57" s="4">
        <v>42.08</v>
      </c>
      <c r="I57" s="4">
        <v>4.29</v>
      </c>
    </row>
    <row r="58" spans="1:15" x14ac:dyDescent="0.25">
      <c r="A58" s="20" t="s">
        <v>138</v>
      </c>
      <c r="B58" s="20" t="s">
        <v>130</v>
      </c>
      <c r="C58" s="20">
        <v>17</v>
      </c>
      <c r="D58" s="20">
        <v>6</v>
      </c>
      <c r="E58" s="70" t="s">
        <v>134</v>
      </c>
      <c r="F58" s="20" t="s">
        <v>129</v>
      </c>
      <c r="G58" s="80">
        <v>10.43</v>
      </c>
      <c r="H58" s="4">
        <v>41.86</v>
      </c>
      <c r="I58" s="4">
        <v>3.38</v>
      </c>
      <c r="J58" s="4">
        <f>AVERAGE(G58:G59)</f>
        <v>19.795000000000002</v>
      </c>
      <c r="K58">
        <f>+(J58/1000000)/((0.76*0.5)/10000)</f>
        <v>0.52092105263157895</v>
      </c>
      <c r="N58" s="4">
        <f t="shared" ref="N58" si="21">AVERAGE(I58:I59)</f>
        <v>3.3250000000000002</v>
      </c>
    </row>
    <row r="59" spans="1:15" x14ac:dyDescent="0.25">
      <c r="A59" s="20" t="s">
        <v>138</v>
      </c>
      <c r="B59" s="20" t="s">
        <v>130</v>
      </c>
      <c r="C59" s="20">
        <v>17</v>
      </c>
      <c r="D59" s="20">
        <v>6</v>
      </c>
      <c r="E59" s="70" t="s">
        <v>134</v>
      </c>
      <c r="F59" s="20" t="s">
        <v>92</v>
      </c>
      <c r="G59" s="80">
        <v>29.16</v>
      </c>
      <c r="H59" s="4">
        <v>43.02</v>
      </c>
      <c r="I59" s="4">
        <v>3.27</v>
      </c>
    </row>
    <row r="60" spans="1:15" x14ac:dyDescent="0.25">
      <c r="A60" s="20" t="s">
        <v>138</v>
      </c>
      <c r="B60" s="20" t="s">
        <v>131</v>
      </c>
      <c r="C60" s="20">
        <v>9</v>
      </c>
      <c r="D60" s="20">
        <v>6</v>
      </c>
      <c r="E60" s="70" t="s">
        <v>134</v>
      </c>
      <c r="F60" s="20" t="s">
        <v>129</v>
      </c>
      <c r="G60" s="80">
        <v>2.89</v>
      </c>
      <c r="H60" s="4">
        <v>42.72</v>
      </c>
      <c r="I60" s="4">
        <v>3.78</v>
      </c>
      <c r="J60" s="4">
        <f>AVERAGE(G60:G61)</f>
        <v>6.15</v>
      </c>
      <c r="K60">
        <f>+(J60/1000000)/((0.76*0.5)/10000)</f>
        <v>0.1618421052631579</v>
      </c>
      <c r="N60" s="4">
        <f t="shared" ref="N60" si="22">AVERAGE(I60:I61)</f>
        <v>3.6949999999999998</v>
      </c>
    </row>
    <row r="61" spans="1:15" x14ac:dyDescent="0.25">
      <c r="A61" s="20" t="s">
        <v>138</v>
      </c>
      <c r="B61" s="20" t="s">
        <v>131</v>
      </c>
      <c r="C61" s="20">
        <v>9</v>
      </c>
      <c r="D61" s="20">
        <v>6</v>
      </c>
      <c r="E61" s="70" t="s">
        <v>134</v>
      </c>
      <c r="F61" s="20" t="s">
        <v>92</v>
      </c>
      <c r="G61" s="80">
        <v>9.41</v>
      </c>
      <c r="H61" s="4">
        <v>42.26</v>
      </c>
      <c r="I61" s="4">
        <v>3.61</v>
      </c>
    </row>
    <row r="62" spans="1:15" x14ac:dyDescent="0.25">
      <c r="A62" s="20" t="s">
        <v>138</v>
      </c>
      <c r="B62" s="20" t="s">
        <v>132</v>
      </c>
      <c r="C62" s="20">
        <v>5</v>
      </c>
      <c r="D62" s="20">
        <v>6</v>
      </c>
      <c r="E62" s="70" t="s">
        <v>134</v>
      </c>
      <c r="F62" s="20" t="s">
        <v>129</v>
      </c>
      <c r="G62" s="80">
        <v>18.21</v>
      </c>
      <c r="H62" s="4">
        <v>43.95</v>
      </c>
      <c r="I62" s="4">
        <v>3.75</v>
      </c>
      <c r="J62" s="4">
        <f>AVERAGE(G62:G63)</f>
        <v>20.28</v>
      </c>
      <c r="K62">
        <f>+(J62/1000000)/((0.76*0.5)/10000)</f>
        <v>0.53368421052631587</v>
      </c>
      <c r="N62" s="4">
        <f t="shared" ref="N62" si="23">AVERAGE(I62:I63)</f>
        <v>3.55</v>
      </c>
    </row>
    <row r="63" spans="1:15" x14ac:dyDescent="0.25">
      <c r="A63" s="20" t="s">
        <v>138</v>
      </c>
      <c r="B63" s="20" t="s">
        <v>132</v>
      </c>
      <c r="C63" s="20">
        <v>5</v>
      </c>
      <c r="D63" s="20">
        <v>6</v>
      </c>
      <c r="E63" s="70" t="s">
        <v>134</v>
      </c>
      <c r="F63" s="20" t="s">
        <v>92</v>
      </c>
      <c r="G63" s="80">
        <v>22.35</v>
      </c>
      <c r="H63" s="4">
        <v>42.69</v>
      </c>
      <c r="I63" s="4">
        <v>3.35</v>
      </c>
    </row>
    <row r="64" spans="1:15" x14ac:dyDescent="0.25">
      <c r="A64" s="20" t="s">
        <v>138</v>
      </c>
      <c r="B64" s="20" t="s">
        <v>133</v>
      </c>
      <c r="C64" s="20">
        <v>31</v>
      </c>
      <c r="D64" s="20">
        <v>6</v>
      </c>
      <c r="E64" s="70" t="s">
        <v>134</v>
      </c>
      <c r="F64" s="20" t="s">
        <v>129</v>
      </c>
      <c r="G64" s="80">
        <v>2.72</v>
      </c>
      <c r="H64" s="4">
        <v>43.04</v>
      </c>
      <c r="I64" s="4">
        <v>3.93</v>
      </c>
      <c r="J64" s="4">
        <f>AVERAGE(G64:G65)</f>
        <v>2.5300000000000002</v>
      </c>
      <c r="K64">
        <f>+(J64/1000000)/((0.76*0.5)/10000)</f>
        <v>6.6578947368421057E-2</v>
      </c>
      <c r="N64" s="4">
        <f t="shared" ref="N64" si="24">AVERAGE(I64:I65)</f>
        <v>3.85</v>
      </c>
    </row>
    <row r="65" spans="1:15" x14ac:dyDescent="0.25">
      <c r="A65" s="20" t="s">
        <v>138</v>
      </c>
      <c r="B65" s="20" t="s">
        <v>133</v>
      </c>
      <c r="C65" s="20">
        <v>31</v>
      </c>
      <c r="D65" s="20">
        <v>6</v>
      </c>
      <c r="E65" s="70" t="s">
        <v>134</v>
      </c>
      <c r="F65" s="20" t="s">
        <v>92</v>
      </c>
      <c r="G65" s="80">
        <v>2.34</v>
      </c>
      <c r="H65" s="4">
        <v>41.61</v>
      </c>
      <c r="I65" s="4">
        <v>3.77</v>
      </c>
    </row>
    <row r="66" spans="1:15" x14ac:dyDescent="0.25">
      <c r="A66" s="20" t="s">
        <v>138</v>
      </c>
      <c r="B66" s="20" t="s">
        <v>135</v>
      </c>
      <c r="C66" s="20">
        <v>26</v>
      </c>
      <c r="D66" s="20">
        <v>8</v>
      </c>
      <c r="E66" s="70" t="s">
        <v>94</v>
      </c>
      <c r="F66" s="20" t="s">
        <v>129</v>
      </c>
      <c r="G66" s="80">
        <v>17.98</v>
      </c>
      <c r="H66" s="4">
        <v>42.64</v>
      </c>
      <c r="I66" s="4">
        <v>3.77</v>
      </c>
      <c r="J66" s="4">
        <f>AVERAGE(G66:G67)</f>
        <v>19.950000000000003</v>
      </c>
      <c r="K66">
        <f>+(J66/1000000)/((0.76*0.5)/10000)</f>
        <v>0.52500000000000002</v>
      </c>
      <c r="L66">
        <f>AVERAGE(K66)</f>
        <v>0.52500000000000002</v>
      </c>
      <c r="N66" s="4">
        <f t="shared" ref="N66" si="25">AVERAGE(I66:I67)</f>
        <v>3.71</v>
      </c>
      <c r="O66">
        <f>AVERAGE(N66)</f>
        <v>3.71</v>
      </c>
    </row>
    <row r="67" spans="1:15" x14ac:dyDescent="0.25">
      <c r="A67" s="20" t="s">
        <v>138</v>
      </c>
      <c r="B67" s="20" t="s">
        <v>135</v>
      </c>
      <c r="C67" s="20">
        <v>26</v>
      </c>
      <c r="D67" s="20">
        <v>8</v>
      </c>
      <c r="E67" s="70" t="s">
        <v>94</v>
      </c>
      <c r="F67" s="20" t="s">
        <v>92</v>
      </c>
      <c r="G67" s="80">
        <v>21.92</v>
      </c>
      <c r="H67" s="4">
        <v>42.73</v>
      </c>
      <c r="I67" s="4">
        <v>3.65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A12" sqref="A12:A27"/>
    </sheetView>
  </sheetViews>
  <sheetFormatPr defaultRowHeight="15" x14ac:dyDescent="0.25"/>
  <cols>
    <col min="1" max="1" width="27" customWidth="1"/>
    <col min="2" max="3" width="11.85546875" customWidth="1"/>
  </cols>
  <sheetData>
    <row r="1" spans="1:8" ht="135" x14ac:dyDescent="0.25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/>
      <c r="H1" s="8" t="s">
        <v>30</v>
      </c>
    </row>
    <row r="2" spans="1:8" x14ac:dyDescent="0.25">
      <c r="A2" t="s">
        <v>31</v>
      </c>
      <c r="B2" s="6">
        <v>37496</v>
      </c>
      <c r="C2" s="6">
        <v>37740</v>
      </c>
      <c r="D2">
        <v>3.069045</v>
      </c>
      <c r="E2">
        <v>2.3075526315789472</v>
      </c>
    </row>
    <row r="3" spans="1:8" x14ac:dyDescent="0.25">
      <c r="A3" t="s">
        <v>32</v>
      </c>
      <c r="B3" s="6">
        <v>37494</v>
      </c>
      <c r="C3" s="6">
        <v>37733</v>
      </c>
      <c r="D3">
        <v>1.0801466666666666</v>
      </c>
      <c r="E3">
        <v>0.81214035087719294</v>
      </c>
      <c r="F3" t="s">
        <v>33</v>
      </c>
      <c r="G3" t="s">
        <v>34</v>
      </c>
    </row>
    <row r="4" spans="1:8" x14ac:dyDescent="0.25">
      <c r="A4" t="s">
        <v>35</v>
      </c>
      <c r="B4" s="6">
        <v>37874</v>
      </c>
      <c r="C4" s="6">
        <v>38104</v>
      </c>
      <c r="D4">
        <v>4.3671250000000006</v>
      </c>
      <c r="E4">
        <v>3.2835526315789476</v>
      </c>
    </row>
    <row r="5" spans="1:8" x14ac:dyDescent="0.25">
      <c r="A5" t="s">
        <v>36</v>
      </c>
      <c r="B5" s="6">
        <v>37897</v>
      </c>
      <c r="C5" s="6">
        <v>38093</v>
      </c>
      <c r="D5">
        <v>2.7868750000000002</v>
      </c>
      <c r="E5">
        <v>2.0953947368421053</v>
      </c>
    </row>
    <row r="6" spans="1:8" x14ac:dyDescent="0.25">
      <c r="A6" t="s">
        <v>37</v>
      </c>
      <c r="B6" s="6">
        <v>38252</v>
      </c>
      <c r="C6" s="6">
        <v>38467</v>
      </c>
      <c r="D6">
        <v>4.2072450000000003</v>
      </c>
      <c r="E6">
        <v>3.1633421052631578</v>
      </c>
    </row>
    <row r="7" spans="1:8" x14ac:dyDescent="0.25">
      <c r="A7" t="s">
        <v>38</v>
      </c>
      <c r="B7" s="6">
        <v>38252</v>
      </c>
      <c r="C7" s="6">
        <v>38460</v>
      </c>
      <c r="D7">
        <v>3.4137366666666673</v>
      </c>
      <c r="E7">
        <v>2.5667192982456144</v>
      </c>
    </row>
    <row r="8" spans="1:8" x14ac:dyDescent="0.25">
      <c r="A8" t="s">
        <v>39</v>
      </c>
      <c r="B8" s="6">
        <v>38607</v>
      </c>
      <c r="C8" s="6">
        <v>38834</v>
      </c>
      <c r="D8">
        <v>3.1620750000000002</v>
      </c>
      <c r="E8">
        <v>2.3774999999999999</v>
      </c>
    </row>
    <row r="9" spans="1:8" x14ac:dyDescent="0.25">
      <c r="A9" t="s">
        <v>40</v>
      </c>
      <c r="B9" s="6">
        <v>38636</v>
      </c>
      <c r="C9" s="6">
        <v>38827</v>
      </c>
      <c r="D9">
        <v>1.0020733333333334</v>
      </c>
      <c r="E9">
        <v>0.75343859649122802</v>
      </c>
    </row>
    <row r="10" spans="1:8" x14ac:dyDescent="0.25">
      <c r="A10" t="s">
        <v>41</v>
      </c>
      <c r="B10" s="6">
        <v>38968</v>
      </c>
      <c r="C10" s="6">
        <v>39204</v>
      </c>
      <c r="D10">
        <v>4.7557300000000007</v>
      </c>
      <c r="E10">
        <v>3.5757368421052638</v>
      </c>
    </row>
    <row r="11" spans="1:8" x14ac:dyDescent="0.25">
      <c r="A11" t="s">
        <v>42</v>
      </c>
      <c r="B11" s="6">
        <v>38994</v>
      </c>
      <c r="C11" s="6">
        <v>39192</v>
      </c>
      <c r="D11">
        <v>0.58704333333333336</v>
      </c>
      <c r="E11">
        <v>0.44138596491228066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27" workbookViewId="0">
      <selection activeCell="M35" sqref="M35:N67"/>
    </sheetView>
  </sheetViews>
  <sheetFormatPr defaultRowHeight="15" x14ac:dyDescent="0.25"/>
  <cols>
    <col min="5" max="5" width="26.28515625" customWidth="1"/>
  </cols>
  <sheetData>
    <row r="1" spans="1:14" x14ac:dyDescent="0.25">
      <c r="A1" s="81" t="s">
        <v>159</v>
      </c>
      <c r="B1" s="9"/>
      <c r="C1" s="9"/>
      <c r="D1" s="9"/>
      <c r="E1" s="9"/>
      <c r="F1" s="9"/>
      <c r="G1" s="9"/>
    </row>
    <row r="2" spans="1:14" x14ac:dyDescent="0.25">
      <c r="A2" s="81" t="s">
        <v>154</v>
      </c>
      <c r="B2" s="9"/>
      <c r="C2" s="9"/>
      <c r="D2" s="9"/>
      <c r="E2" s="9"/>
      <c r="F2" s="9"/>
      <c r="G2" s="9"/>
    </row>
    <row r="3" spans="1:14" x14ac:dyDescent="0.25">
      <c r="A3" s="81" t="s">
        <v>160</v>
      </c>
      <c r="B3" s="9"/>
      <c r="C3" s="9"/>
      <c r="D3" s="9"/>
      <c r="E3" s="9"/>
      <c r="F3" s="9"/>
      <c r="G3" s="9"/>
    </row>
    <row r="4" spans="1:14" x14ac:dyDescent="0.25">
      <c r="A4" s="9"/>
      <c r="B4" s="9"/>
      <c r="C4" s="9"/>
      <c r="D4" s="9"/>
      <c r="E4" s="9"/>
      <c r="F4" s="9"/>
      <c r="G4" s="9"/>
    </row>
    <row r="5" spans="1:14" ht="26.25" x14ac:dyDescent="0.25">
      <c r="A5" s="75" t="s">
        <v>46</v>
      </c>
      <c r="B5" s="75" t="s">
        <v>111</v>
      </c>
      <c r="C5" s="75" t="s">
        <v>112</v>
      </c>
      <c r="D5" s="75" t="s">
        <v>142</v>
      </c>
      <c r="E5" s="75" t="s">
        <v>0</v>
      </c>
      <c r="F5" s="76" t="s">
        <v>114</v>
      </c>
      <c r="G5" s="82" t="s">
        <v>115</v>
      </c>
      <c r="H5" s="79" t="s">
        <v>163</v>
      </c>
      <c r="I5" s="79" t="s">
        <v>164</v>
      </c>
      <c r="J5" s="77" t="s">
        <v>118</v>
      </c>
      <c r="K5" s="77" t="s">
        <v>119</v>
      </c>
      <c r="L5" s="77" t="s">
        <v>120</v>
      </c>
      <c r="M5" s="77" t="s">
        <v>121</v>
      </c>
      <c r="N5" s="79" t="s">
        <v>122</v>
      </c>
    </row>
    <row r="6" spans="1:14" x14ac:dyDescent="0.25">
      <c r="A6" s="20" t="s">
        <v>138</v>
      </c>
      <c r="B6" s="20" t="s">
        <v>127</v>
      </c>
      <c r="C6" s="20">
        <v>21</v>
      </c>
      <c r="D6" s="20">
        <v>2</v>
      </c>
      <c r="E6" s="70" t="s">
        <v>139</v>
      </c>
      <c r="F6" s="47" t="s">
        <v>129</v>
      </c>
      <c r="G6" s="101">
        <v>86.24</v>
      </c>
      <c r="H6" s="102">
        <v>42.88</v>
      </c>
      <c r="I6" s="103">
        <v>1.72</v>
      </c>
      <c r="J6" s="4">
        <f>AVERAGE(G6:G7)</f>
        <v>154.5</v>
      </c>
      <c r="K6">
        <f>+(J6/1000000)/((0.76*0.5)/10000)</f>
        <v>4.0657894736842097</v>
      </c>
      <c r="L6">
        <f>AVERAGE(K6,K8,K10,K12,K14)</f>
        <v>5.5066052631578941</v>
      </c>
      <c r="M6" s="4">
        <f>AVERAGE(I6:I7)</f>
        <v>1.825</v>
      </c>
      <c r="N6">
        <f>AVERAGE(M6,M8,M10,M12,M14)</f>
        <v>1.302</v>
      </c>
    </row>
    <row r="7" spans="1:14" x14ac:dyDescent="0.25">
      <c r="A7" s="20" t="s">
        <v>138</v>
      </c>
      <c r="B7" s="20" t="s">
        <v>127</v>
      </c>
      <c r="C7" s="20">
        <v>21</v>
      </c>
      <c r="D7" s="20">
        <v>2</v>
      </c>
      <c r="E7" s="70" t="s">
        <v>139</v>
      </c>
      <c r="F7" s="47" t="s">
        <v>92</v>
      </c>
      <c r="G7" s="80">
        <v>222.76</v>
      </c>
      <c r="H7" s="102">
        <v>42.64</v>
      </c>
      <c r="I7" s="103">
        <v>1.93</v>
      </c>
    </row>
    <row r="8" spans="1:14" x14ac:dyDescent="0.25">
      <c r="A8" s="20" t="s">
        <v>138</v>
      </c>
      <c r="B8" s="20" t="s">
        <v>130</v>
      </c>
      <c r="C8" s="20">
        <v>15</v>
      </c>
      <c r="D8" s="20">
        <v>2</v>
      </c>
      <c r="E8" s="70" t="s">
        <v>139</v>
      </c>
      <c r="F8" s="47" t="s">
        <v>129</v>
      </c>
      <c r="G8" s="80">
        <v>169.89</v>
      </c>
      <c r="H8" s="102">
        <v>43.38</v>
      </c>
      <c r="I8" s="103">
        <v>1.29</v>
      </c>
      <c r="J8" s="4">
        <f>AVERAGE(G8:G9)</f>
        <v>195.18</v>
      </c>
      <c r="K8">
        <f>+(J8/1000000)/((0.76*0.5)/10000)</f>
        <v>5.1363157894736844</v>
      </c>
      <c r="M8" s="4">
        <f t="shared" ref="M8" si="0">AVERAGE(I8:I9)</f>
        <v>1.3050000000000002</v>
      </c>
    </row>
    <row r="9" spans="1:14" x14ac:dyDescent="0.25">
      <c r="A9" s="20" t="s">
        <v>138</v>
      </c>
      <c r="B9" s="20" t="s">
        <v>130</v>
      </c>
      <c r="C9" s="20">
        <v>15</v>
      </c>
      <c r="D9" s="20">
        <v>2</v>
      </c>
      <c r="E9" s="70" t="s">
        <v>139</v>
      </c>
      <c r="F9" s="47" t="s">
        <v>92</v>
      </c>
      <c r="G9" s="80">
        <v>220.47</v>
      </c>
      <c r="H9" s="102">
        <v>43.4</v>
      </c>
      <c r="I9" s="103">
        <v>1.32</v>
      </c>
    </row>
    <row r="10" spans="1:14" x14ac:dyDescent="0.25">
      <c r="A10" s="20" t="s">
        <v>138</v>
      </c>
      <c r="B10" s="20" t="s">
        <v>131</v>
      </c>
      <c r="C10" s="20">
        <v>8</v>
      </c>
      <c r="D10" s="20">
        <v>2</v>
      </c>
      <c r="E10" s="70" t="s">
        <v>139</v>
      </c>
      <c r="F10" s="47" t="s">
        <v>129</v>
      </c>
      <c r="G10" s="80">
        <v>214.05</v>
      </c>
      <c r="H10" s="102">
        <v>43.26</v>
      </c>
      <c r="I10" s="103">
        <v>1</v>
      </c>
      <c r="J10" s="4">
        <f>AVERAGE(G10:G11)</f>
        <v>244.84</v>
      </c>
      <c r="K10">
        <f>+(J10/1000000)/((0.76*0.5)/10000)</f>
        <v>6.4431578947368422</v>
      </c>
      <c r="M10" s="4">
        <f t="shared" ref="M10" si="1">AVERAGE(I10:I11)</f>
        <v>1.125</v>
      </c>
    </row>
    <row r="11" spans="1:14" x14ac:dyDescent="0.25">
      <c r="A11" s="20" t="s">
        <v>138</v>
      </c>
      <c r="B11" s="20" t="s">
        <v>131</v>
      </c>
      <c r="C11" s="20">
        <v>8</v>
      </c>
      <c r="D11" s="20">
        <v>2</v>
      </c>
      <c r="E11" s="70" t="s">
        <v>139</v>
      </c>
      <c r="F11" s="47" t="s">
        <v>92</v>
      </c>
      <c r="G11" s="80">
        <v>275.63</v>
      </c>
      <c r="H11" s="102">
        <v>43.23</v>
      </c>
      <c r="I11" s="103">
        <v>1.25</v>
      </c>
    </row>
    <row r="12" spans="1:14" x14ac:dyDescent="0.25">
      <c r="A12" s="20" t="s">
        <v>138</v>
      </c>
      <c r="B12" s="20" t="s">
        <v>132</v>
      </c>
      <c r="C12" s="20">
        <v>4</v>
      </c>
      <c r="D12" s="20">
        <v>2</v>
      </c>
      <c r="E12" s="70" t="s">
        <v>139</v>
      </c>
      <c r="F12" s="47" t="s">
        <v>129</v>
      </c>
      <c r="G12" s="80">
        <v>264.42</v>
      </c>
      <c r="H12" s="102">
        <v>43.34</v>
      </c>
      <c r="I12" s="103">
        <v>1.1299999999999999</v>
      </c>
      <c r="J12" s="4">
        <f>AVERAGE(G12:G13)</f>
        <v>256.64999999999998</v>
      </c>
      <c r="K12">
        <f>+(J12/1000000)/((0.76*0.5)/10000)</f>
        <v>6.753947368421052</v>
      </c>
      <c r="M12" s="4">
        <f t="shared" ref="M12" si="2">AVERAGE(I12:I13)</f>
        <v>1.1200000000000001</v>
      </c>
    </row>
    <row r="13" spans="1:14" x14ac:dyDescent="0.25">
      <c r="A13" s="20" t="s">
        <v>138</v>
      </c>
      <c r="B13" s="20" t="s">
        <v>132</v>
      </c>
      <c r="C13" s="20">
        <v>4</v>
      </c>
      <c r="D13" s="20">
        <v>2</v>
      </c>
      <c r="E13" s="70" t="s">
        <v>139</v>
      </c>
      <c r="F13" s="47" t="s">
        <v>92</v>
      </c>
      <c r="G13" s="80">
        <v>248.88</v>
      </c>
      <c r="H13" s="102">
        <v>43.41</v>
      </c>
      <c r="I13" s="103">
        <v>1.1100000000000001</v>
      </c>
    </row>
    <row r="14" spans="1:14" x14ac:dyDescent="0.25">
      <c r="A14" s="20" t="s">
        <v>138</v>
      </c>
      <c r="B14" s="20" t="s">
        <v>133</v>
      </c>
      <c r="C14" s="20">
        <v>30</v>
      </c>
      <c r="D14" s="20">
        <v>2</v>
      </c>
      <c r="E14" s="70" t="s">
        <v>139</v>
      </c>
      <c r="F14" s="47" t="s">
        <v>129</v>
      </c>
      <c r="G14" s="80">
        <v>187.6</v>
      </c>
      <c r="H14" s="102">
        <v>42.22</v>
      </c>
      <c r="I14" s="103">
        <v>0.99</v>
      </c>
      <c r="J14" s="4">
        <f>AVERAGE(G14:G15)</f>
        <v>195.08499999999998</v>
      </c>
      <c r="K14">
        <f>+(J14/1000000)/((0.76*0.5)/10000)</f>
        <v>5.1338157894736831</v>
      </c>
      <c r="M14" s="4">
        <f t="shared" ref="M14" si="3">AVERAGE(I14:I15)</f>
        <v>1.135</v>
      </c>
    </row>
    <row r="15" spans="1:14" x14ac:dyDescent="0.25">
      <c r="A15" s="20" t="s">
        <v>138</v>
      </c>
      <c r="B15" s="20" t="s">
        <v>133</v>
      </c>
      <c r="C15" s="20">
        <v>30</v>
      </c>
      <c r="D15" s="20">
        <v>2</v>
      </c>
      <c r="E15" s="70" t="s">
        <v>139</v>
      </c>
      <c r="F15" s="47" t="s">
        <v>92</v>
      </c>
      <c r="G15" s="80">
        <v>202.57</v>
      </c>
      <c r="H15" s="102">
        <v>42.81</v>
      </c>
      <c r="I15" s="103">
        <v>1.28</v>
      </c>
    </row>
    <row r="16" spans="1:14" x14ac:dyDescent="0.25">
      <c r="A16" s="20" t="s">
        <v>138</v>
      </c>
      <c r="B16" s="20" t="s">
        <v>127</v>
      </c>
      <c r="C16" s="20">
        <v>20</v>
      </c>
      <c r="D16" s="20">
        <v>3</v>
      </c>
      <c r="E16" s="70" t="s">
        <v>128</v>
      </c>
      <c r="F16" s="47" t="s">
        <v>129</v>
      </c>
      <c r="G16" s="101">
        <v>117.91</v>
      </c>
      <c r="H16" s="102">
        <v>42.87</v>
      </c>
      <c r="I16" s="103">
        <v>1.34</v>
      </c>
      <c r="J16" s="4">
        <f>AVERAGE(G16:G17)</f>
        <v>154.715</v>
      </c>
      <c r="K16">
        <f>+(J16/1000000)/((0.76*0.5)/10000)</f>
        <v>4.0714473684210528</v>
      </c>
      <c r="L16">
        <f>AVERAGE(K16,K18,K20,K22,K24)</f>
        <v>5.5343947368421045</v>
      </c>
      <c r="M16" s="4">
        <f t="shared" ref="M16" si="4">AVERAGE(I16:I17)</f>
        <v>1.32</v>
      </c>
      <c r="N16">
        <f>AVERAGE(M16,M18,M20,M22,M24)</f>
        <v>1.421</v>
      </c>
    </row>
    <row r="17" spans="1:14" x14ac:dyDescent="0.25">
      <c r="A17" s="20" t="s">
        <v>138</v>
      </c>
      <c r="B17" s="20" t="s">
        <v>127</v>
      </c>
      <c r="C17" s="20">
        <v>20</v>
      </c>
      <c r="D17" s="20">
        <v>3</v>
      </c>
      <c r="E17" s="70" t="s">
        <v>128</v>
      </c>
      <c r="F17" s="47" t="s">
        <v>92</v>
      </c>
      <c r="G17" s="80">
        <v>191.52</v>
      </c>
      <c r="H17" s="102">
        <v>43.36</v>
      </c>
      <c r="I17" s="103">
        <v>1.3</v>
      </c>
    </row>
    <row r="18" spans="1:14" x14ac:dyDescent="0.25">
      <c r="A18" s="20" t="s">
        <v>138</v>
      </c>
      <c r="B18" s="20" t="s">
        <v>130</v>
      </c>
      <c r="C18" s="20">
        <v>14</v>
      </c>
      <c r="D18" s="20">
        <v>3</v>
      </c>
      <c r="E18" s="70" t="s">
        <v>128</v>
      </c>
      <c r="F18" s="47" t="s">
        <v>129</v>
      </c>
      <c r="G18" s="80">
        <v>148.43</v>
      </c>
      <c r="H18" s="102">
        <v>42.84</v>
      </c>
      <c r="I18" s="103">
        <v>1.07</v>
      </c>
      <c r="J18" s="4">
        <f>AVERAGE(G18:G19)</f>
        <v>196.07999999999998</v>
      </c>
      <c r="K18">
        <f>+(J18/1000000)/((0.76*0.5)/10000)</f>
        <v>5.1599999999999993</v>
      </c>
      <c r="M18" s="4">
        <f t="shared" ref="M18" si="5">AVERAGE(I18:I19)</f>
        <v>1.2949999999999999</v>
      </c>
    </row>
    <row r="19" spans="1:14" x14ac:dyDescent="0.25">
      <c r="A19" s="20" t="s">
        <v>138</v>
      </c>
      <c r="B19" s="20" t="s">
        <v>130</v>
      </c>
      <c r="C19" s="20">
        <v>14</v>
      </c>
      <c r="D19" s="20">
        <v>3</v>
      </c>
      <c r="E19" s="70" t="s">
        <v>128</v>
      </c>
      <c r="F19" s="47" t="s">
        <v>92</v>
      </c>
      <c r="G19" s="80">
        <v>243.73</v>
      </c>
      <c r="H19" s="102">
        <v>43.52</v>
      </c>
      <c r="I19" s="103">
        <v>1.52</v>
      </c>
    </row>
    <row r="20" spans="1:14" x14ac:dyDescent="0.25">
      <c r="A20" s="20" t="s">
        <v>138</v>
      </c>
      <c r="B20" s="20" t="s">
        <v>131</v>
      </c>
      <c r="C20" s="20">
        <v>7</v>
      </c>
      <c r="D20" s="20">
        <v>3</v>
      </c>
      <c r="E20" s="70" t="s">
        <v>128</v>
      </c>
      <c r="F20" s="47" t="s">
        <v>129</v>
      </c>
      <c r="G20" s="80">
        <v>251.92</v>
      </c>
      <c r="H20" s="102">
        <v>43.37</v>
      </c>
      <c r="I20" s="103">
        <v>1.5</v>
      </c>
      <c r="J20" s="4">
        <f>AVERAGE(G20:G21)</f>
        <v>208.035</v>
      </c>
      <c r="K20">
        <f>+(J20/1000000)/((0.76*0.5)/10000)</f>
        <v>5.4746052631578941</v>
      </c>
      <c r="M20" s="4">
        <f t="shared" ref="M20" si="6">AVERAGE(I20:I21)</f>
        <v>1.3149999999999999</v>
      </c>
    </row>
    <row r="21" spans="1:14" x14ac:dyDescent="0.25">
      <c r="A21" s="20" t="s">
        <v>138</v>
      </c>
      <c r="B21" s="20" t="s">
        <v>131</v>
      </c>
      <c r="C21" s="20">
        <v>7</v>
      </c>
      <c r="D21" s="20">
        <v>3</v>
      </c>
      <c r="E21" s="70" t="s">
        <v>128</v>
      </c>
      <c r="F21" s="47" t="s">
        <v>92</v>
      </c>
      <c r="G21" s="80">
        <v>164.15</v>
      </c>
      <c r="H21" s="102">
        <v>43.77</v>
      </c>
      <c r="I21" s="103">
        <v>1.1299999999999999</v>
      </c>
    </row>
    <row r="22" spans="1:14" x14ac:dyDescent="0.25">
      <c r="A22" s="20" t="s">
        <v>138</v>
      </c>
      <c r="B22" s="20" t="s">
        <v>132</v>
      </c>
      <c r="C22" s="20">
        <v>28</v>
      </c>
      <c r="D22" s="20">
        <v>3</v>
      </c>
      <c r="E22" s="70" t="s">
        <v>128</v>
      </c>
      <c r="F22" s="47" t="s">
        <v>129</v>
      </c>
      <c r="G22" s="80">
        <v>207.99</v>
      </c>
      <c r="H22" s="102">
        <v>42.6</v>
      </c>
      <c r="I22" s="103">
        <v>1.84</v>
      </c>
      <c r="J22" s="4">
        <f>AVERAGE(G22:G23)</f>
        <v>214.745</v>
      </c>
      <c r="K22">
        <f>+(J22/1000000)/((0.76*0.5)/10000)</f>
        <v>5.6511842105263153</v>
      </c>
      <c r="M22" s="4">
        <f t="shared" ref="M22" si="7">AVERAGE(I22:I23)</f>
        <v>1.9249999999999998</v>
      </c>
    </row>
    <row r="23" spans="1:14" x14ac:dyDescent="0.25">
      <c r="A23" s="20" t="s">
        <v>138</v>
      </c>
      <c r="B23" s="20" t="s">
        <v>132</v>
      </c>
      <c r="C23" s="20">
        <v>28</v>
      </c>
      <c r="D23" s="20">
        <v>3</v>
      </c>
      <c r="E23" s="70" t="s">
        <v>128</v>
      </c>
      <c r="F23" s="47" t="s">
        <v>92</v>
      </c>
      <c r="G23" s="80">
        <v>221.5</v>
      </c>
      <c r="H23" s="102">
        <v>42.57</v>
      </c>
      <c r="I23" s="103">
        <v>2.0099999999999998</v>
      </c>
    </row>
    <row r="24" spans="1:14" x14ac:dyDescent="0.25">
      <c r="A24" s="20" t="s">
        <v>138</v>
      </c>
      <c r="B24" s="20" t="s">
        <v>133</v>
      </c>
      <c r="C24" s="20">
        <v>32</v>
      </c>
      <c r="D24" s="20">
        <v>3</v>
      </c>
      <c r="E24" s="70" t="s">
        <v>128</v>
      </c>
      <c r="F24" s="47" t="s">
        <v>129</v>
      </c>
      <c r="G24" s="80">
        <v>208.74</v>
      </c>
      <c r="H24" s="102">
        <v>43.41</v>
      </c>
      <c r="I24" s="103">
        <v>1.1299999999999999</v>
      </c>
      <c r="J24" s="4">
        <f>AVERAGE(G24:G25)</f>
        <v>277.96000000000004</v>
      </c>
      <c r="K24">
        <f>+(J24/1000000)/((0.76*0.5)/10000)</f>
        <v>7.3147368421052645</v>
      </c>
      <c r="M24" s="4">
        <f t="shared" ref="M24" si="8">AVERAGE(I24:I25)</f>
        <v>1.25</v>
      </c>
    </row>
    <row r="25" spans="1:14" x14ac:dyDescent="0.25">
      <c r="A25" s="20" t="s">
        <v>138</v>
      </c>
      <c r="B25" s="20" t="s">
        <v>133</v>
      </c>
      <c r="C25" s="20">
        <v>32</v>
      </c>
      <c r="D25" s="20">
        <v>3</v>
      </c>
      <c r="E25" s="70" t="s">
        <v>128</v>
      </c>
      <c r="F25" s="47" t="s">
        <v>92</v>
      </c>
      <c r="G25" s="101">
        <v>347.18</v>
      </c>
      <c r="H25" s="102">
        <v>43.35</v>
      </c>
      <c r="I25" s="103">
        <v>1.37</v>
      </c>
    </row>
    <row r="26" spans="1:14" x14ac:dyDescent="0.25">
      <c r="A26" s="20" t="s">
        <v>138</v>
      </c>
      <c r="B26" s="20" t="s">
        <v>135</v>
      </c>
      <c r="C26" s="20">
        <v>2</v>
      </c>
      <c r="D26" s="20">
        <v>7</v>
      </c>
      <c r="E26" s="70" t="s">
        <v>106</v>
      </c>
      <c r="F26" s="47" t="s">
        <v>129</v>
      </c>
      <c r="G26" s="80">
        <v>167.44</v>
      </c>
      <c r="H26" s="102">
        <v>43.64</v>
      </c>
      <c r="I26" s="103">
        <v>1.62</v>
      </c>
      <c r="J26" s="4">
        <f>AVERAGE(G26:G27)</f>
        <v>141.54500000000002</v>
      </c>
      <c r="K26">
        <f>+(J26/1000000)/((0.76*0.5)/10000)</f>
        <v>3.7248684210526322</v>
      </c>
      <c r="L26">
        <f>AVERAGE(K26)</f>
        <v>3.7248684210526322</v>
      </c>
      <c r="M26" s="4">
        <f t="shared" ref="M26" si="9">AVERAGE(I26:I27)</f>
        <v>1.48</v>
      </c>
      <c r="N26">
        <f>AVERAGE(M26)</f>
        <v>1.48</v>
      </c>
    </row>
    <row r="27" spans="1:14" x14ac:dyDescent="0.25">
      <c r="A27" s="20" t="s">
        <v>138</v>
      </c>
      <c r="B27" s="20" t="s">
        <v>135</v>
      </c>
      <c r="C27" s="20">
        <v>2</v>
      </c>
      <c r="D27" s="20">
        <v>7</v>
      </c>
      <c r="E27" s="70" t="s">
        <v>106</v>
      </c>
      <c r="F27" s="47" t="s">
        <v>92</v>
      </c>
      <c r="G27" s="101">
        <v>115.65</v>
      </c>
      <c r="H27" s="102">
        <v>43.15</v>
      </c>
      <c r="I27" s="103">
        <v>1.34</v>
      </c>
    </row>
    <row r="28" spans="1:14" x14ac:dyDescent="0.25">
      <c r="A28" s="20" t="s">
        <v>138</v>
      </c>
      <c r="B28" s="20" t="s">
        <v>135</v>
      </c>
      <c r="C28" s="20">
        <v>26</v>
      </c>
      <c r="D28" s="20">
        <v>8</v>
      </c>
      <c r="E28" s="70" t="s">
        <v>94</v>
      </c>
      <c r="F28" s="47" t="s">
        <v>129</v>
      </c>
      <c r="G28" s="101">
        <v>112.29</v>
      </c>
      <c r="H28" s="102">
        <v>43.41</v>
      </c>
      <c r="I28" s="103">
        <v>1.27</v>
      </c>
      <c r="J28" s="4">
        <f>AVERAGE(G28:G29)</f>
        <v>140.55500000000001</v>
      </c>
      <c r="K28">
        <f>+(J28/1000000)/((0.76*0.5)/10000)</f>
        <v>3.6988157894736839</v>
      </c>
      <c r="L28">
        <f>AVERAGE(K28)</f>
        <v>3.6988157894736839</v>
      </c>
      <c r="M28" s="4">
        <f t="shared" ref="M28" si="10">AVERAGE(I28:I29)</f>
        <v>1.28</v>
      </c>
      <c r="N28">
        <f>AVERAGE(M28)</f>
        <v>1.28</v>
      </c>
    </row>
    <row r="29" spans="1:14" x14ac:dyDescent="0.25">
      <c r="A29" s="20" t="s">
        <v>138</v>
      </c>
      <c r="B29" s="20" t="s">
        <v>135</v>
      </c>
      <c r="C29" s="20">
        <v>26</v>
      </c>
      <c r="D29" s="20">
        <v>8</v>
      </c>
      <c r="E29" s="70" t="s">
        <v>94</v>
      </c>
      <c r="F29" s="47" t="s">
        <v>92</v>
      </c>
      <c r="G29" s="80">
        <v>168.82</v>
      </c>
      <c r="H29" s="102">
        <v>43.45</v>
      </c>
      <c r="I29" s="103">
        <v>1.29</v>
      </c>
    </row>
    <row r="31" spans="1:14" x14ac:dyDescent="0.25">
      <c r="A31" s="81" t="s">
        <v>161</v>
      </c>
      <c r="B31" s="9"/>
      <c r="C31" s="9"/>
      <c r="D31" s="9"/>
      <c r="E31" s="9"/>
      <c r="F31" s="9"/>
      <c r="G31" s="9"/>
    </row>
    <row r="32" spans="1:14" x14ac:dyDescent="0.25">
      <c r="A32" s="81" t="s">
        <v>154</v>
      </c>
      <c r="B32" s="9"/>
      <c r="C32" s="9"/>
      <c r="D32" s="9"/>
      <c r="E32" s="9"/>
      <c r="F32" s="9"/>
      <c r="G32" s="9"/>
    </row>
    <row r="33" spans="1:14" x14ac:dyDescent="0.25">
      <c r="A33" s="81" t="s">
        <v>162</v>
      </c>
      <c r="B33" s="9"/>
      <c r="C33" s="9"/>
      <c r="D33" s="9"/>
      <c r="E33" s="9"/>
      <c r="F33" s="9"/>
      <c r="G33" s="9"/>
    </row>
    <row r="34" spans="1:14" x14ac:dyDescent="0.25">
      <c r="A34" s="9"/>
      <c r="B34" s="9"/>
      <c r="C34" s="9"/>
      <c r="D34" s="9"/>
      <c r="E34" s="9"/>
      <c r="F34" s="9"/>
      <c r="G34" s="9"/>
    </row>
    <row r="35" spans="1:14" ht="26.25" x14ac:dyDescent="0.25">
      <c r="A35" s="82" t="s">
        <v>46</v>
      </c>
      <c r="B35" s="82" t="s">
        <v>111</v>
      </c>
      <c r="C35" s="82" t="s">
        <v>112</v>
      </c>
      <c r="D35" s="82" t="s">
        <v>142</v>
      </c>
      <c r="E35" s="82" t="s">
        <v>0</v>
      </c>
      <c r="F35" s="77" t="s">
        <v>114</v>
      </c>
      <c r="G35" s="82" t="s">
        <v>115</v>
      </c>
      <c r="H35" s="79" t="s">
        <v>163</v>
      </c>
      <c r="I35" s="79" t="s">
        <v>164</v>
      </c>
      <c r="J35" s="77" t="s">
        <v>118</v>
      </c>
      <c r="K35" s="77" t="s">
        <v>119</v>
      </c>
      <c r="L35" s="77" t="s">
        <v>120</v>
      </c>
      <c r="M35" s="77" t="s">
        <v>121</v>
      </c>
      <c r="N35" s="79" t="s">
        <v>122</v>
      </c>
    </row>
    <row r="36" spans="1:14" x14ac:dyDescent="0.25">
      <c r="A36" s="20" t="s">
        <v>126</v>
      </c>
      <c r="B36" s="20" t="s">
        <v>127</v>
      </c>
      <c r="C36" s="20">
        <v>7</v>
      </c>
      <c r="D36" s="20">
        <v>3</v>
      </c>
      <c r="E36" s="70" t="s">
        <v>128</v>
      </c>
      <c r="F36" s="47" t="s">
        <v>129</v>
      </c>
      <c r="G36" s="80">
        <v>24.9</v>
      </c>
      <c r="H36" s="102">
        <v>43.19</v>
      </c>
      <c r="I36" s="103">
        <v>3.14</v>
      </c>
      <c r="J36" s="4">
        <f>AVERAGE(G36:G37)</f>
        <v>27.979999999999997</v>
      </c>
      <c r="K36">
        <f>+(J36/1000000)/((0.76*0.5)/10000)</f>
        <v>0.73631578947368403</v>
      </c>
      <c r="L36">
        <f>AVERAGE(K36,K38,K40,K42,K44)</f>
        <v>1.1144736842105261</v>
      </c>
      <c r="M36" s="4">
        <f>AVERAGE(I36:I37)</f>
        <v>3.0550000000000002</v>
      </c>
      <c r="N36">
        <f>AVERAGE(M36,M38,M40,M42,M44)</f>
        <v>2.7890000000000001</v>
      </c>
    </row>
    <row r="37" spans="1:14" x14ac:dyDescent="0.25">
      <c r="A37" s="20" t="s">
        <v>126</v>
      </c>
      <c r="B37" s="20" t="s">
        <v>127</v>
      </c>
      <c r="C37" s="20">
        <v>7</v>
      </c>
      <c r="D37" s="20">
        <v>3</v>
      </c>
      <c r="E37" s="70" t="s">
        <v>128</v>
      </c>
      <c r="F37" s="47" t="s">
        <v>92</v>
      </c>
      <c r="G37" s="80">
        <v>31.06</v>
      </c>
      <c r="H37" s="102">
        <v>43.08</v>
      </c>
      <c r="I37" s="103">
        <v>2.97</v>
      </c>
    </row>
    <row r="38" spans="1:14" x14ac:dyDescent="0.25">
      <c r="A38" s="20" t="s">
        <v>126</v>
      </c>
      <c r="B38" s="20" t="s">
        <v>130</v>
      </c>
      <c r="C38" s="20">
        <v>10</v>
      </c>
      <c r="D38" s="20">
        <v>3</v>
      </c>
      <c r="E38" s="70" t="s">
        <v>128</v>
      </c>
      <c r="F38" s="47" t="s">
        <v>129</v>
      </c>
      <c r="G38" s="80">
        <v>29.55</v>
      </c>
      <c r="H38" s="102">
        <v>42.4</v>
      </c>
      <c r="I38" s="103">
        <v>2.17</v>
      </c>
      <c r="J38" s="4">
        <f>AVERAGE(G38:G39)</f>
        <v>38.119999999999997</v>
      </c>
      <c r="K38">
        <f>+(J38/1000000)/((0.76*0.5)/10000)</f>
        <v>1.0031578947368418</v>
      </c>
      <c r="M38" s="4">
        <f t="shared" ref="M38" si="11">AVERAGE(I38:I39)</f>
        <v>2.0549999999999997</v>
      </c>
    </row>
    <row r="39" spans="1:14" x14ac:dyDescent="0.25">
      <c r="A39" s="20" t="s">
        <v>126</v>
      </c>
      <c r="B39" s="20" t="s">
        <v>130</v>
      </c>
      <c r="C39" s="20">
        <v>10</v>
      </c>
      <c r="D39" s="20">
        <v>3</v>
      </c>
      <c r="E39" s="70" t="s">
        <v>128</v>
      </c>
      <c r="F39" s="47" t="s">
        <v>92</v>
      </c>
      <c r="G39" s="80">
        <v>46.69</v>
      </c>
      <c r="H39" s="102">
        <v>42.26</v>
      </c>
      <c r="I39" s="103">
        <v>1.94</v>
      </c>
    </row>
    <row r="40" spans="1:14" x14ac:dyDescent="0.25">
      <c r="A40" s="20" t="s">
        <v>126</v>
      </c>
      <c r="B40" s="20" t="s">
        <v>131</v>
      </c>
      <c r="C40" s="20">
        <v>18</v>
      </c>
      <c r="D40" s="20">
        <v>3</v>
      </c>
      <c r="E40" s="70" t="s">
        <v>128</v>
      </c>
      <c r="F40" s="47" t="s">
        <v>129</v>
      </c>
      <c r="G40" s="80">
        <v>80.61</v>
      </c>
      <c r="H40" s="102">
        <v>43.29</v>
      </c>
      <c r="I40" s="103">
        <v>2.98</v>
      </c>
      <c r="J40" s="4">
        <f>AVERAGE(G40:G41)</f>
        <v>72.66</v>
      </c>
      <c r="K40">
        <f>+(J40/1000000)/((0.76*0.5)/10000)</f>
        <v>1.9121052631578945</v>
      </c>
      <c r="M40" s="4">
        <f t="shared" ref="M40" si="12">AVERAGE(I40:I41)</f>
        <v>3.0350000000000001</v>
      </c>
    </row>
    <row r="41" spans="1:14" x14ac:dyDescent="0.25">
      <c r="A41" s="20" t="s">
        <v>126</v>
      </c>
      <c r="B41" s="20" t="s">
        <v>131</v>
      </c>
      <c r="C41" s="20">
        <v>18</v>
      </c>
      <c r="D41" s="20">
        <v>3</v>
      </c>
      <c r="E41" s="70" t="s">
        <v>128</v>
      </c>
      <c r="F41" s="47" t="s">
        <v>92</v>
      </c>
      <c r="G41" s="80">
        <v>64.709999999999994</v>
      </c>
      <c r="H41" s="102">
        <v>42.98</v>
      </c>
      <c r="I41" s="103">
        <v>3.09</v>
      </c>
    </row>
    <row r="42" spans="1:14" x14ac:dyDescent="0.25">
      <c r="A42" s="20" t="s">
        <v>126</v>
      </c>
      <c r="B42" s="20" t="s">
        <v>132</v>
      </c>
      <c r="C42" s="20">
        <v>21</v>
      </c>
      <c r="D42" s="20">
        <v>3</v>
      </c>
      <c r="E42" s="70" t="s">
        <v>128</v>
      </c>
      <c r="F42" s="47" t="s">
        <v>129</v>
      </c>
      <c r="G42" s="80">
        <v>74.58</v>
      </c>
      <c r="H42" s="102">
        <v>42.63</v>
      </c>
      <c r="I42" s="103">
        <v>2.79</v>
      </c>
      <c r="J42" s="4">
        <f>AVERAGE(G42:G43)</f>
        <v>59.224999999999994</v>
      </c>
      <c r="K42">
        <f>+(J42/1000000)/((0.76*0.5)/10000)</f>
        <v>1.5585526315789471</v>
      </c>
      <c r="M42" s="4">
        <f t="shared" ref="M42" si="13">AVERAGE(I42:I43)</f>
        <v>2.7949999999999999</v>
      </c>
    </row>
    <row r="43" spans="1:14" x14ac:dyDescent="0.25">
      <c r="A43" s="20" t="s">
        <v>126</v>
      </c>
      <c r="B43" s="20" t="s">
        <v>132</v>
      </c>
      <c r="C43" s="20">
        <v>21</v>
      </c>
      <c r="D43" s="20">
        <v>3</v>
      </c>
      <c r="E43" s="70" t="s">
        <v>128</v>
      </c>
      <c r="F43" s="47" t="s">
        <v>92</v>
      </c>
      <c r="G43" s="80">
        <v>43.87</v>
      </c>
      <c r="H43" s="102">
        <v>42.8</v>
      </c>
      <c r="I43" s="103">
        <v>2.8</v>
      </c>
    </row>
    <row r="44" spans="1:14" x14ac:dyDescent="0.25">
      <c r="A44" s="20" t="s">
        <v>126</v>
      </c>
      <c r="B44" s="20" t="s">
        <v>133</v>
      </c>
      <c r="C44" s="20">
        <v>31</v>
      </c>
      <c r="D44" s="20">
        <v>3</v>
      </c>
      <c r="E44" s="70" t="s">
        <v>128</v>
      </c>
      <c r="F44" s="47" t="s">
        <v>129</v>
      </c>
      <c r="G44" s="101">
        <v>15.56</v>
      </c>
      <c r="H44" s="102">
        <v>43.37</v>
      </c>
      <c r="I44" s="103">
        <v>3.04</v>
      </c>
      <c r="J44" s="4">
        <f>AVERAGE(G44:G45)</f>
        <v>13.765000000000001</v>
      </c>
      <c r="K44">
        <f>+(J44/1000000)/((0.76*0.5)/10000)</f>
        <v>0.36223684210526319</v>
      </c>
      <c r="M44" s="4">
        <f t="shared" ref="M44" si="14">AVERAGE(I44:I45)</f>
        <v>3.0049999999999999</v>
      </c>
    </row>
    <row r="45" spans="1:14" x14ac:dyDescent="0.25">
      <c r="A45" s="20" t="s">
        <v>126</v>
      </c>
      <c r="B45" s="20" t="s">
        <v>133</v>
      </c>
      <c r="C45" s="20">
        <v>31</v>
      </c>
      <c r="D45" s="20">
        <v>3</v>
      </c>
      <c r="E45" s="70" t="s">
        <v>128</v>
      </c>
      <c r="F45" s="47" t="s">
        <v>92</v>
      </c>
      <c r="G45" s="101">
        <v>11.97</v>
      </c>
      <c r="H45" s="102">
        <v>42.76</v>
      </c>
      <c r="I45" s="103">
        <v>2.97</v>
      </c>
    </row>
    <row r="46" spans="1:14" x14ac:dyDescent="0.25">
      <c r="A46" s="20" t="s">
        <v>126</v>
      </c>
      <c r="B46" s="20" t="s">
        <v>127</v>
      </c>
      <c r="C46" s="20">
        <v>5</v>
      </c>
      <c r="D46" s="20">
        <v>5</v>
      </c>
      <c r="E46" s="70" t="s">
        <v>104</v>
      </c>
      <c r="F46" s="47" t="s">
        <v>129</v>
      </c>
      <c r="G46" s="80">
        <v>73.239999999999995</v>
      </c>
      <c r="H46" s="102">
        <v>42.45</v>
      </c>
      <c r="I46" s="103">
        <v>2.71</v>
      </c>
      <c r="J46" s="4">
        <f>AVERAGE(G46:G47)</f>
        <v>80.634999999999991</v>
      </c>
      <c r="K46">
        <f>+(J46/1000000)/((0.76*0.5)/10000)</f>
        <v>2.1219736842105261</v>
      </c>
      <c r="L46">
        <f>AVERAGE(K46,K48,K50,K52,K54)</f>
        <v>1.3664473684210523</v>
      </c>
      <c r="M46" s="4">
        <f t="shared" ref="M46" si="15">AVERAGE(I46:I47)</f>
        <v>2.58</v>
      </c>
      <c r="N46">
        <f>AVERAGE(M46,M48,M50,M52,M54)</f>
        <v>2.4080000000000004</v>
      </c>
    </row>
    <row r="47" spans="1:14" x14ac:dyDescent="0.25">
      <c r="A47" s="20" t="s">
        <v>126</v>
      </c>
      <c r="B47" s="20" t="s">
        <v>127</v>
      </c>
      <c r="C47" s="20">
        <v>5</v>
      </c>
      <c r="D47" s="20">
        <v>5</v>
      </c>
      <c r="E47" s="70" t="s">
        <v>104</v>
      </c>
      <c r="F47" s="47" t="s">
        <v>92</v>
      </c>
      <c r="G47" s="80">
        <v>88.03</v>
      </c>
      <c r="H47" s="102">
        <v>42.73</v>
      </c>
      <c r="I47" s="103">
        <v>2.4500000000000002</v>
      </c>
    </row>
    <row r="48" spans="1:14" x14ac:dyDescent="0.25">
      <c r="A48" s="20" t="s">
        <v>126</v>
      </c>
      <c r="B48" s="20" t="s">
        <v>130</v>
      </c>
      <c r="C48" s="20">
        <v>12</v>
      </c>
      <c r="D48" s="20">
        <v>5</v>
      </c>
      <c r="E48" s="70" t="s">
        <v>104</v>
      </c>
      <c r="F48" s="47" t="s">
        <v>129</v>
      </c>
      <c r="G48" s="80">
        <v>32.159999999999997</v>
      </c>
      <c r="H48" s="102">
        <v>42.68</v>
      </c>
      <c r="I48" s="103">
        <v>2.4900000000000002</v>
      </c>
      <c r="J48" s="4">
        <f>AVERAGE(G48:G49)</f>
        <v>41.844999999999999</v>
      </c>
      <c r="K48">
        <f>+(J48/1000000)/((0.76*0.5)/10000)</f>
        <v>1.1011842105263157</v>
      </c>
      <c r="M48" s="4">
        <f t="shared" ref="M48" si="16">AVERAGE(I48:I49)</f>
        <v>2.3450000000000002</v>
      </c>
    </row>
    <row r="49" spans="1:14" x14ac:dyDescent="0.25">
      <c r="A49" s="20" t="s">
        <v>126</v>
      </c>
      <c r="B49" s="20" t="s">
        <v>130</v>
      </c>
      <c r="C49" s="20">
        <v>12</v>
      </c>
      <c r="D49" s="20">
        <v>5</v>
      </c>
      <c r="E49" s="70" t="s">
        <v>104</v>
      </c>
      <c r="F49" s="47" t="s">
        <v>92</v>
      </c>
      <c r="G49" s="80">
        <v>51.53</v>
      </c>
      <c r="H49" s="102">
        <v>42.17</v>
      </c>
      <c r="I49" s="103">
        <v>2.2000000000000002</v>
      </c>
    </row>
    <row r="50" spans="1:14" x14ac:dyDescent="0.25">
      <c r="A50" s="20" t="s">
        <v>126</v>
      </c>
      <c r="B50" s="20" t="s">
        <v>131</v>
      </c>
      <c r="C50" s="20">
        <v>14</v>
      </c>
      <c r="D50" s="20">
        <v>5</v>
      </c>
      <c r="E50" s="70" t="s">
        <v>104</v>
      </c>
      <c r="F50" s="47" t="s">
        <v>129</v>
      </c>
      <c r="G50" s="80">
        <v>83.56</v>
      </c>
      <c r="H50" s="102">
        <v>42.44</v>
      </c>
      <c r="I50" s="103">
        <v>2.2000000000000002</v>
      </c>
      <c r="J50" s="4">
        <f>AVERAGE(G50:G51)</f>
        <v>90.325000000000003</v>
      </c>
      <c r="K50">
        <f>+(J50/1000000)/((0.76*0.5)/10000)</f>
        <v>2.376973684210526</v>
      </c>
      <c r="M50" s="4">
        <f t="shared" ref="M50" si="17">AVERAGE(I50:I51)</f>
        <v>2.3450000000000002</v>
      </c>
    </row>
    <row r="51" spans="1:14" x14ac:dyDescent="0.25">
      <c r="A51" s="20" t="s">
        <v>126</v>
      </c>
      <c r="B51" s="20" t="s">
        <v>131</v>
      </c>
      <c r="C51" s="20">
        <v>14</v>
      </c>
      <c r="D51" s="20">
        <v>5</v>
      </c>
      <c r="E51" s="70" t="s">
        <v>104</v>
      </c>
      <c r="F51" s="47" t="s">
        <v>92</v>
      </c>
      <c r="G51" s="80">
        <v>97.09</v>
      </c>
      <c r="H51" s="102">
        <v>42.52</v>
      </c>
      <c r="I51" s="103">
        <v>2.4900000000000002</v>
      </c>
    </row>
    <row r="52" spans="1:14" x14ac:dyDescent="0.25">
      <c r="A52" s="20" t="s">
        <v>126</v>
      </c>
      <c r="B52" s="20" t="s">
        <v>132</v>
      </c>
      <c r="C52" s="20">
        <v>34</v>
      </c>
      <c r="D52" s="20">
        <v>5</v>
      </c>
      <c r="E52" s="70" t="s">
        <v>104</v>
      </c>
      <c r="F52" s="47" t="s">
        <v>129</v>
      </c>
      <c r="G52" s="101">
        <v>21.43</v>
      </c>
      <c r="H52" s="102">
        <v>42.65</v>
      </c>
      <c r="I52" s="103">
        <v>2.5</v>
      </c>
      <c r="J52" s="4">
        <f>AVERAGE(G52:G53)</f>
        <v>28.09</v>
      </c>
      <c r="K52">
        <f>+(J52/1000000)/((0.76*0.5)/10000)</f>
        <v>0.73921052631578943</v>
      </c>
      <c r="M52" s="4">
        <f t="shared" ref="M52" si="18">AVERAGE(I52:I53)</f>
        <v>2.335</v>
      </c>
    </row>
    <row r="53" spans="1:14" x14ac:dyDescent="0.25">
      <c r="A53" s="20" t="s">
        <v>126</v>
      </c>
      <c r="B53" s="20" t="s">
        <v>132</v>
      </c>
      <c r="C53" s="20">
        <v>34</v>
      </c>
      <c r="D53" s="20">
        <v>5</v>
      </c>
      <c r="E53" s="70" t="s">
        <v>104</v>
      </c>
      <c r="F53" s="47" t="s">
        <v>92</v>
      </c>
      <c r="G53" s="80">
        <v>34.75</v>
      </c>
      <c r="H53" s="102">
        <v>42.15</v>
      </c>
      <c r="I53" s="103">
        <v>2.17</v>
      </c>
    </row>
    <row r="54" spans="1:14" x14ac:dyDescent="0.25">
      <c r="A54" s="20" t="s">
        <v>126</v>
      </c>
      <c r="B54" s="20" t="s">
        <v>133</v>
      </c>
      <c r="C54" s="20">
        <v>27</v>
      </c>
      <c r="D54" s="20">
        <v>5</v>
      </c>
      <c r="E54" s="70" t="s">
        <v>104</v>
      </c>
      <c r="F54" s="47" t="s">
        <v>129</v>
      </c>
      <c r="G54" s="101">
        <v>15.96</v>
      </c>
      <c r="H54" s="102">
        <v>42.39</v>
      </c>
      <c r="I54" s="103">
        <v>2.14</v>
      </c>
      <c r="J54" s="4">
        <f>AVERAGE(G54:G55)</f>
        <v>18.73</v>
      </c>
      <c r="K54">
        <f>+(J54/1000000)/((0.76*0.5)/10000)</f>
        <v>0.49289473684210527</v>
      </c>
      <c r="M54" s="4">
        <f t="shared" ref="M54" si="19">AVERAGE(I54:I55)</f>
        <v>2.4350000000000001</v>
      </c>
    </row>
    <row r="55" spans="1:14" x14ac:dyDescent="0.25">
      <c r="A55" s="20" t="s">
        <v>126</v>
      </c>
      <c r="B55" s="20" t="s">
        <v>133</v>
      </c>
      <c r="C55" s="20">
        <v>27</v>
      </c>
      <c r="D55" s="20">
        <v>5</v>
      </c>
      <c r="E55" s="70" t="s">
        <v>104</v>
      </c>
      <c r="F55" s="47" t="s">
        <v>92</v>
      </c>
      <c r="G55" s="101">
        <v>21.5</v>
      </c>
      <c r="H55" s="102">
        <v>42.94</v>
      </c>
      <c r="I55" s="103">
        <v>2.73</v>
      </c>
    </row>
    <row r="56" spans="1:14" x14ac:dyDescent="0.25">
      <c r="A56" s="20" t="s">
        <v>126</v>
      </c>
      <c r="B56" s="20" t="s">
        <v>127</v>
      </c>
      <c r="C56" s="20">
        <v>3</v>
      </c>
      <c r="D56" s="20">
        <v>6</v>
      </c>
      <c r="E56" s="70" t="s">
        <v>134</v>
      </c>
      <c r="F56" s="47" t="s">
        <v>129</v>
      </c>
      <c r="G56" s="80">
        <v>30.66</v>
      </c>
      <c r="H56" s="102">
        <v>42.61</v>
      </c>
      <c r="I56" s="103">
        <v>2.61</v>
      </c>
      <c r="J56" s="4">
        <f>AVERAGE(G56:G57)</f>
        <v>34.58</v>
      </c>
      <c r="K56">
        <f>+(J56/1000000)/((0.76*0.5)/10000)</f>
        <v>0.90999999999999992</v>
      </c>
      <c r="L56">
        <f>AVERAGE(K56,K58,K60,K62,K64)</f>
        <v>1.3576052631578945</v>
      </c>
      <c r="M56" s="4">
        <f t="shared" ref="M56" si="20">AVERAGE(I56:I57)</f>
        <v>2.8</v>
      </c>
      <c r="N56">
        <f>AVERAGE(M56,M58,M60,M62,M64)</f>
        <v>2.8449999999999998</v>
      </c>
    </row>
    <row r="57" spans="1:14" x14ac:dyDescent="0.25">
      <c r="A57" s="20" t="s">
        <v>126</v>
      </c>
      <c r="B57" s="20" t="s">
        <v>127</v>
      </c>
      <c r="C57" s="20">
        <v>3</v>
      </c>
      <c r="D57" s="20">
        <v>6</v>
      </c>
      <c r="E57" s="70" t="s">
        <v>134</v>
      </c>
      <c r="F57" s="47" t="s">
        <v>92</v>
      </c>
      <c r="G57" s="80">
        <v>38.5</v>
      </c>
      <c r="H57" s="102">
        <v>42.97</v>
      </c>
      <c r="I57" s="103">
        <v>2.99</v>
      </c>
    </row>
    <row r="58" spans="1:14" x14ac:dyDescent="0.25">
      <c r="A58" s="20" t="s">
        <v>126</v>
      </c>
      <c r="B58" s="20" t="s">
        <v>130</v>
      </c>
      <c r="C58" s="20">
        <v>9</v>
      </c>
      <c r="D58" s="20">
        <v>6</v>
      </c>
      <c r="E58" s="70" t="s">
        <v>134</v>
      </c>
      <c r="F58" s="47" t="s">
        <v>129</v>
      </c>
      <c r="G58" s="80">
        <v>53.42</v>
      </c>
      <c r="H58" s="102">
        <v>43.39</v>
      </c>
      <c r="I58" s="103">
        <v>3.16</v>
      </c>
      <c r="J58" s="4">
        <f>AVERAGE(G58:G59)</f>
        <v>47.585000000000001</v>
      </c>
      <c r="K58">
        <f>+(J58/1000000)/((0.76*0.5)/10000)</f>
        <v>1.252236842105263</v>
      </c>
      <c r="M58" s="4">
        <f t="shared" ref="M58" si="21">AVERAGE(I58:I59)</f>
        <v>3.29</v>
      </c>
    </row>
    <row r="59" spans="1:14" x14ac:dyDescent="0.25">
      <c r="A59" s="20" t="s">
        <v>126</v>
      </c>
      <c r="B59" s="20" t="s">
        <v>130</v>
      </c>
      <c r="C59" s="20">
        <v>9</v>
      </c>
      <c r="D59" s="20">
        <v>6</v>
      </c>
      <c r="E59" s="70" t="s">
        <v>134</v>
      </c>
      <c r="F59" s="47" t="s">
        <v>92</v>
      </c>
      <c r="G59" s="80">
        <v>41.75</v>
      </c>
      <c r="H59" s="102">
        <v>42.87</v>
      </c>
      <c r="I59" s="103">
        <v>3.42</v>
      </c>
    </row>
    <row r="60" spans="1:14" x14ac:dyDescent="0.25">
      <c r="A60" s="20" t="s">
        <v>126</v>
      </c>
      <c r="B60" s="20" t="s">
        <v>131</v>
      </c>
      <c r="C60" s="20">
        <v>19</v>
      </c>
      <c r="D60" s="20">
        <v>6</v>
      </c>
      <c r="E60" s="70" t="s">
        <v>134</v>
      </c>
      <c r="F60" s="47" t="s">
        <v>129</v>
      </c>
      <c r="G60" s="80">
        <v>47.49</v>
      </c>
      <c r="H60" s="102">
        <v>42.29</v>
      </c>
      <c r="I60" s="103">
        <v>2.62</v>
      </c>
      <c r="J60" s="4">
        <f>AVERAGE(G60:G61)</f>
        <v>64.885000000000005</v>
      </c>
      <c r="K60">
        <f>+(J60/1000000)/((0.76*0.5)/10000)</f>
        <v>1.7074999999999998</v>
      </c>
      <c r="M60" s="4">
        <f t="shared" ref="M60" si="22">AVERAGE(I60:I61)</f>
        <v>2.2949999999999999</v>
      </c>
    </row>
    <row r="61" spans="1:14" x14ac:dyDescent="0.25">
      <c r="A61" s="20" t="s">
        <v>126</v>
      </c>
      <c r="B61" s="20" t="s">
        <v>131</v>
      </c>
      <c r="C61" s="20">
        <v>19</v>
      </c>
      <c r="D61" s="20">
        <v>6</v>
      </c>
      <c r="E61" s="70" t="s">
        <v>134</v>
      </c>
      <c r="F61" s="47" t="s">
        <v>92</v>
      </c>
      <c r="G61" s="80">
        <v>82.28</v>
      </c>
      <c r="H61" s="102">
        <v>42.25</v>
      </c>
      <c r="I61" s="103">
        <v>1.97</v>
      </c>
    </row>
    <row r="62" spans="1:14" x14ac:dyDescent="0.25">
      <c r="A62" s="20" t="s">
        <v>126</v>
      </c>
      <c r="B62" s="20" t="s">
        <v>132</v>
      </c>
      <c r="C62" s="20">
        <v>33</v>
      </c>
      <c r="D62" s="20">
        <v>6</v>
      </c>
      <c r="E62" s="70" t="s">
        <v>134</v>
      </c>
      <c r="F62" s="47" t="s">
        <v>129</v>
      </c>
      <c r="G62" s="80">
        <v>43.31</v>
      </c>
      <c r="H62" s="102">
        <v>43.28</v>
      </c>
      <c r="I62" s="103">
        <v>3.19</v>
      </c>
      <c r="J62" s="4">
        <f>AVERAGE(G62:G63)</f>
        <v>32.9</v>
      </c>
      <c r="K62">
        <f>+(J62/1000000)/((0.76*0.5)/10000)</f>
        <v>0.86578947368421044</v>
      </c>
      <c r="M62" s="4">
        <f t="shared" ref="M62" si="23">AVERAGE(I62:I63)</f>
        <v>3.2249999999999996</v>
      </c>
    </row>
    <row r="63" spans="1:14" x14ac:dyDescent="0.25">
      <c r="A63" s="20" t="s">
        <v>126</v>
      </c>
      <c r="B63" s="20" t="s">
        <v>132</v>
      </c>
      <c r="C63" s="20">
        <v>33</v>
      </c>
      <c r="D63" s="20">
        <v>6</v>
      </c>
      <c r="E63" s="70" t="s">
        <v>134</v>
      </c>
      <c r="F63" s="47" t="s">
        <v>92</v>
      </c>
      <c r="G63" s="101">
        <v>22.49</v>
      </c>
      <c r="H63" s="102">
        <v>42.9</v>
      </c>
      <c r="I63" s="103">
        <v>3.26</v>
      </c>
    </row>
    <row r="64" spans="1:14" x14ac:dyDescent="0.25">
      <c r="A64" s="20" t="s">
        <v>126</v>
      </c>
      <c r="B64" s="20" t="s">
        <v>133</v>
      </c>
      <c r="C64" s="20">
        <v>29</v>
      </c>
      <c r="D64" s="20">
        <v>6</v>
      </c>
      <c r="E64" s="70" t="s">
        <v>134</v>
      </c>
      <c r="F64" s="47" t="s">
        <v>129</v>
      </c>
      <c r="G64" s="80">
        <v>72.61</v>
      </c>
      <c r="H64" s="102">
        <v>41.9</v>
      </c>
      <c r="I64" s="103">
        <v>2.38</v>
      </c>
      <c r="J64" s="4">
        <f>AVERAGE(G64:G65)</f>
        <v>77.995000000000005</v>
      </c>
      <c r="K64">
        <f>+(J64/1000000)/((0.76*0.5)/10000)</f>
        <v>2.0524999999999998</v>
      </c>
      <c r="M64" s="4">
        <f t="shared" ref="M64" si="24">AVERAGE(I64:I65)</f>
        <v>2.6150000000000002</v>
      </c>
    </row>
    <row r="65" spans="1:14" x14ac:dyDescent="0.25">
      <c r="A65" s="20" t="s">
        <v>126</v>
      </c>
      <c r="B65" s="20" t="s">
        <v>133</v>
      </c>
      <c r="C65" s="20">
        <v>29</v>
      </c>
      <c r="D65" s="20">
        <v>6</v>
      </c>
      <c r="E65" s="70" t="s">
        <v>134</v>
      </c>
      <c r="F65" s="47" t="s">
        <v>92</v>
      </c>
      <c r="G65" s="80">
        <v>83.38</v>
      </c>
      <c r="H65" s="102">
        <v>43.08</v>
      </c>
      <c r="I65" s="103">
        <v>2.85</v>
      </c>
    </row>
    <row r="66" spans="1:14" x14ac:dyDescent="0.25">
      <c r="A66" s="20" t="s">
        <v>126</v>
      </c>
      <c r="B66" s="20" t="s">
        <v>135</v>
      </c>
      <c r="C66" s="20">
        <v>23</v>
      </c>
      <c r="D66" s="20">
        <v>8</v>
      </c>
      <c r="E66" s="70" t="s">
        <v>94</v>
      </c>
      <c r="F66" s="47" t="s">
        <v>129</v>
      </c>
      <c r="G66" s="80">
        <v>45.73</v>
      </c>
      <c r="H66" s="102">
        <v>42.99</v>
      </c>
      <c r="I66" s="103">
        <v>2.5299999999999998</v>
      </c>
      <c r="J66" s="4">
        <f>AVERAGE(G66:G67)</f>
        <v>41.364999999999995</v>
      </c>
      <c r="K66">
        <f>+(J66/1000000)/((0.76*0.5)/10000)</f>
        <v>1.0885526315789471</v>
      </c>
      <c r="L66">
        <f>AVERAGE(K66)</f>
        <v>1.0885526315789471</v>
      </c>
      <c r="M66" s="4">
        <f t="shared" ref="M66" si="25">AVERAGE(I66:I67)</f>
        <v>2.5299999999999998</v>
      </c>
      <c r="N66">
        <f>AVERAGE(M66)</f>
        <v>2.5299999999999998</v>
      </c>
    </row>
    <row r="67" spans="1:14" x14ac:dyDescent="0.25">
      <c r="A67" s="20" t="s">
        <v>126</v>
      </c>
      <c r="B67" s="20" t="s">
        <v>135</v>
      </c>
      <c r="C67" s="20">
        <v>23</v>
      </c>
      <c r="D67" s="20">
        <v>8</v>
      </c>
      <c r="E67" s="70" t="s">
        <v>94</v>
      </c>
      <c r="F67" s="47" t="s">
        <v>92</v>
      </c>
      <c r="G67" s="80">
        <v>37</v>
      </c>
      <c r="H67" s="102">
        <v>42.68</v>
      </c>
      <c r="I67" s="103">
        <v>2.5299999999999998</v>
      </c>
    </row>
    <row r="68" spans="1:14" x14ac:dyDescent="0.25">
      <c r="J68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17" workbookViewId="0">
      <selection activeCell="M16" sqref="M16"/>
    </sheetView>
  </sheetViews>
  <sheetFormatPr defaultRowHeight="15" x14ac:dyDescent="0.25"/>
  <cols>
    <col min="3" max="4" width="10.85546875" customWidth="1"/>
    <col min="5" max="5" width="18.85546875" customWidth="1"/>
    <col min="7" max="7" width="11.140625" customWidth="1"/>
  </cols>
  <sheetData>
    <row r="1" spans="1:15" x14ac:dyDescent="0.25">
      <c r="A1" s="81" t="s">
        <v>165</v>
      </c>
      <c r="B1" s="9"/>
      <c r="C1" s="9"/>
      <c r="D1" s="9"/>
      <c r="E1" s="9"/>
      <c r="F1" s="9"/>
      <c r="G1" s="9"/>
    </row>
    <row r="2" spans="1:15" x14ac:dyDescent="0.25">
      <c r="A2" s="81" t="s">
        <v>154</v>
      </c>
      <c r="B2" s="9"/>
      <c r="C2" s="9"/>
      <c r="D2" s="9"/>
      <c r="E2" s="9"/>
      <c r="F2" s="9"/>
      <c r="G2" s="9"/>
    </row>
    <row r="3" spans="1:15" x14ac:dyDescent="0.25">
      <c r="A3" s="81" t="s">
        <v>160</v>
      </c>
      <c r="B3" s="9"/>
      <c r="C3" s="104">
        <v>41408</v>
      </c>
      <c r="D3" s="104"/>
      <c r="E3" s="9"/>
      <c r="F3" s="9" t="s">
        <v>166</v>
      </c>
      <c r="G3" s="104">
        <v>41407</v>
      </c>
    </row>
    <row r="4" spans="1:15" x14ac:dyDescent="0.25">
      <c r="A4" s="9"/>
      <c r="B4" s="9"/>
      <c r="C4" s="9"/>
      <c r="D4" s="9"/>
      <c r="E4" s="9"/>
      <c r="F4" s="9"/>
      <c r="G4" s="9"/>
      <c r="H4" t="s">
        <v>167</v>
      </c>
    </row>
    <row r="5" spans="1:15" ht="26.25" x14ac:dyDescent="0.25">
      <c r="A5" s="75" t="s">
        <v>46</v>
      </c>
      <c r="B5" s="75" t="s">
        <v>111</v>
      </c>
      <c r="C5" s="75" t="s">
        <v>112</v>
      </c>
      <c r="D5" s="75" t="s">
        <v>169</v>
      </c>
      <c r="E5" s="75" t="s">
        <v>0</v>
      </c>
      <c r="F5" s="76" t="s">
        <v>114</v>
      </c>
      <c r="G5" s="82" t="s">
        <v>115</v>
      </c>
      <c r="H5" s="77" t="s">
        <v>168</v>
      </c>
      <c r="I5" s="105" t="s">
        <v>117</v>
      </c>
      <c r="J5" s="105" t="s">
        <v>116</v>
      </c>
      <c r="K5" s="77" t="s">
        <v>118</v>
      </c>
      <c r="L5" s="77" t="s">
        <v>119</v>
      </c>
      <c r="M5" s="77" t="s">
        <v>120</v>
      </c>
      <c r="N5" s="79" t="s">
        <v>170</v>
      </c>
      <c r="O5" s="77" t="s">
        <v>171</v>
      </c>
    </row>
    <row r="6" spans="1:15" x14ac:dyDescent="0.25">
      <c r="A6" s="20" t="s">
        <v>126</v>
      </c>
      <c r="B6" s="20" t="s">
        <v>127</v>
      </c>
      <c r="C6" s="20">
        <v>4</v>
      </c>
      <c r="D6" s="70">
        <v>2</v>
      </c>
      <c r="E6" s="70" t="s">
        <v>139</v>
      </c>
      <c r="F6" s="20" t="s">
        <v>129</v>
      </c>
      <c r="G6" s="54">
        <v>71.099999999999994</v>
      </c>
      <c r="H6" s="22"/>
      <c r="I6" s="54">
        <v>44.62</v>
      </c>
      <c r="J6" s="54">
        <v>2.2999999999999998</v>
      </c>
      <c r="K6" s="4">
        <f>AVERAGE(G6:G7)</f>
        <v>78.599999999999994</v>
      </c>
      <c r="L6">
        <f>+(K6/1000000)/((0.76*0.5)/10000)</f>
        <v>2.0684210526315789</v>
      </c>
      <c r="M6">
        <f>AVERAGE(L6,L8,L10,L12,L14)</f>
        <v>2.4223684210526315</v>
      </c>
      <c r="N6" s="4">
        <f>AVERAGE(J6:J7)</f>
        <v>2.3250000000000002</v>
      </c>
      <c r="O6" s="4">
        <f>AVERAGE(N6,N8,N10,N12,N14)</f>
        <v>1.843</v>
      </c>
    </row>
    <row r="7" spans="1:15" x14ac:dyDescent="0.25">
      <c r="A7" s="20" t="s">
        <v>126</v>
      </c>
      <c r="B7" s="20" t="s">
        <v>127</v>
      </c>
      <c r="C7" s="20">
        <v>4</v>
      </c>
      <c r="D7" s="70">
        <v>2</v>
      </c>
      <c r="E7" s="70" t="s">
        <v>139</v>
      </c>
      <c r="F7" s="20" t="s">
        <v>92</v>
      </c>
      <c r="G7" s="54">
        <v>86.1</v>
      </c>
      <c r="H7" s="22"/>
      <c r="I7" s="54">
        <v>44.85</v>
      </c>
      <c r="J7" s="54">
        <v>2.35</v>
      </c>
    </row>
    <row r="8" spans="1:15" x14ac:dyDescent="0.25">
      <c r="A8" s="20" t="s">
        <v>126</v>
      </c>
      <c r="B8" s="20" t="s">
        <v>130</v>
      </c>
      <c r="C8" s="20">
        <v>8</v>
      </c>
      <c r="D8" s="70">
        <v>2</v>
      </c>
      <c r="E8" s="70" t="s">
        <v>139</v>
      </c>
      <c r="F8" s="20" t="s">
        <v>129</v>
      </c>
      <c r="G8" s="54">
        <v>132.9</v>
      </c>
      <c r="H8" s="22"/>
      <c r="I8" s="54">
        <v>43.65</v>
      </c>
      <c r="J8" s="54">
        <v>1.52</v>
      </c>
      <c r="K8" s="4">
        <f>AVERAGE(G8:G9)</f>
        <v>100.4</v>
      </c>
      <c r="L8">
        <f>+(K8/1000000)/((0.76*0.5)/10000)</f>
        <v>2.6421052631578945</v>
      </c>
      <c r="N8" s="4">
        <f t="shared" ref="N8" si="0">AVERAGE(J8:J9)</f>
        <v>1.53</v>
      </c>
    </row>
    <row r="9" spans="1:15" x14ac:dyDescent="0.25">
      <c r="A9" s="20" t="s">
        <v>126</v>
      </c>
      <c r="B9" s="20" t="s">
        <v>130</v>
      </c>
      <c r="C9" s="20">
        <v>8</v>
      </c>
      <c r="D9" s="70">
        <v>2</v>
      </c>
      <c r="E9" s="70" t="s">
        <v>139</v>
      </c>
      <c r="F9" s="20" t="s">
        <v>92</v>
      </c>
      <c r="G9" s="54">
        <v>67.900000000000006</v>
      </c>
      <c r="H9" s="22">
        <v>31</v>
      </c>
      <c r="I9" s="54">
        <v>43.47</v>
      </c>
      <c r="J9" s="54">
        <v>1.54</v>
      </c>
    </row>
    <row r="10" spans="1:15" x14ac:dyDescent="0.25">
      <c r="A10" s="20" t="s">
        <v>126</v>
      </c>
      <c r="B10" s="20" t="s">
        <v>131</v>
      </c>
      <c r="C10" s="20">
        <v>17</v>
      </c>
      <c r="D10" s="70">
        <v>2</v>
      </c>
      <c r="E10" s="70" t="s">
        <v>139</v>
      </c>
      <c r="F10" s="20" t="s">
        <v>129</v>
      </c>
      <c r="G10" s="54">
        <v>154.1</v>
      </c>
      <c r="H10" s="22"/>
      <c r="I10" s="54">
        <v>44.13</v>
      </c>
      <c r="J10" s="54">
        <v>1.58</v>
      </c>
      <c r="K10" s="4">
        <f>AVERAGE(G10:G11)</f>
        <v>121.9</v>
      </c>
      <c r="L10">
        <f>+(K10/1000000)/((0.76*0.5)/10000)</f>
        <v>3.2078947368421051</v>
      </c>
      <c r="N10" s="4">
        <f t="shared" ref="N10" si="1">AVERAGE(J10:J11)</f>
        <v>1.56</v>
      </c>
    </row>
    <row r="11" spans="1:15" x14ac:dyDescent="0.25">
      <c r="A11" s="20" t="s">
        <v>126</v>
      </c>
      <c r="B11" s="20" t="s">
        <v>131</v>
      </c>
      <c r="C11" s="20">
        <v>17</v>
      </c>
      <c r="D11" s="70">
        <v>2</v>
      </c>
      <c r="E11" s="70" t="s">
        <v>139</v>
      </c>
      <c r="F11" s="20" t="s">
        <v>92</v>
      </c>
      <c r="G11" s="54">
        <v>89.7</v>
      </c>
      <c r="H11" s="22"/>
      <c r="I11" s="54">
        <v>43.84</v>
      </c>
      <c r="J11" s="54">
        <v>1.54</v>
      </c>
    </row>
    <row r="12" spans="1:15" x14ac:dyDescent="0.25">
      <c r="A12" s="20" t="s">
        <v>126</v>
      </c>
      <c r="B12" s="20" t="s">
        <v>132</v>
      </c>
      <c r="C12" s="20">
        <v>32</v>
      </c>
      <c r="D12" s="70">
        <v>2</v>
      </c>
      <c r="E12" s="70" t="s">
        <v>139</v>
      </c>
      <c r="F12" s="20" t="s">
        <v>129</v>
      </c>
      <c r="G12" s="54">
        <v>133</v>
      </c>
      <c r="H12" s="22">
        <v>40</v>
      </c>
      <c r="I12" s="54">
        <v>44.05</v>
      </c>
      <c r="J12" s="54">
        <v>2.04</v>
      </c>
      <c r="K12" s="4">
        <f>AVERAGE(G12:G13)</f>
        <v>94</v>
      </c>
      <c r="L12">
        <f>+(K12/1000000)/((0.76*0.5)/10000)</f>
        <v>2.4736842105263155</v>
      </c>
      <c r="N12" s="4">
        <f t="shared" ref="N12" si="2">AVERAGE(J12:J13)</f>
        <v>1.8149999999999999</v>
      </c>
    </row>
    <row r="13" spans="1:15" x14ac:dyDescent="0.25">
      <c r="A13" s="20" t="s">
        <v>126</v>
      </c>
      <c r="B13" s="20" t="s">
        <v>132</v>
      </c>
      <c r="C13" s="20">
        <v>32</v>
      </c>
      <c r="D13" s="70">
        <v>2</v>
      </c>
      <c r="E13" s="70" t="s">
        <v>139</v>
      </c>
      <c r="F13" s="20" t="s">
        <v>92</v>
      </c>
      <c r="G13" s="54">
        <v>55</v>
      </c>
      <c r="H13" s="22">
        <v>31</v>
      </c>
      <c r="I13" s="54">
        <v>43.44</v>
      </c>
      <c r="J13" s="54">
        <v>1.59</v>
      </c>
    </row>
    <row r="14" spans="1:15" x14ac:dyDescent="0.25">
      <c r="A14" s="20" t="s">
        <v>126</v>
      </c>
      <c r="B14" s="20" t="s">
        <v>133</v>
      </c>
      <c r="C14" s="20">
        <v>30</v>
      </c>
      <c r="D14" s="70">
        <v>2</v>
      </c>
      <c r="E14" s="70" t="s">
        <v>139</v>
      </c>
      <c r="F14" s="20" t="s">
        <v>129</v>
      </c>
      <c r="G14" s="54">
        <v>95.2</v>
      </c>
      <c r="H14" s="22"/>
      <c r="I14" s="54">
        <v>44.54</v>
      </c>
      <c r="J14" s="54">
        <v>2.2999999999999998</v>
      </c>
      <c r="K14" s="4">
        <f>AVERAGE(G14:G15)</f>
        <v>65.349999999999994</v>
      </c>
      <c r="L14">
        <f>+(K14/1000000)/((0.76*0.5)/10000)</f>
        <v>1.7197368421052628</v>
      </c>
      <c r="N14" s="4">
        <f t="shared" ref="N14" si="3">AVERAGE(J14:J15)</f>
        <v>1.9849999999999999</v>
      </c>
    </row>
    <row r="15" spans="1:15" x14ac:dyDescent="0.25">
      <c r="A15" s="20" t="s">
        <v>126</v>
      </c>
      <c r="B15" s="20" t="s">
        <v>133</v>
      </c>
      <c r="C15" s="20">
        <v>30</v>
      </c>
      <c r="D15" s="70">
        <v>2</v>
      </c>
      <c r="E15" s="70" t="s">
        <v>139</v>
      </c>
      <c r="F15" s="20" t="s">
        <v>92</v>
      </c>
      <c r="G15" s="54">
        <v>35.5</v>
      </c>
      <c r="H15" s="22"/>
      <c r="I15" s="54">
        <v>43.9</v>
      </c>
      <c r="J15" s="54">
        <v>1.67</v>
      </c>
    </row>
    <row r="16" spans="1:15" x14ac:dyDescent="0.25">
      <c r="A16" s="20" t="s">
        <v>126</v>
      </c>
      <c r="B16" s="20" t="s">
        <v>127</v>
      </c>
      <c r="C16" s="20">
        <v>7</v>
      </c>
      <c r="D16" s="70">
        <v>3</v>
      </c>
      <c r="E16" s="70" t="s">
        <v>128</v>
      </c>
      <c r="F16" s="20" t="s">
        <v>129</v>
      </c>
      <c r="G16" s="54">
        <v>68</v>
      </c>
      <c r="H16" s="22"/>
      <c r="I16" s="54">
        <v>44.34</v>
      </c>
      <c r="J16" s="54">
        <v>2.19</v>
      </c>
      <c r="K16" s="4">
        <f>AVERAGE(G16:G17)</f>
        <v>104.5</v>
      </c>
      <c r="L16">
        <f>+(K16/1000000)/((0.76*0.5)/10000)</f>
        <v>2.75</v>
      </c>
      <c r="M16">
        <f>AVERAGE(L16,L18,L20,L22,L24)</f>
        <v>2.3663157894736839</v>
      </c>
      <c r="N16" s="4">
        <f t="shared" ref="N16" si="4">AVERAGE(J16:J17)</f>
        <v>2.1150000000000002</v>
      </c>
      <c r="O16" s="4">
        <f>AVERAGE(N16,N18,N20,N22,N24)</f>
        <v>1.8330000000000002</v>
      </c>
    </row>
    <row r="17" spans="1:15" x14ac:dyDescent="0.25">
      <c r="A17" s="20" t="s">
        <v>126</v>
      </c>
      <c r="B17" s="20" t="s">
        <v>127</v>
      </c>
      <c r="C17" s="20">
        <v>7</v>
      </c>
      <c r="D17" s="70">
        <v>3</v>
      </c>
      <c r="E17" s="70" t="s">
        <v>128</v>
      </c>
      <c r="F17" s="20" t="s">
        <v>92</v>
      </c>
      <c r="G17" s="54">
        <v>141</v>
      </c>
      <c r="H17" s="22"/>
      <c r="I17" s="54">
        <v>43.96</v>
      </c>
      <c r="J17" s="54">
        <v>2.04</v>
      </c>
    </row>
    <row r="18" spans="1:15" x14ac:dyDescent="0.25">
      <c r="A18" s="20" t="s">
        <v>126</v>
      </c>
      <c r="B18" s="20" t="s">
        <v>130</v>
      </c>
      <c r="C18" s="20">
        <v>10</v>
      </c>
      <c r="D18" s="70">
        <v>3</v>
      </c>
      <c r="E18" s="70" t="s">
        <v>128</v>
      </c>
      <c r="F18" s="20" t="s">
        <v>129</v>
      </c>
      <c r="G18" s="54">
        <v>45</v>
      </c>
      <c r="H18" s="22"/>
      <c r="I18" s="54">
        <v>43.3</v>
      </c>
      <c r="J18" s="54">
        <v>1.69</v>
      </c>
      <c r="K18" s="4">
        <f>AVERAGE(G18:G19)</f>
        <v>66.5</v>
      </c>
      <c r="L18">
        <f>+(K18/1000000)/((0.76*0.5)/10000)</f>
        <v>1.75</v>
      </c>
      <c r="N18" s="4">
        <f t="shared" ref="N18" si="5">AVERAGE(J18:J19)</f>
        <v>1.885</v>
      </c>
    </row>
    <row r="19" spans="1:15" x14ac:dyDescent="0.25">
      <c r="A19" s="20" t="s">
        <v>126</v>
      </c>
      <c r="B19" s="20" t="s">
        <v>130</v>
      </c>
      <c r="C19" s="20">
        <v>10</v>
      </c>
      <c r="D19" s="70">
        <v>3</v>
      </c>
      <c r="E19" s="70" t="s">
        <v>128</v>
      </c>
      <c r="F19" s="20" t="s">
        <v>92</v>
      </c>
      <c r="G19" s="54">
        <v>88</v>
      </c>
      <c r="H19" s="22"/>
      <c r="I19" s="54">
        <v>44.32</v>
      </c>
      <c r="J19" s="54">
        <v>2.08</v>
      </c>
    </row>
    <row r="20" spans="1:15" x14ac:dyDescent="0.25">
      <c r="A20" s="20" t="s">
        <v>126</v>
      </c>
      <c r="B20" s="20" t="s">
        <v>131</v>
      </c>
      <c r="C20" s="20">
        <v>18</v>
      </c>
      <c r="D20" s="70">
        <v>3</v>
      </c>
      <c r="E20" s="70" t="s">
        <v>128</v>
      </c>
      <c r="F20" s="20" t="s">
        <v>129</v>
      </c>
      <c r="G20" s="54">
        <v>134.6</v>
      </c>
      <c r="H20" s="22"/>
      <c r="I20" s="54">
        <v>43.91</v>
      </c>
      <c r="J20" s="54">
        <v>1.89</v>
      </c>
      <c r="K20" s="4">
        <f>AVERAGE(G20:G21)</f>
        <v>107.8</v>
      </c>
      <c r="L20">
        <f>+(K20/1000000)/((0.76*0.5)/10000)</f>
        <v>2.8368421052631576</v>
      </c>
      <c r="N20" s="4">
        <f t="shared" ref="N20" si="6">AVERAGE(J20:J21)</f>
        <v>1.7849999999999999</v>
      </c>
    </row>
    <row r="21" spans="1:15" x14ac:dyDescent="0.25">
      <c r="A21" s="20" t="s">
        <v>126</v>
      </c>
      <c r="B21" s="20" t="s">
        <v>131</v>
      </c>
      <c r="C21" s="20">
        <v>18</v>
      </c>
      <c r="D21" s="70">
        <v>3</v>
      </c>
      <c r="E21" s="70" t="s">
        <v>128</v>
      </c>
      <c r="F21" s="20" t="s">
        <v>92</v>
      </c>
      <c r="G21" s="54">
        <v>81</v>
      </c>
      <c r="H21" s="22"/>
      <c r="I21" s="54">
        <v>43.26</v>
      </c>
      <c r="J21" s="54">
        <v>1.68</v>
      </c>
    </row>
    <row r="22" spans="1:15" x14ac:dyDescent="0.25">
      <c r="A22" s="20" t="s">
        <v>126</v>
      </c>
      <c r="B22" s="20" t="s">
        <v>132</v>
      </c>
      <c r="C22" s="20">
        <v>21</v>
      </c>
      <c r="D22" s="70">
        <v>3</v>
      </c>
      <c r="E22" s="70" t="s">
        <v>128</v>
      </c>
      <c r="F22" s="20" t="s">
        <v>129</v>
      </c>
      <c r="G22" s="54">
        <v>52.8</v>
      </c>
      <c r="H22" s="22"/>
      <c r="I22" s="54">
        <v>43.4</v>
      </c>
      <c r="J22" s="54">
        <v>1.6</v>
      </c>
      <c r="K22" s="4">
        <f>AVERAGE(G22:G23)</f>
        <v>92.85</v>
      </c>
      <c r="L22">
        <f>+(K22/1000000)/((0.76*0.5)/10000)</f>
        <v>2.4434210526315785</v>
      </c>
      <c r="N22" s="4">
        <f t="shared" ref="N22" si="7">AVERAGE(J22:J23)</f>
        <v>1.615</v>
      </c>
    </row>
    <row r="23" spans="1:15" x14ac:dyDescent="0.25">
      <c r="A23" s="20" t="s">
        <v>126</v>
      </c>
      <c r="B23" s="20" t="s">
        <v>132</v>
      </c>
      <c r="C23" s="20">
        <v>21</v>
      </c>
      <c r="D23" s="70">
        <v>3</v>
      </c>
      <c r="E23" s="70" t="s">
        <v>128</v>
      </c>
      <c r="F23" s="20" t="s">
        <v>92</v>
      </c>
      <c r="G23" s="54">
        <v>132.9</v>
      </c>
      <c r="H23" s="22"/>
      <c r="I23" s="54">
        <v>44.02</v>
      </c>
      <c r="J23" s="54">
        <v>1.63</v>
      </c>
    </row>
    <row r="24" spans="1:15" x14ac:dyDescent="0.25">
      <c r="A24" s="20" t="s">
        <v>126</v>
      </c>
      <c r="B24" s="20" t="s">
        <v>133</v>
      </c>
      <c r="C24" s="20">
        <v>31</v>
      </c>
      <c r="D24" s="70">
        <v>3</v>
      </c>
      <c r="E24" s="70" t="s">
        <v>128</v>
      </c>
      <c r="F24" s="20" t="s">
        <v>129</v>
      </c>
      <c r="G24" s="54">
        <v>97.8</v>
      </c>
      <c r="H24" s="22"/>
      <c r="I24" s="54">
        <v>44.2</v>
      </c>
      <c r="J24" s="54">
        <v>2.0099999999999998</v>
      </c>
      <c r="K24" s="4">
        <f>AVERAGE(G24:G25)</f>
        <v>77.95</v>
      </c>
      <c r="L24">
        <f>+(K24/1000000)/((0.76*0.5)/10000)</f>
        <v>2.051315789473684</v>
      </c>
      <c r="N24" s="4">
        <f t="shared" ref="N24" si="8">AVERAGE(J24:J25)</f>
        <v>1.7649999999999999</v>
      </c>
    </row>
    <row r="25" spans="1:15" x14ac:dyDescent="0.25">
      <c r="A25" s="20" t="s">
        <v>126</v>
      </c>
      <c r="B25" s="20" t="s">
        <v>133</v>
      </c>
      <c r="C25" s="20">
        <v>31</v>
      </c>
      <c r="D25" s="70">
        <v>3</v>
      </c>
      <c r="E25" s="70" t="s">
        <v>128</v>
      </c>
      <c r="F25" s="20" t="s">
        <v>92</v>
      </c>
      <c r="G25" s="54">
        <v>58.1</v>
      </c>
      <c r="H25" s="22"/>
      <c r="I25" s="54">
        <v>43.5</v>
      </c>
      <c r="J25" s="54">
        <v>1.52</v>
      </c>
    </row>
    <row r="26" spans="1:15" x14ac:dyDescent="0.25">
      <c r="A26" s="20" t="s">
        <v>126</v>
      </c>
      <c r="B26" s="20" t="s">
        <v>135</v>
      </c>
      <c r="C26" s="20">
        <v>35</v>
      </c>
      <c r="D26" s="70">
        <v>7</v>
      </c>
      <c r="E26" s="70" t="s">
        <v>106</v>
      </c>
      <c r="F26" s="20" t="s">
        <v>129</v>
      </c>
      <c r="G26" s="54">
        <v>5.5</v>
      </c>
      <c r="H26" s="22"/>
      <c r="I26" s="54">
        <v>44.4</v>
      </c>
      <c r="J26" s="54">
        <v>2.34</v>
      </c>
      <c r="K26" s="4">
        <f>AVERAGE(G26:G27)</f>
        <v>12</v>
      </c>
      <c r="L26">
        <f>+(K26/1000000)/((0.76*0.5)/10000)</f>
        <v>0.31578947368421051</v>
      </c>
      <c r="M26">
        <f>AVERAGE(L26)</f>
        <v>0.31578947368421051</v>
      </c>
      <c r="N26" s="4">
        <f t="shared" ref="N26" si="9">AVERAGE(J26:J27)</f>
        <v>2.355</v>
      </c>
      <c r="O26" s="4">
        <v>2.355</v>
      </c>
    </row>
    <row r="27" spans="1:15" x14ac:dyDescent="0.25">
      <c r="A27" s="20" t="s">
        <v>126</v>
      </c>
      <c r="B27" s="20" t="s">
        <v>135</v>
      </c>
      <c r="C27" s="20">
        <v>35</v>
      </c>
      <c r="D27" s="70">
        <v>7</v>
      </c>
      <c r="E27" s="70" t="s">
        <v>106</v>
      </c>
      <c r="F27" s="20" t="s">
        <v>92</v>
      </c>
      <c r="G27" s="54">
        <v>18.5</v>
      </c>
      <c r="H27" s="22"/>
      <c r="I27" s="54">
        <v>44.17</v>
      </c>
      <c r="J27" s="54">
        <v>2.37</v>
      </c>
    </row>
    <row r="28" spans="1:15" x14ac:dyDescent="0.25">
      <c r="A28" s="20" t="s">
        <v>126</v>
      </c>
      <c r="B28" s="20" t="s">
        <v>135</v>
      </c>
      <c r="C28" s="20">
        <v>23</v>
      </c>
      <c r="D28" s="70">
        <v>8</v>
      </c>
      <c r="E28" s="70" t="s">
        <v>94</v>
      </c>
      <c r="F28" s="20" t="s">
        <v>129</v>
      </c>
      <c r="G28" s="54">
        <v>46.3</v>
      </c>
      <c r="H28" s="22">
        <v>40</v>
      </c>
      <c r="I28" s="54">
        <v>43.83</v>
      </c>
      <c r="J28" s="54">
        <v>1.78</v>
      </c>
      <c r="K28" s="4">
        <f>AVERAGE(G28:G29)</f>
        <v>47.25</v>
      </c>
      <c r="L28">
        <f>+(K28/1000000)/((0.76*0.5)/10000)</f>
        <v>1.243421052631579</v>
      </c>
      <c r="M28">
        <f>AVERAGE(L28)</f>
        <v>1.243421052631579</v>
      </c>
      <c r="N28" s="4">
        <f t="shared" ref="N28" si="10">AVERAGE(J28:J29)</f>
        <v>2.0150000000000001</v>
      </c>
      <c r="O28" s="4">
        <v>2.0150000000000001</v>
      </c>
    </row>
    <row r="29" spans="1:15" x14ac:dyDescent="0.25">
      <c r="A29" s="20" t="s">
        <v>126</v>
      </c>
      <c r="B29" s="20" t="s">
        <v>135</v>
      </c>
      <c r="C29" s="20">
        <v>23</v>
      </c>
      <c r="D29" s="70">
        <v>8</v>
      </c>
      <c r="E29" s="70" t="s">
        <v>94</v>
      </c>
      <c r="F29" s="20" t="s">
        <v>92</v>
      </c>
      <c r="G29" s="54">
        <v>48.2</v>
      </c>
      <c r="H29" s="22">
        <v>46</v>
      </c>
      <c r="I29" s="54">
        <v>43.35</v>
      </c>
      <c r="J29" s="54">
        <v>2.25</v>
      </c>
    </row>
    <row r="30" spans="1:15" x14ac:dyDescent="0.25">
      <c r="H30" t="e">
        <f>AVERAGE(H11,H20,H21,H26,H27)</f>
        <v>#DIV/0!</v>
      </c>
    </row>
    <row r="32" spans="1:15" x14ac:dyDescent="0.25">
      <c r="A32" s="81" t="s">
        <v>172</v>
      </c>
      <c r="B32" s="9"/>
      <c r="C32" s="9"/>
      <c r="D32" s="9"/>
      <c r="E32" s="9"/>
      <c r="F32" s="9"/>
    </row>
    <row r="33" spans="1:14" x14ac:dyDescent="0.25">
      <c r="A33" s="81" t="s">
        <v>154</v>
      </c>
      <c r="B33" s="9"/>
      <c r="C33" s="9"/>
      <c r="D33" s="9"/>
      <c r="E33" s="9"/>
      <c r="F33" s="9"/>
    </row>
    <row r="34" spans="1:14" x14ac:dyDescent="0.25">
      <c r="A34" s="81" t="s">
        <v>160</v>
      </c>
      <c r="B34" s="9"/>
      <c r="C34" s="104">
        <v>41394</v>
      </c>
      <c r="D34" s="9" t="s">
        <v>173</v>
      </c>
      <c r="E34" s="9"/>
      <c r="F34" s="9"/>
    </row>
    <row r="35" spans="1:14" x14ac:dyDescent="0.25">
      <c r="A35" s="9"/>
      <c r="B35" s="9"/>
      <c r="C35" s="9"/>
      <c r="D35" s="9"/>
      <c r="E35" s="9"/>
      <c r="F35" s="9"/>
    </row>
    <row r="36" spans="1:14" ht="26.25" x14ac:dyDescent="0.25">
      <c r="A36" s="75" t="s">
        <v>46</v>
      </c>
      <c r="B36" s="75" t="s">
        <v>111</v>
      </c>
      <c r="C36" s="75" t="s">
        <v>112</v>
      </c>
      <c r="D36" s="75" t="s">
        <v>142</v>
      </c>
      <c r="E36" s="75" t="s">
        <v>0</v>
      </c>
      <c r="F36" s="76" t="s">
        <v>114</v>
      </c>
      <c r="G36" s="82" t="s">
        <v>115</v>
      </c>
      <c r="H36" s="20" t="s">
        <v>163</v>
      </c>
      <c r="I36" s="20" t="s">
        <v>164</v>
      </c>
      <c r="J36" s="77" t="s">
        <v>118</v>
      </c>
      <c r="K36" s="77" t="s">
        <v>119</v>
      </c>
      <c r="L36" s="77" t="s">
        <v>120</v>
      </c>
      <c r="M36" s="79" t="s">
        <v>170</v>
      </c>
      <c r="N36" s="77" t="s">
        <v>171</v>
      </c>
    </row>
    <row r="37" spans="1:14" x14ac:dyDescent="0.25">
      <c r="A37" s="20" t="s">
        <v>138</v>
      </c>
      <c r="B37" s="20" t="s">
        <v>127</v>
      </c>
      <c r="C37" s="20">
        <v>20</v>
      </c>
      <c r="D37" s="20">
        <v>3</v>
      </c>
      <c r="E37" s="70" t="s">
        <v>128</v>
      </c>
      <c r="F37" s="20" t="s">
        <v>129</v>
      </c>
      <c r="G37" s="22">
        <v>1.5</v>
      </c>
      <c r="H37" s="22"/>
      <c r="I37" s="22"/>
      <c r="J37" s="4">
        <f>AVERAGE(G37:G38)</f>
        <v>1.9</v>
      </c>
      <c r="K37">
        <f>+(J37/1000000)/((0.76*0.5)/10000)</f>
        <v>4.9999999999999989E-2</v>
      </c>
      <c r="L37">
        <f>AVERAGE(K37,K39,K41,K43,K45)</f>
        <v>0.15842105263157896</v>
      </c>
      <c r="M37" s="4">
        <f>AVERAGE(I37:I38)</f>
        <v>3.72</v>
      </c>
      <c r="N37" s="4">
        <f>AVERAGE(M37,M39,M41,M43,M45)</f>
        <v>3.746</v>
      </c>
    </row>
    <row r="38" spans="1:14" x14ac:dyDescent="0.25">
      <c r="A38" s="20" t="s">
        <v>138</v>
      </c>
      <c r="B38" s="20" t="s">
        <v>127</v>
      </c>
      <c r="C38" s="20">
        <v>20</v>
      </c>
      <c r="D38" s="20">
        <v>3</v>
      </c>
      <c r="E38" s="70" t="s">
        <v>128</v>
      </c>
      <c r="F38" s="20" t="s">
        <v>92</v>
      </c>
      <c r="G38" s="22">
        <v>2.2999999999999998</v>
      </c>
      <c r="H38" s="54">
        <v>44.22</v>
      </c>
      <c r="I38" s="54">
        <v>3.72</v>
      </c>
    </row>
    <row r="39" spans="1:14" x14ac:dyDescent="0.25">
      <c r="A39" s="20" t="s">
        <v>138</v>
      </c>
      <c r="B39" s="20" t="s">
        <v>130</v>
      </c>
      <c r="C39" s="20">
        <v>14</v>
      </c>
      <c r="D39" s="20">
        <v>3</v>
      </c>
      <c r="E39" s="70" t="s">
        <v>128</v>
      </c>
      <c r="F39" s="20" t="s">
        <v>129</v>
      </c>
      <c r="G39" s="22">
        <v>5.8</v>
      </c>
      <c r="H39" s="22"/>
      <c r="I39" s="22"/>
      <c r="J39" s="4">
        <f t="shared" ref="J39" si="11">AVERAGE(G39:G40)</f>
        <v>8.1</v>
      </c>
      <c r="K39">
        <f>+(J39/1000000)/((0.76*0.5)/10000)</f>
        <v>0.2131578947368421</v>
      </c>
      <c r="M39" s="4">
        <f t="shared" ref="M39" si="12">AVERAGE(I39:I40)</f>
        <v>3.59</v>
      </c>
    </row>
    <row r="40" spans="1:14" x14ac:dyDescent="0.25">
      <c r="A40" s="20" t="s">
        <v>138</v>
      </c>
      <c r="B40" s="20" t="s">
        <v>130</v>
      </c>
      <c r="C40" s="20">
        <v>14</v>
      </c>
      <c r="D40" s="20">
        <v>3</v>
      </c>
      <c r="E40" s="70" t="s">
        <v>128</v>
      </c>
      <c r="F40" s="20" t="s">
        <v>92</v>
      </c>
      <c r="G40" s="22">
        <v>10.4</v>
      </c>
      <c r="H40" s="54">
        <v>44.57</v>
      </c>
      <c r="I40" s="54">
        <v>3.59</v>
      </c>
    </row>
    <row r="41" spans="1:14" x14ac:dyDescent="0.25">
      <c r="A41" s="20" t="s">
        <v>138</v>
      </c>
      <c r="B41" s="20" t="s">
        <v>131</v>
      </c>
      <c r="C41" s="20">
        <v>7</v>
      </c>
      <c r="D41" s="20">
        <v>3</v>
      </c>
      <c r="E41" s="70" t="s">
        <v>128</v>
      </c>
      <c r="F41" s="20" t="s">
        <v>129</v>
      </c>
      <c r="G41" s="22">
        <v>5.6</v>
      </c>
      <c r="H41" s="22"/>
      <c r="I41" s="22"/>
      <c r="J41" s="4">
        <f t="shared" ref="J41" si="13">AVERAGE(G41:G42)</f>
        <v>10.050000000000001</v>
      </c>
      <c r="K41">
        <f>+(J41/1000000)/((0.76*0.5)/10000)</f>
        <v>0.26447368421052631</v>
      </c>
      <c r="M41" s="4">
        <f t="shared" ref="M41" si="14">AVERAGE(I41:I42)</f>
        <v>3.98</v>
      </c>
    </row>
    <row r="42" spans="1:14" x14ac:dyDescent="0.25">
      <c r="A42" s="20" t="s">
        <v>138</v>
      </c>
      <c r="B42" s="20" t="s">
        <v>131</v>
      </c>
      <c r="C42" s="20">
        <v>7</v>
      </c>
      <c r="D42" s="20">
        <v>3</v>
      </c>
      <c r="E42" s="70" t="s">
        <v>128</v>
      </c>
      <c r="F42" s="20" t="s">
        <v>92</v>
      </c>
      <c r="G42" s="22">
        <v>14.5</v>
      </c>
      <c r="H42" s="54">
        <v>44.52</v>
      </c>
      <c r="I42" s="54">
        <v>3.98</v>
      </c>
    </row>
    <row r="43" spans="1:14" x14ac:dyDescent="0.25">
      <c r="A43" s="20" t="s">
        <v>138</v>
      </c>
      <c r="B43" s="20" t="s">
        <v>132</v>
      </c>
      <c r="C43" s="20">
        <v>28</v>
      </c>
      <c r="D43" s="20">
        <v>3</v>
      </c>
      <c r="E43" s="70" t="s">
        <v>128</v>
      </c>
      <c r="F43" s="20" t="s">
        <v>129</v>
      </c>
      <c r="G43" s="22">
        <v>9.1</v>
      </c>
      <c r="H43" s="22"/>
      <c r="I43" s="22"/>
      <c r="J43" s="4">
        <f t="shared" ref="J43" si="15">AVERAGE(G43:G44)</f>
        <v>9.5</v>
      </c>
      <c r="K43">
        <f>+(J43/1000000)/((0.76*0.5)/10000)</f>
        <v>0.25</v>
      </c>
      <c r="M43" s="4">
        <f t="shared" ref="M43" si="16">AVERAGE(I43:I44)</f>
        <v>3.86</v>
      </c>
    </row>
    <row r="44" spans="1:14" x14ac:dyDescent="0.25">
      <c r="A44" s="20" t="s">
        <v>138</v>
      </c>
      <c r="B44" s="20" t="s">
        <v>132</v>
      </c>
      <c r="C44" s="20">
        <v>28</v>
      </c>
      <c r="D44" s="20">
        <v>3</v>
      </c>
      <c r="E44" s="70" t="s">
        <v>128</v>
      </c>
      <c r="F44" s="20" t="s">
        <v>92</v>
      </c>
      <c r="G44" s="22">
        <v>9.9</v>
      </c>
      <c r="H44" s="54">
        <v>42.86</v>
      </c>
      <c r="I44" s="54">
        <v>3.86</v>
      </c>
    </row>
    <row r="45" spans="1:14" x14ac:dyDescent="0.25">
      <c r="A45" s="20" t="s">
        <v>138</v>
      </c>
      <c r="B45" s="20" t="s">
        <v>133</v>
      </c>
      <c r="C45" s="20">
        <v>32</v>
      </c>
      <c r="D45" s="20">
        <v>3</v>
      </c>
      <c r="E45" s="70" t="s">
        <v>128</v>
      </c>
      <c r="F45" s="20" t="s">
        <v>129</v>
      </c>
      <c r="G45" s="22">
        <v>1</v>
      </c>
      <c r="H45" s="22"/>
      <c r="I45" s="22"/>
      <c r="J45" s="4">
        <f t="shared" ref="J45" si="17">AVERAGE(G45:G46)</f>
        <v>0.55000000000000004</v>
      </c>
      <c r="K45">
        <f>+(J45/1000000)/((0.76*0.5)/10000)</f>
        <v>1.4473684210526316E-2</v>
      </c>
      <c r="M45" s="4">
        <f t="shared" ref="M45" si="18">AVERAGE(I45:I46)</f>
        <v>3.58</v>
      </c>
    </row>
    <row r="46" spans="1:14" x14ac:dyDescent="0.25">
      <c r="A46" s="20" t="s">
        <v>138</v>
      </c>
      <c r="B46" s="20" t="s">
        <v>133</v>
      </c>
      <c r="C46" s="20">
        <v>32</v>
      </c>
      <c r="D46" s="20">
        <v>3</v>
      </c>
      <c r="E46" s="70" t="s">
        <v>128</v>
      </c>
      <c r="F46" s="20" t="s">
        <v>92</v>
      </c>
      <c r="G46" s="22">
        <v>0.1</v>
      </c>
      <c r="H46" s="54">
        <v>42.77</v>
      </c>
      <c r="I46" s="54">
        <v>3.58</v>
      </c>
    </row>
    <row r="47" spans="1:14" x14ac:dyDescent="0.25">
      <c r="A47" s="20" t="s">
        <v>138</v>
      </c>
      <c r="B47" s="20" t="s">
        <v>127</v>
      </c>
      <c r="C47" s="20">
        <v>19</v>
      </c>
      <c r="D47" s="20">
        <v>5</v>
      </c>
      <c r="E47" s="70" t="s">
        <v>146</v>
      </c>
      <c r="F47" s="20" t="s">
        <v>129</v>
      </c>
      <c r="G47" s="22">
        <v>5.8</v>
      </c>
      <c r="H47" s="22"/>
      <c r="I47" s="22"/>
      <c r="J47" s="4">
        <f t="shared" ref="J47" si="19">AVERAGE(G47:G48)</f>
        <v>5.15</v>
      </c>
      <c r="K47">
        <f>+(J47/1000000)/((0.76*0.5)/10000)</f>
        <v>0.13552631578947369</v>
      </c>
      <c r="L47">
        <f>AVERAGE(K47,K49,K51,K53,K55)</f>
        <v>0.25052631578947371</v>
      </c>
      <c r="M47" s="4">
        <f t="shared" ref="M47" si="20">AVERAGE(I47:I48)</f>
        <v>3.8</v>
      </c>
      <c r="N47" s="4">
        <f>AVERAGE(M47,M49,M51,M53,M55)</f>
        <v>3.8939999999999997</v>
      </c>
    </row>
    <row r="48" spans="1:14" x14ac:dyDescent="0.25">
      <c r="A48" s="20" t="s">
        <v>138</v>
      </c>
      <c r="B48" s="20" t="s">
        <v>127</v>
      </c>
      <c r="C48" s="20">
        <v>19</v>
      </c>
      <c r="D48" s="20">
        <v>5</v>
      </c>
      <c r="E48" s="70" t="s">
        <v>146</v>
      </c>
      <c r="F48" s="20" t="s">
        <v>92</v>
      </c>
      <c r="G48" s="22">
        <v>4.5</v>
      </c>
      <c r="H48" s="54">
        <v>42.33</v>
      </c>
      <c r="I48" s="54">
        <v>3.8</v>
      </c>
    </row>
    <row r="49" spans="1:14" x14ac:dyDescent="0.25">
      <c r="A49" s="20" t="s">
        <v>138</v>
      </c>
      <c r="B49" s="20" t="s">
        <v>130</v>
      </c>
      <c r="C49" s="20">
        <v>13</v>
      </c>
      <c r="D49" s="20">
        <v>5</v>
      </c>
      <c r="E49" s="70" t="s">
        <v>146</v>
      </c>
      <c r="F49" s="20" t="s">
        <v>129</v>
      </c>
      <c r="G49" s="22">
        <v>4.2</v>
      </c>
      <c r="H49" s="22"/>
      <c r="I49" s="22"/>
      <c r="J49" s="4">
        <f t="shared" ref="J49" si="21">AVERAGE(G49:G50)</f>
        <v>5.65</v>
      </c>
      <c r="K49">
        <f>+(J49/1000000)/((0.76*0.5)/10000)</f>
        <v>0.14868421052631578</v>
      </c>
      <c r="M49" s="4">
        <f t="shared" ref="M49" si="22">AVERAGE(I49:I50)</f>
        <v>4.18</v>
      </c>
    </row>
    <row r="50" spans="1:14" x14ac:dyDescent="0.25">
      <c r="A50" s="20" t="s">
        <v>138</v>
      </c>
      <c r="B50" s="20" t="s">
        <v>130</v>
      </c>
      <c r="C50" s="20">
        <v>13</v>
      </c>
      <c r="D50" s="20">
        <v>5</v>
      </c>
      <c r="E50" s="70" t="s">
        <v>146</v>
      </c>
      <c r="F50" s="20" t="s">
        <v>92</v>
      </c>
      <c r="G50" s="22">
        <v>7.1</v>
      </c>
      <c r="H50" s="54">
        <v>44.84</v>
      </c>
      <c r="I50" s="54">
        <v>4.18</v>
      </c>
    </row>
    <row r="51" spans="1:14" x14ac:dyDescent="0.25">
      <c r="A51" s="20" t="s">
        <v>138</v>
      </c>
      <c r="B51" s="20" t="s">
        <v>131</v>
      </c>
      <c r="C51" s="20">
        <v>11</v>
      </c>
      <c r="D51" s="20">
        <v>5</v>
      </c>
      <c r="E51" s="70" t="s">
        <v>146</v>
      </c>
      <c r="F51" s="20" t="s">
        <v>129</v>
      </c>
      <c r="G51" s="22">
        <v>23.4</v>
      </c>
      <c r="H51" s="22"/>
      <c r="I51" s="22"/>
      <c r="J51" s="4">
        <f t="shared" ref="J51" si="23">AVERAGE(G51:G52)</f>
        <v>20.6</v>
      </c>
      <c r="K51">
        <f>+(J51/1000000)/((0.76*0.5)/10000)</f>
        <v>0.54210526315789476</v>
      </c>
      <c r="M51" s="4">
        <f t="shared" ref="M51" si="24">AVERAGE(I51:I52)</f>
        <v>3.62</v>
      </c>
    </row>
    <row r="52" spans="1:14" x14ac:dyDescent="0.25">
      <c r="A52" s="20" t="s">
        <v>138</v>
      </c>
      <c r="B52" s="20" t="s">
        <v>131</v>
      </c>
      <c r="C52" s="20">
        <v>11</v>
      </c>
      <c r="D52" s="20">
        <v>5</v>
      </c>
      <c r="E52" s="70" t="s">
        <v>146</v>
      </c>
      <c r="F52" s="20" t="s">
        <v>92</v>
      </c>
      <c r="G52" s="22">
        <v>17.8</v>
      </c>
      <c r="H52" s="54">
        <v>44.43</v>
      </c>
      <c r="I52" s="54">
        <v>3.62</v>
      </c>
    </row>
    <row r="53" spans="1:14" x14ac:dyDescent="0.25">
      <c r="A53" s="20" t="s">
        <v>138</v>
      </c>
      <c r="B53" s="20" t="s">
        <v>132</v>
      </c>
      <c r="C53" s="20">
        <v>3</v>
      </c>
      <c r="D53" s="20">
        <v>5</v>
      </c>
      <c r="E53" s="70" t="s">
        <v>146</v>
      </c>
      <c r="F53" s="20" t="s">
        <v>129</v>
      </c>
      <c r="G53" s="22">
        <v>9.1999999999999993</v>
      </c>
      <c r="H53" s="22"/>
      <c r="I53" s="22"/>
      <c r="J53" s="4">
        <f t="shared" ref="J53" si="25">AVERAGE(G53:G54)</f>
        <v>14.299999999999999</v>
      </c>
      <c r="K53">
        <f>+(J53/1000000)/((0.76*0.5)/10000)</f>
        <v>0.37631578947368416</v>
      </c>
      <c r="M53" s="4">
        <f t="shared" ref="M53" si="26">AVERAGE(I53:I54)</f>
        <v>3.83</v>
      </c>
    </row>
    <row r="54" spans="1:14" x14ac:dyDescent="0.25">
      <c r="A54" s="20" t="s">
        <v>138</v>
      </c>
      <c r="B54" s="20" t="s">
        <v>132</v>
      </c>
      <c r="C54" s="20">
        <v>3</v>
      </c>
      <c r="D54" s="20">
        <v>5</v>
      </c>
      <c r="E54" s="70" t="s">
        <v>146</v>
      </c>
      <c r="F54" s="20" t="s">
        <v>92</v>
      </c>
      <c r="G54" s="22">
        <v>19.399999999999999</v>
      </c>
      <c r="H54" s="54">
        <v>43.5</v>
      </c>
      <c r="I54" s="54">
        <v>3.83</v>
      </c>
    </row>
    <row r="55" spans="1:14" x14ac:dyDescent="0.25">
      <c r="A55" s="20" t="s">
        <v>138</v>
      </c>
      <c r="B55" s="20" t="s">
        <v>133</v>
      </c>
      <c r="C55" s="20">
        <v>34</v>
      </c>
      <c r="D55" s="20">
        <v>5</v>
      </c>
      <c r="E55" s="70" t="s">
        <v>146</v>
      </c>
      <c r="F55" s="20" t="s">
        <v>129</v>
      </c>
      <c r="G55" s="22">
        <v>2.2999999999999998</v>
      </c>
      <c r="H55" s="22"/>
      <c r="I55" s="22"/>
      <c r="J55" s="4">
        <f t="shared" ref="J55" si="27">AVERAGE(G55:G56)</f>
        <v>1.9</v>
      </c>
      <c r="K55">
        <f>+(J55/1000000)/((0.76*0.5)/10000)</f>
        <v>4.9999999999999989E-2</v>
      </c>
      <c r="M55" s="4">
        <f t="shared" ref="M55" si="28">AVERAGE(I55:I56)</f>
        <v>4.04</v>
      </c>
    </row>
    <row r="56" spans="1:14" x14ac:dyDescent="0.25">
      <c r="A56" s="20" t="s">
        <v>138</v>
      </c>
      <c r="B56" s="20" t="s">
        <v>133</v>
      </c>
      <c r="C56" s="20">
        <v>34</v>
      </c>
      <c r="D56" s="20">
        <v>5</v>
      </c>
      <c r="E56" s="70" t="s">
        <v>146</v>
      </c>
      <c r="F56" s="20" t="s">
        <v>92</v>
      </c>
      <c r="G56" s="22">
        <v>1.5</v>
      </c>
      <c r="H56" s="54">
        <v>44.04</v>
      </c>
      <c r="I56" s="54">
        <v>4.04</v>
      </c>
    </row>
    <row r="57" spans="1:14" x14ac:dyDescent="0.25">
      <c r="A57" s="20" t="s">
        <v>138</v>
      </c>
      <c r="B57" s="20" t="s">
        <v>127</v>
      </c>
      <c r="C57" s="20">
        <v>22</v>
      </c>
      <c r="D57" s="20">
        <v>6</v>
      </c>
      <c r="E57" s="70" t="s">
        <v>134</v>
      </c>
      <c r="F57" s="20" t="s">
        <v>129</v>
      </c>
      <c r="G57" s="22">
        <v>6.2</v>
      </c>
      <c r="H57" s="22"/>
      <c r="I57" s="22"/>
      <c r="J57" s="4">
        <f t="shared" ref="J57" si="29">AVERAGE(G57:G58)</f>
        <v>5.9</v>
      </c>
      <c r="K57">
        <f>+(J57/1000000)/((0.76*0.5)/10000)</f>
        <v>0.15526315789473685</v>
      </c>
      <c r="L57">
        <f>AVERAGE(K57,K59,K61,K63,K65)</f>
        <v>0.28210526315789475</v>
      </c>
      <c r="M57" s="4">
        <f t="shared" ref="M57" si="30">AVERAGE(I57:I58)</f>
        <v>3.84</v>
      </c>
      <c r="N57" s="4">
        <f>AVERAGE(M57,M59,M61,M63,M65)</f>
        <v>3.7839999999999998</v>
      </c>
    </row>
    <row r="58" spans="1:14" x14ac:dyDescent="0.25">
      <c r="A58" s="20" t="s">
        <v>138</v>
      </c>
      <c r="B58" s="20" t="s">
        <v>127</v>
      </c>
      <c r="C58" s="20">
        <v>22</v>
      </c>
      <c r="D58" s="20">
        <v>6</v>
      </c>
      <c r="E58" s="70" t="s">
        <v>134</v>
      </c>
      <c r="F58" s="20" t="s">
        <v>92</v>
      </c>
      <c r="G58" s="22">
        <v>5.6</v>
      </c>
      <c r="H58" s="54">
        <v>41.71</v>
      </c>
      <c r="I58" s="54">
        <v>3.84</v>
      </c>
    </row>
    <row r="59" spans="1:14" x14ac:dyDescent="0.25">
      <c r="A59" s="20" t="s">
        <v>138</v>
      </c>
      <c r="B59" s="20" t="s">
        <v>130</v>
      </c>
      <c r="C59" s="20">
        <v>17</v>
      </c>
      <c r="D59" s="20">
        <v>6</v>
      </c>
      <c r="E59" s="70" t="s">
        <v>134</v>
      </c>
      <c r="F59" s="20" t="s">
        <v>129</v>
      </c>
      <c r="G59" s="22">
        <v>12.7</v>
      </c>
      <c r="H59" s="22"/>
      <c r="I59" s="22"/>
      <c r="J59" s="4">
        <f t="shared" ref="J59" si="31">AVERAGE(G59:G60)</f>
        <v>16.549999999999997</v>
      </c>
      <c r="K59">
        <f>+(J59/1000000)/((0.76*0.5)/10000)</f>
        <v>0.43552631578947354</v>
      </c>
      <c r="M59" s="4">
        <f t="shared" ref="M59" si="32">AVERAGE(I59:I60)</f>
        <v>3.42</v>
      </c>
    </row>
    <row r="60" spans="1:14" x14ac:dyDescent="0.25">
      <c r="A60" s="20" t="s">
        <v>138</v>
      </c>
      <c r="B60" s="20" t="s">
        <v>130</v>
      </c>
      <c r="C60" s="20">
        <v>17</v>
      </c>
      <c r="D60" s="20">
        <v>6</v>
      </c>
      <c r="E60" s="70" t="s">
        <v>134</v>
      </c>
      <c r="F60" s="20" t="s">
        <v>92</v>
      </c>
      <c r="G60" s="22">
        <v>20.399999999999999</v>
      </c>
      <c r="H60" s="54">
        <v>43.99</v>
      </c>
      <c r="I60" s="54">
        <v>3.42</v>
      </c>
    </row>
    <row r="61" spans="1:14" x14ac:dyDescent="0.25">
      <c r="A61" s="20" t="s">
        <v>138</v>
      </c>
      <c r="B61" s="20" t="s">
        <v>131</v>
      </c>
      <c r="C61" s="20">
        <v>9</v>
      </c>
      <c r="D61" s="20">
        <v>6</v>
      </c>
      <c r="E61" s="70" t="s">
        <v>134</v>
      </c>
      <c r="F61" s="20" t="s">
        <v>129</v>
      </c>
      <c r="G61" s="22">
        <v>0.5</v>
      </c>
      <c r="H61" s="22"/>
      <c r="I61" s="22"/>
      <c r="J61" s="4">
        <f t="shared" ref="J61" si="33">AVERAGE(G61:G62)</f>
        <v>10.65</v>
      </c>
      <c r="K61">
        <f>+(J61/1000000)/((0.76*0.5)/10000)</f>
        <v>0.28026315789473683</v>
      </c>
      <c r="M61" s="4">
        <f t="shared" ref="M61" si="34">AVERAGE(I61:I62)</f>
        <v>4.09</v>
      </c>
    </row>
    <row r="62" spans="1:14" x14ac:dyDescent="0.25">
      <c r="A62" s="20" t="s">
        <v>138</v>
      </c>
      <c r="B62" s="20" t="s">
        <v>131</v>
      </c>
      <c r="C62" s="20">
        <v>9</v>
      </c>
      <c r="D62" s="20">
        <v>6</v>
      </c>
      <c r="E62" s="70" t="s">
        <v>134</v>
      </c>
      <c r="F62" s="20" t="s">
        <v>92</v>
      </c>
      <c r="G62" s="22">
        <v>20.8</v>
      </c>
      <c r="H62" s="54">
        <v>43.34</v>
      </c>
      <c r="I62" s="54">
        <v>4.09</v>
      </c>
    </row>
    <row r="63" spans="1:14" x14ac:dyDescent="0.25">
      <c r="A63" s="20" t="s">
        <v>138</v>
      </c>
      <c r="B63" s="20" t="s">
        <v>132</v>
      </c>
      <c r="C63" s="20">
        <v>5</v>
      </c>
      <c r="D63" s="20">
        <v>6</v>
      </c>
      <c r="E63" s="70" t="s">
        <v>134</v>
      </c>
      <c r="F63" s="20" t="s">
        <v>129</v>
      </c>
      <c r="G63" s="22">
        <v>11.4</v>
      </c>
      <c r="H63" s="22"/>
      <c r="I63" s="22"/>
      <c r="J63" s="4">
        <f t="shared" ref="J63" si="35">AVERAGE(G63:G64)</f>
        <v>11.45</v>
      </c>
      <c r="K63">
        <f>+(J63/1000000)/((0.76*0.5)/10000)</f>
        <v>0.30131578947368415</v>
      </c>
      <c r="M63" s="4">
        <f t="shared" ref="M63" si="36">AVERAGE(I63:I64)</f>
        <v>3.68</v>
      </c>
    </row>
    <row r="64" spans="1:14" x14ac:dyDescent="0.25">
      <c r="A64" s="20" t="s">
        <v>138</v>
      </c>
      <c r="B64" s="20" t="s">
        <v>132</v>
      </c>
      <c r="C64" s="20">
        <v>5</v>
      </c>
      <c r="D64" s="20">
        <v>6</v>
      </c>
      <c r="E64" s="70" t="s">
        <v>134</v>
      </c>
      <c r="F64" s="20" t="s">
        <v>92</v>
      </c>
      <c r="G64" s="22">
        <v>11.5</v>
      </c>
      <c r="H64" s="54">
        <v>43.89</v>
      </c>
      <c r="I64" s="54">
        <v>3.68</v>
      </c>
    </row>
    <row r="65" spans="1:14" x14ac:dyDescent="0.25">
      <c r="A65" s="20" t="s">
        <v>138</v>
      </c>
      <c r="B65" s="20" t="s">
        <v>133</v>
      </c>
      <c r="C65" s="20">
        <v>31</v>
      </c>
      <c r="D65" s="20">
        <v>6</v>
      </c>
      <c r="E65" s="70" t="s">
        <v>134</v>
      </c>
      <c r="F65" s="20" t="s">
        <v>129</v>
      </c>
      <c r="G65" s="22">
        <v>7.6</v>
      </c>
      <c r="H65" s="22"/>
      <c r="I65" s="22"/>
      <c r="J65" s="4">
        <f t="shared" ref="J65" si="37">AVERAGE(G65:G66)</f>
        <v>9.0500000000000007</v>
      </c>
      <c r="K65">
        <f>+(J65/1000000)/((0.76*0.5)/10000)</f>
        <v>0.23815789473684212</v>
      </c>
      <c r="M65" s="4">
        <f t="shared" ref="M65" si="38">AVERAGE(I65:I66)</f>
        <v>3.89</v>
      </c>
    </row>
    <row r="66" spans="1:14" x14ac:dyDescent="0.25">
      <c r="A66" s="20" t="s">
        <v>138</v>
      </c>
      <c r="B66" s="20" t="s">
        <v>133</v>
      </c>
      <c r="C66" s="20">
        <v>31</v>
      </c>
      <c r="D66" s="20">
        <v>6</v>
      </c>
      <c r="E66" s="70" t="s">
        <v>134</v>
      </c>
      <c r="F66" s="20" t="s">
        <v>92</v>
      </c>
      <c r="G66" s="22">
        <v>10.5</v>
      </c>
      <c r="H66" s="54">
        <v>44.14</v>
      </c>
      <c r="I66" s="54">
        <v>3.89</v>
      </c>
    </row>
    <row r="67" spans="1:14" x14ac:dyDescent="0.25">
      <c r="A67" s="20" t="s">
        <v>138</v>
      </c>
      <c r="B67" s="20" t="s">
        <v>135</v>
      </c>
      <c r="C67" s="20">
        <v>26</v>
      </c>
      <c r="D67" s="20">
        <v>8</v>
      </c>
      <c r="E67" s="70" t="s">
        <v>94</v>
      </c>
      <c r="F67" s="20" t="s">
        <v>129</v>
      </c>
      <c r="G67" s="22">
        <v>16</v>
      </c>
      <c r="H67" s="22"/>
      <c r="I67" s="22"/>
      <c r="J67" s="4">
        <f t="shared" ref="J67" si="39">AVERAGE(G67:G68)</f>
        <v>14.7</v>
      </c>
      <c r="K67">
        <f>+(J67/1000000)/((0.76*0.5)/10000)</f>
        <v>0.38684210526315788</v>
      </c>
      <c r="L67">
        <f>AVERAGE(K67)</f>
        <v>0.38684210526315788</v>
      </c>
      <c r="M67" s="4">
        <f t="shared" ref="M67" si="40">AVERAGE(I67:I68)</f>
        <v>3.51</v>
      </c>
      <c r="N67" s="4">
        <v>2.0150000000000001</v>
      </c>
    </row>
    <row r="68" spans="1:14" x14ac:dyDescent="0.25">
      <c r="A68" s="20" t="s">
        <v>138</v>
      </c>
      <c r="B68" s="20" t="s">
        <v>135</v>
      </c>
      <c r="C68" s="20">
        <v>26</v>
      </c>
      <c r="D68" s="20">
        <v>8</v>
      </c>
      <c r="E68" s="70" t="s">
        <v>94</v>
      </c>
      <c r="F68" s="20" t="s">
        <v>92</v>
      </c>
      <c r="G68" s="22">
        <v>13.4</v>
      </c>
      <c r="H68" s="54">
        <v>44.77</v>
      </c>
      <c r="I68" s="54">
        <v>3.51</v>
      </c>
    </row>
  </sheetData>
  <sortState ref="A37:I68">
    <sortCondition ref="D37:D68"/>
    <sortCondition ref="B37:B68"/>
    <sortCondition ref="F37:F6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M35" sqref="M35"/>
    </sheetView>
  </sheetViews>
  <sheetFormatPr defaultRowHeight="15" x14ac:dyDescent="0.25"/>
  <cols>
    <col min="5" max="5" width="20.140625" customWidth="1"/>
    <col min="7" max="7" width="12.7109375" customWidth="1"/>
  </cols>
  <sheetData>
    <row r="1" spans="1:14" x14ac:dyDescent="0.25">
      <c r="A1" s="106" t="s">
        <v>174</v>
      </c>
      <c r="B1" s="106"/>
      <c r="C1" s="106"/>
      <c r="D1" s="106"/>
      <c r="E1" s="106"/>
      <c r="F1" s="106"/>
      <c r="G1" s="106"/>
      <c r="H1" s="106"/>
      <c r="I1" s="106"/>
    </row>
    <row r="2" spans="1:14" x14ac:dyDescent="0.25">
      <c r="A2" s="106" t="s">
        <v>175</v>
      </c>
      <c r="B2" s="107" t="s">
        <v>176</v>
      </c>
      <c r="C2" s="106"/>
      <c r="D2" s="106"/>
      <c r="F2" s="106" t="s">
        <v>177</v>
      </c>
      <c r="G2" s="108">
        <v>41762</v>
      </c>
    </row>
    <row r="3" spans="1:14" x14ac:dyDescent="0.25">
      <c r="A3" t="s">
        <v>178</v>
      </c>
    </row>
    <row r="4" spans="1:14" ht="26.25" x14ac:dyDescent="0.25">
      <c r="A4" s="75" t="s">
        <v>46</v>
      </c>
      <c r="B4" s="75" t="s">
        <v>111</v>
      </c>
      <c r="C4" s="75" t="s">
        <v>112</v>
      </c>
      <c r="D4" s="75" t="s">
        <v>142</v>
      </c>
      <c r="E4" s="84" t="s">
        <v>0</v>
      </c>
      <c r="F4" s="76" t="s">
        <v>114</v>
      </c>
      <c r="G4" s="76" t="s">
        <v>179</v>
      </c>
      <c r="H4" s="109" t="s">
        <v>181</v>
      </c>
      <c r="I4" s="109" t="s">
        <v>182</v>
      </c>
      <c r="J4" s="77" t="s">
        <v>118</v>
      </c>
      <c r="K4" s="77" t="s">
        <v>119</v>
      </c>
      <c r="L4" s="77" t="s">
        <v>120</v>
      </c>
      <c r="M4" s="79" t="s">
        <v>170</v>
      </c>
      <c r="N4" s="77" t="s">
        <v>171</v>
      </c>
    </row>
    <row r="5" spans="1:14" x14ac:dyDescent="0.25">
      <c r="A5" s="20" t="s">
        <v>138</v>
      </c>
      <c r="B5" s="20" t="s">
        <v>127</v>
      </c>
      <c r="C5" s="20">
        <v>21</v>
      </c>
      <c r="D5" s="20">
        <v>2</v>
      </c>
      <c r="E5" s="20" t="s">
        <v>139</v>
      </c>
      <c r="F5" s="20" t="s">
        <v>129</v>
      </c>
      <c r="G5" s="110">
        <v>36.1</v>
      </c>
      <c r="H5" s="54">
        <v>42.32</v>
      </c>
      <c r="I5" s="54">
        <v>2.1</v>
      </c>
      <c r="J5" s="4">
        <f>AVERAGE(G5:G6)</f>
        <v>38.650000000000006</v>
      </c>
      <c r="K5">
        <f>+(J5/1000000)/((0.76*0.5)/10000)</f>
        <v>1.0171052631578947</v>
      </c>
      <c r="L5">
        <f>AVERAGE(K5,K7,K9,K11,K13)</f>
        <v>1.2234210526315787</v>
      </c>
      <c r="M5" s="4">
        <f>AVERAGE(I5:I6)</f>
        <v>2.0649999999999999</v>
      </c>
      <c r="N5" s="4">
        <f>AVERAGE(M5,M7,M9,M11,M13)</f>
        <v>2.133</v>
      </c>
    </row>
    <row r="6" spans="1:14" x14ac:dyDescent="0.25">
      <c r="A6" s="20" t="s">
        <v>138</v>
      </c>
      <c r="B6" s="20" t="s">
        <v>127</v>
      </c>
      <c r="C6" s="20">
        <v>21</v>
      </c>
      <c r="D6" s="20">
        <v>2</v>
      </c>
      <c r="E6" s="20" t="s">
        <v>139</v>
      </c>
      <c r="F6" s="20" t="s">
        <v>92</v>
      </c>
      <c r="G6" s="110">
        <v>41.2</v>
      </c>
      <c r="H6" s="54">
        <v>42.9</v>
      </c>
      <c r="I6" s="54">
        <v>2.0299999999999998</v>
      </c>
    </row>
    <row r="7" spans="1:14" x14ac:dyDescent="0.25">
      <c r="A7" s="20" t="s">
        <v>138</v>
      </c>
      <c r="B7" s="20" t="s">
        <v>131</v>
      </c>
      <c r="C7" s="20">
        <v>8</v>
      </c>
      <c r="D7" s="20">
        <v>2</v>
      </c>
      <c r="E7" s="20" t="s">
        <v>139</v>
      </c>
      <c r="F7" s="20" t="s">
        <v>129</v>
      </c>
      <c r="G7" s="110">
        <v>52.5</v>
      </c>
      <c r="H7" s="54">
        <v>42.73</v>
      </c>
      <c r="I7" s="54">
        <v>1.85</v>
      </c>
      <c r="J7" s="4">
        <f t="shared" ref="J7" si="0">AVERAGE(G7:G8)</f>
        <v>37.35</v>
      </c>
      <c r="K7">
        <f>+(J7/1000000)/((0.76*0.5)/10000)</f>
        <v>0.98289473684210515</v>
      </c>
      <c r="M7" s="4">
        <f t="shared" ref="M7" si="1">AVERAGE(I7:I8)</f>
        <v>2.09</v>
      </c>
    </row>
    <row r="8" spans="1:14" x14ac:dyDescent="0.25">
      <c r="A8" s="20" t="s">
        <v>138</v>
      </c>
      <c r="B8" s="20" t="s">
        <v>131</v>
      </c>
      <c r="C8" s="20">
        <v>15</v>
      </c>
      <c r="D8" s="20">
        <v>2</v>
      </c>
      <c r="E8" s="20" t="s">
        <v>139</v>
      </c>
      <c r="F8" s="20" t="s">
        <v>129</v>
      </c>
      <c r="G8" s="110">
        <v>22.2</v>
      </c>
      <c r="H8" s="54">
        <v>42.59</v>
      </c>
      <c r="I8" s="54">
        <v>2.33</v>
      </c>
    </row>
    <row r="9" spans="1:14" x14ac:dyDescent="0.25">
      <c r="A9" s="20" t="s">
        <v>138</v>
      </c>
      <c r="B9" s="20" t="s">
        <v>131</v>
      </c>
      <c r="C9" s="20">
        <v>8</v>
      </c>
      <c r="D9" s="20">
        <v>2</v>
      </c>
      <c r="E9" s="20" t="s">
        <v>139</v>
      </c>
      <c r="F9" s="20" t="s">
        <v>92</v>
      </c>
      <c r="G9" s="110">
        <v>71.5</v>
      </c>
      <c r="H9" s="54">
        <v>42.43</v>
      </c>
      <c r="I9" s="54">
        <v>2.27</v>
      </c>
      <c r="J9" s="4">
        <f t="shared" ref="J9" si="2">AVERAGE(G9:G10)</f>
        <v>57.5</v>
      </c>
      <c r="K9">
        <f>+(J9/1000000)/((0.76*0.5)/10000)</f>
        <v>1.513157894736842</v>
      </c>
      <c r="M9" s="4">
        <f t="shared" ref="M9" si="3">AVERAGE(I9:I10)</f>
        <v>2.13</v>
      </c>
    </row>
    <row r="10" spans="1:14" x14ac:dyDescent="0.25">
      <c r="A10" s="20" t="s">
        <v>138</v>
      </c>
      <c r="B10" s="20" t="s">
        <v>131</v>
      </c>
      <c r="C10" s="20">
        <v>15</v>
      </c>
      <c r="D10" s="20">
        <v>2</v>
      </c>
      <c r="E10" s="20" t="s">
        <v>139</v>
      </c>
      <c r="F10" s="20" t="s">
        <v>92</v>
      </c>
      <c r="G10" s="110">
        <v>43.5</v>
      </c>
      <c r="H10" s="54">
        <v>41.67</v>
      </c>
      <c r="I10" s="54">
        <v>1.99</v>
      </c>
    </row>
    <row r="11" spans="1:14" x14ac:dyDescent="0.25">
      <c r="A11" s="20" t="s">
        <v>138</v>
      </c>
      <c r="B11" s="20" t="s">
        <v>132</v>
      </c>
      <c r="C11" s="20">
        <v>4</v>
      </c>
      <c r="D11" s="20">
        <v>2</v>
      </c>
      <c r="E11" s="20" t="s">
        <v>139</v>
      </c>
      <c r="F11" s="20" t="s">
        <v>129</v>
      </c>
      <c r="G11" s="110">
        <v>43.4</v>
      </c>
      <c r="H11" s="54">
        <v>42.09</v>
      </c>
      <c r="I11" s="54">
        <v>1.98</v>
      </c>
      <c r="J11" s="4">
        <f t="shared" ref="J11" si="4">AVERAGE(G11:G12)</f>
        <v>58.5</v>
      </c>
      <c r="K11">
        <f>+(J11/1000000)/((0.76*0.5)/10000)</f>
        <v>1.5394736842105261</v>
      </c>
      <c r="M11" s="4">
        <f t="shared" ref="M11" si="5">AVERAGE(I11:I12)</f>
        <v>2.1150000000000002</v>
      </c>
    </row>
    <row r="12" spans="1:14" x14ac:dyDescent="0.25">
      <c r="A12" s="20" t="s">
        <v>138</v>
      </c>
      <c r="B12" s="20" t="s">
        <v>132</v>
      </c>
      <c r="C12" s="20">
        <v>4</v>
      </c>
      <c r="D12" s="20">
        <v>2</v>
      </c>
      <c r="E12" s="20" t="s">
        <v>139</v>
      </c>
      <c r="F12" s="20" t="s">
        <v>92</v>
      </c>
      <c r="G12" s="110">
        <v>73.599999999999994</v>
      </c>
      <c r="H12" s="54">
        <v>43.43</v>
      </c>
      <c r="I12" s="54">
        <v>2.25</v>
      </c>
    </row>
    <row r="13" spans="1:14" x14ac:dyDescent="0.25">
      <c r="A13" s="20" t="s">
        <v>138</v>
      </c>
      <c r="B13" s="20" t="s">
        <v>133</v>
      </c>
      <c r="C13" s="20">
        <v>30</v>
      </c>
      <c r="D13" s="20">
        <v>2</v>
      </c>
      <c r="E13" s="20" t="s">
        <v>139</v>
      </c>
      <c r="F13" s="20" t="s">
        <v>129</v>
      </c>
      <c r="G13" s="110">
        <v>36.6</v>
      </c>
      <c r="H13" s="54">
        <v>41.48</v>
      </c>
      <c r="I13" s="54">
        <v>2.14</v>
      </c>
      <c r="J13" s="4">
        <f t="shared" ref="J13" si="6">AVERAGE(G13:G14)</f>
        <v>40.450000000000003</v>
      </c>
      <c r="K13">
        <f>+(J13/1000000)/((0.76*0.5)/10000)</f>
        <v>1.0644736842105262</v>
      </c>
      <c r="M13" s="4">
        <f t="shared" ref="M13" si="7">AVERAGE(I13:I14)</f>
        <v>2.2650000000000001</v>
      </c>
    </row>
    <row r="14" spans="1:14" x14ac:dyDescent="0.25">
      <c r="A14" s="20" t="s">
        <v>138</v>
      </c>
      <c r="B14" s="20" t="s">
        <v>133</v>
      </c>
      <c r="C14" s="20">
        <v>30</v>
      </c>
      <c r="D14" s="20">
        <v>2</v>
      </c>
      <c r="E14" s="20" t="s">
        <v>139</v>
      </c>
      <c r="F14" s="20" t="s">
        <v>92</v>
      </c>
      <c r="G14" s="110">
        <v>44.3</v>
      </c>
      <c r="H14" s="54">
        <v>42.98</v>
      </c>
      <c r="I14" s="54">
        <v>2.39</v>
      </c>
    </row>
    <row r="15" spans="1:14" x14ac:dyDescent="0.25">
      <c r="A15" s="20" t="s">
        <v>138</v>
      </c>
      <c r="B15" s="20" t="s">
        <v>127</v>
      </c>
      <c r="C15" s="20">
        <v>20</v>
      </c>
      <c r="D15" s="20">
        <v>3</v>
      </c>
      <c r="E15" s="20" t="s">
        <v>128</v>
      </c>
      <c r="F15" s="20" t="s">
        <v>129</v>
      </c>
      <c r="G15" s="110">
        <v>38.299999999999997</v>
      </c>
      <c r="H15" s="54">
        <v>41.95</v>
      </c>
      <c r="I15" s="54">
        <v>1.95</v>
      </c>
      <c r="J15" s="4">
        <f t="shared" ref="J15" si="8">AVERAGE(G15:G16)</f>
        <v>39.65</v>
      </c>
      <c r="K15">
        <f>+(J15/1000000)/((0.76*0.5)/10000)</f>
        <v>1.043421052631579</v>
      </c>
      <c r="L15">
        <f>AVERAGE(K15,K17,K19,K21,K23)</f>
        <v>1.3147368421052632</v>
      </c>
      <c r="M15" s="4">
        <f t="shared" ref="M15" si="9">AVERAGE(I15:I16)</f>
        <v>1.97</v>
      </c>
      <c r="N15" s="4">
        <f>AVERAGE(M15,M17,M19,M21,M23)</f>
        <v>1.9769999999999999</v>
      </c>
    </row>
    <row r="16" spans="1:14" x14ac:dyDescent="0.25">
      <c r="A16" s="20" t="s">
        <v>138</v>
      </c>
      <c r="B16" s="20" t="s">
        <v>127</v>
      </c>
      <c r="C16" s="20">
        <v>20</v>
      </c>
      <c r="D16" s="20">
        <v>3</v>
      </c>
      <c r="E16" s="20" t="s">
        <v>128</v>
      </c>
      <c r="F16" s="20" t="s">
        <v>92</v>
      </c>
      <c r="G16" s="110">
        <v>41</v>
      </c>
      <c r="H16" s="54">
        <v>41.97</v>
      </c>
      <c r="I16" s="54">
        <v>1.99</v>
      </c>
    </row>
    <row r="17" spans="1:14" x14ac:dyDescent="0.25">
      <c r="A17" s="20" t="s">
        <v>138</v>
      </c>
      <c r="B17" s="20" t="s">
        <v>131</v>
      </c>
      <c r="C17" s="20">
        <v>7</v>
      </c>
      <c r="D17" s="20">
        <v>3</v>
      </c>
      <c r="E17" s="20" t="s">
        <v>128</v>
      </c>
      <c r="F17" s="20" t="s">
        <v>129</v>
      </c>
      <c r="G17" s="110">
        <v>64.400000000000006</v>
      </c>
      <c r="H17" s="54">
        <v>41.27</v>
      </c>
      <c r="I17" s="54">
        <v>2.15</v>
      </c>
      <c r="J17" s="4">
        <f t="shared" ref="J17" si="10">AVERAGE(G17:G18)</f>
        <v>64.300000000000011</v>
      </c>
      <c r="K17">
        <f>+(J17/1000000)/((0.76*0.5)/10000)</f>
        <v>1.6921052631578952</v>
      </c>
      <c r="M17" s="4">
        <f t="shared" ref="M17" si="11">AVERAGE(I17:I18)</f>
        <v>1.93</v>
      </c>
    </row>
    <row r="18" spans="1:14" x14ac:dyDescent="0.25">
      <c r="A18" s="20" t="s">
        <v>138</v>
      </c>
      <c r="B18" s="20" t="s">
        <v>131</v>
      </c>
      <c r="C18" s="20">
        <v>14</v>
      </c>
      <c r="D18" s="20">
        <v>3</v>
      </c>
      <c r="E18" s="20" t="s">
        <v>128</v>
      </c>
      <c r="F18" s="20" t="s">
        <v>129</v>
      </c>
      <c r="G18" s="110">
        <v>64.2</v>
      </c>
      <c r="H18" s="54">
        <v>41.48</v>
      </c>
      <c r="I18" s="54">
        <v>1.71</v>
      </c>
    </row>
    <row r="19" spans="1:14" x14ac:dyDescent="0.25">
      <c r="A19" s="20" t="s">
        <v>138</v>
      </c>
      <c r="B19" s="20" t="s">
        <v>131</v>
      </c>
      <c r="C19" s="20">
        <v>7</v>
      </c>
      <c r="D19" s="20">
        <v>3</v>
      </c>
      <c r="E19" s="20" t="s">
        <v>128</v>
      </c>
      <c r="F19" s="20" t="s">
        <v>92</v>
      </c>
      <c r="G19" s="110">
        <v>39.9</v>
      </c>
      <c r="H19" s="54">
        <v>42.62</v>
      </c>
      <c r="I19" s="54">
        <v>1.75</v>
      </c>
      <c r="J19" s="4">
        <f t="shared" ref="J19" si="12">AVERAGE(G19:G20)</f>
        <v>47.25</v>
      </c>
      <c r="K19">
        <f>+(J19/1000000)/((0.76*0.5)/10000)</f>
        <v>1.243421052631579</v>
      </c>
      <c r="M19" s="4">
        <f t="shared" ref="M19" si="13">AVERAGE(I19:I20)</f>
        <v>1.9450000000000001</v>
      </c>
    </row>
    <row r="20" spans="1:14" x14ac:dyDescent="0.25">
      <c r="A20" s="20" t="s">
        <v>138</v>
      </c>
      <c r="B20" s="20" t="s">
        <v>131</v>
      </c>
      <c r="C20" s="20">
        <v>14</v>
      </c>
      <c r="D20" s="20">
        <v>3</v>
      </c>
      <c r="E20" s="20" t="s">
        <v>128</v>
      </c>
      <c r="F20" s="20" t="s">
        <v>92</v>
      </c>
      <c r="G20" s="110">
        <v>54.6</v>
      </c>
      <c r="H20" s="54">
        <v>42.56</v>
      </c>
      <c r="I20" s="54">
        <v>2.14</v>
      </c>
    </row>
    <row r="21" spans="1:14" x14ac:dyDescent="0.25">
      <c r="A21" s="20" t="s">
        <v>138</v>
      </c>
      <c r="B21" s="20" t="s">
        <v>132</v>
      </c>
      <c r="C21" s="20">
        <v>28</v>
      </c>
      <c r="D21" s="20">
        <v>3</v>
      </c>
      <c r="E21" s="20" t="s">
        <v>128</v>
      </c>
      <c r="F21" s="20" t="s">
        <v>129</v>
      </c>
      <c r="G21" s="110">
        <v>60.1</v>
      </c>
      <c r="H21" s="54">
        <v>42.04</v>
      </c>
      <c r="I21" s="54">
        <v>1.89</v>
      </c>
      <c r="J21" s="4">
        <f t="shared" ref="J21" si="14">AVERAGE(G21:G22)</f>
        <v>51.95</v>
      </c>
      <c r="K21">
        <f>+(J21/1000000)/((0.76*0.5)/10000)</f>
        <v>1.3671052631578948</v>
      </c>
      <c r="M21" s="4">
        <f t="shared" ref="M21" si="15">AVERAGE(I21:I22)</f>
        <v>1.9699999999999998</v>
      </c>
    </row>
    <row r="22" spans="1:14" x14ac:dyDescent="0.25">
      <c r="A22" s="20" t="s">
        <v>138</v>
      </c>
      <c r="B22" s="20" t="s">
        <v>132</v>
      </c>
      <c r="C22" s="20">
        <v>28</v>
      </c>
      <c r="D22" s="20">
        <v>3</v>
      </c>
      <c r="E22" s="20" t="s">
        <v>128</v>
      </c>
      <c r="F22" s="20" t="s">
        <v>92</v>
      </c>
      <c r="G22" s="110">
        <v>43.8</v>
      </c>
      <c r="H22" s="54">
        <v>42.64</v>
      </c>
      <c r="I22" s="54">
        <v>2.0499999999999998</v>
      </c>
    </row>
    <row r="23" spans="1:14" x14ac:dyDescent="0.25">
      <c r="A23" s="20" t="s">
        <v>138</v>
      </c>
      <c r="B23" s="20" t="s">
        <v>133</v>
      </c>
      <c r="C23" s="20">
        <v>32</v>
      </c>
      <c r="D23" s="20">
        <v>3</v>
      </c>
      <c r="E23" s="20" t="s">
        <v>128</v>
      </c>
      <c r="F23" s="20" t="s">
        <v>129</v>
      </c>
      <c r="G23" s="110">
        <v>34.9</v>
      </c>
      <c r="H23" s="54">
        <v>42.06</v>
      </c>
      <c r="I23" s="54">
        <v>1.96</v>
      </c>
      <c r="J23" s="4">
        <f t="shared" ref="J23" si="16">AVERAGE(G23:G24)</f>
        <v>46.65</v>
      </c>
      <c r="K23">
        <f>+(J23/1000000)/((0.76*0.5)/10000)</f>
        <v>1.2276315789473682</v>
      </c>
      <c r="M23" s="4">
        <f t="shared" ref="M23" si="17">AVERAGE(I23:I24)</f>
        <v>2.0700000000000003</v>
      </c>
    </row>
    <row r="24" spans="1:14" x14ac:dyDescent="0.25">
      <c r="A24" s="20" t="s">
        <v>138</v>
      </c>
      <c r="B24" s="20" t="s">
        <v>133</v>
      </c>
      <c r="C24" s="20">
        <v>32</v>
      </c>
      <c r="D24" s="20">
        <v>3</v>
      </c>
      <c r="E24" s="20" t="s">
        <v>128</v>
      </c>
      <c r="F24" s="20" t="s">
        <v>92</v>
      </c>
      <c r="G24" s="110">
        <v>58.4</v>
      </c>
      <c r="H24" s="54">
        <v>42.42</v>
      </c>
      <c r="I24" s="54">
        <v>2.1800000000000002</v>
      </c>
    </row>
    <row r="25" spans="1:14" x14ac:dyDescent="0.25">
      <c r="A25" s="20" t="s">
        <v>138</v>
      </c>
      <c r="B25" s="20" t="s">
        <v>135</v>
      </c>
      <c r="C25" s="20">
        <v>2</v>
      </c>
      <c r="D25" s="20">
        <v>7</v>
      </c>
      <c r="E25" s="20" t="s">
        <v>106</v>
      </c>
      <c r="F25" s="20" t="s">
        <v>129</v>
      </c>
      <c r="G25" s="110">
        <v>1.8</v>
      </c>
      <c r="H25" s="54">
        <v>43.06</v>
      </c>
      <c r="I25" s="54">
        <v>2.98</v>
      </c>
      <c r="J25" s="4">
        <f t="shared" ref="J25" si="18">AVERAGE(G25:G26)</f>
        <v>2.2000000000000002</v>
      </c>
      <c r="K25">
        <f>+(J25/1000000)/((0.76*0.5)/10000)</f>
        <v>5.7894736842105263E-2</v>
      </c>
      <c r="L25">
        <f>AVERAGE(K25)</f>
        <v>5.7894736842105263E-2</v>
      </c>
      <c r="M25" s="4">
        <f t="shared" ref="M25" si="19">AVERAGE(I25:I26)</f>
        <v>2.7149999999999999</v>
      </c>
      <c r="N25" s="4">
        <v>2.355</v>
      </c>
    </row>
    <row r="26" spans="1:14" x14ac:dyDescent="0.25">
      <c r="A26" s="20" t="s">
        <v>138</v>
      </c>
      <c r="B26" s="20" t="s">
        <v>135</v>
      </c>
      <c r="C26" s="20">
        <v>2</v>
      </c>
      <c r="D26" s="20">
        <v>7</v>
      </c>
      <c r="E26" s="20" t="s">
        <v>106</v>
      </c>
      <c r="F26" s="20" t="s">
        <v>92</v>
      </c>
      <c r="G26" s="110">
        <v>2.6</v>
      </c>
      <c r="H26" s="54">
        <v>41.98</v>
      </c>
      <c r="I26" s="54">
        <v>2.4500000000000002</v>
      </c>
    </row>
    <row r="27" spans="1:14" x14ac:dyDescent="0.25">
      <c r="A27" s="20" t="s">
        <v>138</v>
      </c>
      <c r="B27" s="20" t="s">
        <v>135</v>
      </c>
      <c r="C27" s="20">
        <v>26</v>
      </c>
      <c r="D27" s="20">
        <v>8</v>
      </c>
      <c r="E27" s="20" t="s">
        <v>94</v>
      </c>
      <c r="F27" s="20" t="s">
        <v>129</v>
      </c>
      <c r="G27" s="110">
        <v>0.9</v>
      </c>
      <c r="H27" s="54">
        <v>41.84</v>
      </c>
      <c r="I27" s="54">
        <v>2.88</v>
      </c>
      <c r="J27" s="4">
        <f t="shared" ref="J27" si="20">AVERAGE(G27:G28)</f>
        <v>1.95</v>
      </c>
      <c r="K27">
        <f>+(J27/1000000)/((0.76*0.5)/10000)</f>
        <v>5.1315789473684204E-2</v>
      </c>
      <c r="L27">
        <f>AVERAGE(K27)</f>
        <v>5.1315789473684204E-2</v>
      </c>
      <c r="M27" s="4">
        <f t="shared" ref="M27" si="21">AVERAGE(I27:I28)</f>
        <v>2.8650000000000002</v>
      </c>
      <c r="N27" s="4">
        <v>2.0150000000000001</v>
      </c>
    </row>
    <row r="28" spans="1:14" x14ac:dyDescent="0.25">
      <c r="A28" s="20" t="s">
        <v>138</v>
      </c>
      <c r="B28" s="20" t="s">
        <v>135</v>
      </c>
      <c r="C28" s="20">
        <v>26</v>
      </c>
      <c r="D28" s="20">
        <v>8</v>
      </c>
      <c r="E28" s="20" t="s">
        <v>94</v>
      </c>
      <c r="F28" s="20" t="s">
        <v>92</v>
      </c>
      <c r="G28" s="110">
        <v>3</v>
      </c>
      <c r="H28" s="54">
        <v>42.68</v>
      </c>
      <c r="I28" s="54">
        <v>2.85</v>
      </c>
    </row>
    <row r="31" spans="1:14" x14ac:dyDescent="0.25">
      <c r="A31" t="s">
        <v>183</v>
      </c>
    </row>
    <row r="32" spans="1:14" x14ac:dyDescent="0.25">
      <c r="A32" t="s">
        <v>184</v>
      </c>
      <c r="E32" t="s">
        <v>154</v>
      </c>
    </row>
    <row r="34" spans="1:15" ht="26.25" x14ac:dyDescent="0.25">
      <c r="A34" s="75" t="s">
        <v>46</v>
      </c>
      <c r="B34" s="75" t="s">
        <v>111</v>
      </c>
      <c r="C34" s="75" t="s">
        <v>112</v>
      </c>
      <c r="D34" s="75" t="s">
        <v>142</v>
      </c>
      <c r="E34" s="84" t="s">
        <v>0</v>
      </c>
      <c r="F34" s="76" t="s">
        <v>114</v>
      </c>
      <c r="G34" s="76" t="s">
        <v>179</v>
      </c>
      <c r="H34" s="76" t="s">
        <v>180</v>
      </c>
      <c r="I34" s="109" t="s">
        <v>181</v>
      </c>
      <c r="J34" s="109" t="s">
        <v>182</v>
      </c>
      <c r="K34" s="77" t="s">
        <v>118</v>
      </c>
      <c r="L34" s="77" t="s">
        <v>119</v>
      </c>
      <c r="M34" s="77" t="s">
        <v>120</v>
      </c>
      <c r="N34" s="79" t="s">
        <v>170</v>
      </c>
      <c r="O34" s="77" t="s">
        <v>171</v>
      </c>
    </row>
    <row r="35" spans="1:15" x14ac:dyDescent="0.25">
      <c r="A35" s="20" t="s">
        <v>126</v>
      </c>
      <c r="B35" s="20" t="s">
        <v>127</v>
      </c>
      <c r="C35" s="20">
        <v>7</v>
      </c>
      <c r="D35" s="20">
        <v>3</v>
      </c>
      <c r="E35" s="70" t="s">
        <v>128</v>
      </c>
      <c r="F35" s="47" t="s">
        <v>129</v>
      </c>
      <c r="G35" s="22">
        <v>10.9</v>
      </c>
      <c r="H35" s="22">
        <v>5</v>
      </c>
      <c r="I35" s="54">
        <v>42</v>
      </c>
      <c r="J35" s="54">
        <v>3.58</v>
      </c>
      <c r="K35" s="4">
        <f>AVERAGE(H35:H36)</f>
        <v>5.5</v>
      </c>
      <c r="L35">
        <f>+(K35/1000000)/((0.76*0.5)/10000)</f>
        <v>0.14473684210526314</v>
      </c>
      <c r="M35">
        <f>AVERAGE(L35,L37,L39,L41,L43)</f>
        <v>0.4078947368421052</v>
      </c>
      <c r="N35" s="4">
        <f>AVERAGE(J35:J36)</f>
        <v>3.8149999999999999</v>
      </c>
      <c r="O35" s="4">
        <f>AVERAGE(N35,N37,N39,N41,N43)</f>
        <v>3.7329999999999997</v>
      </c>
    </row>
    <row r="36" spans="1:15" x14ac:dyDescent="0.25">
      <c r="A36" s="20" t="s">
        <v>126</v>
      </c>
      <c r="B36" s="20" t="s">
        <v>127</v>
      </c>
      <c r="C36" s="20">
        <v>7</v>
      </c>
      <c r="D36" s="20">
        <v>3</v>
      </c>
      <c r="E36" s="70" t="s">
        <v>128</v>
      </c>
      <c r="F36" s="47" t="s">
        <v>92</v>
      </c>
      <c r="G36" s="22">
        <v>18.100000000000001</v>
      </c>
      <c r="H36" s="22">
        <v>6</v>
      </c>
      <c r="I36" s="54">
        <v>41.84</v>
      </c>
      <c r="J36" s="54">
        <v>4.05</v>
      </c>
    </row>
    <row r="37" spans="1:15" x14ac:dyDescent="0.25">
      <c r="A37" s="20" t="s">
        <v>126</v>
      </c>
      <c r="B37" s="20" t="s">
        <v>130</v>
      </c>
      <c r="C37" s="20">
        <v>10</v>
      </c>
      <c r="D37" s="20">
        <v>3</v>
      </c>
      <c r="E37" s="70" t="s">
        <v>128</v>
      </c>
      <c r="F37" s="47" t="s">
        <v>129</v>
      </c>
      <c r="G37" s="22">
        <v>18.100000000000001</v>
      </c>
      <c r="H37" s="22">
        <v>9</v>
      </c>
      <c r="I37" s="54">
        <v>42.32</v>
      </c>
      <c r="J37" s="54">
        <v>4</v>
      </c>
      <c r="K37" s="4">
        <f t="shared" ref="K37" si="22">AVERAGE(H37:H38)</f>
        <v>9.5</v>
      </c>
      <c r="L37">
        <f>+(K37/1000000)/((0.76*0.5)/10000)</f>
        <v>0.25</v>
      </c>
      <c r="N37" s="4">
        <f t="shared" ref="N37" si="23">AVERAGE(J37:J38)</f>
        <v>3.8200000000000003</v>
      </c>
    </row>
    <row r="38" spans="1:15" x14ac:dyDescent="0.25">
      <c r="A38" s="20" t="s">
        <v>126</v>
      </c>
      <c r="B38" s="20" t="s">
        <v>130</v>
      </c>
      <c r="C38" s="20">
        <v>10</v>
      </c>
      <c r="D38" s="20">
        <v>3</v>
      </c>
      <c r="E38" s="70" t="s">
        <v>128</v>
      </c>
      <c r="F38" s="47" t="s">
        <v>92</v>
      </c>
      <c r="G38" s="22">
        <v>14</v>
      </c>
      <c r="H38" s="22">
        <v>10</v>
      </c>
      <c r="I38" s="54">
        <v>42.71</v>
      </c>
      <c r="J38" s="54">
        <v>3.64</v>
      </c>
    </row>
    <row r="39" spans="1:15" x14ac:dyDescent="0.25">
      <c r="A39" s="20" t="s">
        <v>126</v>
      </c>
      <c r="B39" s="20" t="s">
        <v>131</v>
      </c>
      <c r="C39" s="20">
        <v>18</v>
      </c>
      <c r="D39" s="20">
        <v>3</v>
      </c>
      <c r="E39" s="70" t="s">
        <v>128</v>
      </c>
      <c r="F39" s="47" t="s">
        <v>129</v>
      </c>
      <c r="G39" s="22">
        <v>24.5</v>
      </c>
      <c r="H39" s="22">
        <v>15</v>
      </c>
      <c r="I39" s="54">
        <v>42</v>
      </c>
      <c r="J39" s="54">
        <v>3.78</v>
      </c>
      <c r="K39" s="4">
        <f t="shared" ref="K39" si="24">AVERAGE(H39:H40)</f>
        <v>15.5</v>
      </c>
      <c r="L39">
        <f>+(K39/1000000)/((0.76*0.5)/10000)</f>
        <v>0.40789473684210525</v>
      </c>
      <c r="N39" s="4">
        <f t="shared" ref="N39" si="25">AVERAGE(J39:J40)</f>
        <v>3.7699999999999996</v>
      </c>
    </row>
    <row r="40" spans="1:15" x14ac:dyDescent="0.25">
      <c r="A40" s="20" t="s">
        <v>126</v>
      </c>
      <c r="B40" s="20" t="s">
        <v>131</v>
      </c>
      <c r="C40" s="20">
        <v>18</v>
      </c>
      <c r="D40" s="20">
        <v>3</v>
      </c>
      <c r="E40" s="70" t="s">
        <v>128</v>
      </c>
      <c r="F40" s="47" t="s">
        <v>92</v>
      </c>
      <c r="G40" s="22">
        <v>34.6</v>
      </c>
      <c r="H40" s="22">
        <v>16</v>
      </c>
      <c r="I40" s="54">
        <v>42.3</v>
      </c>
      <c r="J40" s="54">
        <v>3.76</v>
      </c>
    </row>
    <row r="41" spans="1:15" x14ac:dyDescent="0.25">
      <c r="A41" s="20" t="s">
        <v>126</v>
      </c>
      <c r="B41" s="20" t="s">
        <v>132</v>
      </c>
      <c r="C41" s="20">
        <v>21</v>
      </c>
      <c r="D41" s="20">
        <v>3</v>
      </c>
      <c r="E41" s="70" t="s">
        <v>128</v>
      </c>
      <c r="F41" s="47" t="s">
        <v>129</v>
      </c>
      <c r="G41" s="22">
        <v>28.6</v>
      </c>
      <c r="H41" s="22">
        <v>19</v>
      </c>
      <c r="I41" s="54">
        <v>42.68</v>
      </c>
      <c r="J41" s="54">
        <v>3.49</v>
      </c>
      <c r="K41" s="4">
        <f t="shared" ref="K41" si="26">AVERAGE(H41:H42)</f>
        <v>19.5</v>
      </c>
      <c r="L41">
        <f>+(K41/1000000)/((0.76*0.5)/10000)</f>
        <v>0.51315789473684204</v>
      </c>
      <c r="N41" s="4">
        <f t="shared" ref="N41" si="27">AVERAGE(J41:J42)</f>
        <v>3.5950000000000002</v>
      </c>
    </row>
    <row r="42" spans="1:15" x14ac:dyDescent="0.25">
      <c r="A42" s="20" t="s">
        <v>126</v>
      </c>
      <c r="B42" s="20" t="s">
        <v>132</v>
      </c>
      <c r="C42" s="20">
        <v>21</v>
      </c>
      <c r="D42" s="20">
        <v>3</v>
      </c>
      <c r="E42" s="70" t="s">
        <v>128</v>
      </c>
      <c r="F42" s="47" t="s">
        <v>92</v>
      </c>
      <c r="G42" s="22">
        <v>23.3</v>
      </c>
      <c r="H42" s="22">
        <v>20</v>
      </c>
      <c r="I42" s="54">
        <v>42.47</v>
      </c>
      <c r="J42" s="54">
        <v>3.7</v>
      </c>
    </row>
    <row r="43" spans="1:15" x14ac:dyDescent="0.25">
      <c r="A43" s="20" t="s">
        <v>126</v>
      </c>
      <c r="B43" s="20" t="s">
        <v>133</v>
      </c>
      <c r="C43" s="20">
        <v>31</v>
      </c>
      <c r="D43" s="20">
        <v>3</v>
      </c>
      <c r="E43" s="70" t="s">
        <v>128</v>
      </c>
      <c r="F43" s="47" t="s">
        <v>129</v>
      </c>
      <c r="G43" s="22">
        <v>9.1</v>
      </c>
      <c r="H43" s="22">
        <v>27</v>
      </c>
      <c r="I43" s="54">
        <v>41</v>
      </c>
      <c r="J43" s="54">
        <v>3.63</v>
      </c>
      <c r="K43" s="4">
        <f t="shared" ref="K43" si="28">AVERAGE(H43:H44)</f>
        <v>27.5</v>
      </c>
      <c r="L43">
        <f>+(K43/1000000)/((0.76*0.5)/10000)</f>
        <v>0.72368421052631582</v>
      </c>
      <c r="N43" s="4">
        <f t="shared" ref="N43" si="29">AVERAGE(J43:J44)</f>
        <v>3.665</v>
      </c>
    </row>
    <row r="44" spans="1:15" x14ac:dyDescent="0.25">
      <c r="A44" s="20" t="s">
        <v>126</v>
      </c>
      <c r="B44" s="20" t="s">
        <v>133</v>
      </c>
      <c r="C44" s="20">
        <v>31</v>
      </c>
      <c r="D44" s="20">
        <v>3</v>
      </c>
      <c r="E44" s="70" t="s">
        <v>128</v>
      </c>
      <c r="F44" s="47" t="s">
        <v>92</v>
      </c>
      <c r="G44" s="22">
        <v>13.1</v>
      </c>
      <c r="H44" s="22">
        <v>28</v>
      </c>
      <c r="I44" s="54">
        <v>42.83</v>
      </c>
      <c r="J44" s="54">
        <v>3.7</v>
      </c>
    </row>
    <row r="45" spans="1:15" x14ac:dyDescent="0.25">
      <c r="A45" s="20" t="s">
        <v>126</v>
      </c>
      <c r="B45" s="20" t="s">
        <v>127</v>
      </c>
      <c r="C45" s="20">
        <v>5</v>
      </c>
      <c r="D45" s="20">
        <v>5</v>
      </c>
      <c r="E45" s="70" t="s">
        <v>104</v>
      </c>
      <c r="F45" s="47" t="s">
        <v>129</v>
      </c>
      <c r="G45" s="22">
        <v>15</v>
      </c>
      <c r="H45" s="22">
        <v>3</v>
      </c>
      <c r="I45" s="54">
        <v>42.41</v>
      </c>
      <c r="J45" s="54">
        <v>3.5</v>
      </c>
      <c r="K45" s="4">
        <f t="shared" ref="K45" si="30">AVERAGE(H45:H46)</f>
        <v>3.5</v>
      </c>
      <c r="L45">
        <f>+(K45/1000000)/((0.76*0.5)/10000)</f>
        <v>9.2105263157894732E-2</v>
      </c>
      <c r="M45">
        <f>AVERAGE(L45,L47,L49,L51,L53)</f>
        <v>0.43947368421052629</v>
      </c>
      <c r="N45" s="4">
        <f t="shared" ref="N45" si="31">AVERAGE(J45:J46)</f>
        <v>3.29</v>
      </c>
      <c r="O45" s="4">
        <f>AVERAGE(N45,N47,N49,N51,N53)</f>
        <v>3.3339999999999996</v>
      </c>
    </row>
    <row r="46" spans="1:15" x14ac:dyDescent="0.25">
      <c r="A46" s="20" t="s">
        <v>126</v>
      </c>
      <c r="B46" s="20" t="s">
        <v>127</v>
      </c>
      <c r="C46" s="20">
        <v>5</v>
      </c>
      <c r="D46" s="20">
        <v>5</v>
      </c>
      <c r="E46" s="70" t="s">
        <v>104</v>
      </c>
      <c r="F46" s="47" t="s">
        <v>92</v>
      </c>
      <c r="G46" s="22">
        <v>20.7</v>
      </c>
      <c r="H46" s="22">
        <v>4</v>
      </c>
      <c r="I46" s="54">
        <v>41.65</v>
      </c>
      <c r="J46" s="54">
        <v>3.08</v>
      </c>
    </row>
    <row r="47" spans="1:15" x14ac:dyDescent="0.25">
      <c r="A47" s="20" t="s">
        <v>126</v>
      </c>
      <c r="B47" s="20" t="s">
        <v>130</v>
      </c>
      <c r="C47" s="20">
        <v>12</v>
      </c>
      <c r="D47" s="20">
        <v>5</v>
      </c>
      <c r="E47" s="70" t="s">
        <v>104</v>
      </c>
      <c r="F47" s="47" t="s">
        <v>129</v>
      </c>
      <c r="G47" s="22">
        <v>20.2</v>
      </c>
      <c r="H47" s="22">
        <v>11</v>
      </c>
      <c r="I47" s="54">
        <v>42.29</v>
      </c>
      <c r="J47" s="54">
        <v>3.13</v>
      </c>
      <c r="K47" s="4">
        <f t="shared" ref="K47" si="32">AVERAGE(H47:H48)</f>
        <v>11.5</v>
      </c>
      <c r="L47">
        <f>+(K47/1000000)/((0.76*0.5)/10000)</f>
        <v>0.30263157894736842</v>
      </c>
      <c r="N47" s="4">
        <f t="shared" ref="N47" si="33">AVERAGE(J47:J48)</f>
        <v>3.32</v>
      </c>
    </row>
    <row r="48" spans="1:15" x14ac:dyDescent="0.25">
      <c r="A48" s="20" t="s">
        <v>126</v>
      </c>
      <c r="B48" s="20" t="s">
        <v>130</v>
      </c>
      <c r="C48" s="20">
        <v>12</v>
      </c>
      <c r="D48" s="20">
        <v>5</v>
      </c>
      <c r="E48" s="70" t="s">
        <v>104</v>
      </c>
      <c r="F48" s="47" t="s">
        <v>92</v>
      </c>
      <c r="G48" s="22">
        <v>15.4</v>
      </c>
      <c r="H48" s="22">
        <v>12</v>
      </c>
      <c r="I48" s="54">
        <v>42.54</v>
      </c>
      <c r="J48" s="54">
        <v>3.51</v>
      </c>
    </row>
    <row r="49" spans="1:15" x14ac:dyDescent="0.25">
      <c r="A49" s="20" t="s">
        <v>126</v>
      </c>
      <c r="B49" s="20" t="s">
        <v>131</v>
      </c>
      <c r="C49" s="20">
        <v>14</v>
      </c>
      <c r="D49" s="20">
        <v>5</v>
      </c>
      <c r="E49" s="70" t="s">
        <v>104</v>
      </c>
      <c r="F49" s="47" t="s">
        <v>129</v>
      </c>
      <c r="G49" s="22">
        <v>22.7</v>
      </c>
      <c r="H49" s="22">
        <v>13</v>
      </c>
      <c r="I49" s="54">
        <v>43.39</v>
      </c>
      <c r="J49" s="54">
        <v>3.52</v>
      </c>
      <c r="K49" s="4">
        <f t="shared" ref="K49" si="34">AVERAGE(H49:H50)</f>
        <v>13.5</v>
      </c>
      <c r="L49">
        <f>+(K49/1000000)/((0.76*0.5)/10000)</f>
        <v>0.35526315789473684</v>
      </c>
      <c r="N49" s="4">
        <f t="shared" ref="N49" si="35">AVERAGE(J49:J50)</f>
        <v>3.4699999999999998</v>
      </c>
    </row>
    <row r="50" spans="1:15" x14ac:dyDescent="0.25">
      <c r="A50" s="20" t="s">
        <v>126</v>
      </c>
      <c r="B50" s="20" t="s">
        <v>131</v>
      </c>
      <c r="C50" s="20">
        <v>14</v>
      </c>
      <c r="D50" s="20">
        <v>5</v>
      </c>
      <c r="E50" s="70" t="s">
        <v>104</v>
      </c>
      <c r="F50" s="47" t="s">
        <v>92</v>
      </c>
      <c r="G50" s="22">
        <v>27.2</v>
      </c>
      <c r="H50" s="22">
        <v>14</v>
      </c>
      <c r="I50" s="54">
        <v>42.88</v>
      </c>
      <c r="J50" s="54">
        <v>3.42</v>
      </c>
    </row>
    <row r="51" spans="1:15" x14ac:dyDescent="0.25">
      <c r="A51" s="20" t="s">
        <v>126</v>
      </c>
      <c r="B51" s="20" t="s">
        <v>132</v>
      </c>
      <c r="C51" s="20">
        <v>34</v>
      </c>
      <c r="D51" s="20">
        <v>5</v>
      </c>
      <c r="E51" s="70" t="s">
        <v>104</v>
      </c>
      <c r="F51" s="47" t="s">
        <v>129</v>
      </c>
      <c r="G51" s="22">
        <v>18.399999999999999</v>
      </c>
      <c r="H51" s="22">
        <v>31</v>
      </c>
      <c r="I51" s="54">
        <v>42.25</v>
      </c>
      <c r="J51" s="54">
        <v>3.34</v>
      </c>
      <c r="K51" s="4">
        <f t="shared" ref="K51" si="36">AVERAGE(H51:H52)</f>
        <v>31.5</v>
      </c>
      <c r="L51">
        <f>+(K51/1000000)/((0.76*0.5)/10000)</f>
        <v>0.82894736842105254</v>
      </c>
      <c r="N51" s="4">
        <f t="shared" ref="N51" si="37">AVERAGE(J51:J52)</f>
        <v>3.3899999999999997</v>
      </c>
    </row>
    <row r="52" spans="1:15" x14ac:dyDescent="0.25">
      <c r="A52" s="20" t="s">
        <v>126</v>
      </c>
      <c r="B52" s="20" t="s">
        <v>132</v>
      </c>
      <c r="C52" s="20">
        <v>34</v>
      </c>
      <c r="D52" s="20">
        <v>5</v>
      </c>
      <c r="E52" s="70" t="s">
        <v>104</v>
      </c>
      <c r="F52" s="47" t="s">
        <v>92</v>
      </c>
      <c r="G52" s="22">
        <v>14.9</v>
      </c>
      <c r="H52" s="22">
        <v>32</v>
      </c>
      <c r="I52" s="54">
        <v>42.3</v>
      </c>
      <c r="J52" s="54">
        <v>3.44</v>
      </c>
    </row>
    <row r="53" spans="1:15" x14ac:dyDescent="0.25">
      <c r="A53" s="20" t="s">
        <v>126</v>
      </c>
      <c r="B53" s="20" t="s">
        <v>133</v>
      </c>
      <c r="C53" s="20">
        <v>27</v>
      </c>
      <c r="D53" s="20">
        <v>5</v>
      </c>
      <c r="E53" s="70" t="s">
        <v>104</v>
      </c>
      <c r="F53" s="47" t="s">
        <v>129</v>
      </c>
      <c r="G53" s="22">
        <v>11.9</v>
      </c>
      <c r="H53" s="22">
        <v>23</v>
      </c>
      <c r="I53" s="54">
        <v>39.71</v>
      </c>
      <c r="J53" s="54">
        <v>3.16</v>
      </c>
      <c r="K53" s="4">
        <f t="shared" ref="K53" si="38">AVERAGE(H53:H54)</f>
        <v>23.5</v>
      </c>
      <c r="L53">
        <f>+(K53/1000000)/((0.76*0.5)/10000)</f>
        <v>0.61842105263157887</v>
      </c>
      <c r="N53" s="4">
        <f t="shared" ref="N53" si="39">AVERAGE(J53:J54)</f>
        <v>3.2</v>
      </c>
    </row>
    <row r="54" spans="1:15" x14ac:dyDescent="0.25">
      <c r="A54" s="20" t="s">
        <v>126</v>
      </c>
      <c r="B54" s="20" t="s">
        <v>133</v>
      </c>
      <c r="C54" s="20">
        <v>27</v>
      </c>
      <c r="D54" s="20">
        <v>5</v>
      </c>
      <c r="E54" s="70" t="s">
        <v>104</v>
      </c>
      <c r="F54" s="47" t="s">
        <v>92</v>
      </c>
      <c r="G54" s="22">
        <v>13.1</v>
      </c>
      <c r="H54" s="22">
        <v>24</v>
      </c>
      <c r="I54" s="54">
        <v>41.12</v>
      </c>
      <c r="J54" s="54">
        <v>3.24</v>
      </c>
    </row>
    <row r="55" spans="1:15" x14ac:dyDescent="0.25">
      <c r="A55" s="20" t="s">
        <v>126</v>
      </c>
      <c r="B55" s="20" t="s">
        <v>127</v>
      </c>
      <c r="C55" s="20">
        <v>3</v>
      </c>
      <c r="D55" s="20">
        <v>6</v>
      </c>
      <c r="E55" s="70" t="s">
        <v>134</v>
      </c>
      <c r="F55" s="47" t="s">
        <v>129</v>
      </c>
      <c r="G55" s="22">
        <v>14.2</v>
      </c>
      <c r="H55" s="22">
        <v>1</v>
      </c>
      <c r="I55" s="54">
        <v>41.45</v>
      </c>
      <c r="J55" s="54">
        <v>3.54</v>
      </c>
      <c r="K55" s="4">
        <f t="shared" ref="K55" si="40">AVERAGE(H55:H56)</f>
        <v>1.5</v>
      </c>
      <c r="L55">
        <f>+(K55/1000000)/((0.76*0.5)/10000)</f>
        <v>3.9473684210526314E-2</v>
      </c>
      <c r="M55">
        <f>AVERAGE(L55,L57,L59,L61,L63)</f>
        <v>0.42894736842105258</v>
      </c>
      <c r="N55" s="4">
        <f t="shared" ref="N55" si="41">AVERAGE(J55:J56)</f>
        <v>3.3650000000000002</v>
      </c>
      <c r="O55" s="4">
        <f>AVERAGE(N55,N57,N59,N61,N63)</f>
        <v>3.3870000000000005</v>
      </c>
    </row>
    <row r="56" spans="1:15" x14ac:dyDescent="0.25">
      <c r="A56" s="20" t="s">
        <v>126</v>
      </c>
      <c r="B56" s="20" t="s">
        <v>127</v>
      </c>
      <c r="C56" s="20">
        <v>3</v>
      </c>
      <c r="D56" s="20">
        <v>6</v>
      </c>
      <c r="E56" s="70" t="s">
        <v>134</v>
      </c>
      <c r="F56" s="47" t="s">
        <v>92</v>
      </c>
      <c r="G56" s="22">
        <v>15.1</v>
      </c>
      <c r="H56" s="22">
        <v>2</v>
      </c>
      <c r="I56" s="54">
        <v>41.95</v>
      </c>
      <c r="J56" s="54">
        <v>3.19</v>
      </c>
    </row>
    <row r="57" spans="1:15" x14ac:dyDescent="0.25">
      <c r="A57" s="20" t="s">
        <v>126</v>
      </c>
      <c r="B57" s="20" t="s">
        <v>130</v>
      </c>
      <c r="C57" s="20">
        <v>9</v>
      </c>
      <c r="D57" s="20">
        <v>6</v>
      </c>
      <c r="E57" s="70" t="s">
        <v>134</v>
      </c>
      <c r="F57" s="47" t="s">
        <v>129</v>
      </c>
      <c r="G57" s="22">
        <v>10.3</v>
      </c>
      <c r="H57" s="22">
        <v>7</v>
      </c>
      <c r="I57" s="54">
        <v>41.52</v>
      </c>
      <c r="J57" s="54">
        <v>3.54</v>
      </c>
      <c r="K57" s="4">
        <f t="shared" ref="K57" si="42">AVERAGE(H57:H58)</f>
        <v>7.5</v>
      </c>
      <c r="L57">
        <f>+(K57/1000000)/((0.76*0.5)/10000)</f>
        <v>0.19736842105263158</v>
      </c>
      <c r="N57" s="4">
        <f t="shared" ref="N57" si="43">AVERAGE(J57:J58)</f>
        <v>3.625</v>
      </c>
    </row>
    <row r="58" spans="1:15" x14ac:dyDescent="0.25">
      <c r="A58" s="20" t="s">
        <v>126</v>
      </c>
      <c r="B58" s="20" t="s">
        <v>130</v>
      </c>
      <c r="C58" s="20">
        <v>9</v>
      </c>
      <c r="D58" s="20">
        <v>6</v>
      </c>
      <c r="E58" s="70" t="s">
        <v>134</v>
      </c>
      <c r="F58" s="47" t="s">
        <v>92</v>
      </c>
      <c r="G58" s="22">
        <v>15.3</v>
      </c>
      <c r="H58" s="22">
        <v>8</v>
      </c>
      <c r="I58" s="54">
        <v>42.61</v>
      </c>
      <c r="J58" s="54">
        <v>3.71</v>
      </c>
    </row>
    <row r="59" spans="1:15" x14ac:dyDescent="0.25">
      <c r="A59" s="20" t="s">
        <v>126</v>
      </c>
      <c r="B59" s="20" t="s">
        <v>131</v>
      </c>
      <c r="C59" s="20">
        <v>19</v>
      </c>
      <c r="D59" s="20">
        <v>6</v>
      </c>
      <c r="E59" s="70" t="s">
        <v>134</v>
      </c>
      <c r="F59" s="47" t="s">
        <v>129</v>
      </c>
      <c r="G59" s="22">
        <v>21.6</v>
      </c>
      <c r="H59" s="22">
        <v>17</v>
      </c>
      <c r="I59" s="54">
        <v>42.51</v>
      </c>
      <c r="J59" s="54">
        <v>3.3</v>
      </c>
      <c r="K59" s="4">
        <f t="shared" ref="K59" si="44">AVERAGE(H59:H60)</f>
        <v>17.5</v>
      </c>
      <c r="L59">
        <f>+(K59/1000000)/((0.76*0.5)/10000)</f>
        <v>0.46052631578947362</v>
      </c>
      <c r="N59" s="4">
        <f t="shared" ref="N59" si="45">AVERAGE(J59:J60)</f>
        <v>3.2850000000000001</v>
      </c>
    </row>
    <row r="60" spans="1:15" x14ac:dyDescent="0.25">
      <c r="A60" s="20" t="s">
        <v>126</v>
      </c>
      <c r="B60" s="20" t="s">
        <v>131</v>
      </c>
      <c r="C60" s="20">
        <v>19</v>
      </c>
      <c r="D60" s="20">
        <v>6</v>
      </c>
      <c r="E60" s="70" t="s">
        <v>134</v>
      </c>
      <c r="F60" s="47" t="s">
        <v>92</v>
      </c>
      <c r="G60" s="22">
        <v>22.5</v>
      </c>
      <c r="H60" s="22">
        <v>18</v>
      </c>
      <c r="I60" s="54">
        <v>42.77</v>
      </c>
      <c r="J60" s="54">
        <v>3.27</v>
      </c>
    </row>
    <row r="61" spans="1:15" x14ac:dyDescent="0.25">
      <c r="A61" s="20" t="s">
        <v>126</v>
      </c>
      <c r="B61" s="20" t="s">
        <v>132</v>
      </c>
      <c r="C61" s="20">
        <v>33</v>
      </c>
      <c r="D61" s="20">
        <v>6</v>
      </c>
      <c r="E61" s="70" t="s">
        <v>134</v>
      </c>
      <c r="F61" s="47" t="s">
        <v>129</v>
      </c>
      <c r="G61" s="22">
        <v>15.5</v>
      </c>
      <c r="H61" s="22">
        <v>29</v>
      </c>
      <c r="I61" s="54">
        <v>41.89</v>
      </c>
      <c r="J61" s="54">
        <v>3.42</v>
      </c>
      <c r="K61" s="4">
        <f t="shared" ref="K61" si="46">AVERAGE(H61:H62)</f>
        <v>29.5</v>
      </c>
      <c r="L61">
        <f>+(K61/1000000)/((0.76*0.5)/10000)</f>
        <v>0.77631578947368418</v>
      </c>
      <c r="N61" s="4">
        <f t="shared" ref="N61" si="47">AVERAGE(J61:J62)</f>
        <v>3.3200000000000003</v>
      </c>
    </row>
    <row r="62" spans="1:15" x14ac:dyDescent="0.25">
      <c r="A62" s="20" t="s">
        <v>126</v>
      </c>
      <c r="B62" s="20" t="s">
        <v>132</v>
      </c>
      <c r="C62" s="20">
        <v>33</v>
      </c>
      <c r="D62" s="20">
        <v>6</v>
      </c>
      <c r="E62" s="70" t="s">
        <v>134</v>
      </c>
      <c r="F62" s="47" t="s">
        <v>92</v>
      </c>
      <c r="G62" s="22">
        <v>18.100000000000001</v>
      </c>
      <c r="H62" s="22">
        <v>30</v>
      </c>
      <c r="I62" s="54">
        <v>42.62</v>
      </c>
      <c r="J62" s="54">
        <v>3.22</v>
      </c>
    </row>
    <row r="63" spans="1:15" x14ac:dyDescent="0.25">
      <c r="A63" s="20" t="s">
        <v>126</v>
      </c>
      <c r="B63" s="20" t="s">
        <v>133</v>
      </c>
      <c r="C63" s="20">
        <v>29</v>
      </c>
      <c r="D63" s="20">
        <v>6</v>
      </c>
      <c r="E63" s="70" t="s">
        <v>134</v>
      </c>
      <c r="F63" s="47" t="s">
        <v>129</v>
      </c>
      <c r="G63" s="22">
        <v>16.7</v>
      </c>
      <c r="H63" s="22">
        <v>25</v>
      </c>
      <c r="I63" s="54">
        <v>41.86</v>
      </c>
      <c r="J63" s="54">
        <v>3.4</v>
      </c>
      <c r="K63" s="4">
        <f t="shared" ref="K63" si="48">AVERAGE(H63:H64)</f>
        <v>25.5</v>
      </c>
      <c r="L63">
        <f>+(K63/1000000)/((0.76*0.5)/10000)</f>
        <v>0.67105263157894735</v>
      </c>
      <c r="N63" s="4">
        <f t="shared" ref="N63" si="49">AVERAGE(J63:J64)</f>
        <v>3.34</v>
      </c>
    </row>
    <row r="64" spans="1:15" x14ac:dyDescent="0.25">
      <c r="A64" s="20" t="s">
        <v>126</v>
      </c>
      <c r="B64" s="20" t="s">
        <v>133</v>
      </c>
      <c r="C64" s="20">
        <v>29</v>
      </c>
      <c r="D64" s="20">
        <v>6</v>
      </c>
      <c r="E64" s="70" t="s">
        <v>134</v>
      </c>
      <c r="F64" s="47" t="s">
        <v>92</v>
      </c>
      <c r="G64" s="22">
        <v>23.2</v>
      </c>
      <c r="H64" s="22">
        <v>26</v>
      </c>
      <c r="I64" s="54">
        <v>43.03</v>
      </c>
      <c r="J64" s="54">
        <v>3.28</v>
      </c>
    </row>
    <row r="65" spans="1:15" x14ac:dyDescent="0.25">
      <c r="A65" s="20" t="s">
        <v>126</v>
      </c>
      <c r="B65" s="20" t="s">
        <v>135</v>
      </c>
      <c r="C65" s="20">
        <v>23</v>
      </c>
      <c r="D65" s="20">
        <v>8</v>
      </c>
      <c r="E65" s="70" t="s">
        <v>94</v>
      </c>
      <c r="F65" s="47" t="s">
        <v>129</v>
      </c>
      <c r="G65" s="22">
        <v>25</v>
      </c>
      <c r="H65" s="22">
        <v>21</v>
      </c>
      <c r="I65" s="54">
        <v>41.5</v>
      </c>
      <c r="J65" s="54">
        <v>3.2</v>
      </c>
      <c r="K65" s="4">
        <f t="shared" ref="K65" si="50">AVERAGE(H65:H66)</f>
        <v>21.5</v>
      </c>
      <c r="L65">
        <f>+(K65/1000000)/((0.76*0.5)/10000)</f>
        <v>0.56578947368421051</v>
      </c>
      <c r="M65">
        <f>AVERAGE(L65)</f>
        <v>0.56578947368421051</v>
      </c>
      <c r="N65" s="4">
        <f t="shared" ref="N65" si="51">AVERAGE(J65:J66)</f>
        <v>3.2850000000000001</v>
      </c>
      <c r="O65" s="4">
        <v>2.0150000000000001</v>
      </c>
    </row>
    <row r="66" spans="1:15" x14ac:dyDescent="0.25">
      <c r="A66" s="20" t="s">
        <v>126</v>
      </c>
      <c r="B66" s="20" t="s">
        <v>135</v>
      </c>
      <c r="C66" s="20">
        <v>23</v>
      </c>
      <c r="D66" s="20">
        <v>8</v>
      </c>
      <c r="E66" s="70" t="s">
        <v>94</v>
      </c>
      <c r="F66" s="47" t="s">
        <v>92</v>
      </c>
      <c r="G66" s="22">
        <v>31.3</v>
      </c>
      <c r="H66" s="22">
        <v>22</v>
      </c>
      <c r="I66" s="54">
        <v>42.8</v>
      </c>
      <c r="J66" s="54">
        <v>3.37</v>
      </c>
    </row>
  </sheetData>
  <sortState ref="A35:J66">
    <sortCondition ref="D35:D66"/>
    <sortCondition ref="B35:B66"/>
    <sortCondition ref="F35:F66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" workbookViewId="0">
      <selection activeCell="O5" sqref="O5"/>
    </sheetView>
  </sheetViews>
  <sheetFormatPr defaultRowHeight="15" x14ac:dyDescent="0.25"/>
  <cols>
    <col min="1" max="1" width="10.42578125" customWidth="1"/>
    <col min="3" max="4" width="11.7109375" customWidth="1"/>
    <col min="5" max="5" width="23.5703125" customWidth="1"/>
    <col min="6" max="6" width="6.85546875" customWidth="1"/>
    <col min="7" max="7" width="9.5703125" customWidth="1"/>
    <col min="8" max="8" width="6" customWidth="1"/>
    <col min="9" max="9" width="7.28515625" customWidth="1"/>
    <col min="10" max="10" width="8.7109375" customWidth="1"/>
  </cols>
  <sheetData>
    <row r="1" spans="1:15" x14ac:dyDescent="0.25">
      <c r="A1" t="s">
        <v>185</v>
      </c>
    </row>
    <row r="2" spans="1:15" x14ac:dyDescent="0.25">
      <c r="A2" t="s">
        <v>154</v>
      </c>
    </row>
    <row r="3" spans="1:15" x14ac:dyDescent="0.25">
      <c r="A3" t="s">
        <v>160</v>
      </c>
      <c r="C3" s="6">
        <v>42123</v>
      </c>
      <c r="D3" s="6"/>
      <c r="F3" t="s">
        <v>186</v>
      </c>
      <c r="G3" s="6">
        <v>42124</v>
      </c>
      <c r="I3" t="s">
        <v>187</v>
      </c>
      <c r="J3" s="6">
        <v>42128</v>
      </c>
    </row>
    <row r="5" spans="1:15" ht="75" x14ac:dyDescent="0.25">
      <c r="A5" s="111" t="s">
        <v>46</v>
      </c>
      <c r="B5" s="111" t="s">
        <v>111</v>
      </c>
      <c r="C5" s="111" t="s">
        <v>112</v>
      </c>
      <c r="D5" s="111" t="s">
        <v>142</v>
      </c>
      <c r="E5" s="111" t="s">
        <v>0</v>
      </c>
      <c r="F5" s="111" t="s">
        <v>114</v>
      </c>
      <c r="G5" s="111" t="s">
        <v>115</v>
      </c>
      <c r="H5" s="111" t="s">
        <v>168</v>
      </c>
      <c r="I5" s="111" t="s">
        <v>117</v>
      </c>
      <c r="J5" s="111" t="s">
        <v>116</v>
      </c>
      <c r="K5" s="77" t="s">
        <v>118</v>
      </c>
      <c r="L5" s="77" t="s">
        <v>119</v>
      </c>
      <c r="M5" s="77" t="s">
        <v>120</v>
      </c>
      <c r="N5" s="79" t="s">
        <v>170</v>
      </c>
      <c r="O5" s="77" t="s">
        <v>171</v>
      </c>
    </row>
    <row r="6" spans="1:15" x14ac:dyDescent="0.25">
      <c r="A6" t="s">
        <v>126</v>
      </c>
      <c r="B6" t="s">
        <v>127</v>
      </c>
      <c r="C6">
        <v>4</v>
      </c>
      <c r="D6" s="9">
        <v>2</v>
      </c>
      <c r="E6" t="s">
        <v>139</v>
      </c>
      <c r="F6" t="s">
        <v>129</v>
      </c>
      <c r="G6" s="2">
        <v>95.8</v>
      </c>
      <c r="I6" s="2">
        <v>42.69</v>
      </c>
      <c r="J6" s="2">
        <v>1.71</v>
      </c>
      <c r="K6" s="4">
        <f>AVERAGE(G6:G7)</f>
        <v>84.65</v>
      </c>
      <c r="L6">
        <f>+(G6/1000000)/((0.76*0.5)/10000)</f>
        <v>2.521052631578947</v>
      </c>
      <c r="M6">
        <f>AVERAGE(L6,L8,L10,L12,L14)</f>
        <v>2.7068421052631582</v>
      </c>
      <c r="N6" s="4">
        <f>AVERAGE(J6:J7)</f>
        <v>1.7999999999999998</v>
      </c>
      <c r="O6" s="4">
        <f>AVERAGE(N6,N8,N10,N12,N14)</f>
        <v>1.5130000000000003</v>
      </c>
    </row>
    <row r="7" spans="1:15" x14ac:dyDescent="0.25">
      <c r="A7" t="s">
        <v>126</v>
      </c>
      <c r="B7" t="s">
        <v>127</v>
      </c>
      <c r="C7">
        <v>4</v>
      </c>
      <c r="D7" s="9">
        <v>2</v>
      </c>
      <c r="E7" t="s">
        <v>139</v>
      </c>
      <c r="F7" t="s">
        <v>92</v>
      </c>
      <c r="G7" s="2">
        <v>73.5</v>
      </c>
      <c r="I7" s="2">
        <v>42.32</v>
      </c>
      <c r="J7" s="2">
        <v>1.89</v>
      </c>
    </row>
    <row r="8" spans="1:15" x14ac:dyDescent="0.25">
      <c r="A8" t="s">
        <v>126</v>
      </c>
      <c r="B8" t="s">
        <v>130</v>
      </c>
      <c r="C8">
        <v>8</v>
      </c>
      <c r="D8" s="9">
        <v>2</v>
      </c>
      <c r="E8" t="s">
        <v>139</v>
      </c>
      <c r="F8" t="s">
        <v>129</v>
      </c>
      <c r="G8" s="2">
        <v>113.1</v>
      </c>
      <c r="I8" s="2">
        <v>42.27</v>
      </c>
      <c r="J8" s="2">
        <v>1.5</v>
      </c>
      <c r="K8" s="4">
        <f>AVERAGE(G8:G9)</f>
        <v>108.65</v>
      </c>
      <c r="L8">
        <f>+(K8/1000000)/((0.76*0.5)/10000)</f>
        <v>2.8592105263157896</v>
      </c>
      <c r="N8" s="4">
        <f t="shared" ref="N8" si="0">AVERAGE(J8:J9)</f>
        <v>1.49</v>
      </c>
    </row>
    <row r="9" spans="1:15" x14ac:dyDescent="0.25">
      <c r="A9" t="s">
        <v>126</v>
      </c>
      <c r="B9" t="s">
        <v>130</v>
      </c>
      <c r="C9">
        <v>8</v>
      </c>
      <c r="D9" s="9">
        <v>2</v>
      </c>
      <c r="E9" t="s">
        <v>139</v>
      </c>
      <c r="F9" t="s">
        <v>92</v>
      </c>
      <c r="G9" s="2">
        <v>104.2</v>
      </c>
      <c r="I9" s="2">
        <v>42.37</v>
      </c>
      <c r="J9" s="2">
        <v>1.48</v>
      </c>
    </row>
    <row r="10" spans="1:15" x14ac:dyDescent="0.25">
      <c r="A10" t="s">
        <v>126</v>
      </c>
      <c r="B10" t="s">
        <v>131</v>
      </c>
      <c r="C10">
        <v>17</v>
      </c>
      <c r="D10" s="9">
        <v>2</v>
      </c>
      <c r="E10" t="s">
        <v>139</v>
      </c>
      <c r="F10" t="s">
        <v>129</v>
      </c>
      <c r="G10" s="2">
        <v>136.69999999999999</v>
      </c>
      <c r="I10" s="2">
        <v>42.12</v>
      </c>
      <c r="J10" s="2">
        <v>1.56</v>
      </c>
      <c r="K10" s="4">
        <f>AVERAGE(G10:G11)</f>
        <v>127.35</v>
      </c>
      <c r="L10">
        <f>+(K10/1000000)/((0.76*0.5)/10000)</f>
        <v>3.3513157894736842</v>
      </c>
      <c r="N10" s="4">
        <f t="shared" ref="N10" si="1">AVERAGE(J10:J11)</f>
        <v>1.4300000000000002</v>
      </c>
    </row>
    <row r="11" spans="1:15" x14ac:dyDescent="0.25">
      <c r="A11" t="s">
        <v>126</v>
      </c>
      <c r="B11" t="s">
        <v>131</v>
      </c>
      <c r="C11">
        <v>17</v>
      </c>
      <c r="D11" s="9">
        <v>2</v>
      </c>
      <c r="E11" t="s">
        <v>139</v>
      </c>
      <c r="F11" t="s">
        <v>92</v>
      </c>
      <c r="G11" s="2">
        <v>118</v>
      </c>
      <c r="I11" s="2">
        <v>42.19</v>
      </c>
      <c r="J11" s="2">
        <v>1.3</v>
      </c>
    </row>
    <row r="12" spans="1:15" x14ac:dyDescent="0.25">
      <c r="A12" t="s">
        <v>126</v>
      </c>
      <c r="B12" t="s">
        <v>132</v>
      </c>
      <c r="C12">
        <v>32</v>
      </c>
      <c r="D12" s="9">
        <v>2</v>
      </c>
      <c r="E12" t="s">
        <v>139</v>
      </c>
      <c r="F12" t="s">
        <v>129</v>
      </c>
      <c r="G12" s="2">
        <v>105.9</v>
      </c>
      <c r="I12" s="2">
        <v>41.97</v>
      </c>
      <c r="J12" s="2">
        <v>1.25</v>
      </c>
      <c r="K12" s="4">
        <f>AVERAGE(G12:G13)</f>
        <v>85.65</v>
      </c>
      <c r="L12">
        <f>+(K12/1000000)/((0.76*0.5)/10000)</f>
        <v>2.2539473684210529</v>
      </c>
      <c r="N12" s="4">
        <f t="shared" ref="N12" si="2">AVERAGE(J12:J13)</f>
        <v>1.3199999999999998</v>
      </c>
    </row>
    <row r="13" spans="1:15" x14ac:dyDescent="0.25">
      <c r="A13" t="s">
        <v>126</v>
      </c>
      <c r="B13" t="s">
        <v>132</v>
      </c>
      <c r="C13">
        <v>32</v>
      </c>
      <c r="D13" s="9">
        <v>2</v>
      </c>
      <c r="E13" t="s">
        <v>139</v>
      </c>
      <c r="F13" t="s">
        <v>92</v>
      </c>
      <c r="G13" s="2">
        <v>65.400000000000006</v>
      </c>
      <c r="I13" s="2">
        <v>42.23</v>
      </c>
      <c r="J13" s="2">
        <v>1.39</v>
      </c>
    </row>
    <row r="14" spans="1:15" x14ac:dyDescent="0.25">
      <c r="A14" t="s">
        <v>126</v>
      </c>
      <c r="B14" t="s">
        <v>133</v>
      </c>
      <c r="C14">
        <v>30</v>
      </c>
      <c r="D14" s="9">
        <v>2</v>
      </c>
      <c r="E14" t="s">
        <v>139</v>
      </c>
      <c r="F14" t="s">
        <v>129</v>
      </c>
      <c r="G14" s="2">
        <v>111.5</v>
      </c>
      <c r="I14" s="2">
        <v>41.51</v>
      </c>
      <c r="J14" s="2">
        <v>1.41</v>
      </c>
      <c r="K14" s="4">
        <f>AVERAGE(G14:G15)</f>
        <v>96.85</v>
      </c>
      <c r="L14">
        <f>+(K14/1000000)/((0.76*0.5)/10000)</f>
        <v>2.5486842105263157</v>
      </c>
      <c r="N14" s="4">
        <f t="shared" ref="N14" si="3">AVERAGE(J14:J15)</f>
        <v>1.5249999999999999</v>
      </c>
    </row>
    <row r="15" spans="1:15" x14ac:dyDescent="0.25">
      <c r="A15" t="s">
        <v>126</v>
      </c>
      <c r="B15" t="s">
        <v>133</v>
      </c>
      <c r="C15">
        <v>30</v>
      </c>
      <c r="D15" s="9">
        <v>2</v>
      </c>
      <c r="E15" t="s">
        <v>139</v>
      </c>
      <c r="F15" t="s">
        <v>92</v>
      </c>
      <c r="G15" s="2">
        <v>82.2</v>
      </c>
      <c r="I15" s="2">
        <v>42.2</v>
      </c>
      <c r="J15" s="2">
        <v>1.64</v>
      </c>
    </row>
    <row r="16" spans="1:15" x14ac:dyDescent="0.25">
      <c r="A16" t="s">
        <v>126</v>
      </c>
      <c r="B16" t="s">
        <v>127</v>
      </c>
      <c r="C16">
        <v>7</v>
      </c>
      <c r="D16" s="9">
        <v>3</v>
      </c>
      <c r="E16" t="s">
        <v>128</v>
      </c>
      <c r="F16" t="s">
        <v>129</v>
      </c>
      <c r="G16" s="2">
        <v>79.099999999999994</v>
      </c>
      <c r="I16" s="2">
        <v>41.99</v>
      </c>
      <c r="J16" s="2">
        <v>1.67</v>
      </c>
      <c r="K16" s="4">
        <f>AVERAGE(G16:G17)</f>
        <v>88.75</v>
      </c>
      <c r="L16">
        <f>+(K16/1000000)/((0.76*0.5)/10000)</f>
        <v>2.3355263157894735</v>
      </c>
      <c r="M16">
        <f>AVERAGE(L16,L18,L20,L22,L24)</f>
        <v>2.6034210526315791</v>
      </c>
      <c r="N16" s="4">
        <f t="shared" ref="N16" si="4">AVERAGE(J16:J17)</f>
        <v>1.66</v>
      </c>
      <c r="O16" s="4">
        <f>AVERAGE(N16,N18,N20,N22,N24)</f>
        <v>1.4759999999999998</v>
      </c>
    </row>
    <row r="17" spans="1:15" x14ac:dyDescent="0.25">
      <c r="A17" t="s">
        <v>126</v>
      </c>
      <c r="B17" t="s">
        <v>127</v>
      </c>
      <c r="C17">
        <v>7</v>
      </c>
      <c r="D17" s="9">
        <v>3</v>
      </c>
      <c r="E17" t="s">
        <v>128</v>
      </c>
      <c r="F17" t="s">
        <v>92</v>
      </c>
      <c r="G17" s="2">
        <v>98.4</v>
      </c>
      <c r="I17" s="2">
        <v>42.11</v>
      </c>
      <c r="J17" s="2">
        <v>1.65</v>
      </c>
    </row>
    <row r="18" spans="1:15" x14ac:dyDescent="0.25">
      <c r="A18" t="s">
        <v>126</v>
      </c>
      <c r="B18" t="s">
        <v>130</v>
      </c>
      <c r="C18">
        <v>10</v>
      </c>
      <c r="D18" s="9">
        <v>3</v>
      </c>
      <c r="E18" t="s">
        <v>128</v>
      </c>
      <c r="F18" t="s">
        <v>129</v>
      </c>
      <c r="G18" s="2">
        <v>124.5</v>
      </c>
      <c r="I18" s="2">
        <v>41.93</v>
      </c>
      <c r="J18" s="2">
        <v>1.3</v>
      </c>
      <c r="K18" s="4">
        <f>AVERAGE(G18:G19)</f>
        <v>111.7</v>
      </c>
      <c r="L18">
        <f>+(K18/1000000)/((0.76*0.5)/10000)</f>
        <v>2.9394736842105265</v>
      </c>
      <c r="N18" s="4">
        <f t="shared" ref="N18" si="5">AVERAGE(J18:J19)</f>
        <v>1.38</v>
      </c>
    </row>
    <row r="19" spans="1:15" x14ac:dyDescent="0.25">
      <c r="A19" t="s">
        <v>126</v>
      </c>
      <c r="B19" t="s">
        <v>130</v>
      </c>
      <c r="C19">
        <v>10</v>
      </c>
      <c r="D19" s="9">
        <v>3</v>
      </c>
      <c r="E19" t="s">
        <v>128</v>
      </c>
      <c r="F19" t="s">
        <v>92</v>
      </c>
      <c r="G19" s="2">
        <v>98.9</v>
      </c>
      <c r="I19" s="2">
        <v>42.4</v>
      </c>
      <c r="J19" s="2">
        <v>1.46</v>
      </c>
    </row>
    <row r="20" spans="1:15" x14ac:dyDescent="0.25">
      <c r="A20" t="s">
        <v>126</v>
      </c>
      <c r="B20" t="s">
        <v>131</v>
      </c>
      <c r="C20">
        <v>18</v>
      </c>
      <c r="D20" s="9">
        <v>3</v>
      </c>
      <c r="E20" t="s">
        <v>128</v>
      </c>
      <c r="F20" t="s">
        <v>129</v>
      </c>
      <c r="G20" s="2">
        <v>108.2</v>
      </c>
      <c r="I20" s="2">
        <v>41.2</v>
      </c>
      <c r="J20" s="2">
        <v>1.21</v>
      </c>
      <c r="K20" s="4">
        <f>AVERAGE(G20:G21)</f>
        <v>107.9</v>
      </c>
      <c r="L20">
        <f>+(K20/1000000)/((0.76*0.5)/10000)</f>
        <v>2.8394736842105264</v>
      </c>
      <c r="N20" s="4">
        <f t="shared" ref="N20" si="6">AVERAGE(J20:J21)</f>
        <v>1.3199999999999998</v>
      </c>
    </row>
    <row r="21" spans="1:15" x14ac:dyDescent="0.25">
      <c r="A21" t="s">
        <v>126</v>
      </c>
      <c r="B21" t="s">
        <v>131</v>
      </c>
      <c r="C21">
        <v>18</v>
      </c>
      <c r="D21" s="9">
        <v>3</v>
      </c>
      <c r="E21" t="s">
        <v>128</v>
      </c>
      <c r="F21" t="s">
        <v>92</v>
      </c>
      <c r="G21" s="2">
        <v>107.6</v>
      </c>
      <c r="I21" s="2">
        <v>41.99</v>
      </c>
      <c r="J21" s="2">
        <v>1.43</v>
      </c>
    </row>
    <row r="22" spans="1:15" x14ac:dyDescent="0.25">
      <c r="A22" t="s">
        <v>126</v>
      </c>
      <c r="B22" t="s">
        <v>132</v>
      </c>
      <c r="C22">
        <v>21</v>
      </c>
      <c r="D22" s="9">
        <v>3</v>
      </c>
      <c r="E22" t="s">
        <v>128</v>
      </c>
      <c r="F22" t="s">
        <v>129</v>
      </c>
      <c r="G22" s="2">
        <v>125.4</v>
      </c>
      <c r="I22" s="2">
        <v>42.24</v>
      </c>
      <c r="J22" s="2">
        <v>1.46</v>
      </c>
      <c r="K22" s="4">
        <f>AVERAGE(G22:G23)</f>
        <v>125.5</v>
      </c>
      <c r="L22">
        <f>+(K22/1000000)/((0.76*0.5)/10000)</f>
        <v>3.3026315789473677</v>
      </c>
      <c r="N22" s="4">
        <f t="shared" ref="N22" si="7">AVERAGE(J22:J23)</f>
        <v>1.4750000000000001</v>
      </c>
    </row>
    <row r="23" spans="1:15" x14ac:dyDescent="0.25">
      <c r="A23" t="s">
        <v>126</v>
      </c>
      <c r="B23" t="s">
        <v>132</v>
      </c>
      <c r="C23">
        <v>21</v>
      </c>
      <c r="D23" s="9">
        <v>3</v>
      </c>
      <c r="E23" t="s">
        <v>128</v>
      </c>
      <c r="F23" t="s">
        <v>92</v>
      </c>
      <c r="G23" s="2">
        <v>125.6</v>
      </c>
      <c r="I23" s="2">
        <v>42.58</v>
      </c>
      <c r="J23" s="2">
        <v>1.49</v>
      </c>
    </row>
    <row r="24" spans="1:15" x14ac:dyDescent="0.25">
      <c r="A24" t="s">
        <v>126</v>
      </c>
      <c r="B24" t="s">
        <v>133</v>
      </c>
      <c r="C24">
        <v>31</v>
      </c>
      <c r="D24" s="9">
        <v>3</v>
      </c>
      <c r="E24" t="s">
        <v>128</v>
      </c>
      <c r="F24" t="s">
        <v>129</v>
      </c>
      <c r="G24" s="2">
        <v>66</v>
      </c>
      <c r="I24" s="2">
        <v>41.57</v>
      </c>
      <c r="J24" s="2">
        <v>1.54</v>
      </c>
      <c r="K24" s="4">
        <f>AVERAGE(G24:G25)</f>
        <v>60.8</v>
      </c>
      <c r="L24">
        <f>+(K24/1000000)/((0.76*0.5)/10000)</f>
        <v>1.5999999999999996</v>
      </c>
      <c r="N24" s="4">
        <f t="shared" ref="N24" si="8">AVERAGE(J24:J25)</f>
        <v>1.5449999999999999</v>
      </c>
    </row>
    <row r="25" spans="1:15" x14ac:dyDescent="0.25">
      <c r="A25" t="s">
        <v>126</v>
      </c>
      <c r="B25" t="s">
        <v>133</v>
      </c>
      <c r="C25">
        <v>31</v>
      </c>
      <c r="D25" s="9">
        <v>3</v>
      </c>
      <c r="E25" t="s">
        <v>128</v>
      </c>
      <c r="F25" t="s">
        <v>92</v>
      </c>
      <c r="G25" s="2">
        <v>55.6</v>
      </c>
      <c r="I25" s="2">
        <v>41.82</v>
      </c>
      <c r="J25" s="2">
        <v>1.55</v>
      </c>
    </row>
    <row r="26" spans="1:15" x14ac:dyDescent="0.25">
      <c r="A26" t="s">
        <v>126</v>
      </c>
      <c r="B26" t="s">
        <v>135</v>
      </c>
      <c r="C26">
        <v>35</v>
      </c>
      <c r="D26" s="9">
        <v>7</v>
      </c>
      <c r="E26" t="s">
        <v>106</v>
      </c>
      <c r="F26" t="s">
        <v>129</v>
      </c>
      <c r="G26" s="2">
        <v>7.9</v>
      </c>
      <c r="I26" s="2">
        <v>41.65</v>
      </c>
      <c r="J26" s="2">
        <v>2.2200000000000002</v>
      </c>
      <c r="K26" s="4">
        <f>AVERAGE(G26:G27)</f>
        <v>9</v>
      </c>
      <c r="L26">
        <f>+(K26/1000000)/((0.76*0.5)/10000)</f>
        <v>0.23684210526315788</v>
      </c>
      <c r="M26">
        <f>AVERAGE(L26)</f>
        <v>0.23684210526315788</v>
      </c>
      <c r="N26" s="4">
        <f t="shared" ref="N26" si="9">AVERAGE(J26:J27)</f>
        <v>2.125</v>
      </c>
      <c r="O26" s="4">
        <v>2.355</v>
      </c>
    </row>
    <row r="27" spans="1:15" x14ac:dyDescent="0.25">
      <c r="A27" t="s">
        <v>126</v>
      </c>
      <c r="B27" t="s">
        <v>135</v>
      </c>
      <c r="C27">
        <v>35</v>
      </c>
      <c r="D27" s="9">
        <v>7</v>
      </c>
      <c r="E27" t="s">
        <v>106</v>
      </c>
      <c r="F27" t="s">
        <v>92</v>
      </c>
      <c r="G27" s="2">
        <v>10.1</v>
      </c>
      <c r="I27" s="2">
        <v>41.24</v>
      </c>
      <c r="J27" s="2">
        <v>2.0299999999999998</v>
      </c>
    </row>
    <row r="28" spans="1:15" x14ac:dyDescent="0.25">
      <c r="A28" t="s">
        <v>126</v>
      </c>
      <c r="B28" t="s">
        <v>135</v>
      </c>
      <c r="C28">
        <v>23</v>
      </c>
      <c r="D28" s="9">
        <v>8</v>
      </c>
      <c r="E28" t="s">
        <v>94</v>
      </c>
      <c r="F28" t="s">
        <v>129</v>
      </c>
      <c r="G28" s="2">
        <v>11.1</v>
      </c>
      <c r="I28" s="2">
        <v>42.37</v>
      </c>
      <c r="J28" s="2">
        <v>2.33</v>
      </c>
      <c r="K28" s="4">
        <f>AVERAGE(G28:G29)</f>
        <v>11.3</v>
      </c>
      <c r="L28">
        <f>+(K28/1000000)/((0.76*0.5)/10000)</f>
        <v>0.29736842105263156</v>
      </c>
      <c r="M28">
        <f>AVERAGE(L28)</f>
        <v>0.29736842105263156</v>
      </c>
      <c r="N28" s="4">
        <f t="shared" ref="N28" si="10">AVERAGE(J28:J29)</f>
        <v>2.4050000000000002</v>
      </c>
      <c r="O28" s="4">
        <v>2.0150000000000001</v>
      </c>
    </row>
    <row r="29" spans="1:15" x14ac:dyDescent="0.25">
      <c r="A29" t="s">
        <v>126</v>
      </c>
      <c r="B29" t="s">
        <v>135</v>
      </c>
      <c r="C29">
        <v>23</v>
      </c>
      <c r="D29" s="9">
        <v>8</v>
      </c>
      <c r="E29" t="s">
        <v>94</v>
      </c>
      <c r="F29" t="s">
        <v>92</v>
      </c>
      <c r="G29" s="2">
        <v>11.5</v>
      </c>
      <c r="I29" s="2">
        <v>42.37</v>
      </c>
      <c r="J29" s="2">
        <v>2.48</v>
      </c>
    </row>
    <row r="31" spans="1:15" x14ac:dyDescent="0.25">
      <c r="A31" t="s">
        <v>188</v>
      </c>
    </row>
    <row r="32" spans="1:15" x14ac:dyDescent="0.25">
      <c r="A32" t="s">
        <v>154</v>
      </c>
    </row>
    <row r="33" spans="1:14" x14ac:dyDescent="0.25">
      <c r="A33" t="s">
        <v>160</v>
      </c>
      <c r="C33" s="6">
        <v>42116</v>
      </c>
      <c r="D33" t="s">
        <v>186</v>
      </c>
      <c r="E33" s="6">
        <v>42117</v>
      </c>
      <c r="F33" t="s">
        <v>189</v>
      </c>
      <c r="G33" s="6">
        <v>42128</v>
      </c>
    </row>
    <row r="35" spans="1:14" ht="26.25" x14ac:dyDescent="0.25">
      <c r="A35" t="s">
        <v>46</v>
      </c>
      <c r="B35" t="s">
        <v>111</v>
      </c>
      <c r="C35" t="s">
        <v>112</v>
      </c>
      <c r="D35" s="9" t="s">
        <v>142</v>
      </c>
      <c r="E35" t="s">
        <v>0</v>
      </c>
      <c r="F35" t="s">
        <v>114</v>
      </c>
      <c r="G35" t="s">
        <v>115</v>
      </c>
      <c r="H35" t="s">
        <v>163</v>
      </c>
      <c r="I35" t="s">
        <v>164</v>
      </c>
      <c r="J35" s="77" t="s">
        <v>118</v>
      </c>
      <c r="K35" s="77" t="s">
        <v>119</v>
      </c>
      <c r="L35" s="77" t="s">
        <v>120</v>
      </c>
      <c r="M35" s="79" t="s">
        <v>170</v>
      </c>
      <c r="N35" s="77" t="s">
        <v>171</v>
      </c>
    </row>
    <row r="36" spans="1:14" x14ac:dyDescent="0.25">
      <c r="A36" t="s">
        <v>138</v>
      </c>
      <c r="B36" t="s">
        <v>127</v>
      </c>
      <c r="C36">
        <v>20</v>
      </c>
      <c r="D36" s="9">
        <v>3</v>
      </c>
      <c r="E36" t="s">
        <v>128</v>
      </c>
      <c r="F36" t="s">
        <v>129</v>
      </c>
      <c r="G36">
        <v>25.5</v>
      </c>
      <c r="H36" s="2">
        <v>41.38</v>
      </c>
      <c r="I36" s="2">
        <v>3.94</v>
      </c>
      <c r="J36" s="4">
        <f>AVERAGE(G36:G37)</f>
        <v>31</v>
      </c>
      <c r="K36">
        <f>+(J36/1000000)/((0.76*0.5)/10000)</f>
        <v>0.81578947368421051</v>
      </c>
      <c r="L36">
        <f>AVERAGE(K36,K38,K40,K42,K44)</f>
        <v>0.91473684210526296</v>
      </c>
      <c r="M36" s="4">
        <f>AVERAGE(I36:I37)</f>
        <v>3.73</v>
      </c>
      <c r="N36" s="4">
        <f>AVERAGE(M36,M38,M40,M42,M44)</f>
        <v>3.6060000000000003</v>
      </c>
    </row>
    <row r="37" spans="1:14" x14ac:dyDescent="0.25">
      <c r="A37" t="s">
        <v>138</v>
      </c>
      <c r="B37" t="s">
        <v>127</v>
      </c>
      <c r="C37">
        <v>20</v>
      </c>
      <c r="D37" s="9">
        <v>3</v>
      </c>
      <c r="E37" t="s">
        <v>128</v>
      </c>
      <c r="F37" t="s">
        <v>92</v>
      </c>
      <c r="G37">
        <v>36.5</v>
      </c>
      <c r="H37" s="2">
        <v>41.77</v>
      </c>
      <c r="I37" s="2">
        <v>3.52</v>
      </c>
    </row>
    <row r="38" spans="1:14" x14ac:dyDescent="0.25">
      <c r="A38" t="s">
        <v>138</v>
      </c>
      <c r="B38" t="s">
        <v>130</v>
      </c>
      <c r="C38">
        <v>14</v>
      </c>
      <c r="D38" s="9">
        <v>3</v>
      </c>
      <c r="E38" t="s">
        <v>128</v>
      </c>
      <c r="F38" t="s">
        <v>129</v>
      </c>
      <c r="G38">
        <v>38.799999999999997</v>
      </c>
      <c r="H38" s="2">
        <v>41.22</v>
      </c>
      <c r="I38" s="2">
        <v>3.65</v>
      </c>
      <c r="J38" s="4">
        <f t="shared" ref="J38" si="11">AVERAGE(G38:G39)</f>
        <v>34.599999999999994</v>
      </c>
      <c r="K38">
        <f>+(J38/1000000)/((0.76*0.5)/10000)</f>
        <v>0.91052631578947352</v>
      </c>
      <c r="M38" s="4">
        <f t="shared" ref="M38" si="12">AVERAGE(I38:I39)</f>
        <v>3.3650000000000002</v>
      </c>
    </row>
    <row r="39" spans="1:14" x14ac:dyDescent="0.25">
      <c r="A39" t="s">
        <v>138</v>
      </c>
      <c r="B39" t="s">
        <v>130</v>
      </c>
      <c r="C39">
        <v>14</v>
      </c>
      <c r="D39" s="9">
        <v>3</v>
      </c>
      <c r="E39" t="s">
        <v>128</v>
      </c>
      <c r="F39" t="s">
        <v>92</v>
      </c>
      <c r="G39">
        <v>30.4</v>
      </c>
      <c r="H39" s="2">
        <v>42.01</v>
      </c>
      <c r="I39" s="2">
        <v>3.08</v>
      </c>
    </row>
    <row r="40" spans="1:14" x14ac:dyDescent="0.25">
      <c r="A40" t="s">
        <v>138</v>
      </c>
      <c r="B40" t="s">
        <v>131</v>
      </c>
      <c r="C40">
        <v>7</v>
      </c>
      <c r="D40" s="9">
        <v>3</v>
      </c>
      <c r="E40" t="s">
        <v>128</v>
      </c>
      <c r="F40" t="s">
        <v>129</v>
      </c>
      <c r="G40">
        <v>27.2</v>
      </c>
      <c r="H40" s="2">
        <v>41.6</v>
      </c>
      <c r="I40" s="2">
        <v>3.86</v>
      </c>
      <c r="J40" s="4">
        <f t="shared" ref="J40" si="13">AVERAGE(G40:G41)</f>
        <v>30.700000000000003</v>
      </c>
      <c r="K40">
        <f>+(J40/1000000)/((0.76*0.5)/10000)</f>
        <v>0.80789473684210522</v>
      </c>
      <c r="M40" s="4">
        <f t="shared" ref="M40" si="14">AVERAGE(I40:I41)</f>
        <v>3.7949999999999999</v>
      </c>
    </row>
    <row r="41" spans="1:14" x14ac:dyDescent="0.25">
      <c r="A41" t="s">
        <v>138</v>
      </c>
      <c r="B41" t="s">
        <v>131</v>
      </c>
      <c r="C41">
        <v>7</v>
      </c>
      <c r="D41" s="9">
        <v>3</v>
      </c>
      <c r="E41" t="s">
        <v>128</v>
      </c>
      <c r="F41" t="s">
        <v>92</v>
      </c>
      <c r="G41">
        <v>34.200000000000003</v>
      </c>
      <c r="H41" s="2">
        <v>41.11</v>
      </c>
      <c r="I41" s="2">
        <v>3.73</v>
      </c>
    </row>
    <row r="42" spans="1:14" x14ac:dyDescent="0.25">
      <c r="A42" t="s">
        <v>138</v>
      </c>
      <c r="B42" t="s">
        <v>132</v>
      </c>
      <c r="C42">
        <v>28</v>
      </c>
      <c r="D42" s="9">
        <v>3</v>
      </c>
      <c r="E42" t="s">
        <v>128</v>
      </c>
      <c r="F42" t="s">
        <v>129</v>
      </c>
      <c r="G42">
        <v>31.8</v>
      </c>
      <c r="H42" s="2">
        <v>41.54</v>
      </c>
      <c r="I42" s="2">
        <v>3.58</v>
      </c>
      <c r="J42" s="4">
        <f t="shared" ref="J42" si="15">AVERAGE(G42:G43)</f>
        <v>33.65</v>
      </c>
      <c r="K42">
        <f>+(J42/1000000)/((0.76*0.5)/10000)</f>
        <v>0.88552631578947361</v>
      </c>
      <c r="M42" s="4">
        <f t="shared" ref="M42" si="16">AVERAGE(I42:I43)</f>
        <v>3.5700000000000003</v>
      </c>
    </row>
    <row r="43" spans="1:14" x14ac:dyDescent="0.25">
      <c r="A43" t="s">
        <v>138</v>
      </c>
      <c r="B43" t="s">
        <v>132</v>
      </c>
      <c r="C43">
        <v>28</v>
      </c>
      <c r="D43" s="9">
        <v>3</v>
      </c>
      <c r="E43" t="s">
        <v>128</v>
      </c>
      <c r="F43" t="s">
        <v>92</v>
      </c>
      <c r="G43">
        <v>35.5</v>
      </c>
      <c r="H43" s="2">
        <v>41.5</v>
      </c>
      <c r="I43" s="2">
        <v>3.56</v>
      </c>
    </row>
    <row r="44" spans="1:14" x14ac:dyDescent="0.25">
      <c r="A44" t="s">
        <v>138</v>
      </c>
      <c r="B44" t="s">
        <v>133</v>
      </c>
      <c r="C44">
        <v>32</v>
      </c>
      <c r="D44" s="9">
        <v>3</v>
      </c>
      <c r="E44" t="s">
        <v>128</v>
      </c>
      <c r="F44" t="s">
        <v>129</v>
      </c>
      <c r="G44">
        <v>46.9</v>
      </c>
      <c r="H44" s="2">
        <v>41.41</v>
      </c>
      <c r="I44" s="2">
        <v>3.52</v>
      </c>
      <c r="J44" s="4">
        <f t="shared" ref="J44" si="17">AVERAGE(G44:G45)</f>
        <v>43.849999999999994</v>
      </c>
      <c r="K44">
        <f>+(J44/1000000)/((0.76*0.5)/10000)</f>
        <v>1.1539473684210524</v>
      </c>
      <c r="M44" s="4">
        <f t="shared" ref="M44" si="18">AVERAGE(I44:I45)</f>
        <v>3.5700000000000003</v>
      </c>
    </row>
    <row r="45" spans="1:14" x14ac:dyDescent="0.25">
      <c r="A45" t="s">
        <v>138</v>
      </c>
      <c r="B45" t="s">
        <v>133</v>
      </c>
      <c r="C45">
        <v>32</v>
      </c>
      <c r="D45" s="9">
        <v>3</v>
      </c>
      <c r="E45" t="s">
        <v>128</v>
      </c>
      <c r="F45" t="s">
        <v>92</v>
      </c>
      <c r="G45">
        <v>40.799999999999997</v>
      </c>
      <c r="H45" s="2">
        <v>41.51</v>
      </c>
      <c r="I45" s="2">
        <v>3.62</v>
      </c>
    </row>
    <row r="46" spans="1:14" x14ac:dyDescent="0.25">
      <c r="A46" t="s">
        <v>138</v>
      </c>
      <c r="B46" t="s">
        <v>127</v>
      </c>
      <c r="C46">
        <v>19</v>
      </c>
      <c r="D46" s="9">
        <v>5</v>
      </c>
      <c r="E46" t="s">
        <v>146</v>
      </c>
      <c r="F46" t="s">
        <v>129</v>
      </c>
      <c r="G46">
        <v>20.5</v>
      </c>
      <c r="H46" s="2">
        <v>41.7</v>
      </c>
      <c r="I46" s="2">
        <v>3.64</v>
      </c>
      <c r="J46" s="4">
        <f t="shared" ref="J46" si="19">AVERAGE(G46:G47)</f>
        <v>19.649999999999999</v>
      </c>
      <c r="K46">
        <f>+(J46/1000000)/((0.76*0.5)/10000)</f>
        <v>0.51710526315789473</v>
      </c>
      <c r="L46">
        <f>AVERAGE(K46,K48,K50,K52,K54)</f>
        <v>0.61368421052631572</v>
      </c>
      <c r="M46" s="4">
        <f t="shared" ref="M46" si="20">AVERAGE(I46:I47)</f>
        <v>3.7450000000000001</v>
      </c>
      <c r="N46" s="4">
        <f>AVERAGE(M46,M48,M50,M52,M54)</f>
        <v>3.4299999999999997</v>
      </c>
    </row>
    <row r="47" spans="1:14" x14ac:dyDescent="0.25">
      <c r="A47" t="s">
        <v>138</v>
      </c>
      <c r="B47" t="s">
        <v>127</v>
      </c>
      <c r="C47">
        <v>19</v>
      </c>
      <c r="D47" s="9">
        <v>5</v>
      </c>
      <c r="E47" t="s">
        <v>146</v>
      </c>
      <c r="F47" t="s">
        <v>92</v>
      </c>
      <c r="G47">
        <v>18.8</v>
      </c>
      <c r="H47" s="2">
        <v>41.68</v>
      </c>
      <c r="I47" s="2">
        <v>3.85</v>
      </c>
    </row>
    <row r="48" spans="1:14" x14ac:dyDescent="0.25">
      <c r="A48" t="s">
        <v>138</v>
      </c>
      <c r="B48" t="s">
        <v>130</v>
      </c>
      <c r="C48">
        <v>13</v>
      </c>
      <c r="D48" s="9">
        <v>5</v>
      </c>
      <c r="E48" t="s">
        <v>146</v>
      </c>
      <c r="F48" t="s">
        <v>129</v>
      </c>
      <c r="G48">
        <v>19.7</v>
      </c>
      <c r="H48" s="2">
        <v>41.64</v>
      </c>
      <c r="I48" s="2">
        <v>3.46</v>
      </c>
      <c r="J48" s="4">
        <f t="shared" ref="J48" si="21">AVERAGE(G48:G49)</f>
        <v>15.6</v>
      </c>
      <c r="K48">
        <f>+(J48/1000000)/((0.76*0.5)/10000)</f>
        <v>0.41052631578947363</v>
      </c>
      <c r="M48" s="4">
        <f t="shared" ref="M48" si="22">AVERAGE(I48:I49)</f>
        <v>3.4450000000000003</v>
      </c>
    </row>
    <row r="49" spans="1:14" x14ac:dyDescent="0.25">
      <c r="A49" t="s">
        <v>138</v>
      </c>
      <c r="B49" t="s">
        <v>130</v>
      </c>
      <c r="C49">
        <v>13</v>
      </c>
      <c r="D49" s="9">
        <v>5</v>
      </c>
      <c r="E49" t="s">
        <v>146</v>
      </c>
      <c r="F49" t="s">
        <v>92</v>
      </c>
      <c r="G49">
        <v>11.5</v>
      </c>
      <c r="H49" s="2">
        <v>41.99</v>
      </c>
      <c r="I49" s="2">
        <v>3.43</v>
      </c>
    </row>
    <row r="50" spans="1:14" x14ac:dyDescent="0.25">
      <c r="A50" t="s">
        <v>138</v>
      </c>
      <c r="B50" t="s">
        <v>131</v>
      </c>
      <c r="C50">
        <v>11</v>
      </c>
      <c r="D50" s="9">
        <v>5</v>
      </c>
      <c r="E50" t="s">
        <v>146</v>
      </c>
      <c r="F50" t="s">
        <v>129</v>
      </c>
      <c r="G50">
        <v>42.7</v>
      </c>
      <c r="H50" s="2">
        <v>41.42</v>
      </c>
      <c r="I50" s="2">
        <v>3.2</v>
      </c>
      <c r="J50" s="4">
        <f t="shared" ref="J50" si="23">AVERAGE(G50:G51)</f>
        <v>31.900000000000002</v>
      </c>
      <c r="K50">
        <f>+(J50/1000000)/((0.76*0.5)/10000)</f>
        <v>0.83947368421052637</v>
      </c>
      <c r="M50" s="4">
        <f t="shared" ref="M50" si="24">AVERAGE(I50:I51)</f>
        <v>3.3849999999999998</v>
      </c>
    </row>
    <row r="51" spans="1:14" x14ac:dyDescent="0.25">
      <c r="A51" t="s">
        <v>138</v>
      </c>
      <c r="B51" t="s">
        <v>131</v>
      </c>
      <c r="C51">
        <v>11</v>
      </c>
      <c r="D51" s="9">
        <v>5</v>
      </c>
      <c r="E51" t="s">
        <v>146</v>
      </c>
      <c r="F51" t="s">
        <v>92</v>
      </c>
      <c r="G51">
        <v>21.1</v>
      </c>
      <c r="H51" s="2">
        <v>41.77</v>
      </c>
      <c r="I51" s="2">
        <v>3.57</v>
      </c>
    </row>
    <row r="52" spans="1:14" x14ac:dyDescent="0.25">
      <c r="A52" t="s">
        <v>138</v>
      </c>
      <c r="B52" t="s">
        <v>132</v>
      </c>
      <c r="C52">
        <v>3</v>
      </c>
      <c r="D52" s="9">
        <v>5</v>
      </c>
      <c r="E52" t="s">
        <v>146</v>
      </c>
      <c r="F52" t="s">
        <v>129</v>
      </c>
      <c r="G52">
        <v>33</v>
      </c>
      <c r="H52" s="2">
        <v>41.47</v>
      </c>
      <c r="I52" s="2">
        <v>3.17</v>
      </c>
      <c r="J52" s="4">
        <f t="shared" ref="J52" si="25">AVERAGE(G52:G53)</f>
        <v>27.15</v>
      </c>
      <c r="K52">
        <f>+(J52/1000000)/((0.76*0.5)/10000)</f>
        <v>0.71447368421052626</v>
      </c>
      <c r="M52" s="4">
        <f t="shared" ref="M52" si="26">AVERAGE(I52:I53)</f>
        <v>3.2450000000000001</v>
      </c>
    </row>
    <row r="53" spans="1:14" x14ac:dyDescent="0.25">
      <c r="A53" t="s">
        <v>138</v>
      </c>
      <c r="B53" t="s">
        <v>132</v>
      </c>
      <c r="C53">
        <v>3</v>
      </c>
      <c r="D53" s="9">
        <v>5</v>
      </c>
      <c r="E53" t="s">
        <v>146</v>
      </c>
      <c r="F53" t="s">
        <v>92</v>
      </c>
      <c r="G53">
        <v>21.3</v>
      </c>
      <c r="H53" s="2">
        <v>41.27</v>
      </c>
      <c r="I53" s="2">
        <v>3.32</v>
      </c>
    </row>
    <row r="54" spans="1:14" x14ac:dyDescent="0.25">
      <c r="A54" t="s">
        <v>138</v>
      </c>
      <c r="B54" t="s">
        <v>133</v>
      </c>
      <c r="C54">
        <v>34</v>
      </c>
      <c r="D54" s="9">
        <v>5</v>
      </c>
      <c r="E54" t="s">
        <v>146</v>
      </c>
      <c r="F54" t="s">
        <v>129</v>
      </c>
      <c r="G54">
        <v>21.2</v>
      </c>
      <c r="H54" s="2">
        <v>41.26</v>
      </c>
      <c r="I54" s="2">
        <v>3.52</v>
      </c>
      <c r="J54" s="4">
        <f t="shared" ref="J54" si="27">AVERAGE(G54:G55)</f>
        <v>22.299999999999997</v>
      </c>
      <c r="K54">
        <f>+(J54/1000000)/((0.76*0.5)/10000)</f>
        <v>0.58684210526315772</v>
      </c>
      <c r="M54" s="4">
        <f t="shared" ref="M54" si="28">AVERAGE(I54:I55)</f>
        <v>3.33</v>
      </c>
    </row>
    <row r="55" spans="1:14" x14ac:dyDescent="0.25">
      <c r="A55" t="s">
        <v>138</v>
      </c>
      <c r="B55" t="s">
        <v>133</v>
      </c>
      <c r="C55">
        <v>34</v>
      </c>
      <c r="D55" s="9">
        <v>5</v>
      </c>
      <c r="E55" t="s">
        <v>146</v>
      </c>
      <c r="F55" t="s">
        <v>92</v>
      </c>
      <c r="G55">
        <v>23.4</v>
      </c>
      <c r="H55" s="2">
        <v>41.31</v>
      </c>
      <c r="I55" s="2">
        <v>3.14</v>
      </c>
    </row>
    <row r="56" spans="1:14" x14ac:dyDescent="0.25">
      <c r="A56" t="s">
        <v>138</v>
      </c>
      <c r="B56" t="s">
        <v>127</v>
      </c>
      <c r="C56">
        <v>22</v>
      </c>
      <c r="D56" s="9">
        <v>6</v>
      </c>
      <c r="E56" t="s">
        <v>134</v>
      </c>
      <c r="F56" t="s">
        <v>129</v>
      </c>
      <c r="G56">
        <v>46.4</v>
      </c>
      <c r="H56" s="2">
        <v>41.14</v>
      </c>
      <c r="I56" s="2">
        <v>2.64</v>
      </c>
      <c r="J56" s="4">
        <f t="shared" ref="J56" si="29">AVERAGE(G56:G57)</f>
        <v>32.299999999999997</v>
      </c>
      <c r="K56">
        <f>+(J56/1000000)/((0.76*0.5)/10000)</f>
        <v>0.85</v>
      </c>
      <c r="L56">
        <f>AVERAGE(K56,K58,K60,K62,K64)</f>
        <v>0.8331578947368421</v>
      </c>
      <c r="M56" s="4">
        <f t="shared" ref="M56" si="30">AVERAGE(I56:I57)</f>
        <v>3.27</v>
      </c>
      <c r="N56" s="4">
        <f>AVERAGE(M56,M58,M60,M62,M64)</f>
        <v>3.2629999999999995</v>
      </c>
    </row>
    <row r="57" spans="1:14" x14ac:dyDescent="0.25">
      <c r="A57" t="s">
        <v>138</v>
      </c>
      <c r="B57" t="s">
        <v>127</v>
      </c>
      <c r="C57">
        <v>22</v>
      </c>
      <c r="D57" s="9">
        <v>6</v>
      </c>
      <c r="E57" t="s">
        <v>134</v>
      </c>
      <c r="F57" t="s">
        <v>92</v>
      </c>
      <c r="G57">
        <v>18.2</v>
      </c>
      <c r="H57" s="2">
        <v>41.42</v>
      </c>
      <c r="I57" s="2">
        <v>3.9</v>
      </c>
    </row>
    <row r="58" spans="1:14" x14ac:dyDescent="0.25">
      <c r="A58" t="s">
        <v>138</v>
      </c>
      <c r="B58" t="s">
        <v>130</v>
      </c>
      <c r="C58">
        <v>17</v>
      </c>
      <c r="D58" s="9">
        <v>6</v>
      </c>
      <c r="E58" t="s">
        <v>134</v>
      </c>
      <c r="F58" t="s">
        <v>129</v>
      </c>
      <c r="G58">
        <v>37</v>
      </c>
      <c r="H58" s="2">
        <v>41.54</v>
      </c>
      <c r="I58" s="2">
        <v>3.07</v>
      </c>
      <c r="J58" s="4">
        <f t="shared" ref="J58" si="31">AVERAGE(G58:G59)</f>
        <v>32.25</v>
      </c>
      <c r="K58">
        <f>+(J58/1000000)/((0.76*0.5)/10000)</f>
        <v>0.84868421052631571</v>
      </c>
      <c r="M58" s="4">
        <f t="shared" ref="M58" si="32">AVERAGE(I58:I59)</f>
        <v>3.13</v>
      </c>
    </row>
    <row r="59" spans="1:14" x14ac:dyDescent="0.25">
      <c r="A59" t="s">
        <v>138</v>
      </c>
      <c r="B59" t="s">
        <v>130</v>
      </c>
      <c r="C59">
        <v>17</v>
      </c>
      <c r="D59" s="9">
        <v>6</v>
      </c>
      <c r="E59" t="s">
        <v>134</v>
      </c>
      <c r="F59" t="s">
        <v>92</v>
      </c>
      <c r="G59">
        <v>27.5</v>
      </c>
      <c r="H59" s="2">
        <v>41.91</v>
      </c>
      <c r="I59" s="2">
        <v>3.19</v>
      </c>
    </row>
    <row r="60" spans="1:14" x14ac:dyDescent="0.25">
      <c r="A60" t="s">
        <v>138</v>
      </c>
      <c r="B60" t="s">
        <v>131</v>
      </c>
      <c r="C60">
        <v>9</v>
      </c>
      <c r="D60" s="9">
        <v>6</v>
      </c>
      <c r="E60" t="s">
        <v>134</v>
      </c>
      <c r="F60" t="s">
        <v>129</v>
      </c>
      <c r="G60">
        <v>33.5</v>
      </c>
      <c r="H60" s="2">
        <v>41.66</v>
      </c>
      <c r="I60" s="2">
        <v>2.98</v>
      </c>
      <c r="J60" s="4">
        <f t="shared" ref="J60" si="33">AVERAGE(G60:G61)</f>
        <v>32.700000000000003</v>
      </c>
      <c r="K60">
        <f>+(J60/1000000)/((0.76*0.5)/10000)</f>
        <v>0.86052631578947369</v>
      </c>
      <c r="M60" s="4">
        <f t="shared" ref="M60" si="34">AVERAGE(I60:I61)</f>
        <v>3.1950000000000003</v>
      </c>
    </row>
    <row r="61" spans="1:14" x14ac:dyDescent="0.25">
      <c r="A61" t="s">
        <v>138</v>
      </c>
      <c r="B61" t="s">
        <v>131</v>
      </c>
      <c r="C61">
        <v>9</v>
      </c>
      <c r="D61" s="9">
        <v>6</v>
      </c>
      <c r="E61" t="s">
        <v>134</v>
      </c>
      <c r="F61" t="s">
        <v>92</v>
      </c>
      <c r="G61">
        <v>31.9</v>
      </c>
      <c r="H61" s="2">
        <v>41.08</v>
      </c>
      <c r="I61" s="2">
        <v>3.41</v>
      </c>
    </row>
    <row r="62" spans="1:14" x14ac:dyDescent="0.25">
      <c r="A62" t="s">
        <v>138</v>
      </c>
      <c r="B62" t="s">
        <v>132</v>
      </c>
      <c r="C62">
        <v>5</v>
      </c>
      <c r="D62" s="9">
        <v>6</v>
      </c>
      <c r="E62" t="s">
        <v>134</v>
      </c>
      <c r="F62" t="s">
        <v>129</v>
      </c>
      <c r="G62">
        <v>32.200000000000003</v>
      </c>
      <c r="H62" s="2">
        <v>41.26</v>
      </c>
      <c r="I62" s="2">
        <v>3.26</v>
      </c>
      <c r="J62" s="4">
        <f t="shared" ref="J62" si="35">AVERAGE(G62:G63)</f>
        <v>33.799999999999997</v>
      </c>
      <c r="K62">
        <f>+(J62/1000000)/((0.76*0.5)/10000)</f>
        <v>0.88947368421052608</v>
      </c>
      <c r="M62" s="4">
        <f t="shared" ref="M62" si="36">AVERAGE(I62:I63)</f>
        <v>3.12</v>
      </c>
    </row>
    <row r="63" spans="1:14" x14ac:dyDescent="0.25">
      <c r="A63" t="s">
        <v>138</v>
      </c>
      <c r="B63" t="s">
        <v>132</v>
      </c>
      <c r="C63">
        <v>5</v>
      </c>
      <c r="D63" s="9">
        <v>6</v>
      </c>
      <c r="E63" t="s">
        <v>134</v>
      </c>
      <c r="F63" t="s">
        <v>92</v>
      </c>
      <c r="G63">
        <v>35.4</v>
      </c>
      <c r="H63" s="2">
        <v>40.99</v>
      </c>
      <c r="I63" s="2">
        <v>2.98</v>
      </c>
    </row>
    <row r="64" spans="1:14" x14ac:dyDescent="0.25">
      <c r="A64" t="s">
        <v>138</v>
      </c>
      <c r="B64" t="s">
        <v>133</v>
      </c>
      <c r="C64">
        <v>31</v>
      </c>
      <c r="D64" s="9">
        <v>6</v>
      </c>
      <c r="E64" t="s">
        <v>134</v>
      </c>
      <c r="F64" t="s">
        <v>129</v>
      </c>
      <c r="G64">
        <v>23.7</v>
      </c>
      <c r="H64" s="2">
        <v>40.93</v>
      </c>
      <c r="I64" s="2">
        <v>3.65</v>
      </c>
      <c r="J64" s="4">
        <f t="shared" ref="J64" si="37">AVERAGE(G64:G65)</f>
        <v>27.25</v>
      </c>
      <c r="K64">
        <f>+(J64/1000000)/((0.76*0.5)/10000)</f>
        <v>0.71710526315789469</v>
      </c>
      <c r="M64" s="4">
        <f t="shared" ref="M64" si="38">AVERAGE(I64:I65)</f>
        <v>3.5999999999999996</v>
      </c>
    </row>
    <row r="65" spans="1:14" x14ac:dyDescent="0.25">
      <c r="A65" t="s">
        <v>138</v>
      </c>
      <c r="B65" t="s">
        <v>133</v>
      </c>
      <c r="C65">
        <v>31</v>
      </c>
      <c r="D65" s="9">
        <v>6</v>
      </c>
      <c r="E65" t="s">
        <v>134</v>
      </c>
      <c r="F65" t="s">
        <v>92</v>
      </c>
      <c r="G65">
        <v>30.8</v>
      </c>
      <c r="H65" s="2">
        <v>41.01</v>
      </c>
      <c r="I65" s="2">
        <v>3.55</v>
      </c>
    </row>
    <row r="66" spans="1:14" x14ac:dyDescent="0.25">
      <c r="A66" t="s">
        <v>138</v>
      </c>
      <c r="B66" t="s">
        <v>135</v>
      </c>
      <c r="C66">
        <v>26</v>
      </c>
      <c r="D66" s="9">
        <v>8</v>
      </c>
      <c r="E66" t="s">
        <v>94</v>
      </c>
      <c r="F66" t="s">
        <v>129</v>
      </c>
      <c r="G66">
        <v>31.6</v>
      </c>
      <c r="H66" s="2">
        <v>42.42</v>
      </c>
      <c r="I66" s="2">
        <v>3.47</v>
      </c>
      <c r="J66" s="4">
        <f t="shared" ref="J66" si="39">AVERAGE(G66:G67)</f>
        <v>26.9</v>
      </c>
      <c r="K66">
        <f>+(J66/1000000)/((0.76*0.5)/10000)</f>
        <v>0.70789473684210524</v>
      </c>
      <c r="L66">
        <f>AVERAGE(K66)</f>
        <v>0.70789473684210524</v>
      </c>
      <c r="M66" s="4">
        <f t="shared" ref="M66" si="40">AVERAGE(I66:I67)</f>
        <v>3.34</v>
      </c>
      <c r="N66" s="4">
        <v>2.0150000000000001</v>
      </c>
    </row>
    <row r="67" spans="1:14" x14ac:dyDescent="0.25">
      <c r="A67" t="s">
        <v>138</v>
      </c>
      <c r="B67" t="s">
        <v>135</v>
      </c>
      <c r="C67">
        <v>26</v>
      </c>
      <c r="D67" s="9">
        <v>8</v>
      </c>
      <c r="E67" t="s">
        <v>94</v>
      </c>
      <c r="F67" t="s">
        <v>92</v>
      </c>
      <c r="G67">
        <v>22.2</v>
      </c>
      <c r="H67" s="2">
        <v>41.92</v>
      </c>
      <c r="I67" s="2">
        <v>3.21</v>
      </c>
    </row>
  </sheetData>
  <sortState ref="A36:I67">
    <sortCondition ref="D36:D67"/>
    <sortCondition ref="B36:B67"/>
    <sortCondition ref="F36:F67"/>
  </sortState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0" workbookViewId="0">
      <selection activeCell="K32" sqref="K32:L52"/>
    </sheetView>
  </sheetViews>
  <sheetFormatPr defaultRowHeight="15" x14ac:dyDescent="0.25"/>
  <cols>
    <col min="5" max="5" width="25.85546875" customWidth="1"/>
  </cols>
  <sheetData>
    <row r="1" spans="1:12" x14ac:dyDescent="0.25">
      <c r="A1" t="s">
        <v>329</v>
      </c>
    </row>
    <row r="2" spans="1:12" x14ac:dyDescent="0.25">
      <c r="A2" t="s">
        <v>330</v>
      </c>
    </row>
    <row r="4" spans="1:12" x14ac:dyDescent="0.25">
      <c r="A4" t="s">
        <v>331</v>
      </c>
      <c r="C4" t="s">
        <v>332</v>
      </c>
      <c r="E4" t="s">
        <v>333</v>
      </c>
    </row>
    <row r="5" spans="1:12" ht="90" x14ac:dyDescent="0.25">
      <c r="A5" s="22" t="s">
        <v>46</v>
      </c>
      <c r="B5" s="22" t="s">
        <v>334</v>
      </c>
      <c r="C5" s="22" t="s">
        <v>111</v>
      </c>
      <c r="D5" s="22" t="s">
        <v>335</v>
      </c>
      <c r="E5" s="22" t="s">
        <v>336</v>
      </c>
      <c r="F5" s="22" t="s">
        <v>337</v>
      </c>
      <c r="G5" s="163" t="s">
        <v>338</v>
      </c>
      <c r="H5" s="163" t="s">
        <v>339</v>
      </c>
      <c r="I5" s="47" t="s">
        <v>163</v>
      </c>
      <c r="J5" s="47" t="s">
        <v>164</v>
      </c>
      <c r="K5" s="77" t="s">
        <v>120</v>
      </c>
      <c r="L5" s="77" t="s">
        <v>171</v>
      </c>
    </row>
    <row r="6" spans="1:12" ht="30" customHeight="1" x14ac:dyDescent="0.25">
      <c r="A6" s="180" t="s">
        <v>138</v>
      </c>
      <c r="B6" s="180">
        <v>21</v>
      </c>
      <c r="C6" s="180">
        <v>1</v>
      </c>
      <c r="D6" s="180">
        <v>2</v>
      </c>
      <c r="E6" s="181" t="s">
        <v>341</v>
      </c>
      <c r="F6" s="181">
        <v>14</v>
      </c>
      <c r="G6" s="22">
        <v>311.60000000000002</v>
      </c>
      <c r="H6" s="127">
        <f t="shared" ref="H6:H25" si="0">+(G6/1000000)/((0.76*0.5)/10000)</f>
        <v>8.2000000000000011</v>
      </c>
      <c r="I6" s="182">
        <v>42.88</v>
      </c>
      <c r="J6" s="182">
        <v>1.66</v>
      </c>
      <c r="K6" s="4">
        <f>AVERAGE(H6:H10)</f>
        <v>6.3957894736842098</v>
      </c>
      <c r="L6" s="4">
        <f>AVERAGE(J6:J10)</f>
        <v>1.5719999999999996</v>
      </c>
    </row>
    <row r="7" spans="1:12" ht="30" customHeight="1" x14ac:dyDescent="0.25">
      <c r="A7" s="180" t="s">
        <v>138</v>
      </c>
      <c r="B7" s="180">
        <v>15</v>
      </c>
      <c r="C7" s="180">
        <v>2</v>
      </c>
      <c r="D7" s="180">
        <v>2</v>
      </c>
      <c r="E7" s="181" t="s">
        <v>341</v>
      </c>
      <c r="F7" s="181">
        <v>10</v>
      </c>
      <c r="G7" s="22">
        <v>168.8</v>
      </c>
      <c r="H7" s="127">
        <f t="shared" si="0"/>
        <v>4.4421052631578943</v>
      </c>
      <c r="I7" s="182">
        <v>43.18</v>
      </c>
      <c r="J7" s="182">
        <v>1.4</v>
      </c>
    </row>
    <row r="8" spans="1:12" ht="30" customHeight="1" x14ac:dyDescent="0.25">
      <c r="A8" s="180" t="s">
        <v>138</v>
      </c>
      <c r="B8" s="180">
        <v>8</v>
      </c>
      <c r="C8" s="180">
        <v>3</v>
      </c>
      <c r="D8" s="180">
        <v>2</v>
      </c>
      <c r="E8" s="181" t="s">
        <v>341</v>
      </c>
      <c r="F8" s="181">
        <v>5</v>
      </c>
      <c r="G8" s="22">
        <v>213.2</v>
      </c>
      <c r="H8" s="127">
        <f t="shared" si="0"/>
        <v>5.6105263157894729</v>
      </c>
      <c r="I8" s="182">
        <v>42.38</v>
      </c>
      <c r="J8" s="182">
        <v>1.48</v>
      </c>
    </row>
    <row r="9" spans="1:12" ht="30" customHeight="1" x14ac:dyDescent="0.25">
      <c r="A9" s="180" t="s">
        <v>138</v>
      </c>
      <c r="B9" s="180">
        <v>4</v>
      </c>
      <c r="C9" s="180">
        <v>4</v>
      </c>
      <c r="D9" s="180">
        <v>2</v>
      </c>
      <c r="E9" s="181" t="s">
        <v>341</v>
      </c>
      <c r="F9" s="181">
        <v>2</v>
      </c>
      <c r="G9" s="22">
        <v>205.9</v>
      </c>
      <c r="H9" s="127">
        <f t="shared" si="0"/>
        <v>5.4184210526315795</v>
      </c>
      <c r="I9" s="182">
        <v>42.32</v>
      </c>
      <c r="J9" s="182">
        <v>1.44</v>
      </c>
    </row>
    <row r="10" spans="1:12" ht="30" customHeight="1" x14ac:dyDescent="0.25">
      <c r="A10" s="180" t="s">
        <v>138</v>
      </c>
      <c r="B10" s="180">
        <v>30</v>
      </c>
      <c r="C10" s="180">
        <v>5</v>
      </c>
      <c r="D10" s="180">
        <v>2</v>
      </c>
      <c r="E10" s="181" t="s">
        <v>341</v>
      </c>
      <c r="F10" s="181">
        <v>17</v>
      </c>
      <c r="G10" s="22">
        <v>315.7</v>
      </c>
      <c r="H10" s="127">
        <f t="shared" si="0"/>
        <v>8.3078947368421048</v>
      </c>
      <c r="I10" s="182">
        <v>42.6</v>
      </c>
      <c r="J10" s="182">
        <v>1.88</v>
      </c>
    </row>
    <row r="11" spans="1:12" ht="30" customHeight="1" x14ac:dyDescent="0.25">
      <c r="A11" s="180" t="s">
        <v>138</v>
      </c>
      <c r="B11" s="180">
        <v>20</v>
      </c>
      <c r="C11" s="180">
        <v>1</v>
      </c>
      <c r="D11" s="180">
        <v>3</v>
      </c>
      <c r="E11" s="181" t="s">
        <v>342</v>
      </c>
      <c r="F11" s="181">
        <v>13</v>
      </c>
      <c r="G11" s="22">
        <v>217.9</v>
      </c>
      <c r="H11" s="127">
        <f t="shared" si="0"/>
        <v>5.7342105263157892</v>
      </c>
      <c r="I11" s="182">
        <v>42.35</v>
      </c>
      <c r="J11" s="182">
        <v>1.64</v>
      </c>
      <c r="K11" s="4">
        <f>AVERAGE(H11:H15)</f>
        <v>6.142631578947368</v>
      </c>
      <c r="L11" s="4">
        <f>AVERAGE(J11:J15)</f>
        <v>1.5680000000000001</v>
      </c>
    </row>
    <row r="12" spans="1:12" ht="30" customHeight="1" x14ac:dyDescent="0.25">
      <c r="A12" s="180" t="s">
        <v>138</v>
      </c>
      <c r="B12" s="180">
        <v>14</v>
      </c>
      <c r="C12" s="180">
        <v>2</v>
      </c>
      <c r="D12" s="180">
        <v>3</v>
      </c>
      <c r="E12" s="181" t="s">
        <v>342</v>
      </c>
      <c r="F12" s="181">
        <v>9</v>
      </c>
      <c r="G12" s="22">
        <v>236.8</v>
      </c>
      <c r="H12" s="127">
        <f t="shared" si="0"/>
        <v>6.2315789473684209</v>
      </c>
      <c r="I12" s="182">
        <v>42.9</v>
      </c>
      <c r="J12" s="182">
        <v>1.31</v>
      </c>
    </row>
    <row r="13" spans="1:12" ht="30" customHeight="1" x14ac:dyDescent="0.25">
      <c r="A13" s="180" t="s">
        <v>138</v>
      </c>
      <c r="B13" s="180">
        <v>7</v>
      </c>
      <c r="C13" s="180">
        <v>3</v>
      </c>
      <c r="D13" s="180">
        <v>3</v>
      </c>
      <c r="E13" s="181" t="s">
        <v>342</v>
      </c>
      <c r="F13" s="181">
        <v>4</v>
      </c>
      <c r="G13" s="22">
        <v>268.10000000000002</v>
      </c>
      <c r="H13" s="127">
        <f t="shared" si="0"/>
        <v>7.0552631578947365</v>
      </c>
      <c r="I13" s="182">
        <v>42.08</v>
      </c>
      <c r="J13" s="182">
        <v>1.99</v>
      </c>
    </row>
    <row r="14" spans="1:12" ht="30" customHeight="1" x14ac:dyDescent="0.25">
      <c r="A14" s="180" t="s">
        <v>138</v>
      </c>
      <c r="B14" s="183">
        <v>28</v>
      </c>
      <c r="C14" s="180">
        <v>4</v>
      </c>
      <c r="D14" s="180">
        <v>3</v>
      </c>
      <c r="E14" s="181" t="s">
        <v>342</v>
      </c>
      <c r="F14" s="181">
        <v>16</v>
      </c>
      <c r="G14" s="22">
        <v>236.8</v>
      </c>
      <c r="H14" s="127">
        <f t="shared" si="0"/>
        <v>6.2315789473684209</v>
      </c>
      <c r="I14" s="182">
        <v>42.88</v>
      </c>
      <c r="J14" s="182">
        <v>1.58</v>
      </c>
    </row>
    <row r="15" spans="1:12" ht="30" customHeight="1" x14ac:dyDescent="0.25">
      <c r="A15" s="180" t="s">
        <v>138</v>
      </c>
      <c r="B15" s="180">
        <v>32</v>
      </c>
      <c r="C15" s="180">
        <v>5</v>
      </c>
      <c r="D15" s="180">
        <v>3</v>
      </c>
      <c r="E15" s="181" t="s">
        <v>342</v>
      </c>
      <c r="F15" s="181">
        <v>19</v>
      </c>
      <c r="G15" s="22">
        <v>207.5</v>
      </c>
      <c r="H15" s="127">
        <f t="shared" si="0"/>
        <v>5.4605263157894735</v>
      </c>
      <c r="I15" s="182">
        <v>42.43</v>
      </c>
      <c r="J15" s="182">
        <v>1.32</v>
      </c>
    </row>
    <row r="16" spans="1:12" ht="30" customHeight="1" x14ac:dyDescent="0.25">
      <c r="A16" s="180" t="s">
        <v>138</v>
      </c>
      <c r="B16" s="180">
        <v>19</v>
      </c>
      <c r="C16" s="180">
        <v>1</v>
      </c>
      <c r="D16" s="180">
        <v>5</v>
      </c>
      <c r="E16" s="181" t="s">
        <v>340</v>
      </c>
      <c r="F16" s="181">
        <v>12</v>
      </c>
      <c r="G16" s="22">
        <v>87.2</v>
      </c>
      <c r="H16" s="127">
        <f t="shared" si="0"/>
        <v>2.2947368421052632</v>
      </c>
      <c r="I16" s="182">
        <v>42.41</v>
      </c>
      <c r="J16" s="182">
        <v>1.6</v>
      </c>
      <c r="K16" s="4">
        <f>AVERAGE(H16:H20)</f>
        <v>2.730526315789473</v>
      </c>
      <c r="L16" s="4">
        <f>AVERAGE(J16:J20)</f>
        <v>1.7020000000000004</v>
      </c>
    </row>
    <row r="17" spans="1:20" ht="30" customHeight="1" x14ac:dyDescent="0.25">
      <c r="A17" s="180" t="s">
        <v>138</v>
      </c>
      <c r="B17" s="180">
        <v>13</v>
      </c>
      <c r="C17" s="180">
        <v>2</v>
      </c>
      <c r="D17" s="180">
        <v>5</v>
      </c>
      <c r="E17" s="181" t="s">
        <v>340</v>
      </c>
      <c r="F17" s="181">
        <v>8</v>
      </c>
      <c r="G17" s="22">
        <v>113.1</v>
      </c>
      <c r="H17" s="127">
        <f t="shared" si="0"/>
        <v>2.9763157894736838</v>
      </c>
      <c r="I17" s="182">
        <v>42.85</v>
      </c>
      <c r="J17" s="182">
        <v>1.97</v>
      </c>
    </row>
    <row r="18" spans="1:20" ht="30" customHeight="1" x14ac:dyDescent="0.25">
      <c r="A18" s="180" t="s">
        <v>138</v>
      </c>
      <c r="B18" s="180">
        <v>11</v>
      </c>
      <c r="C18" s="180">
        <v>3</v>
      </c>
      <c r="D18" s="180">
        <v>5</v>
      </c>
      <c r="E18" s="181" t="s">
        <v>340</v>
      </c>
      <c r="F18" s="181">
        <v>7</v>
      </c>
      <c r="G18" s="22">
        <v>108.8</v>
      </c>
      <c r="H18" s="127">
        <f t="shared" si="0"/>
        <v>2.8631578947368421</v>
      </c>
      <c r="I18" s="182">
        <v>42.61</v>
      </c>
      <c r="J18" s="182">
        <v>1.74</v>
      </c>
    </row>
    <row r="19" spans="1:20" ht="30" customHeight="1" x14ac:dyDescent="0.25">
      <c r="A19" s="180" t="s">
        <v>138</v>
      </c>
      <c r="B19" s="180">
        <v>3</v>
      </c>
      <c r="C19" s="180">
        <v>4</v>
      </c>
      <c r="D19" s="180">
        <v>5</v>
      </c>
      <c r="E19" s="181" t="s">
        <v>340</v>
      </c>
      <c r="F19" s="181">
        <v>1</v>
      </c>
      <c r="G19" s="22">
        <v>115</v>
      </c>
      <c r="H19" s="127">
        <f t="shared" si="0"/>
        <v>3.0263157894736841</v>
      </c>
      <c r="I19" s="182">
        <v>42.81</v>
      </c>
      <c r="J19" s="182">
        <v>1.74</v>
      </c>
    </row>
    <row r="20" spans="1:20" ht="30" customHeight="1" x14ac:dyDescent="0.25">
      <c r="A20" s="180" t="s">
        <v>138</v>
      </c>
      <c r="B20" s="183">
        <v>34</v>
      </c>
      <c r="C20" s="180">
        <v>5</v>
      </c>
      <c r="D20" s="180">
        <v>5</v>
      </c>
      <c r="E20" s="181" t="s">
        <v>340</v>
      </c>
      <c r="F20" s="181">
        <v>20</v>
      </c>
      <c r="G20" s="22">
        <v>94.7</v>
      </c>
      <c r="H20" s="127">
        <f t="shared" si="0"/>
        <v>2.4921052631578946</v>
      </c>
      <c r="I20" s="182">
        <v>42.26</v>
      </c>
      <c r="J20" s="182">
        <v>1.46</v>
      </c>
    </row>
    <row r="21" spans="1:20" ht="30" customHeight="1" x14ac:dyDescent="0.25">
      <c r="A21" s="180" t="s">
        <v>138</v>
      </c>
      <c r="B21" s="180">
        <v>22</v>
      </c>
      <c r="C21" s="180">
        <v>1</v>
      </c>
      <c r="D21" s="180">
        <v>6</v>
      </c>
      <c r="E21" s="181" t="s">
        <v>342</v>
      </c>
      <c r="F21" s="181">
        <v>15</v>
      </c>
      <c r="G21" s="22">
        <v>263.5</v>
      </c>
      <c r="H21" s="127">
        <f t="shared" si="0"/>
        <v>6.9342105263157894</v>
      </c>
      <c r="I21" s="182">
        <v>42.86</v>
      </c>
      <c r="J21" s="182">
        <v>1.52</v>
      </c>
      <c r="K21" s="4">
        <f>AVERAGE(H21:H25)</f>
        <v>5.3626315789473686</v>
      </c>
      <c r="L21" s="4">
        <f>AVERAGE(J21:J25)</f>
        <v>1.4079999999999999</v>
      </c>
    </row>
    <row r="22" spans="1:20" ht="30" customHeight="1" x14ac:dyDescent="0.25">
      <c r="A22" s="180" t="s">
        <v>138</v>
      </c>
      <c r="B22" s="180">
        <v>17</v>
      </c>
      <c r="C22" s="180">
        <v>2</v>
      </c>
      <c r="D22" s="180">
        <v>6</v>
      </c>
      <c r="E22" s="181" t="s">
        <v>342</v>
      </c>
      <c r="F22" s="181">
        <v>11</v>
      </c>
      <c r="G22" s="22">
        <v>258.60000000000002</v>
      </c>
      <c r="H22" s="127">
        <f t="shared" si="0"/>
        <v>6.8052631578947365</v>
      </c>
      <c r="I22" s="182">
        <v>43.33</v>
      </c>
      <c r="J22" s="182">
        <v>1.41</v>
      </c>
    </row>
    <row r="23" spans="1:20" ht="30" customHeight="1" x14ac:dyDescent="0.25">
      <c r="A23" s="180" t="s">
        <v>138</v>
      </c>
      <c r="B23" s="180">
        <v>9</v>
      </c>
      <c r="C23" s="180">
        <v>3</v>
      </c>
      <c r="D23" s="180">
        <v>6</v>
      </c>
      <c r="E23" s="181" t="s">
        <v>342</v>
      </c>
      <c r="F23" s="181">
        <v>6</v>
      </c>
      <c r="G23" s="22">
        <v>166.9</v>
      </c>
      <c r="H23" s="127">
        <f t="shared" si="0"/>
        <v>4.3921052631578954</v>
      </c>
      <c r="I23" s="182">
        <v>43</v>
      </c>
      <c r="J23" s="182">
        <v>1.47</v>
      </c>
    </row>
    <row r="24" spans="1:20" ht="30" customHeight="1" x14ac:dyDescent="0.25">
      <c r="A24" s="180" t="s">
        <v>138</v>
      </c>
      <c r="B24" s="180">
        <v>5</v>
      </c>
      <c r="C24" s="180">
        <v>4</v>
      </c>
      <c r="D24" s="180">
        <v>6</v>
      </c>
      <c r="E24" s="181" t="s">
        <v>342</v>
      </c>
      <c r="F24" s="181">
        <v>3</v>
      </c>
      <c r="G24" s="22">
        <v>159.30000000000001</v>
      </c>
      <c r="H24" s="127">
        <f t="shared" si="0"/>
        <v>4.1921052631578952</v>
      </c>
      <c r="I24" s="182">
        <v>43.07</v>
      </c>
      <c r="J24" s="182">
        <v>1.39</v>
      </c>
    </row>
    <row r="25" spans="1:20" ht="30" customHeight="1" x14ac:dyDescent="0.25">
      <c r="A25" s="180" t="s">
        <v>138</v>
      </c>
      <c r="B25" s="183">
        <v>31</v>
      </c>
      <c r="C25" s="180">
        <v>5</v>
      </c>
      <c r="D25" s="180">
        <v>6</v>
      </c>
      <c r="E25" s="181" t="s">
        <v>342</v>
      </c>
      <c r="F25" s="181">
        <v>18</v>
      </c>
      <c r="G25" s="22">
        <v>170.6</v>
      </c>
      <c r="H25" s="127">
        <f t="shared" si="0"/>
        <v>4.4894736842105258</v>
      </c>
      <c r="I25" s="182">
        <v>43.06</v>
      </c>
      <c r="J25" s="182">
        <v>1.25</v>
      </c>
    </row>
    <row r="28" spans="1:20" x14ac:dyDescent="0.25">
      <c r="A28" t="s">
        <v>343</v>
      </c>
    </row>
    <row r="29" spans="1:20" x14ac:dyDescent="0.25">
      <c r="A29" t="s">
        <v>330</v>
      </c>
    </row>
    <row r="31" spans="1:20" x14ac:dyDescent="0.25">
      <c r="A31" t="s">
        <v>344</v>
      </c>
      <c r="C31" t="s">
        <v>345</v>
      </c>
      <c r="E31" t="s">
        <v>346</v>
      </c>
    </row>
    <row r="32" spans="1:20" ht="90" x14ac:dyDescent="0.25">
      <c r="A32" s="22" t="s">
        <v>46</v>
      </c>
      <c r="B32" s="22" t="s">
        <v>111</v>
      </c>
      <c r="C32" s="22" t="s">
        <v>112</v>
      </c>
      <c r="D32" s="22" t="s">
        <v>335</v>
      </c>
      <c r="E32" s="22" t="s">
        <v>347</v>
      </c>
      <c r="F32" s="22" t="s">
        <v>337</v>
      </c>
      <c r="G32" s="163" t="s">
        <v>338</v>
      </c>
      <c r="H32" s="163" t="s">
        <v>339</v>
      </c>
      <c r="I32" s="20" t="s">
        <v>348</v>
      </c>
      <c r="J32" s="20" t="s">
        <v>349</v>
      </c>
      <c r="K32" s="77" t="s">
        <v>120</v>
      </c>
      <c r="L32" s="77" t="s">
        <v>171</v>
      </c>
      <c r="Q32" s="163" t="s">
        <v>337</v>
      </c>
      <c r="R32" s="163" t="s">
        <v>350</v>
      </c>
      <c r="S32" s="20" t="s">
        <v>351</v>
      </c>
      <c r="T32" s="20" t="s">
        <v>352</v>
      </c>
    </row>
    <row r="33" spans="1:20" ht="26.25" x14ac:dyDescent="0.25">
      <c r="A33" s="22" t="s">
        <v>353</v>
      </c>
      <c r="B33" s="22">
        <v>1</v>
      </c>
      <c r="C33" s="22">
        <v>4</v>
      </c>
      <c r="D33" s="184">
        <v>2</v>
      </c>
      <c r="E33" s="185" t="s">
        <v>355</v>
      </c>
      <c r="F33" s="185">
        <v>2</v>
      </c>
      <c r="G33" s="22">
        <v>88.3</v>
      </c>
      <c r="H33" s="127">
        <f>+(G33/1000000)/((0.76*0.5)/10000)</f>
        <v>2.3236842105263156</v>
      </c>
      <c r="I33" s="110">
        <v>41.39</v>
      </c>
      <c r="J33" s="110">
        <v>2.67</v>
      </c>
      <c r="K33" s="4">
        <f>AVERAGE(H33:H37)</f>
        <v>2.1989473684210523</v>
      </c>
      <c r="L33" s="4">
        <f>AVERAGE(J33:J37)</f>
        <v>2.2559999999999998</v>
      </c>
      <c r="Q33" s="22"/>
      <c r="R33" s="22"/>
      <c r="S33" s="22"/>
      <c r="T33" s="22"/>
    </row>
    <row r="34" spans="1:20" ht="26.25" x14ac:dyDescent="0.25">
      <c r="A34" s="22" t="s">
        <v>353</v>
      </c>
      <c r="B34" s="22">
        <v>2</v>
      </c>
      <c r="C34" s="22">
        <v>8</v>
      </c>
      <c r="D34" s="184">
        <v>2</v>
      </c>
      <c r="E34" s="185" t="s">
        <v>355</v>
      </c>
      <c r="F34" s="185">
        <v>5</v>
      </c>
      <c r="G34" s="22">
        <v>76.099999999999994</v>
      </c>
      <c r="H34" s="127">
        <f t="shared" ref="H34:H54" si="1">+(G34/1000000)/((0.76*0.5)/10000)</f>
        <v>2.0026315789473683</v>
      </c>
      <c r="I34" s="110">
        <v>40.57</v>
      </c>
      <c r="J34" s="110">
        <v>2.0499999999999998</v>
      </c>
      <c r="Q34" s="22"/>
      <c r="R34" s="22"/>
      <c r="S34" s="22"/>
      <c r="T34" s="22"/>
    </row>
    <row r="35" spans="1:20" ht="26.25" x14ac:dyDescent="0.25">
      <c r="A35" s="22" t="s">
        <v>353</v>
      </c>
      <c r="B35" s="22">
        <v>3</v>
      </c>
      <c r="C35" s="22">
        <v>17</v>
      </c>
      <c r="D35" s="184">
        <v>2</v>
      </c>
      <c r="E35" s="185" t="s">
        <v>355</v>
      </c>
      <c r="F35" s="185">
        <v>10</v>
      </c>
      <c r="G35" s="22">
        <v>117.4</v>
      </c>
      <c r="H35" s="127">
        <f t="shared" si="1"/>
        <v>3.0894736842105264</v>
      </c>
      <c r="I35" s="110">
        <v>40.08</v>
      </c>
      <c r="J35" s="110">
        <v>2.02</v>
      </c>
      <c r="Q35" s="22"/>
      <c r="R35" s="22"/>
      <c r="S35" s="22"/>
      <c r="T35" s="22"/>
    </row>
    <row r="36" spans="1:20" ht="26.25" x14ac:dyDescent="0.25">
      <c r="A36" s="22" t="s">
        <v>353</v>
      </c>
      <c r="B36" s="22">
        <v>4</v>
      </c>
      <c r="C36" s="22">
        <v>32</v>
      </c>
      <c r="D36" s="184">
        <v>2</v>
      </c>
      <c r="E36" s="185" t="s">
        <v>355</v>
      </c>
      <c r="F36" s="185">
        <v>19</v>
      </c>
      <c r="G36" s="22">
        <v>73</v>
      </c>
      <c r="H36" s="127">
        <f t="shared" si="1"/>
        <v>1.9210526315789473</v>
      </c>
      <c r="I36" s="110">
        <v>40.619999999999997</v>
      </c>
      <c r="J36" s="110">
        <v>1.87</v>
      </c>
      <c r="Q36" s="22"/>
      <c r="R36" s="22"/>
      <c r="S36" s="22"/>
      <c r="T36" s="22"/>
    </row>
    <row r="37" spans="1:20" ht="26.25" x14ac:dyDescent="0.25">
      <c r="A37" s="22" t="s">
        <v>353</v>
      </c>
      <c r="B37" s="22">
        <v>5</v>
      </c>
      <c r="C37" s="22">
        <v>30</v>
      </c>
      <c r="D37" s="184">
        <v>2</v>
      </c>
      <c r="E37" s="185" t="s">
        <v>355</v>
      </c>
      <c r="F37" s="185">
        <v>17</v>
      </c>
      <c r="G37" s="22">
        <v>63</v>
      </c>
      <c r="H37" s="127">
        <f t="shared" si="1"/>
        <v>1.6578947368421051</v>
      </c>
      <c r="I37" s="110">
        <v>41.01</v>
      </c>
      <c r="J37" s="110">
        <v>2.67</v>
      </c>
      <c r="Q37" s="22"/>
      <c r="R37" s="22"/>
      <c r="S37" s="22"/>
      <c r="T37" s="22"/>
    </row>
    <row r="38" spans="1:20" ht="26.25" x14ac:dyDescent="0.25">
      <c r="A38" s="22" t="s">
        <v>353</v>
      </c>
      <c r="B38" s="22">
        <v>1</v>
      </c>
      <c r="C38" s="22">
        <v>7</v>
      </c>
      <c r="D38" s="184">
        <v>3</v>
      </c>
      <c r="E38" s="185" t="s">
        <v>357</v>
      </c>
      <c r="F38" s="185">
        <v>4</v>
      </c>
      <c r="G38" s="22">
        <v>93</v>
      </c>
      <c r="H38" s="127">
        <f t="shared" si="1"/>
        <v>2.4473684210526314</v>
      </c>
      <c r="I38" s="110">
        <v>40.98</v>
      </c>
      <c r="J38" s="110">
        <v>2.19</v>
      </c>
      <c r="K38" s="4">
        <f>AVERAGE(H38:H42)</f>
        <v>2.3199999999999998</v>
      </c>
      <c r="L38" s="4">
        <f>AVERAGE(J38:J42)</f>
        <v>2.13</v>
      </c>
      <c r="Q38" s="22"/>
      <c r="R38" s="22"/>
      <c r="S38" s="22"/>
      <c r="T38" s="22"/>
    </row>
    <row r="39" spans="1:20" ht="26.25" x14ac:dyDescent="0.25">
      <c r="A39" s="22" t="s">
        <v>353</v>
      </c>
      <c r="B39" s="22">
        <v>2</v>
      </c>
      <c r="C39" s="22">
        <v>10</v>
      </c>
      <c r="D39" s="184">
        <v>3</v>
      </c>
      <c r="E39" s="185" t="s">
        <v>357</v>
      </c>
      <c r="F39" s="185">
        <v>7</v>
      </c>
      <c r="G39" s="22">
        <v>81.400000000000006</v>
      </c>
      <c r="H39" s="127">
        <f t="shared" si="1"/>
        <v>2.1421052631578945</v>
      </c>
      <c r="I39" s="110">
        <v>40.61</v>
      </c>
      <c r="J39" s="110">
        <v>2.08</v>
      </c>
      <c r="Q39" s="22"/>
      <c r="R39" s="22"/>
      <c r="S39" s="22"/>
      <c r="T39" s="22"/>
    </row>
    <row r="40" spans="1:20" ht="26.25" x14ac:dyDescent="0.25">
      <c r="A40" s="22" t="s">
        <v>353</v>
      </c>
      <c r="B40" s="22">
        <v>3</v>
      </c>
      <c r="C40" s="22">
        <v>18</v>
      </c>
      <c r="D40" s="184">
        <v>3</v>
      </c>
      <c r="E40" s="185" t="s">
        <v>357</v>
      </c>
      <c r="F40" s="185">
        <v>11</v>
      </c>
      <c r="G40" s="22">
        <v>104.1</v>
      </c>
      <c r="H40" s="127">
        <f t="shared" si="1"/>
        <v>2.7394736842105258</v>
      </c>
      <c r="I40" s="110">
        <v>40.86</v>
      </c>
      <c r="J40" s="110">
        <v>2.12</v>
      </c>
      <c r="Q40" s="22"/>
      <c r="R40" s="22"/>
      <c r="S40" s="22"/>
      <c r="T40" s="22"/>
    </row>
    <row r="41" spans="1:20" ht="26.25" x14ac:dyDescent="0.25">
      <c r="A41" s="22" t="s">
        <v>353</v>
      </c>
      <c r="B41" s="22">
        <v>4</v>
      </c>
      <c r="C41" s="22">
        <v>21</v>
      </c>
      <c r="D41" s="184">
        <v>3</v>
      </c>
      <c r="E41" s="185" t="s">
        <v>357</v>
      </c>
      <c r="F41" s="185">
        <v>13</v>
      </c>
      <c r="G41" s="22">
        <v>82</v>
      </c>
      <c r="H41" s="127">
        <f t="shared" si="1"/>
        <v>2.1578947368421053</v>
      </c>
      <c r="I41" s="110">
        <v>40.83</v>
      </c>
      <c r="J41" s="110">
        <v>2</v>
      </c>
      <c r="Q41" s="22"/>
      <c r="R41" s="22"/>
      <c r="S41" s="22"/>
      <c r="T41" s="22"/>
    </row>
    <row r="42" spans="1:20" ht="26.25" x14ac:dyDescent="0.25">
      <c r="A42" s="22" t="s">
        <v>353</v>
      </c>
      <c r="B42" s="22">
        <v>5</v>
      </c>
      <c r="C42" s="22">
        <v>31</v>
      </c>
      <c r="D42" s="184">
        <v>3</v>
      </c>
      <c r="E42" s="185" t="s">
        <v>357</v>
      </c>
      <c r="F42" s="185">
        <v>18</v>
      </c>
      <c r="G42" s="22">
        <v>80.3</v>
      </c>
      <c r="H42" s="127">
        <f t="shared" si="1"/>
        <v>2.1131578947368421</v>
      </c>
      <c r="I42" s="110">
        <v>40.520000000000003</v>
      </c>
      <c r="J42" s="110">
        <v>2.2599999999999998</v>
      </c>
      <c r="Q42" s="22"/>
      <c r="R42" s="22"/>
      <c r="S42" s="22"/>
      <c r="T42" s="22"/>
    </row>
    <row r="43" spans="1:20" ht="39" x14ac:dyDescent="0.25">
      <c r="A43" s="22" t="s">
        <v>353</v>
      </c>
      <c r="B43" s="22">
        <v>1</v>
      </c>
      <c r="C43" s="22">
        <v>5</v>
      </c>
      <c r="D43" s="184">
        <v>5</v>
      </c>
      <c r="E43" s="185" t="s">
        <v>356</v>
      </c>
      <c r="F43" s="185">
        <v>3</v>
      </c>
      <c r="G43" s="22">
        <v>87.8</v>
      </c>
      <c r="H43" s="127">
        <f t="shared" si="1"/>
        <v>2.3105263157894735</v>
      </c>
      <c r="I43" s="110">
        <v>40.43</v>
      </c>
      <c r="J43" s="110">
        <v>2.19</v>
      </c>
      <c r="K43" s="4">
        <f>AVERAGE(H43:H47)</f>
        <v>1.7142105263157894</v>
      </c>
      <c r="L43" s="4">
        <f>AVERAGE(J43:J47)</f>
        <v>2.2480000000000002</v>
      </c>
      <c r="Q43" s="22">
        <v>23</v>
      </c>
      <c r="R43" s="22">
        <v>20.5</v>
      </c>
      <c r="S43" s="110">
        <v>38.86</v>
      </c>
      <c r="T43" s="110">
        <v>2.04</v>
      </c>
    </row>
    <row r="44" spans="1:20" ht="39" x14ac:dyDescent="0.25">
      <c r="A44" s="22" t="s">
        <v>353</v>
      </c>
      <c r="B44" s="22">
        <v>2</v>
      </c>
      <c r="C44" s="22">
        <v>12</v>
      </c>
      <c r="D44" s="184">
        <v>5</v>
      </c>
      <c r="E44" s="185" t="s">
        <v>356</v>
      </c>
      <c r="F44" s="185">
        <v>8</v>
      </c>
      <c r="G44" s="22">
        <v>78.7</v>
      </c>
      <c r="H44" s="127">
        <f t="shared" si="1"/>
        <v>2.0710526315789473</v>
      </c>
      <c r="I44" s="110">
        <v>40.68</v>
      </c>
      <c r="J44" s="110">
        <v>2.27</v>
      </c>
      <c r="Q44" s="22">
        <v>24</v>
      </c>
      <c r="R44" s="22">
        <v>7</v>
      </c>
      <c r="S44" s="110">
        <v>39.590000000000003</v>
      </c>
      <c r="T44" s="110">
        <v>2.04</v>
      </c>
    </row>
    <row r="45" spans="1:20" ht="39" x14ac:dyDescent="0.25">
      <c r="A45" s="22" t="s">
        <v>353</v>
      </c>
      <c r="B45" s="22">
        <v>3</v>
      </c>
      <c r="C45" s="22">
        <v>14</v>
      </c>
      <c r="D45" s="184">
        <v>5</v>
      </c>
      <c r="E45" s="185" t="s">
        <v>356</v>
      </c>
      <c r="F45" s="185">
        <v>9</v>
      </c>
      <c r="G45" s="22">
        <v>74.2</v>
      </c>
      <c r="H45" s="127">
        <f t="shared" si="1"/>
        <v>1.9526315789473683</v>
      </c>
      <c r="I45" s="110">
        <v>40.68</v>
      </c>
      <c r="J45" s="110">
        <v>2.09</v>
      </c>
      <c r="Q45" s="22">
        <v>25</v>
      </c>
      <c r="R45" s="22">
        <v>12.8</v>
      </c>
      <c r="S45" s="110">
        <v>39.090000000000003</v>
      </c>
      <c r="T45" s="110">
        <v>1.93</v>
      </c>
    </row>
    <row r="46" spans="1:20" ht="39" x14ac:dyDescent="0.25">
      <c r="A46" s="22" t="s">
        <v>353</v>
      </c>
      <c r="B46" s="22">
        <v>4</v>
      </c>
      <c r="C46" s="22">
        <v>34</v>
      </c>
      <c r="D46" s="184">
        <v>5</v>
      </c>
      <c r="E46" s="185" t="s">
        <v>356</v>
      </c>
      <c r="F46" s="185">
        <v>21</v>
      </c>
      <c r="G46" s="22">
        <v>38.200000000000003</v>
      </c>
      <c r="H46" s="127">
        <f t="shared" si="1"/>
        <v>1.0052631578947369</v>
      </c>
      <c r="I46" s="110">
        <v>40.69</v>
      </c>
      <c r="J46" s="110">
        <v>2.19</v>
      </c>
      <c r="Q46" s="22">
        <v>27</v>
      </c>
      <c r="R46" s="22">
        <v>3.4</v>
      </c>
      <c r="S46" s="110">
        <v>39.14</v>
      </c>
      <c r="T46" s="110">
        <v>2.27</v>
      </c>
    </row>
    <row r="47" spans="1:20" ht="39" x14ac:dyDescent="0.25">
      <c r="A47" s="22" t="s">
        <v>353</v>
      </c>
      <c r="B47" s="22">
        <v>5</v>
      </c>
      <c r="C47" s="22">
        <v>27</v>
      </c>
      <c r="D47" s="184">
        <v>5</v>
      </c>
      <c r="E47" s="185" t="s">
        <v>356</v>
      </c>
      <c r="F47" s="185">
        <v>15</v>
      </c>
      <c r="G47" s="22">
        <v>46.8</v>
      </c>
      <c r="H47" s="127">
        <f t="shared" si="1"/>
        <v>1.2315789473684209</v>
      </c>
      <c r="I47" s="110">
        <v>41.53</v>
      </c>
      <c r="J47" s="110">
        <v>2.5</v>
      </c>
      <c r="Q47" s="22">
        <v>26</v>
      </c>
      <c r="R47" s="22">
        <v>11</v>
      </c>
      <c r="S47" s="110">
        <v>39.35</v>
      </c>
      <c r="T47" s="110">
        <v>1.93</v>
      </c>
    </row>
    <row r="48" spans="1:20" ht="26.25" x14ac:dyDescent="0.25">
      <c r="A48" s="22" t="s">
        <v>353</v>
      </c>
      <c r="B48" s="22">
        <v>1</v>
      </c>
      <c r="C48" s="22">
        <v>3</v>
      </c>
      <c r="D48" s="184">
        <v>6</v>
      </c>
      <c r="E48" s="185" t="s">
        <v>354</v>
      </c>
      <c r="F48" s="185">
        <v>1</v>
      </c>
      <c r="G48" s="22">
        <v>86</v>
      </c>
      <c r="H48" s="127">
        <f t="shared" si="1"/>
        <v>2.263157894736842</v>
      </c>
      <c r="I48" s="110">
        <v>40.93</v>
      </c>
      <c r="J48" s="110">
        <v>3.24</v>
      </c>
      <c r="K48" s="4">
        <f>AVERAGE(H48:H52)</f>
        <v>1.9736842105263157</v>
      </c>
      <c r="L48" s="4">
        <f>AVERAGE(J48:J52)</f>
        <v>2.5439999999999996</v>
      </c>
      <c r="Q48" s="22"/>
      <c r="R48" s="22"/>
      <c r="S48" s="22"/>
      <c r="T48" s="22"/>
    </row>
    <row r="49" spans="1:20" ht="26.25" x14ac:dyDescent="0.25">
      <c r="A49" s="22" t="s">
        <v>353</v>
      </c>
      <c r="B49" s="22">
        <v>2</v>
      </c>
      <c r="C49" s="22">
        <v>9</v>
      </c>
      <c r="D49" s="184">
        <v>6</v>
      </c>
      <c r="E49" s="185" t="s">
        <v>354</v>
      </c>
      <c r="F49" s="185">
        <v>6</v>
      </c>
      <c r="G49" s="22">
        <v>76.5</v>
      </c>
      <c r="H49" s="127">
        <f t="shared" si="1"/>
        <v>2.013157894736842</v>
      </c>
      <c r="I49" s="110">
        <v>40.770000000000003</v>
      </c>
      <c r="J49" s="110">
        <v>2.98</v>
      </c>
      <c r="Q49" s="22"/>
      <c r="R49" s="22"/>
      <c r="S49" s="22"/>
      <c r="T49" s="22"/>
    </row>
    <row r="50" spans="1:20" ht="26.25" x14ac:dyDescent="0.25">
      <c r="A50" s="22" t="s">
        <v>353</v>
      </c>
      <c r="B50" s="22">
        <v>3</v>
      </c>
      <c r="C50" s="22">
        <v>19</v>
      </c>
      <c r="D50" s="184">
        <v>6</v>
      </c>
      <c r="E50" s="185" t="s">
        <v>354</v>
      </c>
      <c r="F50" s="185">
        <v>12</v>
      </c>
      <c r="G50" s="22">
        <v>65.099999999999994</v>
      </c>
      <c r="H50" s="127">
        <f t="shared" si="1"/>
        <v>1.713157894736842</v>
      </c>
      <c r="I50" s="110">
        <v>40.67</v>
      </c>
      <c r="J50" s="110">
        <v>2.1</v>
      </c>
      <c r="Q50" s="22"/>
      <c r="R50" s="22"/>
      <c r="S50" s="22"/>
      <c r="T50" s="22"/>
    </row>
    <row r="51" spans="1:20" ht="26.25" x14ac:dyDescent="0.25">
      <c r="A51" s="22" t="s">
        <v>353</v>
      </c>
      <c r="B51" s="22">
        <v>4</v>
      </c>
      <c r="C51" s="22">
        <v>33</v>
      </c>
      <c r="D51" s="184">
        <v>6</v>
      </c>
      <c r="E51" s="185" t="s">
        <v>354</v>
      </c>
      <c r="F51" s="185">
        <v>20</v>
      </c>
      <c r="G51" s="22">
        <v>61.4</v>
      </c>
      <c r="H51" s="127">
        <f t="shared" si="1"/>
        <v>1.6157894736842104</v>
      </c>
      <c r="I51" s="110">
        <v>40.479999999999997</v>
      </c>
      <c r="J51" s="110">
        <v>1.95</v>
      </c>
      <c r="Q51" s="22"/>
      <c r="R51" s="22"/>
      <c r="S51" s="22"/>
      <c r="T51" s="22"/>
    </row>
    <row r="52" spans="1:20" ht="26.25" x14ac:dyDescent="0.25">
      <c r="A52" s="22" t="s">
        <v>353</v>
      </c>
      <c r="B52" s="22">
        <v>5</v>
      </c>
      <c r="C52" s="22">
        <v>29</v>
      </c>
      <c r="D52" s="184">
        <v>6</v>
      </c>
      <c r="E52" s="185" t="s">
        <v>354</v>
      </c>
      <c r="F52" s="185">
        <v>16</v>
      </c>
      <c r="G52" s="22">
        <v>86</v>
      </c>
      <c r="H52" s="127">
        <f t="shared" si="1"/>
        <v>2.263157894736842</v>
      </c>
      <c r="I52" s="110">
        <v>41.08</v>
      </c>
      <c r="J52" s="110">
        <v>2.4500000000000002</v>
      </c>
      <c r="Q52" s="22"/>
      <c r="R52" s="22"/>
      <c r="S52" s="22"/>
      <c r="T52" s="22"/>
    </row>
    <row r="53" spans="1:20" ht="39" x14ac:dyDescent="0.25">
      <c r="A53" s="22" t="s">
        <v>353</v>
      </c>
      <c r="B53" s="22">
        <v>4</v>
      </c>
      <c r="C53" s="22">
        <v>35</v>
      </c>
      <c r="D53" s="184">
        <v>7</v>
      </c>
      <c r="E53" s="185" t="s">
        <v>358</v>
      </c>
      <c r="F53" s="185">
        <v>22</v>
      </c>
      <c r="G53" s="22">
        <v>79.3</v>
      </c>
      <c r="H53" s="127">
        <f t="shared" si="1"/>
        <v>2.0868421052631581</v>
      </c>
      <c r="I53" s="110">
        <v>40.75</v>
      </c>
      <c r="J53" s="110">
        <v>1.69</v>
      </c>
      <c r="Q53" s="22"/>
      <c r="R53" s="22"/>
      <c r="S53" s="22"/>
      <c r="T53" s="22"/>
    </row>
    <row r="54" spans="1:20" ht="39" x14ac:dyDescent="0.25">
      <c r="A54" s="22" t="s">
        <v>353</v>
      </c>
      <c r="B54" s="22">
        <v>4</v>
      </c>
      <c r="C54" s="22">
        <v>23</v>
      </c>
      <c r="D54" s="184">
        <v>8</v>
      </c>
      <c r="E54" s="185" t="s">
        <v>358</v>
      </c>
      <c r="F54" s="185">
        <v>14</v>
      </c>
      <c r="G54" s="22">
        <v>122.5</v>
      </c>
      <c r="H54" s="127">
        <f t="shared" si="1"/>
        <v>3.2236842105263155</v>
      </c>
      <c r="I54" s="110">
        <v>40.43</v>
      </c>
      <c r="J54" s="110">
        <v>1.67</v>
      </c>
      <c r="Q54" s="22"/>
      <c r="R54" s="22"/>
      <c r="S54" s="22"/>
      <c r="T54" s="22"/>
    </row>
  </sheetData>
  <sortState ref="A33:O54">
    <sortCondition ref="D33:D54"/>
    <sortCondition ref="B33:B54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A38" workbookViewId="0">
      <selection activeCell="K46" sqref="K46"/>
    </sheetView>
  </sheetViews>
  <sheetFormatPr defaultRowHeight="15" x14ac:dyDescent="0.25"/>
  <cols>
    <col min="14" max="14" width="11.28515625" customWidth="1"/>
  </cols>
  <sheetData>
    <row r="1" spans="1:23" x14ac:dyDescent="0.25">
      <c r="A1" t="s">
        <v>359</v>
      </c>
    </row>
    <row r="2" spans="1:23" x14ac:dyDescent="0.25">
      <c r="A2" t="s">
        <v>330</v>
      </c>
    </row>
    <row r="3" spans="1:23" x14ac:dyDescent="0.25">
      <c r="A3" t="s">
        <v>360</v>
      </c>
    </row>
    <row r="4" spans="1:23" x14ac:dyDescent="0.25">
      <c r="A4" t="s">
        <v>361</v>
      </c>
      <c r="K4" t="s">
        <v>362</v>
      </c>
      <c r="N4" t="s">
        <v>363</v>
      </c>
    </row>
    <row r="5" spans="1:23" ht="90" customHeight="1" x14ac:dyDescent="0.25">
      <c r="A5" s="7" t="s">
        <v>46</v>
      </c>
      <c r="B5" s="7" t="s">
        <v>334</v>
      </c>
      <c r="C5" s="7" t="s">
        <v>111</v>
      </c>
      <c r="D5" s="7" t="s">
        <v>335</v>
      </c>
      <c r="E5" s="7" t="s">
        <v>114</v>
      </c>
      <c r="F5" s="7" t="s">
        <v>337</v>
      </c>
      <c r="G5" s="7" t="s">
        <v>338</v>
      </c>
      <c r="H5" s="7" t="s">
        <v>339</v>
      </c>
      <c r="I5" s="7" t="s">
        <v>163</v>
      </c>
      <c r="J5" s="7" t="s">
        <v>164</v>
      </c>
      <c r="K5" s="7" t="s">
        <v>339</v>
      </c>
      <c r="L5" s="7" t="s">
        <v>163</v>
      </c>
      <c r="M5" s="7" t="s">
        <v>164</v>
      </c>
      <c r="N5" s="7" t="s">
        <v>339</v>
      </c>
      <c r="O5" s="7" t="s">
        <v>163</v>
      </c>
      <c r="P5" s="7" t="s">
        <v>164</v>
      </c>
    </row>
    <row r="6" spans="1:23" x14ac:dyDescent="0.25">
      <c r="A6" t="s">
        <v>138</v>
      </c>
      <c r="B6">
        <v>21</v>
      </c>
      <c r="C6">
        <v>1</v>
      </c>
      <c r="D6">
        <v>2</v>
      </c>
      <c r="E6" t="s">
        <v>129</v>
      </c>
      <c r="F6">
        <v>21</v>
      </c>
      <c r="G6">
        <v>34.799999999999997</v>
      </c>
      <c r="H6">
        <v>0.91578947368421038</v>
      </c>
      <c r="I6" s="2">
        <v>43.55</v>
      </c>
      <c r="J6" s="2">
        <v>2.58</v>
      </c>
      <c r="K6">
        <v>0.91710526315789465</v>
      </c>
      <c r="L6">
        <v>43.57</v>
      </c>
      <c r="M6">
        <v>2.7050000000000001</v>
      </c>
      <c r="N6">
        <v>1.0592105263157894</v>
      </c>
      <c r="O6">
        <v>43.756</v>
      </c>
      <c r="P6">
        <v>2.8479999999999999</v>
      </c>
      <c r="R6">
        <v>2</v>
      </c>
      <c r="S6" t="s">
        <v>364</v>
      </c>
      <c r="W6" t="s">
        <v>365</v>
      </c>
    </row>
    <row r="7" spans="1:23" x14ac:dyDescent="0.25">
      <c r="A7" t="s">
        <v>138</v>
      </c>
      <c r="B7">
        <v>21</v>
      </c>
      <c r="C7">
        <v>1</v>
      </c>
      <c r="D7">
        <v>2</v>
      </c>
      <c r="E7" t="s">
        <v>92</v>
      </c>
      <c r="F7">
        <v>22</v>
      </c>
      <c r="G7">
        <v>34.9</v>
      </c>
      <c r="H7">
        <v>0.91842105263157892</v>
      </c>
      <c r="I7" s="2">
        <v>43.59</v>
      </c>
      <c r="J7" s="2">
        <v>2.83</v>
      </c>
    </row>
    <row r="8" spans="1:23" x14ac:dyDescent="0.25">
      <c r="A8" t="s">
        <v>138</v>
      </c>
      <c r="B8">
        <v>15</v>
      </c>
      <c r="C8">
        <v>2</v>
      </c>
      <c r="D8">
        <v>2</v>
      </c>
      <c r="E8" t="s">
        <v>129</v>
      </c>
      <c r="F8">
        <v>15</v>
      </c>
      <c r="G8">
        <v>31.9</v>
      </c>
      <c r="H8">
        <v>0.83947368421052637</v>
      </c>
      <c r="I8" s="2">
        <v>43.64</v>
      </c>
      <c r="J8" s="2">
        <v>2.4500000000000002</v>
      </c>
      <c r="K8">
        <v>0.78815789473684217</v>
      </c>
      <c r="L8">
        <v>43.9</v>
      </c>
      <c r="M8">
        <v>2.6100000000000003</v>
      </c>
    </row>
    <row r="9" spans="1:23" x14ac:dyDescent="0.25">
      <c r="A9" t="s">
        <v>138</v>
      </c>
      <c r="B9">
        <v>15</v>
      </c>
      <c r="C9">
        <v>2</v>
      </c>
      <c r="D9">
        <v>2</v>
      </c>
      <c r="E9" t="s">
        <v>92</v>
      </c>
      <c r="F9">
        <v>16</v>
      </c>
      <c r="G9" s="2">
        <v>28</v>
      </c>
      <c r="H9">
        <v>0.73684210526315796</v>
      </c>
      <c r="I9" s="2">
        <v>44.16</v>
      </c>
      <c r="J9" s="2">
        <v>2.77</v>
      </c>
    </row>
    <row r="10" spans="1:23" x14ac:dyDescent="0.25">
      <c r="A10" t="s">
        <v>138</v>
      </c>
      <c r="B10">
        <v>8</v>
      </c>
      <c r="C10">
        <v>3</v>
      </c>
      <c r="D10">
        <v>2</v>
      </c>
      <c r="E10" t="s">
        <v>129</v>
      </c>
      <c r="F10">
        <v>9</v>
      </c>
      <c r="G10">
        <v>37.200000000000003</v>
      </c>
      <c r="H10">
        <v>0.97894736842105279</v>
      </c>
      <c r="I10" s="2">
        <v>43.6</v>
      </c>
      <c r="J10" s="2">
        <v>2.68</v>
      </c>
      <c r="K10">
        <v>1.1460526315789474</v>
      </c>
      <c r="L10">
        <v>43.894999999999996</v>
      </c>
      <c r="M10">
        <v>3.1100000000000003</v>
      </c>
    </row>
    <row r="11" spans="1:23" x14ac:dyDescent="0.25">
      <c r="A11" t="s">
        <v>138</v>
      </c>
      <c r="B11">
        <v>8</v>
      </c>
      <c r="C11">
        <v>3</v>
      </c>
      <c r="D11">
        <v>2</v>
      </c>
      <c r="E11" t="s">
        <v>92</v>
      </c>
      <c r="F11">
        <v>10</v>
      </c>
      <c r="G11">
        <v>49.9</v>
      </c>
      <c r="H11">
        <v>1.3131578947368419</v>
      </c>
      <c r="I11" s="2">
        <v>44.19</v>
      </c>
      <c r="J11" s="2">
        <v>3.54</v>
      </c>
    </row>
    <row r="12" spans="1:23" x14ac:dyDescent="0.25">
      <c r="A12" t="s">
        <v>138</v>
      </c>
      <c r="B12">
        <v>4</v>
      </c>
      <c r="C12">
        <v>4</v>
      </c>
      <c r="D12">
        <v>2</v>
      </c>
      <c r="E12" t="s">
        <v>129</v>
      </c>
      <c r="F12">
        <v>3</v>
      </c>
      <c r="G12">
        <v>36.5</v>
      </c>
      <c r="H12">
        <v>0.96052631578947367</v>
      </c>
      <c r="I12" s="2">
        <v>43.41</v>
      </c>
      <c r="J12" s="2">
        <v>2.75</v>
      </c>
      <c r="K12">
        <v>1.1710526315789473</v>
      </c>
      <c r="L12">
        <v>43.51</v>
      </c>
      <c r="M12">
        <v>2.895</v>
      </c>
    </row>
    <row r="13" spans="1:23" x14ac:dyDescent="0.25">
      <c r="A13" t="s">
        <v>138</v>
      </c>
      <c r="B13">
        <v>4</v>
      </c>
      <c r="C13">
        <v>4</v>
      </c>
      <c r="D13">
        <v>2</v>
      </c>
      <c r="E13" t="s">
        <v>92</v>
      </c>
      <c r="F13">
        <v>4</v>
      </c>
      <c r="G13">
        <v>52.5</v>
      </c>
      <c r="H13">
        <v>1.381578947368421</v>
      </c>
      <c r="I13" s="2">
        <v>43.61</v>
      </c>
      <c r="J13" s="2">
        <v>3.04</v>
      </c>
    </row>
    <row r="14" spans="1:23" x14ac:dyDescent="0.25">
      <c r="A14" t="s">
        <v>138</v>
      </c>
      <c r="B14">
        <v>30</v>
      </c>
      <c r="C14">
        <v>5</v>
      </c>
      <c r="D14">
        <v>2</v>
      </c>
      <c r="E14" t="s">
        <v>129</v>
      </c>
      <c r="F14">
        <v>29</v>
      </c>
      <c r="G14">
        <v>44.5</v>
      </c>
      <c r="H14">
        <v>1.1710526315789473</v>
      </c>
      <c r="I14" s="2">
        <v>43.95</v>
      </c>
      <c r="J14" s="2">
        <v>2.91</v>
      </c>
      <c r="K14">
        <v>1.2736842105263158</v>
      </c>
      <c r="L14">
        <v>43.905000000000001</v>
      </c>
      <c r="M14">
        <v>2.92</v>
      </c>
    </row>
    <row r="15" spans="1:23" x14ac:dyDescent="0.25">
      <c r="A15" t="s">
        <v>138</v>
      </c>
      <c r="B15">
        <v>30</v>
      </c>
      <c r="C15">
        <v>5</v>
      </c>
      <c r="D15">
        <v>2</v>
      </c>
      <c r="E15" t="s">
        <v>92</v>
      </c>
      <c r="F15">
        <v>30</v>
      </c>
      <c r="G15">
        <v>52.3</v>
      </c>
      <c r="H15">
        <v>1.3763157894736842</v>
      </c>
      <c r="I15" s="2">
        <v>43.86</v>
      </c>
      <c r="J15" s="2">
        <v>2.93</v>
      </c>
    </row>
    <row r="16" spans="1:23" x14ac:dyDescent="0.25">
      <c r="A16" t="s">
        <v>138</v>
      </c>
      <c r="B16">
        <v>20</v>
      </c>
      <c r="C16">
        <v>1</v>
      </c>
      <c r="D16">
        <v>3</v>
      </c>
      <c r="E16" t="s">
        <v>129</v>
      </c>
      <c r="F16">
        <v>19</v>
      </c>
      <c r="G16">
        <v>38.6</v>
      </c>
      <c r="H16">
        <v>1.0157894736842106</v>
      </c>
      <c r="I16" s="2">
        <v>42.77</v>
      </c>
      <c r="J16" s="2">
        <v>2.99</v>
      </c>
      <c r="K16">
        <v>1.1842105263157896</v>
      </c>
      <c r="L16">
        <v>43.155000000000001</v>
      </c>
      <c r="M16">
        <v>2.91</v>
      </c>
      <c r="N16">
        <v>1.1452631578947368</v>
      </c>
      <c r="O16">
        <v>43.394999999999996</v>
      </c>
      <c r="P16">
        <v>2.7280000000000002</v>
      </c>
      <c r="R16">
        <v>3</v>
      </c>
      <c r="S16" t="s">
        <v>364</v>
      </c>
      <c r="W16" t="s">
        <v>366</v>
      </c>
    </row>
    <row r="17" spans="1:23" x14ac:dyDescent="0.25">
      <c r="A17" t="s">
        <v>138</v>
      </c>
      <c r="B17">
        <v>20</v>
      </c>
      <c r="C17">
        <v>1</v>
      </c>
      <c r="D17">
        <v>3</v>
      </c>
      <c r="E17" t="s">
        <v>92</v>
      </c>
      <c r="F17">
        <v>20</v>
      </c>
      <c r="G17">
        <v>51.4</v>
      </c>
      <c r="H17">
        <v>1.3526315789473686</v>
      </c>
      <c r="I17" s="2">
        <v>43.54</v>
      </c>
      <c r="J17" s="2">
        <v>2.83</v>
      </c>
    </row>
    <row r="18" spans="1:23" x14ac:dyDescent="0.25">
      <c r="A18" t="s">
        <v>138</v>
      </c>
      <c r="B18">
        <v>14</v>
      </c>
      <c r="C18">
        <v>2</v>
      </c>
      <c r="D18">
        <v>3</v>
      </c>
      <c r="E18" t="s">
        <v>129</v>
      </c>
      <c r="F18">
        <v>13</v>
      </c>
      <c r="G18">
        <v>34.4</v>
      </c>
      <c r="H18">
        <v>0.90526315789473688</v>
      </c>
      <c r="I18" s="2">
        <v>43.44</v>
      </c>
      <c r="J18" s="2">
        <v>2.5299999999999998</v>
      </c>
      <c r="K18">
        <v>1.0421052631578946</v>
      </c>
      <c r="L18">
        <v>43.384999999999998</v>
      </c>
      <c r="M18">
        <v>2.5649999999999999</v>
      </c>
    </row>
    <row r="19" spans="1:23" x14ac:dyDescent="0.25">
      <c r="A19" t="s">
        <v>138</v>
      </c>
      <c r="B19">
        <v>14</v>
      </c>
      <c r="C19">
        <v>2</v>
      </c>
      <c r="D19">
        <v>3</v>
      </c>
      <c r="E19" t="s">
        <v>92</v>
      </c>
      <c r="F19">
        <v>14</v>
      </c>
      <c r="G19">
        <v>44.8</v>
      </c>
      <c r="H19">
        <v>1.1789473684210525</v>
      </c>
      <c r="I19" s="2">
        <v>43.33</v>
      </c>
      <c r="J19" s="2">
        <v>2.6</v>
      </c>
    </row>
    <row r="20" spans="1:23" x14ac:dyDescent="0.25">
      <c r="A20" t="s">
        <v>138</v>
      </c>
      <c r="B20">
        <v>7</v>
      </c>
      <c r="C20">
        <v>3</v>
      </c>
      <c r="D20">
        <v>3</v>
      </c>
      <c r="E20" t="s">
        <v>129</v>
      </c>
      <c r="F20">
        <v>7</v>
      </c>
      <c r="G20">
        <v>36.200000000000003</v>
      </c>
      <c r="H20">
        <v>0.9526315789473685</v>
      </c>
      <c r="I20" s="2">
        <v>43.09</v>
      </c>
      <c r="J20" s="2">
        <v>2.75</v>
      </c>
      <c r="K20">
        <v>1.0868421052631581</v>
      </c>
      <c r="L20">
        <v>43.305000000000007</v>
      </c>
      <c r="M20">
        <v>2.7549999999999999</v>
      </c>
    </row>
    <row r="21" spans="1:23" x14ac:dyDescent="0.25">
      <c r="A21" t="s">
        <v>138</v>
      </c>
      <c r="B21">
        <v>7</v>
      </c>
      <c r="C21">
        <v>3</v>
      </c>
      <c r="D21">
        <v>3</v>
      </c>
      <c r="E21" t="s">
        <v>92</v>
      </c>
      <c r="F21">
        <v>8</v>
      </c>
      <c r="G21">
        <v>46.4</v>
      </c>
      <c r="H21">
        <v>1.2210526315789474</v>
      </c>
      <c r="I21" s="2">
        <v>43.52</v>
      </c>
      <c r="J21" s="2">
        <v>2.76</v>
      </c>
    </row>
    <row r="22" spans="1:23" x14ac:dyDescent="0.25">
      <c r="A22" t="s">
        <v>138</v>
      </c>
      <c r="B22">
        <v>28</v>
      </c>
      <c r="C22">
        <v>4</v>
      </c>
      <c r="D22">
        <v>3</v>
      </c>
      <c r="E22" t="s">
        <v>129</v>
      </c>
      <c r="F22">
        <v>27</v>
      </c>
      <c r="G22">
        <v>43.3</v>
      </c>
      <c r="H22">
        <v>1.1394736842105262</v>
      </c>
      <c r="I22" s="2">
        <v>43.74</v>
      </c>
      <c r="J22" s="2">
        <v>2.88</v>
      </c>
      <c r="K22">
        <v>1.3302631578947368</v>
      </c>
      <c r="L22">
        <v>43.605000000000004</v>
      </c>
      <c r="M22">
        <v>2.82</v>
      </c>
    </row>
    <row r="23" spans="1:23" x14ac:dyDescent="0.25">
      <c r="A23" t="s">
        <v>138</v>
      </c>
      <c r="B23">
        <v>28</v>
      </c>
      <c r="C23">
        <v>4</v>
      </c>
      <c r="D23">
        <v>3</v>
      </c>
      <c r="E23" t="s">
        <v>92</v>
      </c>
      <c r="F23">
        <v>28</v>
      </c>
      <c r="G23">
        <v>57.8</v>
      </c>
      <c r="H23">
        <v>1.5210526315789474</v>
      </c>
      <c r="I23" s="2">
        <v>43.47</v>
      </c>
      <c r="J23" s="2">
        <v>2.76</v>
      </c>
    </row>
    <row r="24" spans="1:23" x14ac:dyDescent="0.25">
      <c r="A24" t="s">
        <v>138</v>
      </c>
      <c r="B24">
        <v>32</v>
      </c>
      <c r="C24">
        <v>5</v>
      </c>
      <c r="D24">
        <v>3</v>
      </c>
      <c r="E24" t="s">
        <v>129</v>
      </c>
      <c r="F24">
        <v>33</v>
      </c>
      <c r="G24" s="2">
        <v>35</v>
      </c>
      <c r="H24">
        <v>0.92105263157894746</v>
      </c>
      <c r="I24" s="2">
        <v>44.17</v>
      </c>
      <c r="J24" s="2">
        <v>2.5299999999999998</v>
      </c>
      <c r="K24">
        <v>1.0828947368421054</v>
      </c>
      <c r="L24">
        <v>43.525000000000006</v>
      </c>
      <c r="M24">
        <v>2.59</v>
      </c>
    </row>
    <row r="25" spans="1:23" x14ac:dyDescent="0.25">
      <c r="A25" t="s">
        <v>138</v>
      </c>
      <c r="B25">
        <v>32</v>
      </c>
      <c r="C25">
        <v>5</v>
      </c>
      <c r="D25">
        <v>3</v>
      </c>
      <c r="E25" t="s">
        <v>92</v>
      </c>
      <c r="F25">
        <v>34</v>
      </c>
      <c r="G25">
        <v>47.3</v>
      </c>
      <c r="H25">
        <v>1.2447368421052631</v>
      </c>
      <c r="I25" s="2">
        <v>42.88</v>
      </c>
      <c r="J25" s="2">
        <v>2.65</v>
      </c>
    </row>
    <row r="26" spans="1:23" x14ac:dyDescent="0.25">
      <c r="A26" t="s">
        <v>138</v>
      </c>
      <c r="B26">
        <v>22</v>
      </c>
      <c r="C26">
        <v>1</v>
      </c>
      <c r="D26">
        <v>6</v>
      </c>
      <c r="E26" t="s">
        <v>129</v>
      </c>
      <c r="F26">
        <v>23</v>
      </c>
      <c r="G26">
        <v>39.799999999999997</v>
      </c>
      <c r="H26">
        <v>1.0473684210526315</v>
      </c>
      <c r="I26" s="2">
        <v>43.63</v>
      </c>
      <c r="J26" s="2">
        <v>3.01</v>
      </c>
      <c r="K26">
        <v>0.90131578947368418</v>
      </c>
      <c r="L26">
        <v>43.75</v>
      </c>
      <c r="M26">
        <v>2.8949999999999996</v>
      </c>
      <c r="N26">
        <v>0.95289473684210502</v>
      </c>
      <c r="O26">
        <v>43.695999999999998</v>
      </c>
      <c r="P26">
        <v>2.9649999999999999</v>
      </c>
      <c r="R26">
        <v>6</v>
      </c>
      <c r="S26" t="s">
        <v>364</v>
      </c>
      <c r="W26" t="s">
        <v>367</v>
      </c>
    </row>
    <row r="27" spans="1:23" x14ac:dyDescent="0.25">
      <c r="A27" t="s">
        <v>138</v>
      </c>
      <c r="B27">
        <v>22</v>
      </c>
      <c r="C27">
        <v>1</v>
      </c>
      <c r="D27">
        <v>6</v>
      </c>
      <c r="E27" t="s">
        <v>92</v>
      </c>
      <c r="F27">
        <v>24</v>
      </c>
      <c r="G27">
        <v>28.7</v>
      </c>
      <c r="H27">
        <v>0.75526315789473686</v>
      </c>
      <c r="I27" s="2">
        <v>43.87</v>
      </c>
      <c r="J27" s="2">
        <v>2.78</v>
      </c>
    </row>
    <row r="28" spans="1:23" x14ac:dyDescent="0.25">
      <c r="A28" t="s">
        <v>138</v>
      </c>
      <c r="B28">
        <v>17</v>
      </c>
      <c r="C28">
        <v>2</v>
      </c>
      <c r="D28">
        <v>6</v>
      </c>
      <c r="E28" t="s">
        <v>129</v>
      </c>
      <c r="F28">
        <v>17</v>
      </c>
      <c r="G28">
        <v>31.5</v>
      </c>
      <c r="H28">
        <v>0.82894736842105265</v>
      </c>
      <c r="I28" s="2">
        <v>43.76</v>
      </c>
      <c r="J28" s="2">
        <v>2.99</v>
      </c>
      <c r="K28">
        <v>0.88684210526315788</v>
      </c>
      <c r="L28">
        <v>43.765000000000001</v>
      </c>
      <c r="M28">
        <v>2.88</v>
      </c>
    </row>
    <row r="29" spans="1:23" x14ac:dyDescent="0.25">
      <c r="A29" t="s">
        <v>138</v>
      </c>
      <c r="B29">
        <v>17</v>
      </c>
      <c r="C29">
        <v>2</v>
      </c>
      <c r="D29">
        <v>6</v>
      </c>
      <c r="E29" t="s">
        <v>92</v>
      </c>
      <c r="F29">
        <v>18</v>
      </c>
      <c r="G29">
        <v>35.9</v>
      </c>
      <c r="H29">
        <v>0.94473684210526321</v>
      </c>
      <c r="I29" s="2">
        <v>43.77</v>
      </c>
      <c r="J29" s="2">
        <v>2.77</v>
      </c>
    </row>
    <row r="30" spans="1:23" x14ac:dyDescent="0.25">
      <c r="A30" t="s">
        <v>138</v>
      </c>
      <c r="B30">
        <v>9</v>
      </c>
      <c r="C30">
        <v>3</v>
      </c>
      <c r="D30">
        <v>6</v>
      </c>
      <c r="E30" t="s">
        <v>129</v>
      </c>
      <c r="F30">
        <v>11</v>
      </c>
      <c r="G30">
        <v>27.1</v>
      </c>
      <c r="H30">
        <v>0.71315789473684221</v>
      </c>
      <c r="I30" s="2">
        <v>43.75</v>
      </c>
      <c r="J30" s="2">
        <v>2.85</v>
      </c>
      <c r="K30">
        <v>0.8</v>
      </c>
      <c r="L30">
        <v>43.96</v>
      </c>
      <c r="M30">
        <v>3.1950000000000003</v>
      </c>
    </row>
    <row r="31" spans="1:23" x14ac:dyDescent="0.25">
      <c r="A31" t="s">
        <v>138</v>
      </c>
      <c r="B31">
        <v>9</v>
      </c>
      <c r="C31">
        <v>3</v>
      </c>
      <c r="D31">
        <v>6</v>
      </c>
      <c r="E31" t="s">
        <v>92</v>
      </c>
      <c r="F31">
        <v>12</v>
      </c>
      <c r="G31">
        <v>33.700000000000003</v>
      </c>
      <c r="H31">
        <v>0.88684210526315799</v>
      </c>
      <c r="I31" s="2">
        <v>44.17</v>
      </c>
      <c r="J31" s="2">
        <v>3.54</v>
      </c>
    </row>
    <row r="32" spans="1:23" x14ac:dyDescent="0.25">
      <c r="A32" t="s">
        <v>138</v>
      </c>
      <c r="B32">
        <v>5</v>
      </c>
      <c r="C32">
        <v>4</v>
      </c>
      <c r="D32">
        <v>6</v>
      </c>
      <c r="E32" t="s">
        <v>129</v>
      </c>
      <c r="F32">
        <v>5</v>
      </c>
      <c r="G32">
        <v>30.6</v>
      </c>
      <c r="H32">
        <v>0.8052631578947369</v>
      </c>
      <c r="I32" s="2">
        <v>43.35</v>
      </c>
      <c r="J32" s="2">
        <v>2.7</v>
      </c>
      <c r="K32">
        <v>0.77631578947368429</v>
      </c>
      <c r="L32">
        <v>43.314999999999998</v>
      </c>
      <c r="M32">
        <v>2.8450000000000002</v>
      </c>
    </row>
    <row r="33" spans="1:23" x14ac:dyDescent="0.25">
      <c r="A33" t="s">
        <v>138</v>
      </c>
      <c r="B33">
        <v>5</v>
      </c>
      <c r="C33">
        <v>4</v>
      </c>
      <c r="D33">
        <v>6</v>
      </c>
      <c r="E33" t="s">
        <v>92</v>
      </c>
      <c r="F33">
        <v>6</v>
      </c>
      <c r="G33">
        <v>28.4</v>
      </c>
      <c r="H33">
        <v>0.74736842105263157</v>
      </c>
      <c r="I33" s="2">
        <v>43.28</v>
      </c>
      <c r="J33" s="2">
        <v>2.99</v>
      </c>
    </row>
    <row r="34" spans="1:23" x14ac:dyDescent="0.25">
      <c r="A34" t="s">
        <v>138</v>
      </c>
      <c r="B34">
        <v>31</v>
      </c>
      <c r="C34">
        <v>5</v>
      </c>
      <c r="D34">
        <v>6</v>
      </c>
      <c r="E34" t="s">
        <v>129</v>
      </c>
      <c r="F34">
        <v>31</v>
      </c>
      <c r="G34">
        <v>33.9</v>
      </c>
      <c r="H34">
        <v>0.89210526315789462</v>
      </c>
      <c r="I34" s="2">
        <v>43.27</v>
      </c>
      <c r="J34" s="2">
        <v>3.03</v>
      </c>
      <c r="K34">
        <v>1.4</v>
      </c>
      <c r="L34">
        <v>43.69</v>
      </c>
      <c r="M34">
        <v>3.01</v>
      </c>
    </row>
    <row r="35" spans="1:23" x14ac:dyDescent="0.25">
      <c r="A35" t="s">
        <v>138</v>
      </c>
      <c r="B35">
        <v>31</v>
      </c>
      <c r="C35">
        <v>5</v>
      </c>
      <c r="D35">
        <v>6</v>
      </c>
      <c r="E35" t="s">
        <v>92</v>
      </c>
      <c r="F35">
        <v>32</v>
      </c>
      <c r="G35">
        <v>72.5</v>
      </c>
      <c r="H35">
        <v>1.9078947368421053</v>
      </c>
      <c r="I35" s="2">
        <v>44.11</v>
      </c>
      <c r="J35" s="2">
        <v>2.99</v>
      </c>
    </row>
    <row r="36" spans="1:23" x14ac:dyDescent="0.25">
      <c r="A36" t="s">
        <v>138</v>
      </c>
      <c r="B36">
        <v>2</v>
      </c>
      <c r="D36">
        <v>7</v>
      </c>
      <c r="E36" t="s">
        <v>129</v>
      </c>
      <c r="F36">
        <v>1</v>
      </c>
      <c r="G36">
        <v>48.3</v>
      </c>
      <c r="H36">
        <v>1.2710526315789472</v>
      </c>
      <c r="I36" s="2">
        <v>43.95</v>
      </c>
      <c r="J36" s="2">
        <v>2.36</v>
      </c>
      <c r="K36">
        <v>1.2868421052631578</v>
      </c>
      <c r="L36">
        <v>43.53</v>
      </c>
      <c r="M36">
        <v>2.1849999999999996</v>
      </c>
      <c r="N36">
        <v>1.2585526315789473</v>
      </c>
      <c r="O36">
        <v>43.392499999999998</v>
      </c>
      <c r="P36">
        <v>2.1774999999999998</v>
      </c>
      <c r="R36">
        <v>7</v>
      </c>
      <c r="S36" t="s">
        <v>368</v>
      </c>
      <c r="W36" t="s">
        <v>369</v>
      </c>
    </row>
    <row r="37" spans="1:23" x14ac:dyDescent="0.25">
      <c r="A37" t="s">
        <v>138</v>
      </c>
      <c r="B37">
        <v>2</v>
      </c>
      <c r="D37">
        <v>7</v>
      </c>
      <c r="E37" t="s">
        <v>92</v>
      </c>
      <c r="F37">
        <v>2</v>
      </c>
      <c r="G37">
        <v>49.5</v>
      </c>
      <c r="H37">
        <v>1.3026315789473686</v>
      </c>
      <c r="I37" s="2">
        <v>43.11</v>
      </c>
      <c r="J37" s="2">
        <v>2.0099999999999998</v>
      </c>
    </row>
    <row r="38" spans="1:23" x14ac:dyDescent="0.25">
      <c r="A38" t="s">
        <v>138</v>
      </c>
      <c r="B38">
        <v>26</v>
      </c>
      <c r="D38">
        <v>8</v>
      </c>
      <c r="E38" t="s">
        <v>129</v>
      </c>
      <c r="F38">
        <v>25</v>
      </c>
      <c r="G38">
        <v>42.9</v>
      </c>
      <c r="H38">
        <v>1.1289473684210527</v>
      </c>
      <c r="I38" s="2">
        <v>43.72</v>
      </c>
      <c r="J38" s="2">
        <v>2.2799999999999998</v>
      </c>
      <c r="K38">
        <v>1.2302631578947369</v>
      </c>
      <c r="L38">
        <v>43.254999999999995</v>
      </c>
      <c r="M38">
        <v>2.17</v>
      </c>
    </row>
    <row r="39" spans="1:23" x14ac:dyDescent="0.25">
      <c r="A39" t="s">
        <v>138</v>
      </c>
      <c r="B39">
        <v>26</v>
      </c>
      <c r="D39">
        <v>8</v>
      </c>
      <c r="E39" t="s">
        <v>92</v>
      </c>
      <c r="F39">
        <v>26</v>
      </c>
      <c r="G39">
        <v>50.6</v>
      </c>
      <c r="H39">
        <v>1.3315789473684212</v>
      </c>
      <c r="I39" s="2">
        <v>42.79</v>
      </c>
      <c r="J39" s="2">
        <v>2.06</v>
      </c>
    </row>
    <row r="41" spans="1:23" x14ac:dyDescent="0.25">
      <c r="A41" t="s">
        <v>370</v>
      </c>
    </row>
    <row r="42" spans="1:23" x14ac:dyDescent="0.25">
      <c r="A42" t="s">
        <v>330</v>
      </c>
    </row>
    <row r="43" spans="1:23" x14ac:dyDescent="0.25">
      <c r="A43" t="s">
        <v>371</v>
      </c>
    </row>
    <row r="44" spans="1:23" x14ac:dyDescent="0.25">
      <c r="A44" t="s">
        <v>372</v>
      </c>
      <c r="D44" t="s">
        <v>373</v>
      </c>
      <c r="G44" t="s">
        <v>374</v>
      </c>
      <c r="K44" s="195" t="s">
        <v>362</v>
      </c>
      <c r="L44" s="195"/>
      <c r="M44" s="195"/>
      <c r="N44" s="195" t="s">
        <v>363</v>
      </c>
      <c r="O44" s="195"/>
      <c r="P44" s="195"/>
    </row>
    <row r="45" spans="1:23" ht="90.75" thickBot="1" x14ac:dyDescent="0.3">
      <c r="A45" s="22" t="s">
        <v>46</v>
      </c>
      <c r="B45" s="22" t="s">
        <v>334</v>
      </c>
      <c r="C45" s="22" t="s">
        <v>111</v>
      </c>
      <c r="D45" s="22" t="s">
        <v>335</v>
      </c>
      <c r="E45" s="22" t="s">
        <v>114</v>
      </c>
      <c r="F45" s="22" t="s">
        <v>337</v>
      </c>
      <c r="G45" s="163" t="s">
        <v>338</v>
      </c>
      <c r="H45" s="163" t="s">
        <v>339</v>
      </c>
      <c r="I45" s="47" t="s">
        <v>163</v>
      </c>
      <c r="J45" s="47" t="s">
        <v>164</v>
      </c>
      <c r="K45" s="163" t="s">
        <v>339</v>
      </c>
      <c r="L45" s="47" t="s">
        <v>163</v>
      </c>
      <c r="M45" s="47" t="s">
        <v>164</v>
      </c>
      <c r="N45" s="163" t="s">
        <v>339</v>
      </c>
      <c r="O45" s="47" t="s">
        <v>163</v>
      </c>
      <c r="P45" s="47" t="s">
        <v>164</v>
      </c>
    </row>
    <row r="46" spans="1:23" ht="16.5" thickBot="1" x14ac:dyDescent="0.3">
      <c r="A46" s="180" t="s">
        <v>126</v>
      </c>
      <c r="B46" s="180">
        <v>4</v>
      </c>
      <c r="C46" s="180">
        <v>1</v>
      </c>
      <c r="D46" s="180">
        <v>2</v>
      </c>
      <c r="E46" s="180" t="s">
        <v>129</v>
      </c>
      <c r="F46" s="181">
        <v>1</v>
      </c>
      <c r="G46" s="22">
        <v>82.6</v>
      </c>
      <c r="H46" s="22">
        <f t="shared" ref="H46:H75" si="0">+(G46/0.38)*(10000/1000000)</f>
        <v>2.1736842105263157</v>
      </c>
      <c r="I46" s="110">
        <v>43.17</v>
      </c>
      <c r="J46" s="110">
        <v>1.78</v>
      </c>
      <c r="K46">
        <f>AVERAGE(H46:H47)</f>
        <v>2.4302631578947365</v>
      </c>
      <c r="L46">
        <f t="shared" ref="L46:M46" si="1">AVERAGE(I46:I47)</f>
        <v>42.835000000000001</v>
      </c>
      <c r="M46">
        <f t="shared" si="1"/>
        <v>1.5899999999999999</v>
      </c>
      <c r="N46">
        <f>AVERAGE(K46,K48,K50,K52,K54)</f>
        <v>3.0723684210526314</v>
      </c>
      <c r="O46">
        <f t="shared" ref="O46:P46" si="2">AVERAGE(L46,L48,L50,L52,L54)</f>
        <v>42.914000000000001</v>
      </c>
      <c r="P46">
        <f t="shared" si="2"/>
        <v>1.4730000000000001</v>
      </c>
      <c r="R46" s="186">
        <v>2</v>
      </c>
      <c r="S46" s="81" t="s">
        <v>375</v>
      </c>
      <c r="T46" s="9"/>
      <c r="U46" s="9"/>
      <c r="V46" s="187" t="s">
        <v>376</v>
      </c>
    </row>
    <row r="47" spans="1:23" x14ac:dyDescent="0.25">
      <c r="A47" s="180" t="s">
        <v>126</v>
      </c>
      <c r="B47" s="180">
        <v>4</v>
      </c>
      <c r="C47" s="180">
        <v>1</v>
      </c>
      <c r="D47" s="180">
        <v>2</v>
      </c>
      <c r="E47" s="180" t="s">
        <v>92</v>
      </c>
      <c r="F47" s="181">
        <v>2</v>
      </c>
      <c r="G47" s="22">
        <v>102.1</v>
      </c>
      <c r="H47" s="22">
        <f t="shared" si="0"/>
        <v>2.6868421052631577</v>
      </c>
      <c r="I47" s="110">
        <v>42.5</v>
      </c>
      <c r="J47" s="110">
        <v>1.4</v>
      </c>
    </row>
    <row r="48" spans="1:23" x14ac:dyDescent="0.25">
      <c r="A48" s="180" t="s">
        <v>126</v>
      </c>
      <c r="B48" s="180">
        <v>8</v>
      </c>
      <c r="C48" s="180">
        <v>2</v>
      </c>
      <c r="D48" s="180">
        <v>2</v>
      </c>
      <c r="E48" s="180" t="s">
        <v>129</v>
      </c>
      <c r="F48" s="181">
        <v>7</v>
      </c>
      <c r="G48" s="22">
        <v>115.7</v>
      </c>
      <c r="H48" s="22">
        <f t="shared" si="0"/>
        <v>3.0447368421052632</v>
      </c>
      <c r="I48" s="110">
        <v>43.25</v>
      </c>
      <c r="J48" s="110">
        <v>1.6</v>
      </c>
      <c r="K48">
        <f t="shared" ref="K48:M48" si="3">AVERAGE(H48:H49)</f>
        <v>2.9592105263157897</v>
      </c>
      <c r="L48">
        <f t="shared" si="3"/>
        <v>43.335000000000001</v>
      </c>
      <c r="M48">
        <f t="shared" si="3"/>
        <v>1.5249999999999999</v>
      </c>
    </row>
    <row r="49" spans="1:22" x14ac:dyDescent="0.25">
      <c r="A49" s="180" t="s">
        <v>126</v>
      </c>
      <c r="B49" s="180">
        <v>8</v>
      </c>
      <c r="C49" s="180">
        <v>2</v>
      </c>
      <c r="D49" s="180">
        <v>2</v>
      </c>
      <c r="E49" s="180" t="s">
        <v>92</v>
      </c>
      <c r="F49" s="181">
        <v>8</v>
      </c>
      <c r="G49" s="22">
        <v>109.2</v>
      </c>
      <c r="H49" s="22">
        <f t="shared" si="0"/>
        <v>2.8736842105263158</v>
      </c>
      <c r="I49" s="110">
        <v>43.42</v>
      </c>
      <c r="J49" s="110">
        <v>1.45</v>
      </c>
    </row>
    <row r="50" spans="1:22" x14ac:dyDescent="0.25">
      <c r="A50" s="180" t="s">
        <v>126</v>
      </c>
      <c r="B50" s="180">
        <v>17</v>
      </c>
      <c r="C50" s="180">
        <v>3</v>
      </c>
      <c r="D50" s="180">
        <v>2</v>
      </c>
      <c r="E50" s="180" t="s">
        <v>129</v>
      </c>
      <c r="F50" s="181">
        <v>15</v>
      </c>
      <c r="G50" s="22">
        <v>165.9</v>
      </c>
      <c r="H50" s="22">
        <f t="shared" si="0"/>
        <v>4.3657894736842104</v>
      </c>
      <c r="I50" s="110">
        <v>43.24</v>
      </c>
      <c r="J50" s="110">
        <v>1.55</v>
      </c>
      <c r="K50">
        <f t="shared" ref="K50:M50" si="4">AVERAGE(H50:H51)</f>
        <v>3.8684210526315788</v>
      </c>
      <c r="L50">
        <f t="shared" si="4"/>
        <v>42.74</v>
      </c>
      <c r="M50">
        <f t="shared" si="4"/>
        <v>1.4100000000000001</v>
      </c>
    </row>
    <row r="51" spans="1:22" x14ac:dyDescent="0.25">
      <c r="A51" s="180" t="s">
        <v>126</v>
      </c>
      <c r="B51" s="183">
        <v>17</v>
      </c>
      <c r="C51" s="180">
        <v>3</v>
      </c>
      <c r="D51" s="180">
        <v>2</v>
      </c>
      <c r="E51" s="180" t="s">
        <v>92</v>
      </c>
      <c r="F51" s="181">
        <v>16</v>
      </c>
      <c r="G51" s="22">
        <v>128.1</v>
      </c>
      <c r="H51" s="22">
        <f t="shared" si="0"/>
        <v>3.3710526315789475</v>
      </c>
      <c r="I51" s="110">
        <v>42.24</v>
      </c>
      <c r="J51" s="110">
        <v>1.27</v>
      </c>
    </row>
    <row r="52" spans="1:22" x14ac:dyDescent="0.25">
      <c r="A52" s="180" t="s">
        <v>126</v>
      </c>
      <c r="B52" s="180">
        <v>32</v>
      </c>
      <c r="C52" s="180">
        <v>4</v>
      </c>
      <c r="D52" s="180">
        <v>2</v>
      </c>
      <c r="E52" s="180" t="s">
        <v>129</v>
      </c>
      <c r="F52" s="181">
        <v>27</v>
      </c>
      <c r="G52" s="22">
        <v>133.1</v>
      </c>
      <c r="H52" s="22">
        <f t="shared" si="0"/>
        <v>3.5026315789473683</v>
      </c>
      <c r="I52" s="110">
        <v>42.58</v>
      </c>
      <c r="J52" s="110">
        <v>1.1499999999999999</v>
      </c>
      <c r="K52">
        <f t="shared" ref="K52:M52" si="5">AVERAGE(H52:H53)</f>
        <v>3</v>
      </c>
      <c r="L52">
        <f t="shared" si="5"/>
        <v>42.87</v>
      </c>
      <c r="M52">
        <f t="shared" si="5"/>
        <v>1.335</v>
      </c>
    </row>
    <row r="53" spans="1:22" x14ac:dyDescent="0.25">
      <c r="A53" s="180" t="s">
        <v>126</v>
      </c>
      <c r="B53" s="180">
        <v>32</v>
      </c>
      <c r="C53" s="180">
        <v>4</v>
      </c>
      <c r="D53" s="180">
        <v>2</v>
      </c>
      <c r="E53" s="180" t="s">
        <v>92</v>
      </c>
      <c r="F53" s="181">
        <v>28</v>
      </c>
      <c r="G53" s="22">
        <v>94.9</v>
      </c>
      <c r="H53" s="22">
        <f t="shared" si="0"/>
        <v>2.4973684210526317</v>
      </c>
      <c r="I53" s="110">
        <v>43.16</v>
      </c>
      <c r="J53" s="110">
        <v>1.52</v>
      </c>
    </row>
    <row r="54" spans="1:22" x14ac:dyDescent="0.25">
      <c r="A54" s="180" t="s">
        <v>126</v>
      </c>
      <c r="B54" s="180">
        <v>30</v>
      </c>
      <c r="C54" s="180">
        <v>5</v>
      </c>
      <c r="D54" s="180">
        <v>2</v>
      </c>
      <c r="E54" s="180" t="s">
        <v>129</v>
      </c>
      <c r="F54" s="181">
        <v>23</v>
      </c>
      <c r="G54" s="22">
        <v>115.6</v>
      </c>
      <c r="H54" s="22">
        <f t="shared" si="0"/>
        <v>3.0421052631578949</v>
      </c>
      <c r="I54" s="110">
        <v>42.37</v>
      </c>
      <c r="J54" s="110">
        <v>1.61</v>
      </c>
      <c r="K54">
        <f t="shared" ref="K54:M54" si="6">AVERAGE(H54:H55)</f>
        <v>3.1039473684210526</v>
      </c>
      <c r="L54">
        <f t="shared" si="6"/>
        <v>42.79</v>
      </c>
      <c r="M54">
        <f t="shared" si="6"/>
        <v>1.5049999999999999</v>
      </c>
    </row>
    <row r="55" spans="1:22" ht="15.75" thickBot="1" x14ac:dyDescent="0.3">
      <c r="A55" s="180" t="s">
        <v>126</v>
      </c>
      <c r="B55" s="180">
        <v>30</v>
      </c>
      <c r="C55" s="180">
        <v>5</v>
      </c>
      <c r="D55" s="180">
        <v>2</v>
      </c>
      <c r="E55" s="180" t="s">
        <v>92</v>
      </c>
      <c r="F55" s="181">
        <v>24</v>
      </c>
      <c r="G55" s="22">
        <v>120.3</v>
      </c>
      <c r="H55" s="22">
        <f t="shared" si="0"/>
        <v>3.1657894736842103</v>
      </c>
      <c r="I55" s="110">
        <v>43.21</v>
      </c>
      <c r="J55" s="110">
        <v>1.4</v>
      </c>
    </row>
    <row r="56" spans="1:22" ht="16.5" thickBot="1" x14ac:dyDescent="0.3">
      <c r="A56" s="180" t="s">
        <v>126</v>
      </c>
      <c r="B56" s="180">
        <v>7</v>
      </c>
      <c r="C56" s="180">
        <v>1</v>
      </c>
      <c r="D56" s="180">
        <v>3</v>
      </c>
      <c r="E56" s="180" t="s">
        <v>129</v>
      </c>
      <c r="F56" s="181">
        <v>5</v>
      </c>
      <c r="G56" s="22">
        <v>106</v>
      </c>
      <c r="H56" s="22">
        <f t="shared" si="0"/>
        <v>2.7894736842105261</v>
      </c>
      <c r="I56" s="110">
        <v>43.62</v>
      </c>
      <c r="J56" s="110">
        <v>1.41</v>
      </c>
      <c r="K56">
        <f t="shared" ref="K56:M56" si="7">AVERAGE(H56:H57)</f>
        <v>2.8302631578947368</v>
      </c>
      <c r="L56">
        <f t="shared" si="7"/>
        <v>43.269999999999996</v>
      </c>
      <c r="M56">
        <f t="shared" si="7"/>
        <v>1.41</v>
      </c>
      <c r="N56">
        <f t="shared" ref="N56:P56" si="8">AVERAGE(K56,K58,K60,K62,K64)</f>
        <v>3.281315789473684</v>
      </c>
      <c r="O56">
        <f t="shared" si="8"/>
        <v>42.964999999999996</v>
      </c>
      <c r="P56">
        <f t="shared" si="8"/>
        <v>1.482</v>
      </c>
      <c r="R56" s="188">
        <v>3</v>
      </c>
      <c r="S56" s="81" t="s">
        <v>375</v>
      </c>
      <c r="T56" s="9"/>
      <c r="U56" s="9"/>
      <c r="V56" s="187" t="s">
        <v>377</v>
      </c>
    </row>
    <row r="57" spans="1:22" x14ac:dyDescent="0.25">
      <c r="A57" s="180" t="s">
        <v>126</v>
      </c>
      <c r="B57" s="180">
        <v>7</v>
      </c>
      <c r="C57" s="180">
        <v>1</v>
      </c>
      <c r="D57" s="180">
        <v>3</v>
      </c>
      <c r="E57" s="180" t="s">
        <v>92</v>
      </c>
      <c r="F57" s="181">
        <v>6</v>
      </c>
      <c r="G57" s="22">
        <v>109.1</v>
      </c>
      <c r="H57" s="22">
        <f t="shared" si="0"/>
        <v>2.8710526315789475</v>
      </c>
      <c r="I57" s="110">
        <v>42.92</v>
      </c>
      <c r="J57" s="110">
        <v>1.41</v>
      </c>
    </row>
    <row r="58" spans="1:22" x14ac:dyDescent="0.25">
      <c r="A58" s="180" t="s">
        <v>126</v>
      </c>
      <c r="B58" s="180">
        <v>10</v>
      </c>
      <c r="C58" s="180">
        <v>2</v>
      </c>
      <c r="D58" s="180">
        <v>3</v>
      </c>
      <c r="E58" s="180" t="s">
        <v>129</v>
      </c>
      <c r="F58" s="181">
        <v>9</v>
      </c>
      <c r="G58" s="22">
        <v>141.5</v>
      </c>
      <c r="H58" s="22">
        <f t="shared" si="0"/>
        <v>3.7236842105263155</v>
      </c>
      <c r="I58" s="110">
        <v>43.1</v>
      </c>
      <c r="J58" s="110">
        <v>1.57</v>
      </c>
      <c r="K58">
        <f t="shared" ref="K58:M58" si="9">AVERAGE(H58:H59)</f>
        <v>3.6223684210526317</v>
      </c>
      <c r="L58">
        <f t="shared" si="9"/>
        <v>43.09</v>
      </c>
      <c r="M58">
        <f t="shared" si="9"/>
        <v>1.4700000000000002</v>
      </c>
    </row>
    <row r="59" spans="1:22" x14ac:dyDescent="0.25">
      <c r="A59" s="180" t="s">
        <v>126</v>
      </c>
      <c r="B59" s="180">
        <v>10</v>
      </c>
      <c r="C59" s="180">
        <v>2</v>
      </c>
      <c r="D59" s="180">
        <v>3</v>
      </c>
      <c r="E59" s="180" t="s">
        <v>92</v>
      </c>
      <c r="F59" s="181">
        <v>10</v>
      </c>
      <c r="G59" s="22">
        <v>133.80000000000001</v>
      </c>
      <c r="H59" s="22">
        <f t="shared" si="0"/>
        <v>3.5210526315789474</v>
      </c>
      <c r="I59" s="110">
        <v>43.08</v>
      </c>
      <c r="J59" s="110">
        <v>1.37</v>
      </c>
    </row>
    <row r="60" spans="1:22" x14ac:dyDescent="0.25">
      <c r="A60" s="180" t="s">
        <v>126</v>
      </c>
      <c r="B60" s="180">
        <v>18</v>
      </c>
      <c r="C60" s="180">
        <v>3</v>
      </c>
      <c r="D60" s="180">
        <v>3</v>
      </c>
      <c r="E60" s="180" t="s">
        <v>129</v>
      </c>
      <c r="F60" s="181">
        <v>17</v>
      </c>
      <c r="G60" s="22">
        <v>135.5</v>
      </c>
      <c r="H60" s="22">
        <f t="shared" si="0"/>
        <v>3.5657894736842106</v>
      </c>
      <c r="I60" s="110">
        <v>42.7</v>
      </c>
      <c r="J60" s="110">
        <v>1.72</v>
      </c>
      <c r="K60">
        <f t="shared" ref="K60:M60" si="10">AVERAGE(H60:H61)</f>
        <v>3.5802631578947368</v>
      </c>
      <c r="L60">
        <f t="shared" si="10"/>
        <v>42.745000000000005</v>
      </c>
      <c r="M60">
        <f t="shared" si="10"/>
        <v>1.62</v>
      </c>
    </row>
    <row r="61" spans="1:22" x14ac:dyDescent="0.25">
      <c r="A61" s="180" t="s">
        <v>126</v>
      </c>
      <c r="B61" s="183">
        <v>18</v>
      </c>
      <c r="C61" s="180">
        <v>3</v>
      </c>
      <c r="D61" s="180">
        <v>3</v>
      </c>
      <c r="E61" s="180" t="s">
        <v>92</v>
      </c>
      <c r="F61" s="181">
        <v>18</v>
      </c>
      <c r="G61" s="22">
        <v>136.6</v>
      </c>
      <c r="H61" s="22">
        <f t="shared" si="0"/>
        <v>3.594736842105263</v>
      </c>
      <c r="I61" s="110">
        <v>42.79</v>
      </c>
      <c r="J61" s="110">
        <v>1.52</v>
      </c>
    </row>
    <row r="62" spans="1:22" x14ac:dyDescent="0.25">
      <c r="A62" s="180" t="s">
        <v>126</v>
      </c>
      <c r="B62" s="180">
        <v>21</v>
      </c>
      <c r="C62" s="180">
        <v>4</v>
      </c>
      <c r="D62" s="180">
        <v>3</v>
      </c>
      <c r="E62" s="180" t="s">
        <v>129</v>
      </c>
      <c r="F62" s="181">
        <v>19</v>
      </c>
      <c r="G62" s="22">
        <v>118.5</v>
      </c>
      <c r="H62" s="22">
        <f t="shared" si="0"/>
        <v>3.1184210526315792</v>
      </c>
      <c r="I62" s="110">
        <v>42.79</v>
      </c>
      <c r="J62" s="110">
        <v>1.52</v>
      </c>
      <c r="K62">
        <f t="shared" ref="K62:M62" si="11">AVERAGE(H62:H63)</f>
        <v>3.1631578947368419</v>
      </c>
      <c r="L62">
        <f t="shared" si="11"/>
        <v>42.765000000000001</v>
      </c>
      <c r="M62">
        <f t="shared" si="11"/>
        <v>1.47</v>
      </c>
    </row>
    <row r="63" spans="1:22" x14ac:dyDescent="0.25">
      <c r="A63" s="180" t="s">
        <v>126</v>
      </c>
      <c r="B63" s="183">
        <v>21</v>
      </c>
      <c r="C63" s="180">
        <v>4</v>
      </c>
      <c r="D63" s="180">
        <v>3</v>
      </c>
      <c r="E63" s="180" t="s">
        <v>92</v>
      </c>
      <c r="F63" s="181">
        <v>20</v>
      </c>
      <c r="G63" s="22">
        <v>121.9</v>
      </c>
      <c r="H63" s="22">
        <f t="shared" si="0"/>
        <v>3.2078947368421051</v>
      </c>
      <c r="I63" s="110">
        <v>42.74</v>
      </c>
      <c r="J63" s="110">
        <v>1.42</v>
      </c>
    </row>
    <row r="64" spans="1:22" x14ac:dyDescent="0.25">
      <c r="A64" s="180" t="s">
        <v>126</v>
      </c>
      <c r="B64" s="180">
        <v>31</v>
      </c>
      <c r="C64" s="180">
        <v>5</v>
      </c>
      <c r="D64" s="180">
        <v>3</v>
      </c>
      <c r="E64" s="180" t="s">
        <v>129</v>
      </c>
      <c r="F64" s="181">
        <v>25</v>
      </c>
      <c r="G64" s="22">
        <v>134.19999999999999</v>
      </c>
      <c r="H64" s="22">
        <f t="shared" si="0"/>
        <v>3.5315789473684207</v>
      </c>
      <c r="I64" s="110">
        <v>43.41</v>
      </c>
      <c r="J64" s="110">
        <v>1.37</v>
      </c>
      <c r="K64">
        <f t="shared" ref="K64:M64" si="12">AVERAGE(H64:H65)</f>
        <v>3.2105263157894735</v>
      </c>
      <c r="L64">
        <f t="shared" si="12"/>
        <v>42.954999999999998</v>
      </c>
      <c r="M64">
        <f t="shared" si="12"/>
        <v>1.44</v>
      </c>
    </row>
    <row r="65" spans="1:22" ht="15.75" thickBot="1" x14ac:dyDescent="0.3">
      <c r="A65" s="180" t="s">
        <v>126</v>
      </c>
      <c r="B65" s="180">
        <v>31</v>
      </c>
      <c r="C65" s="180">
        <v>5</v>
      </c>
      <c r="D65" s="180">
        <v>3</v>
      </c>
      <c r="E65" s="180" t="s">
        <v>92</v>
      </c>
      <c r="F65" s="181">
        <v>26</v>
      </c>
      <c r="G65" s="22">
        <v>109.8</v>
      </c>
      <c r="H65" s="22">
        <f t="shared" si="0"/>
        <v>2.8894736842105262</v>
      </c>
      <c r="I65" s="110">
        <v>42.5</v>
      </c>
      <c r="J65" s="110">
        <v>1.51</v>
      </c>
    </row>
    <row r="66" spans="1:22" ht="16.5" thickBot="1" x14ac:dyDescent="0.3">
      <c r="A66" s="180" t="s">
        <v>126</v>
      </c>
      <c r="B66" s="180">
        <v>5</v>
      </c>
      <c r="C66" s="180">
        <v>1</v>
      </c>
      <c r="D66" s="180">
        <v>5</v>
      </c>
      <c r="E66" s="180" t="s">
        <v>129</v>
      </c>
      <c r="F66" s="181">
        <v>3</v>
      </c>
      <c r="G66" s="22">
        <v>108.2</v>
      </c>
      <c r="H66" s="22">
        <f t="shared" si="0"/>
        <v>2.8473684210526318</v>
      </c>
      <c r="I66" s="110">
        <v>42.25</v>
      </c>
      <c r="J66" s="110">
        <v>1.47</v>
      </c>
      <c r="K66">
        <f t="shared" ref="K66:M66" si="13">AVERAGE(H66:H67)</f>
        <v>2.8131578947368423</v>
      </c>
      <c r="L66">
        <f t="shared" si="13"/>
        <v>42.685000000000002</v>
      </c>
      <c r="M66">
        <f t="shared" si="13"/>
        <v>1.56</v>
      </c>
      <c r="N66">
        <f t="shared" ref="N66:P66" si="14">AVERAGE(K66,K68,K70,K72,K74)</f>
        <v>2.7573684210526315</v>
      </c>
      <c r="O66">
        <f t="shared" si="14"/>
        <v>42.768999999999998</v>
      </c>
      <c r="P66">
        <f t="shared" si="14"/>
        <v>1.623</v>
      </c>
      <c r="R66" s="189">
        <v>5</v>
      </c>
      <c r="S66" s="81" t="s">
        <v>378</v>
      </c>
      <c r="T66" s="9"/>
      <c r="U66" s="9"/>
      <c r="V66" s="187" t="s">
        <v>377</v>
      </c>
    </row>
    <row r="67" spans="1:22" x14ac:dyDescent="0.25">
      <c r="A67" s="180" t="s">
        <v>126</v>
      </c>
      <c r="B67" s="180">
        <v>5</v>
      </c>
      <c r="C67" s="180">
        <v>1</v>
      </c>
      <c r="D67" s="180">
        <v>5</v>
      </c>
      <c r="E67" s="180" t="s">
        <v>92</v>
      </c>
      <c r="F67" s="181">
        <v>4</v>
      </c>
      <c r="G67" s="22">
        <v>105.6</v>
      </c>
      <c r="H67" s="22">
        <f t="shared" si="0"/>
        <v>2.7789473684210528</v>
      </c>
      <c r="I67" s="110">
        <v>43.12</v>
      </c>
      <c r="J67" s="110">
        <v>1.65</v>
      </c>
    </row>
    <row r="68" spans="1:22" x14ac:dyDescent="0.25">
      <c r="A68" s="180" t="s">
        <v>126</v>
      </c>
      <c r="B68" s="180">
        <v>12</v>
      </c>
      <c r="C68" s="180">
        <v>2</v>
      </c>
      <c r="D68" s="180">
        <v>5</v>
      </c>
      <c r="E68" s="180" t="s">
        <v>129</v>
      </c>
      <c r="F68" s="181">
        <v>11</v>
      </c>
      <c r="G68" s="22">
        <v>124.7</v>
      </c>
      <c r="H68" s="22">
        <f t="shared" si="0"/>
        <v>3.2815789473684207</v>
      </c>
      <c r="I68" s="110">
        <v>43.23</v>
      </c>
      <c r="J68" s="110">
        <v>1.91</v>
      </c>
      <c r="K68">
        <f t="shared" ref="K68:M68" si="15">AVERAGE(H68:H69)</f>
        <v>2.9460526315789473</v>
      </c>
      <c r="L68">
        <f t="shared" si="15"/>
        <v>42.884999999999998</v>
      </c>
      <c r="M68">
        <f t="shared" si="15"/>
        <v>1.8049999999999999</v>
      </c>
    </row>
    <row r="69" spans="1:22" x14ac:dyDescent="0.25">
      <c r="A69" s="180" t="s">
        <v>126</v>
      </c>
      <c r="B69" s="180">
        <v>12</v>
      </c>
      <c r="C69" s="180">
        <v>2</v>
      </c>
      <c r="D69" s="180">
        <v>5</v>
      </c>
      <c r="E69" s="180" t="s">
        <v>92</v>
      </c>
      <c r="F69" s="181">
        <v>12</v>
      </c>
      <c r="G69" s="22">
        <v>99.2</v>
      </c>
      <c r="H69" s="22">
        <f t="shared" si="0"/>
        <v>2.6105263157894742</v>
      </c>
      <c r="I69" s="110">
        <v>42.54</v>
      </c>
      <c r="J69" s="110">
        <v>1.7</v>
      </c>
    </row>
    <row r="70" spans="1:22" x14ac:dyDescent="0.25">
      <c r="A70" s="180" t="s">
        <v>126</v>
      </c>
      <c r="B70" s="180">
        <v>14</v>
      </c>
      <c r="C70" s="180">
        <v>3</v>
      </c>
      <c r="D70" s="180">
        <v>5</v>
      </c>
      <c r="E70" s="180" t="s">
        <v>129</v>
      </c>
      <c r="F70" s="181">
        <v>13</v>
      </c>
      <c r="G70" s="22">
        <v>89.4</v>
      </c>
      <c r="H70" s="22">
        <f t="shared" si="0"/>
        <v>2.3526315789473684</v>
      </c>
      <c r="I70" s="110">
        <v>42.48</v>
      </c>
      <c r="J70" s="110">
        <v>1.36</v>
      </c>
      <c r="K70">
        <f t="shared" ref="K70:M70" si="16">AVERAGE(H70:H71)</f>
        <v>2.5026315789473683</v>
      </c>
      <c r="L70">
        <f t="shared" si="16"/>
        <v>42.774999999999999</v>
      </c>
      <c r="M70">
        <f t="shared" si="16"/>
        <v>1.63</v>
      </c>
    </row>
    <row r="71" spans="1:22" x14ac:dyDescent="0.25">
      <c r="A71" s="180" t="s">
        <v>126</v>
      </c>
      <c r="B71" s="180">
        <v>14</v>
      </c>
      <c r="C71" s="180">
        <v>3</v>
      </c>
      <c r="D71" s="180">
        <v>5</v>
      </c>
      <c r="E71" s="180" t="s">
        <v>92</v>
      </c>
      <c r="F71" s="181">
        <v>14</v>
      </c>
      <c r="G71" s="22">
        <v>100.8</v>
      </c>
      <c r="H71" s="22">
        <f t="shared" si="0"/>
        <v>2.6526315789473682</v>
      </c>
      <c r="I71" s="110">
        <v>43.07</v>
      </c>
      <c r="J71" s="110">
        <v>1.9</v>
      </c>
    </row>
    <row r="72" spans="1:22" x14ac:dyDescent="0.25">
      <c r="A72" s="180" t="s">
        <v>126</v>
      </c>
      <c r="B72" s="180">
        <v>34</v>
      </c>
      <c r="C72" s="180">
        <v>4</v>
      </c>
      <c r="D72" s="180">
        <v>5</v>
      </c>
      <c r="E72" s="180" t="s">
        <v>129</v>
      </c>
      <c r="F72" s="181">
        <v>29</v>
      </c>
      <c r="G72" s="22">
        <v>86</v>
      </c>
      <c r="H72" s="22">
        <f t="shared" si="0"/>
        <v>2.263157894736842</v>
      </c>
      <c r="I72" s="110">
        <v>42.16</v>
      </c>
      <c r="J72" s="110">
        <v>1.41</v>
      </c>
      <c r="K72">
        <f t="shared" ref="K72:M72" si="17">AVERAGE(H72:H73)</f>
        <v>2.1447368421052628</v>
      </c>
      <c r="L72">
        <f t="shared" si="17"/>
        <v>42.53</v>
      </c>
      <c r="M72">
        <f t="shared" si="17"/>
        <v>1.4649999999999999</v>
      </c>
    </row>
    <row r="73" spans="1:22" x14ac:dyDescent="0.25">
      <c r="A73" s="180" t="s">
        <v>126</v>
      </c>
      <c r="B73" s="180">
        <v>34</v>
      </c>
      <c r="C73" s="180">
        <v>4</v>
      </c>
      <c r="D73" s="180">
        <v>5</v>
      </c>
      <c r="E73" s="180" t="s">
        <v>92</v>
      </c>
      <c r="F73" s="181">
        <v>30</v>
      </c>
      <c r="G73" s="22">
        <v>77</v>
      </c>
      <c r="H73" s="22">
        <f t="shared" si="0"/>
        <v>2.0263157894736841</v>
      </c>
      <c r="I73" s="110">
        <v>42.9</v>
      </c>
      <c r="J73" s="110">
        <v>1.52</v>
      </c>
    </row>
    <row r="74" spans="1:22" x14ac:dyDescent="0.25">
      <c r="A74" s="180" t="s">
        <v>126</v>
      </c>
      <c r="B74" s="180">
        <v>27</v>
      </c>
      <c r="C74" s="180">
        <v>5</v>
      </c>
      <c r="D74" s="180">
        <v>5</v>
      </c>
      <c r="E74" s="180" t="s">
        <v>129</v>
      </c>
      <c r="F74" s="181">
        <v>21</v>
      </c>
      <c r="G74" s="22">
        <v>148.4</v>
      </c>
      <c r="H74" s="22">
        <f t="shared" si="0"/>
        <v>3.905263157894737</v>
      </c>
      <c r="I74" s="110">
        <v>42.98</v>
      </c>
      <c r="J74" s="110">
        <v>1.74</v>
      </c>
      <c r="K74">
        <f t="shared" ref="K74:M74" si="18">AVERAGE(H74:H75)</f>
        <v>3.3802631578947371</v>
      </c>
      <c r="L74">
        <f t="shared" si="18"/>
        <v>42.97</v>
      </c>
      <c r="M74">
        <f t="shared" si="18"/>
        <v>1.655</v>
      </c>
    </row>
    <row r="75" spans="1:22" x14ac:dyDescent="0.25">
      <c r="A75" s="190" t="s">
        <v>126</v>
      </c>
      <c r="B75" s="190">
        <v>27</v>
      </c>
      <c r="C75" s="190">
        <v>5</v>
      </c>
      <c r="D75" s="190">
        <v>5</v>
      </c>
      <c r="E75" s="190" t="s">
        <v>92</v>
      </c>
      <c r="F75" s="191">
        <v>22</v>
      </c>
      <c r="G75" s="192">
        <v>108.5</v>
      </c>
      <c r="H75" s="22">
        <f t="shared" si="0"/>
        <v>2.8552631578947372</v>
      </c>
      <c r="I75" s="110">
        <v>42.96</v>
      </c>
      <c r="J75" s="110">
        <v>1.57</v>
      </c>
    </row>
  </sheetData>
  <mergeCells count="2">
    <mergeCell ref="K44:M44"/>
    <mergeCell ref="N44:P4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379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9" sqref="A29"/>
    </sheetView>
  </sheetViews>
  <sheetFormatPr defaultRowHeight="15" x14ac:dyDescent="0.25"/>
  <cols>
    <col min="1" max="2" width="22.140625" customWidth="1"/>
    <col min="3" max="3" width="16.140625" customWidth="1"/>
    <col min="4" max="4" width="10.7109375" customWidth="1"/>
    <col min="5" max="5" width="22.140625" customWidth="1"/>
    <col min="6" max="6" width="15.85546875" customWidth="1"/>
    <col min="7" max="7" width="18.140625" bestFit="1" customWidth="1"/>
    <col min="8" max="8" width="11.42578125" customWidth="1"/>
    <col min="9" max="9" width="12.7109375" customWidth="1"/>
    <col min="10" max="10" width="12.28515625" customWidth="1"/>
    <col min="11" max="13" width="12.42578125" customWidth="1"/>
    <col min="14" max="14" width="11.42578125" customWidth="1"/>
    <col min="15" max="15" width="11.5703125" customWidth="1"/>
    <col min="16" max="16" width="10.7109375" customWidth="1"/>
    <col min="18" max="18" width="11.7109375" customWidth="1"/>
    <col min="22" max="22" width="53.7109375" customWidth="1"/>
  </cols>
  <sheetData>
    <row r="1" spans="1:22" x14ac:dyDescent="0.25">
      <c r="A1" t="s">
        <v>43</v>
      </c>
      <c r="O1" s="10"/>
      <c r="P1" s="10"/>
      <c r="Q1" s="11"/>
    </row>
    <row r="2" spans="1:22" x14ac:dyDescent="0.25">
      <c r="A2" t="s">
        <v>44</v>
      </c>
      <c r="O2" s="10"/>
      <c r="P2" s="10"/>
      <c r="Q2" s="11"/>
    </row>
    <row r="3" spans="1:22" ht="15.75" thickBot="1" x14ac:dyDescent="0.3">
      <c r="O3" s="10"/>
      <c r="P3" s="10"/>
      <c r="Q3" s="11"/>
    </row>
    <row r="4" spans="1:22" ht="90" x14ac:dyDescent="0.25">
      <c r="A4" s="12" t="s">
        <v>45</v>
      </c>
      <c r="B4" s="12" t="s">
        <v>46</v>
      </c>
      <c r="C4" s="12" t="s">
        <v>47</v>
      </c>
      <c r="D4" s="12" t="s">
        <v>48</v>
      </c>
      <c r="E4" s="12" t="s">
        <v>49</v>
      </c>
      <c r="F4" s="13" t="s">
        <v>50</v>
      </c>
      <c r="G4" s="12" t="s">
        <v>51</v>
      </c>
      <c r="H4" s="12" t="s">
        <v>52</v>
      </c>
      <c r="I4" s="12" t="s">
        <v>53</v>
      </c>
      <c r="J4" s="12" t="s">
        <v>54</v>
      </c>
      <c r="K4" s="12" t="s">
        <v>55</v>
      </c>
      <c r="L4" s="12" t="s">
        <v>56</v>
      </c>
      <c r="M4" s="12" t="s">
        <v>57</v>
      </c>
      <c r="N4" s="12" t="s">
        <v>58</v>
      </c>
      <c r="O4" s="14" t="s">
        <v>47</v>
      </c>
      <c r="P4" s="15" t="s">
        <v>50</v>
      </c>
      <c r="Q4" s="16" t="s">
        <v>59</v>
      </c>
      <c r="R4" s="12" t="s">
        <v>60</v>
      </c>
      <c r="S4" s="12" t="s">
        <v>9</v>
      </c>
      <c r="T4" s="17" t="s">
        <v>10</v>
      </c>
      <c r="U4" s="18" t="s">
        <v>11</v>
      </c>
      <c r="V4" s="12" t="s">
        <v>61</v>
      </c>
    </row>
    <row r="5" spans="1:22" x14ac:dyDescent="0.25">
      <c r="A5" s="20">
        <v>2003</v>
      </c>
      <c r="B5" s="38" t="s">
        <v>72</v>
      </c>
      <c r="C5" s="29">
        <v>37496</v>
      </c>
      <c r="D5" s="29">
        <v>37740</v>
      </c>
      <c r="E5" s="22"/>
      <c r="F5" s="30">
        <v>2.3075526315789472</v>
      </c>
      <c r="G5" s="64" t="s">
        <v>73</v>
      </c>
      <c r="H5" s="32" t="s">
        <v>70</v>
      </c>
      <c r="I5" s="22"/>
      <c r="J5" s="32" t="s">
        <v>67</v>
      </c>
      <c r="K5" s="22"/>
      <c r="L5" s="22"/>
      <c r="M5" s="22"/>
      <c r="N5" s="20"/>
      <c r="O5" s="31">
        <v>37496</v>
      </c>
      <c r="P5" s="34">
        <v>2.3075526315789472</v>
      </c>
      <c r="Q5" s="35"/>
      <c r="R5" s="22"/>
      <c r="S5" s="22"/>
      <c r="T5" s="26"/>
      <c r="U5" s="22"/>
      <c r="V5" s="22" t="s">
        <v>71</v>
      </c>
    </row>
    <row r="6" spans="1:22" x14ac:dyDescent="0.25">
      <c r="A6" s="20">
        <v>2003</v>
      </c>
      <c r="B6" s="38" t="s">
        <v>74</v>
      </c>
      <c r="C6" s="22"/>
      <c r="D6" s="29">
        <v>37733</v>
      </c>
      <c r="E6" s="22"/>
      <c r="F6" s="41">
        <v>0.59</v>
      </c>
      <c r="G6" s="28"/>
      <c r="H6" s="22"/>
      <c r="I6" s="22"/>
      <c r="J6" s="32" t="s">
        <v>66</v>
      </c>
      <c r="K6" s="29">
        <v>37740</v>
      </c>
      <c r="L6" s="22"/>
      <c r="M6" s="22"/>
      <c r="N6" s="20">
        <v>7</v>
      </c>
      <c r="O6" s="33"/>
      <c r="P6" s="43">
        <v>0.59</v>
      </c>
      <c r="Q6" s="40">
        <v>2.61</v>
      </c>
      <c r="R6" s="22">
        <v>15.38</v>
      </c>
      <c r="S6" s="54">
        <v>193.18476168571343</v>
      </c>
      <c r="T6" s="54">
        <v>194.72682456232752</v>
      </c>
      <c r="U6" s="55">
        <v>-1.5420628766141</v>
      </c>
      <c r="V6" s="22" t="s">
        <v>68</v>
      </c>
    </row>
    <row r="7" spans="1:22" x14ac:dyDescent="0.25">
      <c r="A7" s="20">
        <v>2003</v>
      </c>
      <c r="B7" s="20" t="s">
        <v>76</v>
      </c>
      <c r="C7" s="29">
        <v>37494</v>
      </c>
      <c r="D7" s="29">
        <v>37733</v>
      </c>
      <c r="E7" s="22"/>
      <c r="F7" s="30">
        <v>0.81214035087719294</v>
      </c>
      <c r="G7" s="28" t="s">
        <v>73</v>
      </c>
      <c r="H7" s="22" t="s">
        <v>67</v>
      </c>
      <c r="I7" s="22"/>
      <c r="J7" s="22" t="s">
        <v>66</v>
      </c>
      <c r="K7" s="22"/>
      <c r="L7" s="22"/>
      <c r="M7" s="22"/>
      <c r="N7" s="20"/>
      <c r="O7" s="31">
        <v>37494</v>
      </c>
      <c r="P7" s="34">
        <v>0.81214035087719294</v>
      </c>
      <c r="Q7" s="35"/>
      <c r="R7" s="22"/>
      <c r="S7" s="22"/>
      <c r="T7" s="26"/>
      <c r="U7" s="22"/>
      <c r="V7" s="22" t="s">
        <v>77</v>
      </c>
    </row>
    <row r="8" spans="1:22" x14ac:dyDescent="0.25">
      <c r="A8" s="20">
        <v>2004</v>
      </c>
      <c r="B8" s="20" t="s">
        <v>72</v>
      </c>
      <c r="C8" s="29">
        <v>37897</v>
      </c>
      <c r="D8" s="29">
        <v>38093</v>
      </c>
      <c r="E8" s="22"/>
      <c r="F8" s="30">
        <v>2.0953947368421053</v>
      </c>
      <c r="G8" s="28" t="s">
        <v>73</v>
      </c>
      <c r="H8" s="22" t="s">
        <v>67</v>
      </c>
      <c r="I8" s="22"/>
      <c r="J8" s="22" t="s">
        <v>66</v>
      </c>
      <c r="K8" s="22"/>
      <c r="L8" s="22"/>
      <c r="M8" s="22"/>
      <c r="N8" s="20"/>
      <c r="O8" s="31">
        <v>37897</v>
      </c>
      <c r="P8" s="34">
        <v>2.0953947368421053</v>
      </c>
      <c r="Q8" s="35"/>
      <c r="R8" s="22"/>
      <c r="S8" s="22"/>
      <c r="T8" s="26"/>
      <c r="U8" s="22"/>
      <c r="V8" s="22" t="s">
        <v>71</v>
      </c>
    </row>
    <row r="9" spans="1:22" x14ac:dyDescent="0.25">
      <c r="A9" s="20">
        <v>2004</v>
      </c>
      <c r="B9" s="38" t="s">
        <v>74</v>
      </c>
      <c r="C9" s="22"/>
      <c r="D9" s="29">
        <v>38093</v>
      </c>
      <c r="E9" s="22"/>
      <c r="F9" s="41">
        <v>2.11</v>
      </c>
      <c r="G9" s="28"/>
      <c r="H9" s="22"/>
      <c r="I9" s="22"/>
      <c r="J9" s="32" t="s">
        <v>66</v>
      </c>
      <c r="K9" s="29">
        <v>38104</v>
      </c>
      <c r="L9" s="22"/>
      <c r="M9" s="22"/>
      <c r="N9" s="20">
        <v>11</v>
      </c>
      <c r="O9" s="33"/>
      <c r="P9" s="43">
        <v>2.11</v>
      </c>
      <c r="Q9" s="40">
        <v>3.43</v>
      </c>
      <c r="R9" s="22">
        <v>72.37</v>
      </c>
      <c r="S9" s="54">
        <v>217.2650901373334</v>
      </c>
      <c r="T9" s="54">
        <v>225.71159048533337</v>
      </c>
      <c r="U9" s="55">
        <v>-8.4465003479999705</v>
      </c>
      <c r="V9" s="22" t="s">
        <v>68</v>
      </c>
    </row>
    <row r="10" spans="1:22" x14ac:dyDescent="0.25">
      <c r="A10" s="20">
        <v>2004</v>
      </c>
      <c r="B10" s="36" t="s">
        <v>76</v>
      </c>
      <c r="C10" s="29">
        <v>37874</v>
      </c>
      <c r="D10" s="29">
        <v>38104</v>
      </c>
      <c r="E10" s="22"/>
      <c r="F10" s="30">
        <v>3.2835526315789476</v>
      </c>
      <c r="G10" s="63" t="s">
        <v>73</v>
      </c>
      <c r="H10" s="29" t="s">
        <v>70</v>
      </c>
      <c r="I10" s="22"/>
      <c r="J10" s="22" t="s">
        <v>67</v>
      </c>
      <c r="K10" s="22"/>
      <c r="L10" s="22"/>
      <c r="M10" s="22"/>
      <c r="N10" s="20"/>
      <c r="O10" s="31">
        <v>37874</v>
      </c>
      <c r="P10" s="34">
        <v>3.2835526315789476</v>
      </c>
      <c r="Q10" s="35"/>
      <c r="R10" s="22"/>
      <c r="S10" s="22"/>
      <c r="T10" s="26"/>
      <c r="U10" s="22"/>
      <c r="V10" s="22" t="s">
        <v>71</v>
      </c>
    </row>
    <row r="11" spans="1:22" x14ac:dyDescent="0.25">
      <c r="A11" s="20">
        <v>2005</v>
      </c>
      <c r="B11" s="20" t="s">
        <v>72</v>
      </c>
      <c r="C11" s="29">
        <v>38252</v>
      </c>
      <c r="D11" s="29">
        <v>38467</v>
      </c>
      <c r="E11" s="22"/>
      <c r="F11" s="30">
        <v>3.1633421052631601</v>
      </c>
      <c r="G11" s="28" t="s">
        <v>73</v>
      </c>
      <c r="H11" s="22" t="s">
        <v>70</v>
      </c>
      <c r="I11" s="22"/>
      <c r="J11" s="22" t="s">
        <v>67</v>
      </c>
      <c r="K11" s="22"/>
      <c r="L11" s="22"/>
      <c r="M11" s="22"/>
      <c r="N11" s="20"/>
      <c r="O11" s="31">
        <v>38252</v>
      </c>
      <c r="P11" s="34">
        <v>3.1633421052631601</v>
      </c>
      <c r="Q11" s="35"/>
      <c r="R11" s="22"/>
      <c r="S11" s="22"/>
      <c r="T11" s="26"/>
      <c r="U11" s="22"/>
      <c r="V11" s="22" t="s">
        <v>71</v>
      </c>
    </row>
    <row r="12" spans="1:22" x14ac:dyDescent="0.25">
      <c r="A12" s="47">
        <v>2005</v>
      </c>
      <c r="B12" s="48" t="s">
        <v>74</v>
      </c>
      <c r="C12" s="35"/>
      <c r="D12" s="56">
        <v>38460</v>
      </c>
      <c r="E12" s="35"/>
      <c r="F12" s="57">
        <v>2.27</v>
      </c>
      <c r="G12" s="51"/>
      <c r="H12" s="35"/>
      <c r="I12" s="35"/>
      <c r="J12" s="52" t="s">
        <v>66</v>
      </c>
      <c r="K12" s="49">
        <v>38471</v>
      </c>
      <c r="L12" s="35"/>
      <c r="M12" s="35"/>
      <c r="N12" s="47">
        <v>11</v>
      </c>
      <c r="O12" s="33"/>
      <c r="P12" s="43">
        <v>2.27</v>
      </c>
      <c r="Q12" s="40">
        <v>1.95</v>
      </c>
      <c r="R12" s="35">
        <v>44.27</v>
      </c>
      <c r="S12" s="58">
        <v>177.0612400465574</v>
      </c>
      <c r="T12" s="58">
        <v>184.93645165311472</v>
      </c>
      <c r="U12" s="59">
        <v>-7.8752116065573103</v>
      </c>
      <c r="V12" s="35" t="s">
        <v>68</v>
      </c>
    </row>
    <row r="13" spans="1:22" x14ac:dyDescent="0.25">
      <c r="A13" s="20">
        <v>2005</v>
      </c>
      <c r="B13" s="20" t="s">
        <v>76</v>
      </c>
      <c r="C13" s="29">
        <v>38252</v>
      </c>
      <c r="D13" s="29">
        <v>38460</v>
      </c>
      <c r="E13" s="22"/>
      <c r="F13" s="30">
        <v>2.5667192982456144</v>
      </c>
      <c r="G13" s="28" t="s">
        <v>73</v>
      </c>
      <c r="H13" s="22" t="s">
        <v>67</v>
      </c>
      <c r="I13" s="22"/>
      <c r="J13" s="22" t="s">
        <v>66</v>
      </c>
      <c r="K13" s="22"/>
      <c r="L13" s="22"/>
      <c r="M13" s="22"/>
      <c r="N13" s="20"/>
      <c r="O13" s="31">
        <v>38252</v>
      </c>
      <c r="P13" s="34">
        <v>2.5667192982456144</v>
      </c>
      <c r="Q13" s="35"/>
      <c r="R13" s="22"/>
      <c r="S13" s="22"/>
      <c r="T13" s="26"/>
      <c r="U13" s="22"/>
      <c r="V13" s="22" t="s">
        <v>71</v>
      </c>
    </row>
    <row r="14" spans="1:22" x14ac:dyDescent="0.25">
      <c r="A14" s="47">
        <v>2006</v>
      </c>
      <c r="B14" s="48" t="s">
        <v>74</v>
      </c>
      <c r="C14" s="49"/>
      <c r="D14" s="49">
        <v>38834</v>
      </c>
      <c r="E14" s="35"/>
      <c r="F14" s="50">
        <v>0.24</v>
      </c>
      <c r="G14" s="51"/>
      <c r="H14" s="35" t="s">
        <v>75</v>
      </c>
      <c r="I14" s="35"/>
      <c r="J14" s="35" t="s">
        <v>67</v>
      </c>
      <c r="K14" s="35"/>
      <c r="L14" s="35"/>
      <c r="M14" s="35"/>
      <c r="N14" s="47"/>
      <c r="O14" s="31"/>
      <c r="P14" s="34">
        <v>0.24</v>
      </c>
      <c r="Q14" s="35"/>
      <c r="R14" s="35"/>
      <c r="S14" s="35"/>
      <c r="T14" s="53"/>
      <c r="U14" s="35"/>
      <c r="V14" s="35"/>
    </row>
    <row r="15" spans="1:22" x14ac:dyDescent="0.25">
      <c r="A15" s="47">
        <v>2006</v>
      </c>
      <c r="B15" s="48" t="s">
        <v>74</v>
      </c>
      <c r="C15" s="49">
        <v>38607</v>
      </c>
      <c r="D15" s="60">
        <v>38834</v>
      </c>
      <c r="E15" s="35"/>
      <c r="F15" s="50">
        <v>2.3774999999999999</v>
      </c>
      <c r="G15" s="51"/>
      <c r="H15" s="35" t="s">
        <v>70</v>
      </c>
      <c r="I15" s="35"/>
      <c r="J15" s="35" t="s">
        <v>67</v>
      </c>
      <c r="K15" s="35"/>
      <c r="L15" s="35"/>
      <c r="M15" s="35"/>
      <c r="N15" s="47"/>
      <c r="O15" s="31">
        <v>38607</v>
      </c>
      <c r="P15" s="34">
        <v>2.3774999999999999</v>
      </c>
      <c r="Q15" s="35"/>
      <c r="R15" s="35"/>
      <c r="S15" s="35"/>
      <c r="T15" s="53"/>
      <c r="U15" s="35"/>
      <c r="V15" s="35" t="s">
        <v>71</v>
      </c>
    </row>
    <row r="16" spans="1:22" x14ac:dyDescent="0.25">
      <c r="A16" s="47">
        <v>2006</v>
      </c>
      <c r="B16" s="48" t="s">
        <v>74</v>
      </c>
      <c r="C16" s="49">
        <v>38636</v>
      </c>
      <c r="D16" s="60">
        <v>38827</v>
      </c>
      <c r="E16" s="35"/>
      <c r="F16" s="50">
        <v>0.75343859649122802</v>
      </c>
      <c r="G16" s="51"/>
      <c r="H16" s="35" t="s">
        <v>67</v>
      </c>
      <c r="I16" s="35"/>
      <c r="J16" s="35" t="s">
        <v>66</v>
      </c>
      <c r="K16" s="35"/>
      <c r="L16" s="35"/>
      <c r="M16" s="35"/>
      <c r="N16" s="47"/>
      <c r="O16" s="31">
        <v>38636</v>
      </c>
      <c r="P16" s="34">
        <v>0.75343859649122802</v>
      </c>
      <c r="Q16" s="35"/>
      <c r="R16" s="35"/>
      <c r="S16" s="35"/>
      <c r="T16" s="53"/>
      <c r="U16" s="35"/>
      <c r="V16" s="35" t="s">
        <v>71</v>
      </c>
    </row>
    <row r="17" spans="1:22" x14ac:dyDescent="0.25">
      <c r="A17" s="47">
        <v>2006</v>
      </c>
      <c r="B17" s="48" t="s">
        <v>74</v>
      </c>
      <c r="C17" s="35"/>
      <c r="D17" s="60">
        <v>38829</v>
      </c>
      <c r="E17" s="35"/>
      <c r="F17" s="57">
        <v>0.65</v>
      </c>
      <c r="G17" s="51"/>
      <c r="H17" s="35" t="s">
        <v>67</v>
      </c>
      <c r="I17" s="35"/>
      <c r="J17" s="52" t="s">
        <v>75</v>
      </c>
      <c r="K17" s="49">
        <v>38842</v>
      </c>
      <c r="L17" s="35"/>
      <c r="M17" s="35"/>
      <c r="N17" s="47">
        <v>13</v>
      </c>
      <c r="O17" s="33"/>
      <c r="P17" s="43">
        <v>0.65</v>
      </c>
      <c r="Q17" s="40">
        <v>4.1390000000000002</v>
      </c>
      <c r="R17" s="40">
        <v>26.8</v>
      </c>
      <c r="S17" s="58">
        <v>184.89683154799999</v>
      </c>
      <c r="T17" s="58">
        <v>184.70143453666668</v>
      </c>
      <c r="U17" s="59">
        <v>0.195397011333313</v>
      </c>
      <c r="V17" s="35" t="s">
        <v>68</v>
      </c>
    </row>
    <row r="18" spans="1:22" x14ac:dyDescent="0.25">
      <c r="A18" s="47">
        <v>2007</v>
      </c>
      <c r="B18" s="48" t="s">
        <v>69</v>
      </c>
      <c r="C18" s="49">
        <v>38968</v>
      </c>
      <c r="D18" s="49">
        <v>39204</v>
      </c>
      <c r="E18" s="35"/>
      <c r="F18" s="50">
        <v>3.5757368421052638</v>
      </c>
      <c r="G18" s="51"/>
      <c r="H18" s="61" t="s">
        <v>70</v>
      </c>
      <c r="I18" s="35"/>
      <c r="J18" s="35" t="s">
        <v>67</v>
      </c>
      <c r="K18" s="35"/>
      <c r="L18" s="35"/>
      <c r="M18" s="35"/>
      <c r="N18" s="47"/>
      <c r="O18" s="31">
        <v>38968</v>
      </c>
      <c r="P18" s="34">
        <v>3.5757368421052638</v>
      </c>
      <c r="Q18" s="35"/>
      <c r="R18" s="35"/>
      <c r="S18" s="35"/>
      <c r="T18" s="53"/>
      <c r="U18" s="35"/>
      <c r="V18" s="35" t="s">
        <v>71</v>
      </c>
    </row>
    <row r="19" spans="1:22" x14ac:dyDescent="0.25">
      <c r="A19" s="47">
        <v>2007</v>
      </c>
      <c r="B19" s="48" t="s">
        <v>69</v>
      </c>
      <c r="C19" s="49">
        <v>38994</v>
      </c>
      <c r="D19" s="49">
        <v>39192</v>
      </c>
      <c r="E19" s="35"/>
      <c r="F19" s="50">
        <v>0.44138596491228066</v>
      </c>
      <c r="G19" s="51"/>
      <c r="H19" s="35" t="s">
        <v>67</v>
      </c>
      <c r="I19" s="35"/>
      <c r="J19" s="35" t="s">
        <v>66</v>
      </c>
      <c r="K19" s="35"/>
      <c r="L19" s="35"/>
      <c r="M19" s="35"/>
      <c r="N19" s="47"/>
      <c r="O19" s="31">
        <v>38994</v>
      </c>
      <c r="P19" s="34">
        <v>0.44138596491228066</v>
      </c>
      <c r="Q19" s="35"/>
      <c r="R19" s="35"/>
      <c r="S19" s="35"/>
      <c r="T19" s="53"/>
      <c r="U19" s="35"/>
      <c r="V19" s="35" t="s">
        <v>71</v>
      </c>
    </row>
    <row r="20" spans="1:22" x14ac:dyDescent="0.25">
      <c r="A20" s="20">
        <v>2007</v>
      </c>
      <c r="B20" s="38" t="s">
        <v>74</v>
      </c>
      <c r="C20" s="22"/>
      <c r="D20" s="29">
        <v>39192</v>
      </c>
      <c r="E20" s="22"/>
      <c r="F20" s="44">
        <v>0.4</v>
      </c>
      <c r="G20" s="28"/>
      <c r="H20" s="22"/>
      <c r="I20" s="22"/>
      <c r="J20" s="32" t="s">
        <v>66</v>
      </c>
      <c r="K20" s="29">
        <v>39216</v>
      </c>
      <c r="L20" s="22">
        <v>2.39</v>
      </c>
      <c r="M20" s="22">
        <v>2.41</v>
      </c>
      <c r="N20" s="20">
        <v>24</v>
      </c>
      <c r="O20" s="33"/>
      <c r="P20" s="45">
        <v>0.4</v>
      </c>
      <c r="Q20" s="40">
        <v>3.29</v>
      </c>
      <c r="R20" s="22">
        <v>13.31</v>
      </c>
      <c r="S20" s="54">
        <v>165.9</v>
      </c>
      <c r="T20" s="62">
        <v>165.8</v>
      </c>
      <c r="U20" s="55">
        <v>9.9999999999994302E-2</v>
      </c>
      <c r="V20" s="22" t="s">
        <v>68</v>
      </c>
    </row>
    <row r="21" spans="1:22" x14ac:dyDescent="0.25">
      <c r="A21" s="20">
        <v>2008</v>
      </c>
      <c r="B21" s="38" t="s">
        <v>74</v>
      </c>
      <c r="C21" s="22"/>
      <c r="D21" s="29">
        <v>39567</v>
      </c>
      <c r="E21" s="22"/>
      <c r="F21" s="41">
        <v>0.83</v>
      </c>
      <c r="G21" s="28"/>
      <c r="H21" s="22"/>
      <c r="I21" s="22"/>
      <c r="J21" s="32" t="s">
        <v>66</v>
      </c>
      <c r="K21" s="29">
        <v>39582</v>
      </c>
      <c r="L21" s="22"/>
      <c r="M21" s="22"/>
      <c r="N21" s="20">
        <v>15</v>
      </c>
      <c r="O21" s="33"/>
      <c r="P21" s="43">
        <v>0.83</v>
      </c>
      <c r="Q21" s="40">
        <v>3.71</v>
      </c>
      <c r="R21" s="22">
        <v>30.68</v>
      </c>
      <c r="S21" s="54">
        <v>204.6</v>
      </c>
      <c r="T21" s="55">
        <v>205.4</v>
      </c>
      <c r="U21" s="54">
        <v>-0.8</v>
      </c>
      <c r="V21" s="22" t="s">
        <v>68</v>
      </c>
    </row>
    <row r="22" spans="1:22" x14ac:dyDescent="0.25">
      <c r="A22" s="20">
        <v>2009</v>
      </c>
      <c r="B22" s="38" t="s">
        <v>74</v>
      </c>
      <c r="C22" s="22"/>
      <c r="D22" s="29">
        <v>39925</v>
      </c>
      <c r="E22" s="29"/>
      <c r="F22" s="44">
        <v>0.2</v>
      </c>
      <c r="G22" s="28"/>
      <c r="H22" s="22"/>
      <c r="I22" s="22"/>
      <c r="J22" s="32" t="s">
        <v>66</v>
      </c>
      <c r="K22" s="29">
        <v>39938</v>
      </c>
      <c r="L22" s="22"/>
      <c r="M22" s="22"/>
      <c r="N22" s="20">
        <v>13</v>
      </c>
      <c r="O22" s="33"/>
      <c r="P22" s="45">
        <v>0.2</v>
      </c>
      <c r="Q22" s="40">
        <v>3.8</v>
      </c>
      <c r="R22" s="22">
        <v>7.53</v>
      </c>
      <c r="S22" s="55">
        <v>171.306944189333</v>
      </c>
      <c r="T22" s="55">
        <v>168.26725487000002</v>
      </c>
      <c r="U22" s="55">
        <v>3.0396893193333199</v>
      </c>
      <c r="V22" s="22" t="s">
        <v>68</v>
      </c>
    </row>
    <row r="23" spans="1:22" x14ac:dyDescent="0.25">
      <c r="A23" s="20">
        <v>2010</v>
      </c>
      <c r="B23" s="20" t="s">
        <v>74</v>
      </c>
      <c r="C23" s="22"/>
      <c r="D23" s="29">
        <v>40287</v>
      </c>
      <c r="E23" s="22"/>
      <c r="F23" s="41">
        <v>0.86</v>
      </c>
      <c r="G23" s="28"/>
      <c r="H23" s="22"/>
      <c r="I23" s="22"/>
      <c r="J23" s="22" t="s">
        <v>66</v>
      </c>
      <c r="K23" s="29">
        <v>40296</v>
      </c>
      <c r="L23" s="22"/>
      <c r="M23" s="22"/>
      <c r="N23" s="20">
        <v>9</v>
      </c>
      <c r="O23" s="33"/>
      <c r="P23" s="43">
        <v>0.86</v>
      </c>
      <c r="Q23" s="35"/>
      <c r="R23" s="22"/>
      <c r="S23" s="55">
        <v>126.67784691466667</v>
      </c>
      <c r="T23" s="55">
        <v>131.21466517070476</v>
      </c>
      <c r="U23" s="55">
        <v>-4.5368182560380896</v>
      </c>
      <c r="V23" s="22" t="s">
        <v>68</v>
      </c>
    </row>
    <row r="24" spans="1:22" x14ac:dyDescent="0.25">
      <c r="A24" s="20">
        <v>2013</v>
      </c>
      <c r="B24" s="20" t="s">
        <v>72</v>
      </c>
      <c r="C24" s="22"/>
      <c r="D24" s="22"/>
      <c r="E24" s="29">
        <v>41408</v>
      </c>
      <c r="F24" s="39"/>
      <c r="G24" s="28" t="s">
        <v>73</v>
      </c>
      <c r="H24" s="22"/>
      <c r="I24" s="22"/>
      <c r="J24" s="22"/>
      <c r="K24" s="22"/>
      <c r="L24" s="22"/>
      <c r="M24" s="22"/>
      <c r="N24" s="20"/>
      <c r="O24" s="33"/>
      <c r="P24" s="46"/>
      <c r="Q24" s="35"/>
      <c r="R24" s="22"/>
      <c r="S24" s="22"/>
      <c r="T24" s="22"/>
      <c r="U24" s="22"/>
      <c r="V24" s="22"/>
    </row>
    <row r="25" spans="1:22" x14ac:dyDescent="0.25">
      <c r="A25" s="20">
        <v>2013</v>
      </c>
      <c r="B25" s="20" t="s">
        <v>76</v>
      </c>
      <c r="C25" s="22"/>
      <c r="D25" s="22"/>
      <c r="E25" s="29">
        <v>41585</v>
      </c>
      <c r="F25" s="39"/>
      <c r="G25" s="28" t="s">
        <v>73</v>
      </c>
      <c r="H25" s="22"/>
      <c r="I25" s="22"/>
      <c r="J25" s="32"/>
      <c r="K25" s="22"/>
      <c r="L25" s="22"/>
      <c r="M25" s="22"/>
      <c r="N25" s="20"/>
      <c r="O25" s="33"/>
      <c r="P25" s="46"/>
      <c r="Q25" s="35"/>
      <c r="R25" s="22"/>
      <c r="S25" s="22"/>
      <c r="T25" s="26"/>
      <c r="U25" s="22"/>
      <c r="V25" s="22"/>
    </row>
    <row r="26" spans="1:22" x14ac:dyDescent="0.25">
      <c r="A26" s="19" t="s">
        <v>62</v>
      </c>
      <c r="B26" s="20"/>
      <c r="C26" s="19"/>
      <c r="D26" s="19"/>
      <c r="E26" s="19"/>
      <c r="F26" s="21" t="s">
        <v>63</v>
      </c>
      <c r="G26" s="65"/>
      <c r="H26" s="19"/>
      <c r="I26" s="19"/>
      <c r="J26" s="19"/>
      <c r="K26" s="19"/>
      <c r="L26" s="19" t="s">
        <v>63</v>
      </c>
      <c r="M26" s="19" t="s">
        <v>63</v>
      </c>
      <c r="N26" s="19"/>
      <c r="O26" s="23"/>
      <c r="P26" s="24" t="s">
        <v>63</v>
      </c>
      <c r="Q26" s="25" t="s">
        <v>64</v>
      </c>
      <c r="R26" s="19" t="s">
        <v>65</v>
      </c>
      <c r="S26" s="19"/>
      <c r="T26" s="26"/>
      <c r="U26" s="19"/>
      <c r="V26" s="19"/>
    </row>
    <row r="27" spans="1:22" x14ac:dyDescent="0.25">
      <c r="O27" s="10"/>
      <c r="P27" s="10"/>
      <c r="Q27" s="11"/>
    </row>
    <row r="28" spans="1:22" x14ac:dyDescent="0.25">
      <c r="O28" s="10"/>
      <c r="P28" s="10"/>
      <c r="Q28" s="11"/>
    </row>
    <row r="29" spans="1:22" x14ac:dyDescent="0.25">
      <c r="O29" s="10"/>
      <c r="P29" s="10"/>
      <c r="Q29" s="11"/>
    </row>
    <row r="30" spans="1:22" x14ac:dyDescent="0.25">
      <c r="O30" s="10"/>
      <c r="P30" s="10"/>
      <c r="Q30" s="11"/>
    </row>
    <row r="31" spans="1:22" x14ac:dyDescent="0.25">
      <c r="O31" s="10"/>
      <c r="P31" s="10"/>
      <c r="Q31" s="11"/>
    </row>
    <row r="32" spans="1:22" x14ac:dyDescent="0.25">
      <c r="O32" s="10"/>
      <c r="P32" s="10"/>
      <c r="Q32" s="11"/>
    </row>
    <row r="33" spans="15:17" x14ac:dyDescent="0.25">
      <c r="O33" s="10"/>
      <c r="P33" s="10"/>
      <c r="Q33" s="11"/>
    </row>
    <row r="34" spans="15:17" x14ac:dyDescent="0.25">
      <c r="O34" s="10"/>
      <c r="P34" s="10"/>
      <c r="Q34" s="11"/>
    </row>
    <row r="35" spans="15:17" x14ac:dyDescent="0.25">
      <c r="O35" s="10"/>
      <c r="P35" s="10"/>
      <c r="Q35" s="11"/>
    </row>
  </sheetData>
  <sortState ref="A5:V26">
    <sortCondition ref="A5:A26"/>
    <sortCondition ref="B5:B26"/>
    <sortCondition ref="H5:H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F5" sqref="F5"/>
    </sheetView>
  </sheetViews>
  <sheetFormatPr defaultRowHeight="15" x14ac:dyDescent="0.25"/>
  <cols>
    <col min="1" max="1" width="10.28515625" customWidth="1"/>
  </cols>
  <sheetData>
    <row r="2" spans="1:12" x14ac:dyDescent="0.25">
      <c r="B2">
        <v>2003</v>
      </c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</row>
    <row r="3" spans="1:12" x14ac:dyDescent="0.25">
      <c r="A3" t="s">
        <v>78</v>
      </c>
      <c r="B3" s="4">
        <v>19.595450594492124</v>
      </c>
      <c r="C3" s="4">
        <v>22.165613318377734</v>
      </c>
      <c r="D3" s="4">
        <v>18.598153405066331</v>
      </c>
      <c r="E3" s="4">
        <v>18.373008740148528</v>
      </c>
      <c r="F3" s="4">
        <v>17.502225834307371</v>
      </c>
      <c r="G3" s="4">
        <v>19.039873466024723</v>
      </c>
      <c r="H3" s="4">
        <v>19.205440143216954</v>
      </c>
      <c r="I3" s="4">
        <v>16.715947125738357</v>
      </c>
      <c r="J3" s="4">
        <v>18.212159794668576</v>
      </c>
    </row>
    <row r="4" spans="1:12" x14ac:dyDescent="0.25">
      <c r="A4" t="s">
        <v>79</v>
      </c>
      <c r="B4" s="4">
        <v>18.238898002380541</v>
      </c>
      <c r="C4" s="4">
        <v>21.722636672709491</v>
      </c>
      <c r="D4" s="4">
        <v>18.604025174104269</v>
      </c>
      <c r="E4" s="4">
        <v>18.33158783304604</v>
      </c>
      <c r="F4" s="4">
        <v>18.067311659963632</v>
      </c>
      <c r="G4" s="4">
        <v>20.102774485446204</v>
      </c>
      <c r="H4" s="4">
        <v>19.598544960676982</v>
      </c>
      <c r="I4" s="4">
        <v>19.575163401971171</v>
      </c>
      <c r="J4" s="4">
        <v>19.297243201121891</v>
      </c>
      <c r="L4" t="s">
        <v>82</v>
      </c>
    </row>
    <row r="5" spans="1:12" x14ac:dyDescent="0.25">
      <c r="A5" t="s">
        <v>80</v>
      </c>
      <c r="B5" s="4">
        <v>18.371368777747101</v>
      </c>
      <c r="C5" s="4">
        <v>21.901743233350849</v>
      </c>
      <c r="D5" s="4">
        <v>19.565602213737023</v>
      </c>
      <c r="E5" s="4">
        <v>18.740391339982828</v>
      </c>
      <c r="F5" s="4">
        <v>17.274593629086294</v>
      </c>
      <c r="G5" s="4">
        <v>18.323838180100086</v>
      </c>
      <c r="H5" s="4">
        <v>19.20653284934696</v>
      </c>
      <c r="I5" s="4">
        <v>18.56968767821056</v>
      </c>
      <c r="J5" s="4">
        <v>18.872808773756127</v>
      </c>
      <c r="L5" t="s">
        <v>83</v>
      </c>
    </row>
    <row r="7" spans="1:12" x14ac:dyDescent="0.25">
      <c r="A7" t="s">
        <v>81</v>
      </c>
      <c r="B7" s="4">
        <v>0.13247077536655993</v>
      </c>
      <c r="C7" s="4">
        <v>0.17910656064135821</v>
      </c>
      <c r="D7" s="4">
        <v>0.96157703963275409</v>
      </c>
      <c r="E7" s="4">
        <v>0.40880350693678835</v>
      </c>
      <c r="F7" s="4">
        <v>-0.79271803087733872</v>
      </c>
      <c r="G7" s="4">
        <v>-1.778936305346118</v>
      </c>
      <c r="H7" s="4">
        <v>-0.3920121113300219</v>
      </c>
      <c r="I7" s="4">
        <v>-1.0054757237606111</v>
      </c>
      <c r="J7" s="4">
        <v>-0.42443442736576387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workbookViewId="0">
      <selection activeCell="Q26" sqref="Q26"/>
    </sheetView>
  </sheetViews>
  <sheetFormatPr defaultRowHeight="15" x14ac:dyDescent="0.25"/>
  <sheetData>
    <row r="1" spans="1:7" x14ac:dyDescent="0.25">
      <c r="A1" s="139" t="s">
        <v>232</v>
      </c>
      <c r="B1" s="139" t="s">
        <v>233</v>
      </c>
      <c r="C1" s="139" t="s">
        <v>234</v>
      </c>
      <c r="D1" s="139" t="s">
        <v>235</v>
      </c>
      <c r="E1" s="139" t="s">
        <v>236</v>
      </c>
      <c r="F1" s="139" t="s">
        <v>237</v>
      </c>
      <c r="G1" s="139" t="s">
        <v>238</v>
      </c>
    </row>
    <row r="2" spans="1:7" x14ac:dyDescent="0.25">
      <c r="A2" s="140">
        <v>2003</v>
      </c>
      <c r="B2" s="140">
        <v>42</v>
      </c>
      <c r="C2" s="140">
        <v>6</v>
      </c>
      <c r="D2" s="140">
        <v>1</v>
      </c>
      <c r="E2" s="140">
        <v>1</v>
      </c>
      <c r="F2" s="141">
        <v>12.3</v>
      </c>
      <c r="G2" s="142">
        <v>2.6274844301011702</v>
      </c>
    </row>
    <row r="3" spans="1:7" x14ac:dyDescent="0.25">
      <c r="A3" s="140">
        <v>2003</v>
      </c>
      <c r="B3" s="140">
        <v>42</v>
      </c>
      <c r="C3" s="140">
        <v>13</v>
      </c>
      <c r="D3" s="140">
        <v>2</v>
      </c>
      <c r="E3" s="140">
        <v>1</v>
      </c>
      <c r="F3" s="141">
        <v>11.9</v>
      </c>
      <c r="G3" s="142">
        <v>2.6116857881371898</v>
      </c>
    </row>
    <row r="4" spans="1:7" x14ac:dyDescent="0.25">
      <c r="A4" s="140">
        <v>2003</v>
      </c>
      <c r="B4" s="140">
        <v>42</v>
      </c>
      <c r="C4" s="140">
        <v>14</v>
      </c>
      <c r="D4" s="140">
        <v>3</v>
      </c>
      <c r="E4" s="140">
        <v>1</v>
      </c>
      <c r="F4" s="141">
        <v>12</v>
      </c>
      <c r="G4" s="142">
        <v>2.4751171034665607</v>
      </c>
    </row>
    <row r="5" spans="1:7" x14ac:dyDescent="0.25">
      <c r="A5" s="140">
        <v>2003</v>
      </c>
      <c r="B5" s="140">
        <v>42</v>
      </c>
      <c r="C5" s="140">
        <v>22</v>
      </c>
      <c r="D5" s="140">
        <v>4</v>
      </c>
      <c r="E5" s="140">
        <v>1</v>
      </c>
      <c r="F5" s="141">
        <v>12.5</v>
      </c>
      <c r="G5" s="142">
        <v>2.6228761300839154</v>
      </c>
    </row>
    <row r="6" spans="1:7" x14ac:dyDescent="0.25">
      <c r="A6" s="140">
        <v>2003</v>
      </c>
      <c r="B6" s="140">
        <v>42</v>
      </c>
      <c r="C6" s="140">
        <v>26</v>
      </c>
      <c r="D6" s="140">
        <v>5</v>
      </c>
      <c r="E6" s="140">
        <v>1</v>
      </c>
      <c r="F6" s="141">
        <v>12.2</v>
      </c>
      <c r="G6" s="142">
        <v>2.6591576593448623</v>
      </c>
    </row>
    <row r="7" spans="1:7" x14ac:dyDescent="0.25">
      <c r="A7" s="140">
        <v>2003</v>
      </c>
      <c r="B7" s="140">
        <v>42</v>
      </c>
      <c r="C7" s="140">
        <v>4</v>
      </c>
      <c r="D7" s="140">
        <v>1</v>
      </c>
      <c r="E7" s="140">
        <v>2</v>
      </c>
      <c r="F7" s="141">
        <v>12.1</v>
      </c>
      <c r="G7" s="142">
        <v>2.535940249399558</v>
      </c>
    </row>
    <row r="8" spans="1:7" x14ac:dyDescent="0.25">
      <c r="A8" s="140">
        <v>2003</v>
      </c>
      <c r="B8" s="140">
        <v>42</v>
      </c>
      <c r="C8" s="140">
        <v>8</v>
      </c>
      <c r="D8" s="140">
        <v>2</v>
      </c>
      <c r="E8" s="140">
        <v>2</v>
      </c>
      <c r="F8" s="141">
        <v>12</v>
      </c>
      <c r="G8" s="142">
        <v>2.2393740914740952</v>
      </c>
    </row>
    <row r="9" spans="1:7" x14ac:dyDescent="0.25">
      <c r="A9" s="140">
        <v>2003</v>
      </c>
      <c r="B9" s="140">
        <v>42</v>
      </c>
      <c r="C9" s="140">
        <v>17</v>
      </c>
      <c r="D9" s="140">
        <v>3</v>
      </c>
      <c r="E9" s="140">
        <v>2</v>
      </c>
      <c r="F9" s="141">
        <v>11.9</v>
      </c>
      <c r="G9" s="142">
        <v>2.6812188749975197</v>
      </c>
    </row>
    <row r="10" spans="1:7" x14ac:dyDescent="0.25">
      <c r="A10" s="140">
        <v>2003</v>
      </c>
      <c r="B10" s="140">
        <v>42</v>
      </c>
      <c r="C10" s="140">
        <v>32</v>
      </c>
      <c r="D10" s="140">
        <v>4</v>
      </c>
      <c r="E10" s="140">
        <v>2</v>
      </c>
      <c r="F10" s="141">
        <v>12</v>
      </c>
      <c r="G10" s="142">
        <v>2.5845868201748488</v>
      </c>
    </row>
    <row r="11" spans="1:7" x14ac:dyDescent="0.25">
      <c r="A11" s="140">
        <v>2003</v>
      </c>
      <c r="B11" s="140">
        <v>42</v>
      </c>
      <c r="C11" s="140">
        <v>30</v>
      </c>
      <c r="D11" s="140">
        <v>5</v>
      </c>
      <c r="E11" s="140">
        <v>2</v>
      </c>
      <c r="F11" s="141">
        <v>11.8</v>
      </c>
      <c r="G11" s="142">
        <v>2.6986144270959733</v>
      </c>
    </row>
    <row r="12" spans="1:7" x14ac:dyDescent="0.25">
      <c r="A12" s="140">
        <v>2003</v>
      </c>
      <c r="B12" s="140">
        <v>42</v>
      </c>
      <c r="C12" s="140">
        <v>7</v>
      </c>
      <c r="D12" s="140">
        <v>1</v>
      </c>
      <c r="E12" s="140">
        <v>3</v>
      </c>
      <c r="F12" s="141">
        <v>12.1</v>
      </c>
      <c r="G12" s="142">
        <v>2.5860328963012775</v>
      </c>
    </row>
    <row r="13" spans="1:7" x14ac:dyDescent="0.25">
      <c r="A13" s="140">
        <v>2003</v>
      </c>
      <c r="B13" s="140">
        <v>42</v>
      </c>
      <c r="C13" s="140">
        <v>10</v>
      </c>
      <c r="D13" s="140">
        <v>2</v>
      </c>
      <c r="E13" s="140">
        <v>3</v>
      </c>
      <c r="F13" s="141">
        <v>11.8</v>
      </c>
      <c r="G13" s="142">
        <v>2.5663440136568205</v>
      </c>
    </row>
    <row r="14" spans="1:7" x14ac:dyDescent="0.25">
      <c r="A14" s="140">
        <v>2003</v>
      </c>
      <c r="B14" s="140">
        <v>42</v>
      </c>
      <c r="C14" s="140">
        <v>18</v>
      </c>
      <c r="D14" s="140">
        <v>3</v>
      </c>
      <c r="E14" s="140">
        <v>3</v>
      </c>
      <c r="F14" s="141">
        <v>12</v>
      </c>
      <c r="G14" s="142">
        <v>2.7015704882608986</v>
      </c>
    </row>
    <row r="15" spans="1:7" x14ac:dyDescent="0.25">
      <c r="A15" s="140">
        <v>2003</v>
      </c>
      <c r="B15" s="140">
        <v>42</v>
      </c>
      <c r="C15" s="140">
        <v>21</v>
      </c>
      <c r="D15" s="140">
        <v>4</v>
      </c>
      <c r="E15" s="140">
        <v>3</v>
      </c>
      <c r="F15" s="141">
        <v>11.9</v>
      </c>
      <c r="G15" s="142">
        <v>2.646830424478817</v>
      </c>
    </row>
    <row r="16" spans="1:7" x14ac:dyDescent="0.25">
      <c r="A16" s="140">
        <v>2003</v>
      </c>
      <c r="B16" s="140">
        <v>42</v>
      </c>
      <c r="C16" s="140">
        <v>31</v>
      </c>
      <c r="D16" s="140">
        <v>5</v>
      </c>
      <c r="E16" s="140">
        <v>3</v>
      </c>
      <c r="F16" s="141">
        <v>12</v>
      </c>
      <c r="G16" s="142">
        <v>2.6784527887652025</v>
      </c>
    </row>
    <row r="17" spans="1:7" x14ac:dyDescent="0.25">
      <c r="A17" s="140">
        <v>2003</v>
      </c>
      <c r="B17" s="140">
        <v>42</v>
      </c>
      <c r="C17" s="140">
        <v>2</v>
      </c>
      <c r="D17" s="140">
        <v>1</v>
      </c>
      <c r="E17" s="140">
        <v>4</v>
      </c>
      <c r="F17" s="141">
        <v>12.3</v>
      </c>
      <c r="G17" s="142">
        <v>2.5307984154606213</v>
      </c>
    </row>
    <row r="18" spans="1:7" x14ac:dyDescent="0.25">
      <c r="A18" s="140">
        <v>2003</v>
      </c>
      <c r="B18" s="140">
        <v>42</v>
      </c>
      <c r="C18" s="140">
        <v>11</v>
      </c>
      <c r="D18" s="140">
        <v>2</v>
      </c>
      <c r="E18" s="140">
        <v>4</v>
      </c>
      <c r="F18" s="141">
        <v>12.1</v>
      </c>
      <c r="G18" s="142">
        <v>2.6248065316434741</v>
      </c>
    </row>
    <row r="19" spans="1:7" x14ac:dyDescent="0.25">
      <c r="A19" s="140">
        <v>2003</v>
      </c>
      <c r="B19" s="140">
        <v>42</v>
      </c>
      <c r="C19" s="140">
        <v>16</v>
      </c>
      <c r="D19" s="140">
        <v>3</v>
      </c>
      <c r="E19" s="140">
        <v>4</v>
      </c>
      <c r="F19" s="141">
        <v>11.8</v>
      </c>
      <c r="G19" s="142">
        <v>2.5924424273550257</v>
      </c>
    </row>
    <row r="20" spans="1:7" x14ac:dyDescent="0.25">
      <c r="A20" s="140">
        <v>2003</v>
      </c>
      <c r="B20" s="140">
        <v>42</v>
      </c>
      <c r="C20" s="140">
        <v>20</v>
      </c>
      <c r="D20" s="140">
        <v>4</v>
      </c>
      <c r="E20" s="140">
        <v>4</v>
      </c>
      <c r="F20" s="141">
        <v>12.1</v>
      </c>
      <c r="G20" s="142">
        <v>2.5424426602954542</v>
      </c>
    </row>
    <row r="21" spans="1:7" x14ac:dyDescent="0.25">
      <c r="A21" s="140">
        <v>2003</v>
      </c>
      <c r="B21" s="140">
        <v>42</v>
      </c>
      <c r="C21" s="140">
        <v>28</v>
      </c>
      <c r="D21" s="140">
        <v>5</v>
      </c>
      <c r="E21" s="140">
        <v>4</v>
      </c>
      <c r="F21" s="141">
        <v>11.8</v>
      </c>
      <c r="G21" s="142">
        <v>2.87575200294263</v>
      </c>
    </row>
    <row r="22" spans="1:7" x14ac:dyDescent="0.25">
      <c r="A22" s="140">
        <v>2003</v>
      </c>
      <c r="B22" s="140">
        <v>42</v>
      </c>
      <c r="C22" s="140">
        <v>5</v>
      </c>
      <c r="D22" s="140">
        <v>1</v>
      </c>
      <c r="E22" s="140">
        <v>5</v>
      </c>
      <c r="F22" s="141">
        <v>12</v>
      </c>
      <c r="G22" s="142">
        <v>2.6554023995511749</v>
      </c>
    </row>
    <row r="23" spans="1:7" x14ac:dyDescent="0.25">
      <c r="A23" s="140">
        <v>2003</v>
      </c>
      <c r="B23" s="140">
        <v>42</v>
      </c>
      <c r="C23" s="140">
        <v>12</v>
      </c>
      <c r="D23" s="140">
        <v>2</v>
      </c>
      <c r="E23" s="140">
        <v>5</v>
      </c>
      <c r="F23" s="141">
        <v>12.1</v>
      </c>
      <c r="G23" s="142">
        <v>2.5499509690095006</v>
      </c>
    </row>
    <row r="24" spans="1:7" x14ac:dyDescent="0.25">
      <c r="A24" s="140">
        <v>2003</v>
      </c>
      <c r="B24" s="140">
        <v>42</v>
      </c>
      <c r="C24" s="140">
        <v>15</v>
      </c>
      <c r="D24" s="140">
        <v>3</v>
      </c>
      <c r="E24" s="140">
        <v>5</v>
      </c>
      <c r="F24" s="141">
        <v>11.9</v>
      </c>
      <c r="G24" s="142">
        <v>2.5128414984263623</v>
      </c>
    </row>
    <row r="25" spans="1:7" x14ac:dyDescent="0.25">
      <c r="A25" s="140">
        <v>2003</v>
      </c>
      <c r="B25" s="140">
        <v>42</v>
      </c>
      <c r="C25" s="140">
        <v>34</v>
      </c>
      <c r="D25" s="140">
        <v>4</v>
      </c>
      <c r="E25" s="140">
        <v>5</v>
      </c>
      <c r="F25" s="141">
        <v>12</v>
      </c>
      <c r="G25" s="142">
        <v>2.755722450033625</v>
      </c>
    </row>
    <row r="26" spans="1:7" x14ac:dyDescent="0.25">
      <c r="A26" s="140">
        <v>2003</v>
      </c>
      <c r="B26" s="140">
        <v>42</v>
      </c>
      <c r="C26" s="140">
        <v>27</v>
      </c>
      <c r="D26" s="140">
        <v>5</v>
      </c>
      <c r="E26" s="140">
        <v>5</v>
      </c>
      <c r="F26" s="141">
        <v>12</v>
      </c>
      <c r="G26" s="142">
        <v>2.7579164965702758</v>
      </c>
    </row>
    <row r="27" spans="1:7" x14ac:dyDescent="0.25">
      <c r="A27" s="140">
        <v>2003</v>
      </c>
      <c r="B27" s="140">
        <v>42</v>
      </c>
      <c r="C27" s="140">
        <v>3</v>
      </c>
      <c r="D27" s="140">
        <v>1</v>
      </c>
      <c r="E27" s="140">
        <v>6</v>
      </c>
      <c r="F27" s="141">
        <v>12.8</v>
      </c>
      <c r="G27" s="142">
        <v>2.5732120984652838</v>
      </c>
    </row>
    <row r="28" spans="1:7" x14ac:dyDescent="0.25">
      <c r="A28" s="140">
        <v>2003</v>
      </c>
      <c r="B28" s="140">
        <v>42</v>
      </c>
      <c r="C28" s="140">
        <v>9</v>
      </c>
      <c r="D28" s="140">
        <v>2</v>
      </c>
      <c r="E28" s="140">
        <v>6</v>
      </c>
      <c r="F28" s="141">
        <v>12.2</v>
      </c>
      <c r="G28" s="142">
        <v>2.4686792316407025</v>
      </c>
    </row>
    <row r="29" spans="1:7" x14ac:dyDescent="0.25">
      <c r="A29" s="140">
        <v>2003</v>
      </c>
      <c r="B29" s="140">
        <v>42</v>
      </c>
      <c r="C29" s="140">
        <v>19</v>
      </c>
      <c r="D29" s="140">
        <v>3</v>
      </c>
      <c r="E29" s="140">
        <v>6</v>
      </c>
      <c r="F29" s="141">
        <v>11.9</v>
      </c>
      <c r="G29" s="142">
        <v>2.460124543913921</v>
      </c>
    </row>
    <row r="30" spans="1:7" x14ac:dyDescent="0.25">
      <c r="A30" s="140">
        <v>2003</v>
      </c>
      <c r="B30" s="140">
        <v>42</v>
      </c>
      <c r="C30" s="140">
        <v>33</v>
      </c>
      <c r="D30" s="140">
        <v>4</v>
      </c>
      <c r="E30" s="140">
        <v>6</v>
      </c>
      <c r="F30" s="141">
        <v>11.9</v>
      </c>
      <c r="G30" s="142">
        <v>2.5600118832368426</v>
      </c>
    </row>
    <row r="31" spans="1:7" x14ac:dyDescent="0.25">
      <c r="A31" s="140">
        <v>2003</v>
      </c>
      <c r="B31" s="140">
        <v>42</v>
      </c>
      <c r="C31" s="140">
        <v>29</v>
      </c>
      <c r="D31" s="140">
        <v>5</v>
      </c>
      <c r="E31" s="140">
        <v>6</v>
      </c>
      <c r="F31" s="141">
        <v>11.8</v>
      </c>
      <c r="G31" s="142">
        <v>2.8213593467652989</v>
      </c>
    </row>
    <row r="32" spans="1:7" x14ac:dyDescent="0.25">
      <c r="A32" s="140">
        <v>2004</v>
      </c>
      <c r="B32" s="140">
        <v>44</v>
      </c>
      <c r="C32" s="140">
        <v>18</v>
      </c>
      <c r="D32" s="140">
        <v>1</v>
      </c>
      <c r="E32" s="140">
        <v>1</v>
      </c>
      <c r="F32" s="141">
        <v>10.5</v>
      </c>
      <c r="G32" s="142">
        <v>3.4470152967754442</v>
      </c>
    </row>
    <row r="33" spans="1:7" x14ac:dyDescent="0.25">
      <c r="A33" s="140">
        <v>2004</v>
      </c>
      <c r="B33" s="140">
        <v>44</v>
      </c>
      <c r="C33" s="140">
        <v>12</v>
      </c>
      <c r="D33" s="140">
        <v>2</v>
      </c>
      <c r="E33" s="140">
        <v>1</v>
      </c>
      <c r="F33" s="141">
        <v>10.3</v>
      </c>
      <c r="G33" s="142">
        <v>3.6677477035642236</v>
      </c>
    </row>
    <row r="34" spans="1:7" x14ac:dyDescent="0.25">
      <c r="A34" s="140">
        <v>2004</v>
      </c>
      <c r="B34" s="140">
        <v>44</v>
      </c>
      <c r="C34" s="140">
        <v>10</v>
      </c>
      <c r="D34" s="140">
        <v>3</v>
      </c>
      <c r="E34" s="140">
        <v>1</v>
      </c>
      <c r="F34" s="141">
        <v>10.4</v>
      </c>
      <c r="G34" s="142">
        <v>3.7999290344586423</v>
      </c>
    </row>
    <row r="35" spans="1:7" x14ac:dyDescent="0.25">
      <c r="A35" s="140">
        <v>2004</v>
      </c>
      <c r="B35" s="140">
        <v>44</v>
      </c>
      <c r="C35" s="140">
        <v>27</v>
      </c>
      <c r="D35" s="140">
        <v>4</v>
      </c>
      <c r="E35" s="140">
        <v>1</v>
      </c>
      <c r="F35" s="141">
        <v>10.199999999999999</v>
      </c>
      <c r="G35" s="142">
        <v>3.7345265017888374</v>
      </c>
    </row>
    <row r="36" spans="1:7" x14ac:dyDescent="0.25">
      <c r="A36" s="140">
        <v>2004</v>
      </c>
      <c r="B36" s="140">
        <v>44</v>
      </c>
      <c r="C36" s="140">
        <v>35</v>
      </c>
      <c r="D36" s="140">
        <v>5</v>
      </c>
      <c r="E36" s="140">
        <v>1</v>
      </c>
      <c r="F36" s="141">
        <v>10.5</v>
      </c>
      <c r="G36" s="142">
        <v>4.0299158026803212</v>
      </c>
    </row>
    <row r="37" spans="1:7" x14ac:dyDescent="0.25">
      <c r="A37" s="140">
        <v>2004</v>
      </c>
      <c r="B37" s="140">
        <v>44</v>
      </c>
      <c r="C37" s="140">
        <v>21</v>
      </c>
      <c r="D37" s="140">
        <v>1</v>
      </c>
      <c r="E37" s="140">
        <v>2</v>
      </c>
      <c r="F37" s="141">
        <v>10.5</v>
      </c>
      <c r="G37" s="142">
        <v>3.1039400745124412</v>
      </c>
    </row>
    <row r="38" spans="1:7" x14ac:dyDescent="0.25">
      <c r="A38" s="140">
        <v>2004</v>
      </c>
      <c r="B38" s="140">
        <v>44</v>
      </c>
      <c r="C38" s="140">
        <v>15</v>
      </c>
      <c r="D38" s="140">
        <v>2</v>
      </c>
      <c r="E38" s="140">
        <v>2</v>
      </c>
      <c r="F38" s="141">
        <v>10.6</v>
      </c>
      <c r="G38" s="142">
        <v>3.3374506561792523</v>
      </c>
    </row>
    <row r="39" spans="1:7" x14ac:dyDescent="0.25">
      <c r="A39" s="140">
        <v>2004</v>
      </c>
      <c r="B39" s="140">
        <v>44</v>
      </c>
      <c r="C39" s="140">
        <v>8</v>
      </c>
      <c r="D39" s="140">
        <v>3</v>
      </c>
      <c r="E39" s="140">
        <v>2</v>
      </c>
      <c r="F39" s="141">
        <v>10.4</v>
      </c>
      <c r="G39" s="142">
        <v>3.722821340230718</v>
      </c>
    </row>
    <row r="40" spans="1:7" x14ac:dyDescent="0.25">
      <c r="A40" s="140">
        <v>2004</v>
      </c>
      <c r="B40" s="140">
        <v>44</v>
      </c>
      <c r="C40" s="140">
        <v>4</v>
      </c>
      <c r="D40" s="140">
        <v>4</v>
      </c>
      <c r="E40" s="140">
        <v>2</v>
      </c>
      <c r="F40" s="141">
        <v>10.3</v>
      </c>
      <c r="G40" s="142">
        <v>3.5805268740282452</v>
      </c>
    </row>
    <row r="41" spans="1:7" x14ac:dyDescent="0.25">
      <c r="A41" s="140">
        <v>2004</v>
      </c>
      <c r="B41" s="140">
        <v>44</v>
      </c>
      <c r="C41" s="140">
        <v>30</v>
      </c>
      <c r="D41" s="140">
        <v>5</v>
      </c>
      <c r="E41" s="140">
        <v>2</v>
      </c>
      <c r="F41" s="141">
        <v>10.3</v>
      </c>
      <c r="G41" s="142">
        <v>3.9108815443850431</v>
      </c>
    </row>
    <row r="42" spans="1:7" x14ac:dyDescent="0.25">
      <c r="A42" s="140">
        <v>2004</v>
      </c>
      <c r="B42" s="140">
        <v>44</v>
      </c>
      <c r="C42" s="140">
        <v>20</v>
      </c>
      <c r="D42" s="140">
        <v>1</v>
      </c>
      <c r="E42" s="140">
        <v>3</v>
      </c>
      <c r="F42" s="141">
        <v>10.5</v>
      </c>
      <c r="G42" s="142">
        <v>3.5319162770679231</v>
      </c>
    </row>
    <row r="43" spans="1:7" x14ac:dyDescent="0.25">
      <c r="A43" s="140">
        <v>2004</v>
      </c>
      <c r="B43" s="140">
        <v>44</v>
      </c>
      <c r="C43" s="140">
        <v>14</v>
      </c>
      <c r="D43" s="140">
        <v>2</v>
      </c>
      <c r="E43" s="140">
        <v>3</v>
      </c>
      <c r="F43" s="141">
        <v>10.6</v>
      </c>
      <c r="G43" s="142">
        <v>3.7296963679531738</v>
      </c>
    </row>
    <row r="44" spans="1:7" x14ac:dyDescent="0.25">
      <c r="A44" s="140">
        <v>2004</v>
      </c>
      <c r="B44" s="140">
        <v>44</v>
      </c>
      <c r="C44" s="140">
        <v>7</v>
      </c>
      <c r="D44" s="140">
        <v>3</v>
      </c>
      <c r="E44" s="140">
        <v>3</v>
      </c>
      <c r="F44" s="141">
        <v>10.5</v>
      </c>
      <c r="G44" s="142">
        <v>3.7214585909112872</v>
      </c>
    </row>
    <row r="45" spans="1:7" x14ac:dyDescent="0.25">
      <c r="A45" s="140">
        <v>2004</v>
      </c>
      <c r="B45" s="140">
        <v>44</v>
      </c>
      <c r="C45" s="140">
        <v>28</v>
      </c>
      <c r="D45" s="140">
        <v>4</v>
      </c>
      <c r="E45" s="140">
        <v>3</v>
      </c>
      <c r="F45" s="141">
        <v>10.3</v>
      </c>
      <c r="G45" s="142">
        <v>3.9450652128581041</v>
      </c>
    </row>
    <row r="46" spans="1:7" x14ac:dyDescent="0.25">
      <c r="A46" s="140">
        <v>2004</v>
      </c>
      <c r="B46" s="140">
        <v>44</v>
      </c>
      <c r="C46" s="140">
        <v>32</v>
      </c>
      <c r="D46" s="140">
        <v>5</v>
      </c>
      <c r="E46" s="140">
        <v>3</v>
      </c>
      <c r="F46" s="141">
        <v>10.4</v>
      </c>
      <c r="G46" s="142">
        <v>3.9087680056504595</v>
      </c>
    </row>
    <row r="47" spans="1:7" x14ac:dyDescent="0.25">
      <c r="A47" s="140">
        <v>2004</v>
      </c>
      <c r="B47" s="140">
        <v>44</v>
      </c>
      <c r="C47" s="140">
        <v>23</v>
      </c>
      <c r="D47" s="140">
        <v>1</v>
      </c>
      <c r="E47" s="140">
        <v>4</v>
      </c>
      <c r="F47" s="141">
        <v>10.5</v>
      </c>
      <c r="G47" s="142">
        <v>3.2824556790854076</v>
      </c>
    </row>
    <row r="48" spans="1:7" x14ac:dyDescent="0.25">
      <c r="A48" s="140">
        <v>2004</v>
      </c>
      <c r="B48" s="140">
        <v>44</v>
      </c>
      <c r="C48" s="140">
        <v>16</v>
      </c>
      <c r="D48" s="140">
        <v>2</v>
      </c>
      <c r="E48" s="140">
        <v>4</v>
      </c>
      <c r="F48" s="141">
        <v>10.6</v>
      </c>
      <c r="G48" s="142">
        <v>3.3105538073718979</v>
      </c>
    </row>
    <row r="49" spans="1:7" x14ac:dyDescent="0.25">
      <c r="A49" s="140">
        <v>2004</v>
      </c>
      <c r="B49" s="140">
        <v>44</v>
      </c>
      <c r="C49" s="140">
        <v>6</v>
      </c>
      <c r="D49" s="140">
        <v>3</v>
      </c>
      <c r="E49" s="140">
        <v>4</v>
      </c>
      <c r="F49" s="141">
        <v>10.3</v>
      </c>
      <c r="G49" s="142">
        <v>3.6990577449361135</v>
      </c>
    </row>
    <row r="50" spans="1:7" x14ac:dyDescent="0.25">
      <c r="A50" s="140">
        <v>2004</v>
      </c>
      <c r="B50" s="140">
        <v>44</v>
      </c>
      <c r="C50" s="140">
        <v>29</v>
      </c>
      <c r="D50" s="140">
        <v>4</v>
      </c>
      <c r="E50" s="140">
        <v>4</v>
      </c>
      <c r="F50" s="141">
        <v>10.3</v>
      </c>
      <c r="G50" s="142">
        <v>4.2760570787895098</v>
      </c>
    </row>
    <row r="51" spans="1:7" x14ac:dyDescent="0.25">
      <c r="A51" s="140">
        <v>2004</v>
      </c>
      <c r="B51" s="140">
        <v>44</v>
      </c>
      <c r="C51" s="140">
        <v>33</v>
      </c>
      <c r="D51" s="140">
        <v>5</v>
      </c>
      <c r="E51" s="140">
        <v>4</v>
      </c>
      <c r="F51" s="141">
        <v>10.5</v>
      </c>
      <c r="G51" s="142">
        <v>3.724892642905179</v>
      </c>
    </row>
    <row r="52" spans="1:7" x14ac:dyDescent="0.25">
      <c r="A52" s="140">
        <v>2004</v>
      </c>
      <c r="B52" s="140">
        <v>44</v>
      </c>
      <c r="C52" s="140">
        <v>19</v>
      </c>
      <c r="D52" s="140">
        <v>1</v>
      </c>
      <c r="E52" s="140">
        <v>5</v>
      </c>
      <c r="F52" s="141">
        <v>10.4</v>
      </c>
      <c r="G52" s="142">
        <v>3.3606419175017757</v>
      </c>
    </row>
    <row r="53" spans="1:7" x14ac:dyDescent="0.25">
      <c r="A53" s="140">
        <v>2004</v>
      </c>
      <c r="B53" s="140">
        <v>44</v>
      </c>
      <c r="C53" s="140">
        <v>13</v>
      </c>
      <c r="D53" s="140">
        <v>2</v>
      </c>
      <c r="E53" s="140">
        <v>5</v>
      </c>
      <c r="F53" s="141">
        <v>10.4</v>
      </c>
      <c r="G53" s="142">
        <v>3.6725945518224612</v>
      </c>
    </row>
    <row r="54" spans="1:7" x14ac:dyDescent="0.25">
      <c r="A54" s="140">
        <v>2004</v>
      </c>
      <c r="B54" s="140">
        <v>44</v>
      </c>
      <c r="C54" s="140">
        <v>11</v>
      </c>
      <c r="D54" s="140">
        <v>3</v>
      </c>
      <c r="E54" s="140">
        <v>5</v>
      </c>
      <c r="F54" s="141">
        <v>10.5</v>
      </c>
      <c r="G54" s="142">
        <v>4.0098693691997314</v>
      </c>
    </row>
    <row r="55" spans="1:7" x14ac:dyDescent="0.25">
      <c r="A55" s="140">
        <v>2004</v>
      </c>
      <c r="B55" s="140">
        <v>44</v>
      </c>
      <c r="C55" s="140">
        <v>3</v>
      </c>
      <c r="D55" s="140">
        <v>4</v>
      </c>
      <c r="E55" s="140">
        <v>5</v>
      </c>
      <c r="F55" s="141">
        <v>10.199999999999999</v>
      </c>
      <c r="G55" s="142">
        <v>3.6718366084734364</v>
      </c>
    </row>
    <row r="56" spans="1:7" x14ac:dyDescent="0.25">
      <c r="A56" s="140">
        <v>2004</v>
      </c>
      <c r="B56" s="140">
        <v>44</v>
      </c>
      <c r="C56" s="140">
        <v>34</v>
      </c>
      <c r="D56" s="140">
        <v>5</v>
      </c>
      <c r="E56" s="140">
        <v>5</v>
      </c>
      <c r="F56" s="141">
        <v>10.5</v>
      </c>
      <c r="G56" s="142">
        <v>3.9044055413584404</v>
      </c>
    </row>
    <row r="57" spans="1:7" x14ac:dyDescent="0.25">
      <c r="A57" s="140">
        <v>2004</v>
      </c>
      <c r="B57" s="140">
        <v>44</v>
      </c>
      <c r="C57" s="140">
        <v>22</v>
      </c>
      <c r="D57" s="140">
        <v>1</v>
      </c>
      <c r="E57" s="140">
        <v>6</v>
      </c>
      <c r="F57" s="141">
        <v>10.6</v>
      </c>
      <c r="G57" s="142">
        <v>2.5417522122950111</v>
      </c>
    </row>
    <row r="58" spans="1:7" x14ac:dyDescent="0.25">
      <c r="A58" s="140">
        <v>2004</v>
      </c>
      <c r="B58" s="140">
        <v>44</v>
      </c>
      <c r="C58" s="140">
        <v>17</v>
      </c>
      <c r="D58" s="140">
        <v>2</v>
      </c>
      <c r="E58" s="140">
        <v>6</v>
      </c>
      <c r="F58" s="141">
        <v>10.6</v>
      </c>
      <c r="G58" s="142">
        <v>3.6781440744057439</v>
      </c>
    </row>
    <row r="59" spans="1:7" x14ac:dyDescent="0.25">
      <c r="A59" s="140">
        <v>2004</v>
      </c>
      <c r="B59" s="140">
        <v>44</v>
      </c>
      <c r="C59" s="140">
        <v>9</v>
      </c>
      <c r="D59" s="140">
        <v>3</v>
      </c>
      <c r="E59" s="140">
        <v>6</v>
      </c>
      <c r="F59" s="141">
        <v>10.5</v>
      </c>
      <c r="G59" s="142">
        <v>3.9362690808338945</v>
      </c>
    </row>
    <row r="60" spans="1:7" x14ac:dyDescent="0.25">
      <c r="A60" s="140">
        <v>2004</v>
      </c>
      <c r="B60" s="140">
        <v>44</v>
      </c>
      <c r="C60" s="140">
        <v>5</v>
      </c>
      <c r="D60" s="140">
        <v>4</v>
      </c>
      <c r="E60" s="140">
        <v>6</v>
      </c>
      <c r="F60" s="141">
        <v>10.5</v>
      </c>
      <c r="G60" s="142">
        <v>3.9724626292335774</v>
      </c>
    </row>
    <row r="61" spans="1:7" x14ac:dyDescent="0.25">
      <c r="A61" s="140">
        <v>2004</v>
      </c>
      <c r="B61" s="140">
        <v>44</v>
      </c>
      <c r="C61" s="140">
        <v>31</v>
      </c>
      <c r="D61" s="140">
        <v>5</v>
      </c>
      <c r="E61" s="140">
        <v>6</v>
      </c>
      <c r="F61" s="141">
        <v>10.4</v>
      </c>
      <c r="G61" s="142">
        <v>3.8401399237121723</v>
      </c>
    </row>
    <row r="62" spans="1:7" x14ac:dyDescent="0.25">
      <c r="A62" s="140">
        <v>2005</v>
      </c>
      <c r="B62" s="140">
        <v>42</v>
      </c>
      <c r="C62" s="140">
        <v>6</v>
      </c>
      <c r="D62" s="140">
        <v>1</v>
      </c>
      <c r="E62" s="140">
        <v>1</v>
      </c>
      <c r="F62" s="141">
        <v>12.1</v>
      </c>
      <c r="G62" s="142">
        <v>4.8308947769345201</v>
      </c>
    </row>
    <row r="63" spans="1:7" x14ac:dyDescent="0.25">
      <c r="A63" s="140">
        <v>2005</v>
      </c>
      <c r="B63" s="140">
        <v>42</v>
      </c>
      <c r="C63" s="140">
        <v>13</v>
      </c>
      <c r="D63" s="140">
        <v>2</v>
      </c>
      <c r="E63" s="140">
        <v>1</v>
      </c>
      <c r="F63" s="141">
        <v>12</v>
      </c>
      <c r="G63" s="142">
        <v>4.9561774413842334</v>
      </c>
    </row>
    <row r="64" spans="1:7" x14ac:dyDescent="0.25">
      <c r="A64" s="140">
        <v>2005</v>
      </c>
      <c r="B64" s="140">
        <v>42</v>
      </c>
      <c r="C64" s="140">
        <v>14</v>
      </c>
      <c r="D64" s="140">
        <v>3</v>
      </c>
      <c r="E64" s="140">
        <v>1</v>
      </c>
      <c r="F64" s="141">
        <v>12</v>
      </c>
      <c r="G64" s="142">
        <v>4.6631276746731238</v>
      </c>
    </row>
    <row r="65" spans="1:7" x14ac:dyDescent="0.25">
      <c r="A65" s="140">
        <v>2005</v>
      </c>
      <c r="B65" s="140">
        <v>42</v>
      </c>
      <c r="C65" s="140">
        <v>22</v>
      </c>
      <c r="D65" s="140">
        <v>4</v>
      </c>
      <c r="E65" s="140">
        <v>1</v>
      </c>
      <c r="F65" s="141">
        <v>12</v>
      </c>
      <c r="G65" s="142">
        <v>4.7300673380008655</v>
      </c>
    </row>
    <row r="66" spans="1:7" x14ac:dyDescent="0.25">
      <c r="A66" s="140">
        <v>2005</v>
      </c>
      <c r="B66" s="140">
        <v>42</v>
      </c>
      <c r="C66" s="140">
        <v>26</v>
      </c>
      <c r="D66" s="140">
        <v>5</v>
      </c>
      <c r="E66" s="140">
        <v>1</v>
      </c>
      <c r="F66" s="141">
        <v>12</v>
      </c>
      <c r="G66" s="142">
        <v>4.8171392309008612</v>
      </c>
    </row>
    <row r="67" spans="1:7" x14ac:dyDescent="0.25">
      <c r="A67" s="140">
        <v>2005</v>
      </c>
      <c r="B67" s="140">
        <v>42</v>
      </c>
      <c r="C67" s="140">
        <v>4</v>
      </c>
      <c r="D67" s="140">
        <v>1</v>
      </c>
      <c r="E67" s="140">
        <v>2</v>
      </c>
      <c r="F67" s="141">
        <v>11.5</v>
      </c>
      <c r="G67" s="142">
        <v>4.5949697826809253</v>
      </c>
    </row>
    <row r="68" spans="1:7" x14ac:dyDescent="0.25">
      <c r="A68" s="140">
        <v>2005</v>
      </c>
      <c r="B68" s="140">
        <v>42</v>
      </c>
      <c r="C68" s="140">
        <v>8</v>
      </c>
      <c r="D68" s="140">
        <v>2</v>
      </c>
      <c r="E68" s="140">
        <v>2</v>
      </c>
      <c r="F68" s="141">
        <v>12.1</v>
      </c>
      <c r="G68" s="142">
        <v>4.8907200992495001</v>
      </c>
    </row>
    <row r="69" spans="1:7" x14ac:dyDescent="0.25">
      <c r="A69" s="140">
        <v>2005</v>
      </c>
      <c r="B69" s="140">
        <v>42</v>
      </c>
      <c r="C69" s="140">
        <v>17</v>
      </c>
      <c r="D69" s="140">
        <v>3</v>
      </c>
      <c r="E69" s="140">
        <v>2</v>
      </c>
      <c r="F69" s="141">
        <v>12</v>
      </c>
      <c r="G69" s="142">
        <v>4.9347869474637136</v>
      </c>
    </row>
    <row r="70" spans="1:7" x14ac:dyDescent="0.25">
      <c r="A70" s="140">
        <v>2005</v>
      </c>
      <c r="B70" s="140">
        <v>42</v>
      </c>
      <c r="C70" s="140">
        <v>32</v>
      </c>
      <c r="D70" s="140">
        <v>4</v>
      </c>
      <c r="E70" s="140">
        <v>2</v>
      </c>
      <c r="F70" s="141">
        <v>12.2</v>
      </c>
      <c r="G70" s="142">
        <v>4.8552775092659681</v>
      </c>
    </row>
    <row r="71" spans="1:7" x14ac:dyDescent="0.25">
      <c r="A71" s="140">
        <v>2005</v>
      </c>
      <c r="B71" s="140">
        <v>42</v>
      </c>
      <c r="C71" s="140">
        <v>30</v>
      </c>
      <c r="D71" s="140">
        <v>5</v>
      </c>
      <c r="E71" s="140">
        <v>2</v>
      </c>
      <c r="F71" s="141">
        <v>12.1</v>
      </c>
      <c r="G71" s="142">
        <v>4.6172329115238826</v>
      </c>
    </row>
    <row r="72" spans="1:7" x14ac:dyDescent="0.25">
      <c r="A72" s="140">
        <v>2005</v>
      </c>
      <c r="B72" s="140">
        <v>42</v>
      </c>
      <c r="C72" s="140">
        <v>7</v>
      </c>
      <c r="D72" s="140">
        <v>1</v>
      </c>
      <c r="E72" s="140">
        <v>3</v>
      </c>
      <c r="F72" s="141">
        <v>12.1</v>
      </c>
      <c r="G72" s="142">
        <v>4.7497032680784788</v>
      </c>
    </row>
    <row r="73" spans="1:7" x14ac:dyDescent="0.25">
      <c r="A73" s="140">
        <v>2005</v>
      </c>
      <c r="B73" s="140">
        <v>42</v>
      </c>
      <c r="C73" s="140">
        <v>10</v>
      </c>
      <c r="D73" s="140">
        <v>2</v>
      </c>
      <c r="E73" s="140">
        <v>3</v>
      </c>
      <c r="F73" s="141">
        <v>12</v>
      </c>
      <c r="G73" s="142">
        <v>4.8214173296849649</v>
      </c>
    </row>
    <row r="74" spans="1:7" x14ac:dyDescent="0.25">
      <c r="A74" s="140">
        <v>2005</v>
      </c>
      <c r="B74" s="140">
        <v>42</v>
      </c>
      <c r="C74" s="140">
        <v>18</v>
      </c>
      <c r="D74" s="140">
        <v>3</v>
      </c>
      <c r="E74" s="140">
        <v>3</v>
      </c>
      <c r="F74" s="141">
        <v>11.9</v>
      </c>
      <c r="G74" s="142">
        <v>4.8226132527541568</v>
      </c>
    </row>
    <row r="75" spans="1:7" x14ac:dyDescent="0.25">
      <c r="A75" s="140">
        <v>2005</v>
      </c>
      <c r="B75" s="140">
        <v>42</v>
      </c>
      <c r="C75" s="140">
        <v>21</v>
      </c>
      <c r="D75" s="140">
        <v>4</v>
      </c>
      <c r="E75" s="140">
        <v>3</v>
      </c>
      <c r="F75" s="141">
        <v>12</v>
      </c>
      <c r="G75" s="142">
        <v>4.6823791192015918</v>
      </c>
    </row>
    <row r="76" spans="1:7" x14ac:dyDescent="0.25">
      <c r="A76" s="140">
        <v>2005</v>
      </c>
      <c r="B76" s="140">
        <v>42</v>
      </c>
      <c r="C76" s="140">
        <v>31</v>
      </c>
      <c r="D76" s="140">
        <v>5</v>
      </c>
      <c r="E76" s="140">
        <v>3</v>
      </c>
      <c r="F76" s="141">
        <v>11.9</v>
      </c>
      <c r="G76" s="142">
        <v>4.711256285994291</v>
      </c>
    </row>
    <row r="77" spans="1:7" x14ac:dyDescent="0.25">
      <c r="A77" s="140">
        <v>2005</v>
      </c>
      <c r="B77" s="140">
        <v>42</v>
      </c>
      <c r="C77" s="140">
        <v>2</v>
      </c>
      <c r="D77" s="140">
        <v>1</v>
      </c>
      <c r="E77" s="140">
        <v>4</v>
      </c>
      <c r="F77" s="141">
        <v>11.8</v>
      </c>
      <c r="G77" s="142">
        <v>5.0124636092505446</v>
      </c>
    </row>
    <row r="78" spans="1:7" x14ac:dyDescent="0.25">
      <c r="A78" s="140">
        <v>2005</v>
      </c>
      <c r="B78" s="140">
        <v>42</v>
      </c>
      <c r="C78" s="140">
        <v>11</v>
      </c>
      <c r="D78" s="140">
        <v>2</v>
      </c>
      <c r="E78" s="140">
        <v>4</v>
      </c>
      <c r="F78" s="141">
        <v>12.1</v>
      </c>
      <c r="G78" s="142">
        <v>5.3180438300707751</v>
      </c>
    </row>
    <row r="79" spans="1:7" x14ac:dyDescent="0.25">
      <c r="A79" s="140">
        <v>2005</v>
      </c>
      <c r="B79" s="140">
        <v>42</v>
      </c>
      <c r="C79" s="140">
        <v>16</v>
      </c>
      <c r="D79" s="140">
        <v>3</v>
      </c>
      <c r="E79" s="140">
        <v>4</v>
      </c>
      <c r="F79" s="141">
        <v>11.8</v>
      </c>
      <c r="G79" s="142">
        <v>4.7744895029088799</v>
      </c>
    </row>
    <row r="80" spans="1:7" x14ac:dyDescent="0.25">
      <c r="A80" s="140">
        <v>2005</v>
      </c>
      <c r="B80" s="140">
        <v>42</v>
      </c>
      <c r="C80" s="140">
        <v>20</v>
      </c>
      <c r="D80" s="140">
        <v>4</v>
      </c>
      <c r="E80" s="140">
        <v>4</v>
      </c>
      <c r="F80" s="141">
        <v>12.1</v>
      </c>
      <c r="G80" s="142">
        <v>5.0338735490746265</v>
      </c>
    </row>
    <row r="81" spans="1:7" x14ac:dyDescent="0.25">
      <c r="A81" s="140">
        <v>2005</v>
      </c>
      <c r="B81" s="140">
        <v>42</v>
      </c>
      <c r="C81" s="140">
        <v>28</v>
      </c>
      <c r="D81" s="140">
        <v>5</v>
      </c>
      <c r="E81" s="140">
        <v>4</v>
      </c>
      <c r="F81" s="141">
        <v>11.8</v>
      </c>
      <c r="G81" s="142">
        <v>4.8452385615509961</v>
      </c>
    </row>
    <row r="82" spans="1:7" x14ac:dyDescent="0.25">
      <c r="A82" s="140">
        <v>2005</v>
      </c>
      <c r="B82" s="140">
        <v>42</v>
      </c>
      <c r="C82" s="140">
        <v>5</v>
      </c>
      <c r="D82" s="140">
        <v>1</v>
      </c>
      <c r="E82" s="140">
        <v>5</v>
      </c>
      <c r="F82" s="141">
        <v>12</v>
      </c>
      <c r="G82" s="142">
        <v>4.9326478980716635</v>
      </c>
    </row>
    <row r="83" spans="1:7" x14ac:dyDescent="0.25">
      <c r="A83" s="140">
        <v>2005</v>
      </c>
      <c r="B83" s="140">
        <v>42</v>
      </c>
      <c r="C83" s="140">
        <v>12</v>
      </c>
      <c r="D83" s="140">
        <v>2</v>
      </c>
      <c r="E83" s="140">
        <v>5</v>
      </c>
      <c r="F83" s="141">
        <v>12.1</v>
      </c>
      <c r="G83" s="142">
        <v>5.057376354269798</v>
      </c>
    </row>
    <row r="84" spans="1:7" x14ac:dyDescent="0.25">
      <c r="A84" s="140">
        <v>2005</v>
      </c>
      <c r="B84" s="140">
        <v>42</v>
      </c>
      <c r="C84" s="140">
        <v>15</v>
      </c>
      <c r="D84" s="140">
        <v>3</v>
      </c>
      <c r="E84" s="140">
        <v>5</v>
      </c>
      <c r="F84" s="141">
        <v>12</v>
      </c>
      <c r="G84" s="142">
        <v>5.0716861085550358</v>
      </c>
    </row>
    <row r="85" spans="1:7" x14ac:dyDescent="0.25">
      <c r="A85" s="140">
        <v>2005</v>
      </c>
      <c r="B85" s="140">
        <v>42</v>
      </c>
      <c r="C85" s="140">
        <v>34</v>
      </c>
      <c r="D85" s="140">
        <v>4</v>
      </c>
      <c r="E85" s="140">
        <v>5</v>
      </c>
      <c r="F85" s="141">
        <v>12</v>
      </c>
      <c r="G85" s="142">
        <v>4.8877278608385719</v>
      </c>
    </row>
    <row r="86" spans="1:7" x14ac:dyDescent="0.25">
      <c r="A86" s="140">
        <v>2005</v>
      </c>
      <c r="B86" s="140">
        <v>42</v>
      </c>
      <c r="C86" s="140">
        <v>27</v>
      </c>
      <c r="D86" s="140">
        <v>5</v>
      </c>
      <c r="E86" s="140">
        <v>5</v>
      </c>
      <c r="F86" s="141">
        <v>12</v>
      </c>
      <c r="G86" s="142">
        <v>4.8470859223895877</v>
      </c>
    </row>
    <row r="87" spans="1:7" x14ac:dyDescent="0.25">
      <c r="A87" s="140">
        <v>2005</v>
      </c>
      <c r="B87" s="140">
        <v>42</v>
      </c>
      <c r="C87" s="140">
        <v>3</v>
      </c>
      <c r="D87" s="140">
        <v>1</v>
      </c>
      <c r="E87" s="140">
        <v>6</v>
      </c>
      <c r="F87" s="141">
        <v>11.8</v>
      </c>
      <c r="G87" s="142">
        <v>4.2963973793576082</v>
      </c>
    </row>
    <row r="88" spans="1:7" x14ac:dyDescent="0.25">
      <c r="A88" s="140">
        <v>2005</v>
      </c>
      <c r="B88" s="140">
        <v>42</v>
      </c>
      <c r="C88" s="140">
        <v>9</v>
      </c>
      <c r="D88" s="140">
        <v>2</v>
      </c>
      <c r="E88" s="140">
        <v>6</v>
      </c>
      <c r="F88" s="141">
        <v>12</v>
      </c>
      <c r="G88" s="142">
        <v>4.6823791192015918</v>
      </c>
    </row>
    <row r="89" spans="1:7" x14ac:dyDescent="0.25">
      <c r="A89" s="140">
        <v>2005</v>
      </c>
      <c r="B89" s="140">
        <v>42</v>
      </c>
      <c r="C89" s="140">
        <v>19</v>
      </c>
      <c r="D89" s="140">
        <v>3</v>
      </c>
      <c r="E89" s="140">
        <v>6</v>
      </c>
      <c r="F89" s="141">
        <v>11.9</v>
      </c>
      <c r="G89" s="142">
        <v>4.6555778026143608</v>
      </c>
    </row>
    <row r="90" spans="1:7" x14ac:dyDescent="0.25">
      <c r="A90" s="140">
        <v>2005</v>
      </c>
      <c r="B90" s="140">
        <v>42</v>
      </c>
      <c r="C90" s="140">
        <v>33</v>
      </c>
      <c r="D90" s="140">
        <v>4</v>
      </c>
      <c r="E90" s="140">
        <v>6</v>
      </c>
      <c r="F90" s="141">
        <v>12</v>
      </c>
      <c r="G90" s="142">
        <v>4.8599202187418982</v>
      </c>
    </row>
    <row r="91" spans="1:7" x14ac:dyDescent="0.25">
      <c r="A91" s="140">
        <v>2005</v>
      </c>
      <c r="B91" s="140">
        <v>42</v>
      </c>
      <c r="C91" s="140">
        <v>29</v>
      </c>
      <c r="D91" s="140">
        <v>5</v>
      </c>
      <c r="E91" s="140">
        <v>6</v>
      </c>
      <c r="F91" s="141">
        <v>12</v>
      </c>
      <c r="G91" s="142">
        <v>5.0524346640265678</v>
      </c>
    </row>
    <row r="92" spans="1:7" x14ac:dyDescent="0.25">
      <c r="A92" s="140">
        <v>2006</v>
      </c>
      <c r="B92" s="140">
        <v>44</v>
      </c>
      <c r="C92" s="140">
        <v>18</v>
      </c>
      <c r="D92" s="140">
        <v>1</v>
      </c>
      <c r="E92" s="140">
        <v>1</v>
      </c>
      <c r="F92" s="141">
        <v>11.2</v>
      </c>
      <c r="G92" s="142">
        <v>3.4811141268056494</v>
      </c>
    </row>
    <row r="93" spans="1:7" x14ac:dyDescent="0.25">
      <c r="A93" s="140">
        <v>2006</v>
      </c>
      <c r="B93" s="140">
        <v>44</v>
      </c>
      <c r="C93" s="140">
        <v>12</v>
      </c>
      <c r="D93" s="140">
        <v>2</v>
      </c>
      <c r="E93" s="140">
        <v>1</v>
      </c>
      <c r="F93" s="141">
        <v>11.2</v>
      </c>
      <c r="G93" s="142">
        <v>3.5220430676529935</v>
      </c>
    </row>
    <row r="94" spans="1:7" x14ac:dyDescent="0.25">
      <c r="A94" s="140">
        <v>2006</v>
      </c>
      <c r="B94" s="140">
        <v>44</v>
      </c>
      <c r="C94" s="140">
        <v>10</v>
      </c>
      <c r="D94" s="140">
        <v>3</v>
      </c>
      <c r="E94" s="140">
        <v>1</v>
      </c>
      <c r="F94" s="141">
        <v>11.3</v>
      </c>
      <c r="G94" s="142">
        <v>3.7569187143292315</v>
      </c>
    </row>
    <row r="95" spans="1:7" x14ac:dyDescent="0.25">
      <c r="A95" s="140">
        <v>2006</v>
      </c>
      <c r="B95" s="140">
        <v>44</v>
      </c>
      <c r="C95" s="140">
        <v>27</v>
      </c>
      <c r="D95" s="140">
        <v>4</v>
      </c>
      <c r="E95" s="140">
        <v>1</v>
      </c>
      <c r="F95" s="141">
        <v>11.7</v>
      </c>
      <c r="G95" s="142">
        <v>3.6028869440564169</v>
      </c>
    </row>
    <row r="96" spans="1:7" x14ac:dyDescent="0.25">
      <c r="A96" s="140">
        <v>2006</v>
      </c>
      <c r="B96" s="140">
        <v>44</v>
      </c>
      <c r="C96" s="140">
        <v>35</v>
      </c>
      <c r="D96" s="140">
        <v>5</v>
      </c>
      <c r="E96" s="140">
        <v>1</v>
      </c>
      <c r="F96" s="141">
        <v>11.4</v>
      </c>
      <c r="G96" s="142">
        <v>3.5270063567102272</v>
      </c>
    </row>
    <row r="97" spans="1:7" x14ac:dyDescent="0.25">
      <c r="A97" s="140">
        <v>2006</v>
      </c>
      <c r="B97" s="140">
        <v>44</v>
      </c>
      <c r="C97" s="140">
        <v>21</v>
      </c>
      <c r="D97" s="140">
        <v>1</v>
      </c>
      <c r="E97" s="140">
        <v>2</v>
      </c>
      <c r="F97" s="141">
        <v>11.3</v>
      </c>
      <c r="G97" s="142">
        <v>3.2856900783394827</v>
      </c>
    </row>
    <row r="98" spans="1:7" x14ac:dyDescent="0.25">
      <c r="A98" s="140">
        <v>2006</v>
      </c>
      <c r="B98" s="140">
        <v>44</v>
      </c>
      <c r="C98" s="140">
        <v>15</v>
      </c>
      <c r="D98" s="140">
        <v>2</v>
      </c>
      <c r="E98" s="140">
        <v>2</v>
      </c>
      <c r="F98" s="141">
        <v>11.3</v>
      </c>
      <c r="G98" s="142">
        <v>3.3179660123113837</v>
      </c>
    </row>
    <row r="99" spans="1:7" x14ac:dyDescent="0.25">
      <c r="A99" s="140">
        <v>2006</v>
      </c>
      <c r="B99" s="140">
        <v>44</v>
      </c>
      <c r="C99" s="140">
        <v>8</v>
      </c>
      <c r="D99" s="140">
        <v>3</v>
      </c>
      <c r="E99" s="140">
        <v>2</v>
      </c>
      <c r="F99" s="141">
        <v>11.5</v>
      </c>
      <c r="G99" s="142">
        <v>3.5208786596630266</v>
      </c>
    </row>
    <row r="100" spans="1:7" x14ac:dyDescent="0.25">
      <c r="A100" s="140">
        <v>2006</v>
      </c>
      <c r="B100" s="140">
        <v>44</v>
      </c>
      <c r="C100" s="140">
        <v>4</v>
      </c>
      <c r="D100" s="140">
        <v>4</v>
      </c>
      <c r="E100" s="140">
        <v>2</v>
      </c>
      <c r="F100" s="141">
        <v>11.7</v>
      </c>
      <c r="G100" s="142">
        <v>3.6093130206510478</v>
      </c>
    </row>
    <row r="101" spans="1:7" x14ac:dyDescent="0.25">
      <c r="A101" s="140">
        <v>2006</v>
      </c>
      <c r="B101" s="140">
        <v>44</v>
      </c>
      <c r="C101" s="140">
        <v>30</v>
      </c>
      <c r="D101" s="140">
        <v>5</v>
      </c>
      <c r="E101" s="140">
        <v>2</v>
      </c>
      <c r="F101" s="141">
        <v>11.8</v>
      </c>
      <c r="G101" s="142">
        <v>3.6309006596150417</v>
      </c>
    </row>
    <row r="102" spans="1:7" x14ac:dyDescent="0.25">
      <c r="A102" s="140">
        <v>2006</v>
      </c>
      <c r="B102" s="140">
        <v>44</v>
      </c>
      <c r="C102" s="140">
        <v>20</v>
      </c>
      <c r="D102" s="140">
        <v>1</v>
      </c>
      <c r="E102" s="140">
        <v>3</v>
      </c>
      <c r="F102" s="141">
        <v>11.2</v>
      </c>
      <c r="G102" s="142">
        <v>3.4595725789912586</v>
      </c>
    </row>
    <row r="103" spans="1:7" x14ac:dyDescent="0.25">
      <c r="A103" s="140">
        <v>2006</v>
      </c>
      <c r="B103" s="140">
        <v>44</v>
      </c>
      <c r="C103" s="140">
        <v>14</v>
      </c>
      <c r="D103" s="140">
        <v>2</v>
      </c>
      <c r="E103" s="140">
        <v>3</v>
      </c>
      <c r="F103" s="141">
        <v>11.4</v>
      </c>
      <c r="G103" s="142">
        <v>3.4861695981620899</v>
      </c>
    </row>
    <row r="104" spans="1:7" x14ac:dyDescent="0.25">
      <c r="A104" s="140">
        <v>2006</v>
      </c>
      <c r="B104" s="140">
        <v>44</v>
      </c>
      <c r="C104" s="140">
        <v>7</v>
      </c>
      <c r="D104" s="140">
        <v>3</v>
      </c>
      <c r="E104" s="140">
        <v>3</v>
      </c>
      <c r="F104" s="141">
        <v>11.5</v>
      </c>
      <c r="G104" s="142">
        <v>3.5766974676820742</v>
      </c>
    </row>
    <row r="105" spans="1:7" x14ac:dyDescent="0.25">
      <c r="A105" s="140">
        <v>2006</v>
      </c>
      <c r="B105" s="140">
        <v>44</v>
      </c>
      <c r="C105" s="140">
        <v>28</v>
      </c>
      <c r="D105" s="140">
        <v>4</v>
      </c>
      <c r="E105" s="140">
        <v>3</v>
      </c>
      <c r="F105" s="141">
        <v>11.9</v>
      </c>
      <c r="G105" s="142">
        <v>3.6353326875268546</v>
      </c>
    </row>
    <row r="106" spans="1:7" x14ac:dyDescent="0.25">
      <c r="A106" s="140">
        <v>2006</v>
      </c>
      <c r="B106" s="140">
        <v>44</v>
      </c>
      <c r="C106" s="140">
        <v>32</v>
      </c>
      <c r="D106" s="140">
        <v>5</v>
      </c>
      <c r="E106" s="140">
        <v>3</v>
      </c>
      <c r="F106" s="141">
        <v>11.5</v>
      </c>
      <c r="G106" s="142">
        <v>3.6883350837201703</v>
      </c>
    </row>
    <row r="107" spans="1:7" x14ac:dyDescent="0.25">
      <c r="A107" s="140">
        <v>2006</v>
      </c>
      <c r="B107" s="140">
        <v>44</v>
      </c>
      <c r="C107" s="140">
        <v>23</v>
      </c>
      <c r="D107" s="140">
        <v>1</v>
      </c>
      <c r="E107" s="140">
        <v>4</v>
      </c>
      <c r="F107" s="141">
        <v>11.1</v>
      </c>
      <c r="G107" s="142">
        <v>3.2499670115472834</v>
      </c>
    </row>
    <row r="108" spans="1:7" x14ac:dyDescent="0.25">
      <c r="A108" s="140">
        <v>2006</v>
      </c>
      <c r="B108" s="140">
        <v>44</v>
      </c>
      <c r="C108" s="140">
        <v>16</v>
      </c>
      <c r="D108" s="140">
        <v>2</v>
      </c>
      <c r="E108" s="140">
        <v>4</v>
      </c>
      <c r="F108" s="141">
        <v>11.2</v>
      </c>
      <c r="G108" s="142">
        <v>3.2872401964761275</v>
      </c>
    </row>
    <row r="109" spans="1:7" x14ac:dyDescent="0.25">
      <c r="A109" s="140">
        <v>2006</v>
      </c>
      <c r="B109" s="140">
        <v>44</v>
      </c>
      <c r="C109" s="140">
        <v>6</v>
      </c>
      <c r="D109" s="140">
        <v>3</v>
      </c>
      <c r="E109" s="140">
        <v>4</v>
      </c>
      <c r="F109" s="141">
        <v>11.4</v>
      </c>
      <c r="G109" s="142">
        <v>3.5162598413028228</v>
      </c>
    </row>
    <row r="110" spans="1:7" x14ac:dyDescent="0.25">
      <c r="A110" s="140">
        <v>2006</v>
      </c>
      <c r="B110" s="140">
        <v>44</v>
      </c>
      <c r="C110" s="140">
        <v>29</v>
      </c>
      <c r="D110" s="140">
        <v>4</v>
      </c>
      <c r="E110" s="140">
        <v>4</v>
      </c>
      <c r="F110" s="141">
        <v>11.8</v>
      </c>
      <c r="G110" s="142">
        <v>3.5667126691681044</v>
      </c>
    </row>
    <row r="111" spans="1:7" x14ac:dyDescent="0.25">
      <c r="A111" s="140">
        <v>2006</v>
      </c>
      <c r="B111" s="140">
        <v>44</v>
      </c>
      <c r="C111" s="140">
        <v>33</v>
      </c>
      <c r="D111" s="140">
        <v>5</v>
      </c>
      <c r="E111" s="140">
        <v>4</v>
      </c>
      <c r="F111" s="141">
        <v>11.6</v>
      </c>
      <c r="G111" s="142">
        <v>3.1137434059710283</v>
      </c>
    </row>
    <row r="112" spans="1:7" x14ac:dyDescent="0.25">
      <c r="A112" s="140">
        <v>2006</v>
      </c>
      <c r="B112" s="140">
        <v>44</v>
      </c>
      <c r="C112" s="140">
        <v>19</v>
      </c>
      <c r="D112" s="140">
        <v>1</v>
      </c>
      <c r="E112" s="140">
        <v>5</v>
      </c>
      <c r="F112" s="141">
        <v>11.2</v>
      </c>
      <c r="G112" s="142">
        <v>3.5091181389643591</v>
      </c>
    </row>
    <row r="113" spans="1:7" x14ac:dyDescent="0.25">
      <c r="A113" s="140">
        <v>2006</v>
      </c>
      <c r="B113" s="140">
        <v>44</v>
      </c>
      <c r="C113" s="140">
        <v>13</v>
      </c>
      <c r="D113" s="140">
        <v>2</v>
      </c>
      <c r="E113" s="140">
        <v>5</v>
      </c>
      <c r="F113" s="141">
        <v>11.2</v>
      </c>
      <c r="G113" s="142">
        <v>3.5134264485272362</v>
      </c>
    </row>
    <row r="114" spans="1:7" x14ac:dyDescent="0.25">
      <c r="A114" s="140">
        <v>2006</v>
      </c>
      <c r="B114" s="140">
        <v>44</v>
      </c>
      <c r="C114" s="140">
        <v>11</v>
      </c>
      <c r="D114" s="140">
        <v>3</v>
      </c>
      <c r="E114" s="140">
        <v>5</v>
      </c>
      <c r="F114" s="141">
        <v>11.4</v>
      </c>
      <c r="G114" s="142">
        <v>3.5248570536287467</v>
      </c>
    </row>
    <row r="115" spans="1:7" x14ac:dyDescent="0.25">
      <c r="A115" s="140">
        <v>2006</v>
      </c>
      <c r="B115" s="140">
        <v>44</v>
      </c>
      <c r="C115" s="140">
        <v>3</v>
      </c>
      <c r="D115" s="140">
        <v>4</v>
      </c>
      <c r="E115" s="140">
        <v>5</v>
      </c>
      <c r="F115" s="141">
        <v>11.8</v>
      </c>
      <c r="G115" s="142">
        <v>3.7656954395536077</v>
      </c>
    </row>
    <row r="116" spans="1:7" x14ac:dyDescent="0.25">
      <c r="A116" s="140">
        <v>2006</v>
      </c>
      <c r="B116" s="140">
        <v>44</v>
      </c>
      <c r="C116" s="140">
        <v>34</v>
      </c>
      <c r="D116" s="140">
        <v>5</v>
      </c>
      <c r="E116" s="140">
        <v>5</v>
      </c>
      <c r="F116" s="141">
        <v>11.5</v>
      </c>
      <c r="G116" s="142">
        <v>3.6604256797106465</v>
      </c>
    </row>
    <row r="117" spans="1:7" x14ac:dyDescent="0.25">
      <c r="A117" s="140">
        <v>2006</v>
      </c>
      <c r="B117" s="140">
        <v>44</v>
      </c>
      <c r="C117" s="140">
        <v>22</v>
      </c>
      <c r="D117" s="140">
        <v>1</v>
      </c>
      <c r="E117" s="140">
        <v>6</v>
      </c>
      <c r="F117" s="141">
        <v>11.1</v>
      </c>
      <c r="G117" s="142">
        <v>2.9437325618858941</v>
      </c>
    </row>
    <row r="118" spans="1:7" x14ac:dyDescent="0.25">
      <c r="A118" s="140">
        <v>2006</v>
      </c>
      <c r="B118" s="140">
        <v>44</v>
      </c>
      <c r="C118" s="140">
        <v>17</v>
      </c>
      <c r="D118" s="140">
        <v>2</v>
      </c>
      <c r="E118" s="140">
        <v>6</v>
      </c>
      <c r="F118" s="141">
        <v>11.2</v>
      </c>
      <c r="G118" s="142">
        <v>3.640521580632146</v>
      </c>
    </row>
    <row r="119" spans="1:7" x14ac:dyDescent="0.25">
      <c r="A119" s="140">
        <v>2006</v>
      </c>
      <c r="B119" s="140">
        <v>44</v>
      </c>
      <c r="C119" s="140">
        <v>9</v>
      </c>
      <c r="D119" s="140">
        <v>3</v>
      </c>
      <c r="E119" s="140">
        <v>6</v>
      </c>
      <c r="F119" s="141">
        <v>11.5</v>
      </c>
      <c r="G119" s="142">
        <v>3.5509349409040518</v>
      </c>
    </row>
    <row r="120" spans="1:7" x14ac:dyDescent="0.25">
      <c r="A120" s="140">
        <v>2006</v>
      </c>
      <c r="B120" s="140">
        <v>44</v>
      </c>
      <c r="C120" s="140">
        <v>5</v>
      </c>
      <c r="D120" s="140">
        <v>4</v>
      </c>
      <c r="E120" s="140">
        <v>6</v>
      </c>
      <c r="F120" s="141">
        <v>11.6</v>
      </c>
      <c r="G120" s="142">
        <v>3.7377787579941479</v>
      </c>
    </row>
    <row r="121" spans="1:7" x14ac:dyDescent="0.25">
      <c r="A121" s="140">
        <v>2006</v>
      </c>
      <c r="B121" s="140">
        <v>44</v>
      </c>
      <c r="C121" s="140">
        <v>31</v>
      </c>
      <c r="D121" s="140">
        <v>5</v>
      </c>
      <c r="E121" s="140">
        <v>6</v>
      </c>
      <c r="F121" s="141">
        <v>11.5</v>
      </c>
      <c r="G121" s="142">
        <v>3.4371504476344539</v>
      </c>
    </row>
    <row r="122" spans="1:7" x14ac:dyDescent="0.25">
      <c r="A122" s="143">
        <v>2007</v>
      </c>
      <c r="B122" s="112">
        <v>42</v>
      </c>
      <c r="C122" s="112">
        <v>6</v>
      </c>
      <c r="D122" s="112">
        <v>1</v>
      </c>
      <c r="E122" s="112">
        <v>1</v>
      </c>
      <c r="F122" s="141">
        <v>10.5</v>
      </c>
      <c r="G122" s="142">
        <v>3.260141228513787</v>
      </c>
    </row>
    <row r="123" spans="1:7" x14ac:dyDescent="0.25">
      <c r="A123" s="143">
        <v>2007</v>
      </c>
      <c r="B123" s="112">
        <v>42</v>
      </c>
      <c r="C123" s="112">
        <v>13</v>
      </c>
      <c r="D123" s="112">
        <v>2</v>
      </c>
      <c r="E123" s="112">
        <v>1</v>
      </c>
      <c r="F123" s="141">
        <v>10.6</v>
      </c>
      <c r="G123" s="142">
        <v>3.4437305657027575</v>
      </c>
    </row>
    <row r="124" spans="1:7" x14ac:dyDescent="0.25">
      <c r="A124" s="143">
        <v>2007</v>
      </c>
      <c r="B124" s="112">
        <v>42</v>
      </c>
      <c r="C124" s="112">
        <v>15</v>
      </c>
      <c r="D124" s="112">
        <v>3</v>
      </c>
      <c r="E124" s="112">
        <v>1</v>
      </c>
      <c r="F124" s="141">
        <v>10.6</v>
      </c>
      <c r="G124" s="142">
        <v>3.6287335669670484</v>
      </c>
    </row>
    <row r="125" spans="1:7" x14ac:dyDescent="0.25">
      <c r="A125" s="143">
        <v>2007</v>
      </c>
      <c r="B125" s="112">
        <v>42</v>
      </c>
      <c r="C125" s="112">
        <v>22</v>
      </c>
      <c r="D125" s="112">
        <v>4</v>
      </c>
      <c r="E125" s="112">
        <v>1</v>
      </c>
      <c r="F125" s="141">
        <v>10.7</v>
      </c>
      <c r="G125" s="142">
        <v>3.2684412068325495</v>
      </c>
    </row>
    <row r="126" spans="1:7" x14ac:dyDescent="0.25">
      <c r="A126" s="143">
        <v>2007</v>
      </c>
      <c r="B126" s="112">
        <v>42</v>
      </c>
      <c r="C126" s="112">
        <v>26</v>
      </c>
      <c r="D126" s="112">
        <v>5</v>
      </c>
      <c r="E126" s="112">
        <v>1</v>
      </c>
      <c r="F126" s="141">
        <v>10.6</v>
      </c>
      <c r="G126" s="142">
        <v>3.5596360604707473</v>
      </c>
    </row>
    <row r="127" spans="1:7" x14ac:dyDescent="0.25">
      <c r="A127" s="143">
        <v>2007</v>
      </c>
      <c r="B127" s="112">
        <v>42</v>
      </c>
      <c r="C127" s="112">
        <v>4</v>
      </c>
      <c r="D127" s="112">
        <v>1</v>
      </c>
      <c r="E127" s="112">
        <v>2</v>
      </c>
      <c r="F127" s="141">
        <v>10.8</v>
      </c>
      <c r="G127" s="142">
        <v>2.4419139576597173</v>
      </c>
    </row>
    <row r="128" spans="1:7" x14ac:dyDescent="0.25">
      <c r="A128" s="143">
        <v>2007</v>
      </c>
      <c r="B128" s="112">
        <v>42</v>
      </c>
      <c r="C128" s="112">
        <v>8</v>
      </c>
      <c r="D128" s="112">
        <v>2</v>
      </c>
      <c r="E128" s="112">
        <v>2</v>
      </c>
      <c r="F128" s="141">
        <v>10.6</v>
      </c>
      <c r="G128" s="142">
        <v>3.1116167441560192</v>
      </c>
    </row>
    <row r="129" spans="1:7" x14ac:dyDescent="0.25">
      <c r="A129" s="143">
        <v>2007</v>
      </c>
      <c r="B129" s="112">
        <v>42</v>
      </c>
      <c r="C129" s="112">
        <v>17</v>
      </c>
      <c r="D129" s="112">
        <v>3</v>
      </c>
      <c r="E129" s="112">
        <v>2</v>
      </c>
      <c r="F129" s="141">
        <v>10.7</v>
      </c>
      <c r="G129" s="142">
        <v>3.747129803201076</v>
      </c>
    </row>
    <row r="130" spans="1:7" x14ac:dyDescent="0.25">
      <c r="A130" s="143">
        <v>2007</v>
      </c>
      <c r="B130" s="112">
        <v>42</v>
      </c>
      <c r="C130" s="112">
        <v>32</v>
      </c>
      <c r="D130" s="112">
        <v>4</v>
      </c>
      <c r="E130" s="112">
        <v>2</v>
      </c>
      <c r="F130" s="141">
        <v>10.8</v>
      </c>
      <c r="G130" s="142">
        <v>3.4982975003631473</v>
      </c>
    </row>
    <row r="131" spans="1:7" x14ac:dyDescent="0.25">
      <c r="A131" s="143">
        <v>2007</v>
      </c>
      <c r="B131" s="112">
        <v>42</v>
      </c>
      <c r="C131" s="112">
        <v>30</v>
      </c>
      <c r="D131" s="112">
        <v>5</v>
      </c>
      <c r="E131" s="112">
        <v>2</v>
      </c>
      <c r="F131" s="141">
        <v>10.8</v>
      </c>
      <c r="G131" s="142">
        <v>2.5330965371351715</v>
      </c>
    </row>
    <row r="132" spans="1:7" x14ac:dyDescent="0.25">
      <c r="A132" s="143">
        <v>2007</v>
      </c>
      <c r="B132" s="112">
        <v>42</v>
      </c>
      <c r="C132" s="112">
        <v>7</v>
      </c>
      <c r="D132" s="112">
        <v>1</v>
      </c>
      <c r="E132" s="112">
        <v>3</v>
      </c>
      <c r="F132" s="141">
        <v>10.6</v>
      </c>
      <c r="G132" s="142">
        <v>2.7126343679354412</v>
      </c>
    </row>
    <row r="133" spans="1:7" x14ac:dyDescent="0.25">
      <c r="A133" s="143">
        <v>2007</v>
      </c>
      <c r="B133" s="112">
        <v>42</v>
      </c>
      <c r="C133" s="112">
        <v>10</v>
      </c>
      <c r="D133" s="112">
        <v>2</v>
      </c>
      <c r="E133" s="112">
        <v>3</v>
      </c>
      <c r="F133" s="141">
        <v>10.6</v>
      </c>
      <c r="G133" s="142">
        <v>3.1807142506523203</v>
      </c>
    </row>
    <row r="134" spans="1:7" x14ac:dyDescent="0.25">
      <c r="A134" s="143">
        <v>2007</v>
      </c>
      <c r="B134" s="112">
        <v>42</v>
      </c>
      <c r="C134" s="112">
        <v>18</v>
      </c>
      <c r="D134" s="112">
        <v>3</v>
      </c>
      <c r="E134" s="112">
        <v>3</v>
      </c>
      <c r="F134" s="141">
        <v>10.7</v>
      </c>
      <c r="G134" s="142">
        <v>3.2951587098856758</v>
      </c>
    </row>
    <row r="135" spans="1:7" x14ac:dyDescent="0.25">
      <c r="A135" s="143">
        <v>2007</v>
      </c>
      <c r="B135" s="112">
        <v>42</v>
      </c>
      <c r="C135" s="112">
        <v>21</v>
      </c>
      <c r="D135" s="112">
        <v>4</v>
      </c>
      <c r="E135" s="112">
        <v>3</v>
      </c>
      <c r="F135" s="141">
        <v>10.8</v>
      </c>
      <c r="G135" s="142">
        <v>3.4671619854203102</v>
      </c>
    </row>
    <row r="136" spans="1:7" x14ac:dyDescent="0.25">
      <c r="A136" s="143">
        <v>2007</v>
      </c>
      <c r="B136" s="112">
        <v>42</v>
      </c>
      <c r="C136" s="112">
        <v>31</v>
      </c>
      <c r="D136" s="112">
        <v>5</v>
      </c>
      <c r="E136" s="112">
        <v>3</v>
      </c>
      <c r="F136" s="141">
        <v>10.7</v>
      </c>
      <c r="G136" s="142">
        <v>2.511445286993947</v>
      </c>
    </row>
    <row r="137" spans="1:7" x14ac:dyDescent="0.25">
      <c r="A137" s="143">
        <v>2007</v>
      </c>
      <c r="B137" s="112">
        <v>42</v>
      </c>
      <c r="C137" s="112">
        <v>2</v>
      </c>
      <c r="D137" s="112">
        <v>1</v>
      </c>
      <c r="E137" s="112">
        <v>4</v>
      </c>
      <c r="F137" s="141">
        <v>10.7</v>
      </c>
      <c r="G137" s="142">
        <v>2.3377815171486218</v>
      </c>
    </row>
    <row r="138" spans="1:7" x14ac:dyDescent="0.25">
      <c r="A138" s="143">
        <v>2007</v>
      </c>
      <c r="B138" s="112">
        <v>42</v>
      </c>
      <c r="C138" s="112">
        <v>11</v>
      </c>
      <c r="D138" s="112">
        <v>2</v>
      </c>
      <c r="E138" s="112">
        <v>4</v>
      </c>
      <c r="F138" s="141">
        <v>10.7</v>
      </c>
      <c r="G138" s="142">
        <v>3.996493165030262</v>
      </c>
    </row>
    <row r="139" spans="1:7" x14ac:dyDescent="0.25">
      <c r="A139" s="143">
        <v>2007</v>
      </c>
      <c r="B139" s="112">
        <v>42</v>
      </c>
      <c r="C139" s="112">
        <v>16</v>
      </c>
      <c r="D139" s="112">
        <v>3</v>
      </c>
      <c r="E139" s="112">
        <v>4</v>
      </c>
      <c r="F139" s="141">
        <v>10.7</v>
      </c>
      <c r="G139" s="142">
        <v>3.3597260089307333</v>
      </c>
    </row>
    <row r="140" spans="1:7" x14ac:dyDescent="0.25">
      <c r="A140" s="143">
        <v>2007</v>
      </c>
      <c r="B140" s="112">
        <v>42</v>
      </c>
      <c r="C140" s="112">
        <v>20</v>
      </c>
      <c r="D140" s="112">
        <v>4</v>
      </c>
      <c r="E140" s="112">
        <v>4</v>
      </c>
      <c r="F140" s="141">
        <v>10.8</v>
      </c>
      <c r="G140" s="142">
        <v>3.8563559222057835</v>
      </c>
    </row>
    <row r="141" spans="1:7" x14ac:dyDescent="0.25">
      <c r="A141" s="143">
        <v>2007</v>
      </c>
      <c r="B141" s="112">
        <v>42</v>
      </c>
      <c r="C141" s="112">
        <v>28</v>
      </c>
      <c r="D141" s="112">
        <v>5</v>
      </c>
      <c r="E141" s="112">
        <v>4</v>
      </c>
      <c r="F141" s="141">
        <v>10.6</v>
      </c>
      <c r="G141" s="142">
        <v>2.9043242246671155</v>
      </c>
    </row>
    <row r="142" spans="1:7" x14ac:dyDescent="0.25">
      <c r="A142" s="143">
        <v>2007</v>
      </c>
      <c r="B142" s="112">
        <v>42</v>
      </c>
      <c r="C142" s="112">
        <v>5</v>
      </c>
      <c r="D142" s="112">
        <v>1</v>
      </c>
      <c r="E142" s="112">
        <v>5</v>
      </c>
      <c r="F142" s="141">
        <v>10.6</v>
      </c>
      <c r="G142" s="142">
        <v>3.0313744785474115</v>
      </c>
    </row>
    <row r="143" spans="1:7" x14ac:dyDescent="0.25">
      <c r="A143" s="143">
        <v>2007</v>
      </c>
      <c r="B143" s="112">
        <v>42</v>
      </c>
      <c r="C143" s="112">
        <v>12</v>
      </c>
      <c r="D143" s="112">
        <v>2</v>
      </c>
      <c r="E143" s="112">
        <v>5</v>
      </c>
      <c r="F143" s="141">
        <v>10.6</v>
      </c>
      <c r="G143" s="142">
        <v>3.5796966268728987</v>
      </c>
    </row>
    <row r="144" spans="1:7" x14ac:dyDescent="0.25">
      <c r="A144" s="143">
        <v>2007</v>
      </c>
      <c r="B144" s="112">
        <v>42</v>
      </c>
      <c r="C144" s="112">
        <v>14</v>
      </c>
      <c r="D144" s="112">
        <v>3</v>
      </c>
      <c r="E144" s="112">
        <v>5</v>
      </c>
      <c r="F144" s="141">
        <v>10.7</v>
      </c>
      <c r="G144" s="142">
        <v>3.7716208476664432</v>
      </c>
    </row>
    <row r="145" spans="1:7" x14ac:dyDescent="0.25">
      <c r="A145" s="143">
        <v>2007</v>
      </c>
      <c r="B145" s="112">
        <v>42</v>
      </c>
      <c r="C145" s="112">
        <v>34</v>
      </c>
      <c r="D145" s="112">
        <v>4</v>
      </c>
      <c r="E145" s="112">
        <v>5</v>
      </c>
      <c r="F145" s="141">
        <v>10.7</v>
      </c>
      <c r="G145" s="142">
        <v>3.4465578938533965</v>
      </c>
    </row>
    <row r="146" spans="1:7" x14ac:dyDescent="0.25">
      <c r="A146" s="143">
        <v>2007</v>
      </c>
      <c r="B146" s="112">
        <v>42</v>
      </c>
      <c r="C146" s="112">
        <v>27</v>
      </c>
      <c r="D146" s="112">
        <v>5</v>
      </c>
      <c r="E146" s="112">
        <v>5</v>
      </c>
      <c r="F146" s="141">
        <v>10.5</v>
      </c>
      <c r="G146" s="142">
        <v>3.5770064266308004</v>
      </c>
    </row>
    <row r="147" spans="1:7" x14ac:dyDescent="0.25">
      <c r="A147" s="143">
        <v>2007</v>
      </c>
      <c r="B147" s="112">
        <v>42</v>
      </c>
      <c r="C147" s="112">
        <v>3</v>
      </c>
      <c r="D147" s="112">
        <v>1</v>
      </c>
      <c r="E147" s="112">
        <v>6</v>
      </c>
      <c r="F147" s="141">
        <v>10.7</v>
      </c>
      <c r="G147" s="142">
        <v>2.0372096078009414</v>
      </c>
    </row>
    <row r="148" spans="1:7" x14ac:dyDescent="0.25">
      <c r="A148" s="143">
        <v>2007</v>
      </c>
      <c r="B148" s="112">
        <v>42</v>
      </c>
      <c r="C148" s="112">
        <v>9</v>
      </c>
      <c r="D148" s="112">
        <v>2</v>
      </c>
      <c r="E148" s="112">
        <v>6</v>
      </c>
      <c r="F148" s="141">
        <v>10.6</v>
      </c>
      <c r="G148" s="142">
        <v>2.5543787885406855</v>
      </c>
    </row>
    <row r="149" spans="1:7" x14ac:dyDescent="0.25">
      <c r="A149" s="143">
        <v>2007</v>
      </c>
      <c r="B149" s="112">
        <v>42</v>
      </c>
      <c r="C149" s="112">
        <v>19</v>
      </c>
      <c r="D149" s="112">
        <v>3</v>
      </c>
      <c r="E149" s="112">
        <v>6</v>
      </c>
      <c r="F149" s="141">
        <v>10.7</v>
      </c>
      <c r="G149" s="142">
        <v>3.1103626471015469</v>
      </c>
    </row>
    <row r="150" spans="1:7" x14ac:dyDescent="0.25">
      <c r="A150" s="143">
        <v>2007</v>
      </c>
      <c r="B150" s="112">
        <v>42</v>
      </c>
      <c r="C150" s="112">
        <v>33</v>
      </c>
      <c r="D150" s="112">
        <v>4</v>
      </c>
      <c r="E150" s="112">
        <v>6</v>
      </c>
      <c r="F150" s="141">
        <v>10.7</v>
      </c>
      <c r="G150" s="142">
        <v>2.9411517944317418</v>
      </c>
    </row>
    <row r="151" spans="1:7" x14ac:dyDescent="0.25">
      <c r="A151" s="143">
        <v>2007</v>
      </c>
      <c r="B151" s="112">
        <v>42</v>
      </c>
      <c r="C151" s="112">
        <v>29</v>
      </c>
      <c r="D151" s="112">
        <v>5</v>
      </c>
      <c r="E151" s="112">
        <v>6</v>
      </c>
      <c r="F151" s="141">
        <v>10.7</v>
      </c>
      <c r="G151" s="142">
        <v>3.393122887747142</v>
      </c>
    </row>
    <row r="152" spans="1:7" x14ac:dyDescent="0.25">
      <c r="A152" s="143">
        <v>2008</v>
      </c>
      <c r="B152" s="144">
        <v>44</v>
      </c>
      <c r="C152" s="112">
        <v>18</v>
      </c>
      <c r="D152" s="112">
        <v>1</v>
      </c>
      <c r="E152" s="112">
        <v>1</v>
      </c>
      <c r="F152" s="141">
        <v>12.7</v>
      </c>
      <c r="G152" s="142">
        <v>3.2317124904545698</v>
      </c>
    </row>
    <row r="153" spans="1:7" x14ac:dyDescent="0.25">
      <c r="A153" s="143">
        <v>2008</v>
      </c>
      <c r="B153" s="144">
        <v>44</v>
      </c>
      <c r="C153" s="112">
        <v>12</v>
      </c>
      <c r="D153" s="112">
        <v>2</v>
      </c>
      <c r="E153" s="112">
        <v>1</v>
      </c>
      <c r="F153" s="141">
        <v>12.8</v>
      </c>
      <c r="G153" s="142">
        <v>3.2089725727505036</v>
      </c>
    </row>
    <row r="154" spans="1:7" x14ac:dyDescent="0.25">
      <c r="A154" s="143">
        <v>2008</v>
      </c>
      <c r="B154" s="144">
        <v>44</v>
      </c>
      <c r="C154" s="112">
        <v>10</v>
      </c>
      <c r="D154" s="112">
        <v>3</v>
      </c>
      <c r="E154" s="112">
        <v>1</v>
      </c>
      <c r="F154" s="141">
        <v>12.6</v>
      </c>
      <c r="G154" s="142">
        <v>3.5725250057180253</v>
      </c>
    </row>
    <row r="155" spans="1:7" x14ac:dyDescent="0.25">
      <c r="A155" s="143">
        <v>2008</v>
      </c>
      <c r="B155" s="144">
        <v>44</v>
      </c>
      <c r="C155" s="112">
        <v>27</v>
      </c>
      <c r="D155" s="112">
        <v>4</v>
      </c>
      <c r="E155" s="112">
        <v>1</v>
      </c>
      <c r="F155" s="141">
        <v>13</v>
      </c>
      <c r="G155" s="142">
        <v>3.3535677866046276</v>
      </c>
    </row>
    <row r="156" spans="1:7" x14ac:dyDescent="0.25">
      <c r="A156" s="143">
        <v>2008</v>
      </c>
      <c r="B156" s="144">
        <v>44</v>
      </c>
      <c r="C156" s="112">
        <v>35</v>
      </c>
      <c r="D156" s="112">
        <v>5</v>
      </c>
      <c r="E156" s="112">
        <v>1</v>
      </c>
      <c r="F156" s="141">
        <v>12.8</v>
      </c>
      <c r="G156" s="142">
        <v>3.3803152084741637</v>
      </c>
    </row>
    <row r="157" spans="1:7" x14ac:dyDescent="0.25">
      <c r="A157" s="143">
        <v>2008</v>
      </c>
      <c r="B157" s="144">
        <v>44</v>
      </c>
      <c r="C157" s="112">
        <v>21</v>
      </c>
      <c r="D157" s="112">
        <v>1</v>
      </c>
      <c r="E157" s="112">
        <v>2</v>
      </c>
      <c r="F157" s="141">
        <v>12.7</v>
      </c>
      <c r="G157" s="142">
        <v>3.2253591893593123</v>
      </c>
    </row>
    <row r="158" spans="1:7" x14ac:dyDescent="0.25">
      <c r="A158" s="143">
        <v>2008</v>
      </c>
      <c r="B158" s="144">
        <v>44</v>
      </c>
      <c r="C158" s="112">
        <v>15</v>
      </c>
      <c r="D158" s="112">
        <v>2</v>
      </c>
      <c r="E158" s="112">
        <v>2</v>
      </c>
      <c r="F158" s="141">
        <v>12.5</v>
      </c>
      <c r="G158" s="142">
        <v>3.3601054522982974</v>
      </c>
    </row>
    <row r="159" spans="1:7" x14ac:dyDescent="0.25">
      <c r="A159" s="143">
        <v>2008</v>
      </c>
      <c r="B159" s="144">
        <v>44</v>
      </c>
      <c r="C159" s="112">
        <v>8</v>
      </c>
      <c r="D159" s="112">
        <v>3</v>
      </c>
      <c r="E159" s="112">
        <v>2</v>
      </c>
      <c r="F159" s="141">
        <v>13</v>
      </c>
      <c r="G159" s="142">
        <v>3.6026055454588417</v>
      </c>
    </row>
    <row r="160" spans="1:7" x14ac:dyDescent="0.25">
      <c r="A160" s="143">
        <v>2008</v>
      </c>
      <c r="B160" s="144">
        <v>44</v>
      </c>
      <c r="C160" s="112">
        <v>4</v>
      </c>
      <c r="D160" s="112">
        <v>4</v>
      </c>
      <c r="E160" s="112">
        <v>2</v>
      </c>
      <c r="F160" s="141">
        <v>13</v>
      </c>
      <c r="G160" s="142">
        <v>3.5435118399680117</v>
      </c>
    </row>
    <row r="161" spans="1:7" x14ac:dyDescent="0.25">
      <c r="A161" s="143">
        <v>2008</v>
      </c>
      <c r="B161" s="144">
        <v>44</v>
      </c>
      <c r="C161" s="112">
        <v>30</v>
      </c>
      <c r="D161" s="112">
        <v>5</v>
      </c>
      <c r="E161" s="112">
        <v>2</v>
      </c>
      <c r="F161" s="141">
        <v>13</v>
      </c>
      <c r="G161" s="142">
        <v>3.3535677866046276</v>
      </c>
    </row>
    <row r="162" spans="1:7" x14ac:dyDescent="0.25">
      <c r="A162" s="143">
        <v>2008</v>
      </c>
      <c r="B162" s="144">
        <v>44</v>
      </c>
      <c r="C162" s="112">
        <v>20</v>
      </c>
      <c r="D162" s="112">
        <v>1</v>
      </c>
      <c r="E162" s="112">
        <v>3</v>
      </c>
      <c r="F162" s="141">
        <v>12.9</v>
      </c>
      <c r="G162" s="142">
        <v>3.3933420228619209</v>
      </c>
    </row>
    <row r="163" spans="1:7" x14ac:dyDescent="0.25">
      <c r="A163" s="143">
        <v>2008</v>
      </c>
      <c r="B163" s="144">
        <v>44</v>
      </c>
      <c r="C163" s="112">
        <v>14</v>
      </c>
      <c r="D163" s="112">
        <v>2</v>
      </c>
      <c r="E163" s="112">
        <v>3</v>
      </c>
      <c r="F163" s="141">
        <v>12.8</v>
      </c>
      <c r="G163" s="142">
        <v>3.5855033031061998</v>
      </c>
    </row>
    <row r="164" spans="1:7" x14ac:dyDescent="0.25">
      <c r="A164" s="143">
        <v>2008</v>
      </c>
      <c r="B164" s="144">
        <v>44</v>
      </c>
      <c r="C164" s="112">
        <v>7</v>
      </c>
      <c r="D164" s="112">
        <v>3</v>
      </c>
      <c r="E164" s="112">
        <v>3</v>
      </c>
      <c r="F164" s="141">
        <v>13</v>
      </c>
      <c r="G164" s="142">
        <v>3.6215999507951797</v>
      </c>
    </row>
    <row r="165" spans="1:7" x14ac:dyDescent="0.25">
      <c r="A165" s="143">
        <v>2008</v>
      </c>
      <c r="B165" s="144">
        <v>44</v>
      </c>
      <c r="C165" s="112">
        <v>28</v>
      </c>
      <c r="D165" s="112">
        <v>4</v>
      </c>
      <c r="E165" s="112">
        <v>3</v>
      </c>
      <c r="F165" s="141">
        <v>13.1</v>
      </c>
      <c r="G165" s="142">
        <v>3.4424679107886367</v>
      </c>
    </row>
    <row r="166" spans="1:7" x14ac:dyDescent="0.25">
      <c r="A166" s="143">
        <v>2008</v>
      </c>
      <c r="B166" s="144">
        <v>44</v>
      </c>
      <c r="C166" s="112">
        <v>32</v>
      </c>
      <c r="D166" s="112">
        <v>5</v>
      </c>
      <c r="E166" s="112">
        <v>3</v>
      </c>
      <c r="F166" s="141">
        <v>12.9</v>
      </c>
      <c r="G166" s="142">
        <v>3.4229228375070435</v>
      </c>
    </row>
    <row r="167" spans="1:7" x14ac:dyDescent="0.25">
      <c r="A167" s="143">
        <v>2008</v>
      </c>
      <c r="B167" s="144">
        <v>44</v>
      </c>
      <c r="C167" s="112">
        <v>23</v>
      </c>
      <c r="D167" s="112">
        <v>1</v>
      </c>
      <c r="E167" s="112">
        <v>4</v>
      </c>
      <c r="F167" s="141">
        <v>12.7</v>
      </c>
      <c r="G167" s="142">
        <v>2.8102768511357885</v>
      </c>
    </row>
    <row r="168" spans="1:7" x14ac:dyDescent="0.25">
      <c r="A168" s="143">
        <v>2008</v>
      </c>
      <c r="B168" s="144">
        <v>44</v>
      </c>
      <c r="C168" s="112">
        <v>16</v>
      </c>
      <c r="D168" s="112">
        <v>2</v>
      </c>
      <c r="E168" s="112">
        <v>4</v>
      </c>
      <c r="F168" s="141">
        <v>12.3</v>
      </c>
      <c r="G168" s="142">
        <v>2.9125070209549437</v>
      </c>
    </row>
    <row r="169" spans="1:7" x14ac:dyDescent="0.25">
      <c r="A169" s="143">
        <v>2008</v>
      </c>
      <c r="B169" s="144">
        <v>44</v>
      </c>
      <c r="C169" s="112">
        <v>6</v>
      </c>
      <c r="D169" s="112">
        <v>3</v>
      </c>
      <c r="E169" s="112">
        <v>4</v>
      </c>
      <c r="F169" s="141">
        <v>13.1</v>
      </c>
      <c r="G169" s="142">
        <v>3.2042567203911378</v>
      </c>
    </row>
    <row r="170" spans="1:7" x14ac:dyDescent="0.25">
      <c r="A170" s="143">
        <v>2008</v>
      </c>
      <c r="B170" s="144">
        <v>44</v>
      </c>
      <c r="C170" s="112">
        <v>29</v>
      </c>
      <c r="D170" s="112">
        <v>4</v>
      </c>
      <c r="E170" s="112">
        <v>4</v>
      </c>
      <c r="F170" s="141">
        <v>13.1</v>
      </c>
      <c r="G170" s="142">
        <v>3.3117679656147883</v>
      </c>
    </row>
    <row r="171" spans="1:7" x14ac:dyDescent="0.25">
      <c r="A171" s="143">
        <v>2008</v>
      </c>
      <c r="B171" s="144">
        <v>44</v>
      </c>
      <c r="C171" s="112">
        <v>33</v>
      </c>
      <c r="D171" s="112">
        <v>5</v>
      </c>
      <c r="E171" s="112">
        <v>4</v>
      </c>
      <c r="F171" s="141">
        <v>12.6</v>
      </c>
      <c r="G171" s="142">
        <v>3.1103229575004998</v>
      </c>
    </row>
    <row r="172" spans="1:7" x14ac:dyDescent="0.25">
      <c r="A172" s="143">
        <v>2008</v>
      </c>
      <c r="B172" s="144">
        <v>44</v>
      </c>
      <c r="C172" s="112">
        <v>19</v>
      </c>
      <c r="D172" s="112">
        <v>1</v>
      </c>
      <c r="E172" s="112">
        <v>5</v>
      </c>
      <c r="F172" s="141">
        <v>12.6</v>
      </c>
      <c r="G172" s="142">
        <v>3.2756980022755777</v>
      </c>
    </row>
    <row r="173" spans="1:7" x14ac:dyDescent="0.25">
      <c r="A173" s="143">
        <v>2008</v>
      </c>
      <c r="B173" s="144">
        <v>44</v>
      </c>
      <c r="C173" s="112">
        <v>13</v>
      </c>
      <c r="D173" s="112">
        <v>2</v>
      </c>
      <c r="E173" s="112">
        <v>5</v>
      </c>
      <c r="F173" s="141">
        <v>12.6</v>
      </c>
      <c r="G173" s="142">
        <v>3.6043278989440015</v>
      </c>
    </row>
    <row r="174" spans="1:7" x14ac:dyDescent="0.25">
      <c r="A174" s="143">
        <v>2008</v>
      </c>
      <c r="B174" s="144">
        <v>44</v>
      </c>
      <c r="C174" s="112">
        <v>11</v>
      </c>
      <c r="D174" s="112">
        <v>3</v>
      </c>
      <c r="E174" s="112">
        <v>5</v>
      </c>
      <c r="F174" s="141">
        <v>12.7</v>
      </c>
      <c r="G174" s="142">
        <v>3.6595014308686098</v>
      </c>
    </row>
    <row r="175" spans="1:7" x14ac:dyDescent="0.25">
      <c r="A175" s="143">
        <v>2008</v>
      </c>
      <c r="B175" s="144">
        <v>44</v>
      </c>
      <c r="C175" s="112">
        <v>3</v>
      </c>
      <c r="D175" s="112">
        <v>4</v>
      </c>
      <c r="E175" s="112">
        <v>5</v>
      </c>
      <c r="F175" s="141">
        <v>13</v>
      </c>
      <c r="G175" s="142">
        <v>3.4991915608498889</v>
      </c>
    </row>
    <row r="176" spans="1:7" x14ac:dyDescent="0.25">
      <c r="A176" s="143">
        <v>2008</v>
      </c>
      <c r="B176" s="144">
        <v>44</v>
      </c>
      <c r="C176" s="112">
        <v>34</v>
      </c>
      <c r="D176" s="112">
        <v>5</v>
      </c>
      <c r="E176" s="112">
        <v>5</v>
      </c>
      <c r="F176" s="141">
        <v>12.6</v>
      </c>
      <c r="G176" s="142">
        <v>3.2778181951573093</v>
      </c>
    </row>
    <row r="177" spans="1:7" x14ac:dyDescent="0.25">
      <c r="A177" s="143">
        <v>2008</v>
      </c>
      <c r="B177" s="144">
        <v>44</v>
      </c>
      <c r="C177" s="112">
        <v>22</v>
      </c>
      <c r="D177" s="112">
        <v>1</v>
      </c>
      <c r="E177" s="112">
        <v>6</v>
      </c>
      <c r="F177" s="141">
        <v>12.8</v>
      </c>
      <c r="G177" s="142">
        <v>2.4326423590396047</v>
      </c>
    </row>
    <row r="178" spans="1:7" x14ac:dyDescent="0.25">
      <c r="A178" s="143">
        <v>2008</v>
      </c>
      <c r="B178" s="144">
        <v>44</v>
      </c>
      <c r="C178" s="112">
        <v>17</v>
      </c>
      <c r="D178" s="112">
        <v>2</v>
      </c>
      <c r="E178" s="112">
        <v>6</v>
      </c>
      <c r="F178" s="141">
        <v>12.6</v>
      </c>
      <c r="G178" s="142">
        <v>3.409270153824679</v>
      </c>
    </row>
    <row r="179" spans="1:7" x14ac:dyDescent="0.25">
      <c r="A179" s="143">
        <v>2008</v>
      </c>
      <c r="B179" s="144">
        <v>44</v>
      </c>
      <c r="C179" s="112">
        <v>9</v>
      </c>
      <c r="D179" s="112">
        <v>3</v>
      </c>
      <c r="E179" s="112">
        <v>6</v>
      </c>
      <c r="F179" s="141">
        <v>13</v>
      </c>
      <c r="G179" s="142">
        <v>3.3472363181591813</v>
      </c>
    </row>
    <row r="180" spans="1:7" x14ac:dyDescent="0.25">
      <c r="A180" s="143">
        <v>2008</v>
      </c>
      <c r="B180" s="144">
        <v>44</v>
      </c>
      <c r="C180" s="112">
        <v>5</v>
      </c>
      <c r="D180" s="112">
        <v>4</v>
      </c>
      <c r="E180" s="112">
        <v>6</v>
      </c>
      <c r="F180" s="141">
        <v>13.1</v>
      </c>
      <c r="G180" s="142">
        <v>3.5520872196441236</v>
      </c>
    </row>
    <row r="181" spans="1:7" x14ac:dyDescent="0.25">
      <c r="A181" s="143">
        <v>2008</v>
      </c>
      <c r="B181" s="144">
        <v>44</v>
      </c>
      <c r="C181" s="112">
        <v>31</v>
      </c>
      <c r="D181" s="112">
        <v>5</v>
      </c>
      <c r="E181" s="112">
        <v>6</v>
      </c>
      <c r="F181" s="141">
        <v>12.9</v>
      </c>
      <c r="G181" s="142">
        <v>3.0700659770973675</v>
      </c>
    </row>
    <row r="182" spans="1:7" x14ac:dyDescent="0.25">
      <c r="A182" s="143">
        <v>2009</v>
      </c>
      <c r="B182" s="144">
        <v>42</v>
      </c>
      <c r="C182" s="112">
        <v>6</v>
      </c>
      <c r="D182" s="112">
        <v>1</v>
      </c>
      <c r="E182" s="112">
        <v>1</v>
      </c>
      <c r="F182" s="112">
        <v>10.8</v>
      </c>
      <c r="G182" s="142">
        <v>3.887491437148622</v>
      </c>
    </row>
    <row r="183" spans="1:7" x14ac:dyDescent="0.25">
      <c r="A183" s="143">
        <v>2009</v>
      </c>
      <c r="B183" s="144">
        <v>42</v>
      </c>
      <c r="C183" s="112">
        <v>13</v>
      </c>
      <c r="D183" s="112">
        <v>2</v>
      </c>
      <c r="E183" s="112">
        <v>1</v>
      </c>
      <c r="F183" s="112">
        <v>10.7</v>
      </c>
      <c r="G183" s="142">
        <v>3.7916589749562886</v>
      </c>
    </row>
    <row r="184" spans="1:7" x14ac:dyDescent="0.25">
      <c r="A184" s="143">
        <v>2009</v>
      </c>
      <c r="B184" s="144">
        <v>42</v>
      </c>
      <c r="C184" s="112">
        <v>15</v>
      </c>
      <c r="D184" s="112">
        <v>3</v>
      </c>
      <c r="E184" s="112">
        <v>1</v>
      </c>
      <c r="F184" s="112">
        <v>10.7</v>
      </c>
      <c r="G184" s="142">
        <v>4.056607546899798</v>
      </c>
    </row>
    <row r="185" spans="1:7" x14ac:dyDescent="0.25">
      <c r="A185" s="143">
        <v>2009</v>
      </c>
      <c r="B185" s="144">
        <v>42</v>
      </c>
      <c r="C185" s="112">
        <v>22</v>
      </c>
      <c r="D185" s="112">
        <v>4</v>
      </c>
      <c r="E185" s="112">
        <v>1</v>
      </c>
      <c r="F185" s="112">
        <v>10.6</v>
      </c>
      <c r="G185" s="142">
        <v>3.9318710148217892</v>
      </c>
    </row>
    <row r="186" spans="1:7" x14ac:dyDescent="0.25">
      <c r="A186" s="143">
        <v>2009</v>
      </c>
      <c r="B186" s="144">
        <v>42</v>
      </c>
      <c r="C186" s="112">
        <v>26</v>
      </c>
      <c r="D186" s="112">
        <v>5</v>
      </c>
      <c r="E186" s="112">
        <v>1</v>
      </c>
      <c r="F186" s="112">
        <v>10.7</v>
      </c>
      <c r="G186" s="142">
        <v>3.8651321083523875</v>
      </c>
    </row>
    <row r="187" spans="1:7" x14ac:dyDescent="0.25">
      <c r="A187" s="143">
        <v>2009</v>
      </c>
      <c r="B187" s="144">
        <v>42</v>
      </c>
      <c r="C187" s="112">
        <v>4</v>
      </c>
      <c r="D187" s="112">
        <v>1</v>
      </c>
      <c r="E187" s="112">
        <v>2</v>
      </c>
      <c r="F187" s="112">
        <v>10.7</v>
      </c>
      <c r="G187" s="142">
        <v>3.934152324572965</v>
      </c>
    </row>
    <row r="188" spans="1:7" x14ac:dyDescent="0.25">
      <c r="A188" s="143">
        <v>2009</v>
      </c>
      <c r="B188" s="144">
        <v>42</v>
      </c>
      <c r="C188" s="112">
        <v>8</v>
      </c>
      <c r="D188" s="112">
        <v>2</v>
      </c>
      <c r="E188" s="112">
        <v>2</v>
      </c>
      <c r="F188" s="112">
        <v>10.8</v>
      </c>
      <c r="G188" s="142">
        <v>4.072080561452589</v>
      </c>
    </row>
    <row r="189" spans="1:7" x14ac:dyDescent="0.25">
      <c r="A189" s="143">
        <v>2009</v>
      </c>
      <c r="B189" s="144">
        <v>42</v>
      </c>
      <c r="C189" s="112">
        <v>17</v>
      </c>
      <c r="D189" s="112">
        <v>3</v>
      </c>
      <c r="E189" s="112">
        <v>2</v>
      </c>
      <c r="F189" s="112">
        <v>10.7</v>
      </c>
      <c r="G189" s="142">
        <v>4.1323071388836592</v>
      </c>
    </row>
    <row r="190" spans="1:7" x14ac:dyDescent="0.25">
      <c r="A190" s="143">
        <v>2009</v>
      </c>
      <c r="B190" s="144">
        <v>42</v>
      </c>
      <c r="C190" s="112">
        <v>30</v>
      </c>
      <c r="D190" s="112">
        <v>4</v>
      </c>
      <c r="E190" s="112">
        <v>2</v>
      </c>
      <c r="F190" s="112">
        <v>10.7</v>
      </c>
      <c r="G190" s="142">
        <v>3.8562262740013451</v>
      </c>
    </row>
    <row r="191" spans="1:7" x14ac:dyDescent="0.25">
      <c r="A191" s="143">
        <v>2009</v>
      </c>
      <c r="B191" s="144">
        <v>42</v>
      </c>
      <c r="C191" s="112">
        <v>32</v>
      </c>
      <c r="D191" s="112">
        <v>5</v>
      </c>
      <c r="E191" s="112">
        <v>2</v>
      </c>
      <c r="F191" s="112">
        <v>10.6</v>
      </c>
      <c r="G191" s="142">
        <v>4.0210290877202421</v>
      </c>
    </row>
    <row r="192" spans="1:7" x14ac:dyDescent="0.25">
      <c r="A192" s="143">
        <v>2009</v>
      </c>
      <c r="B192" s="144">
        <v>42</v>
      </c>
      <c r="C192" s="112">
        <v>7</v>
      </c>
      <c r="D192" s="112">
        <v>1</v>
      </c>
      <c r="E192" s="112">
        <v>3</v>
      </c>
      <c r="F192" s="112">
        <v>10.9</v>
      </c>
      <c r="G192" s="142">
        <v>3.7454019915534644</v>
      </c>
    </row>
    <row r="193" spans="1:7" x14ac:dyDescent="0.25">
      <c r="A193" s="143">
        <v>2009</v>
      </c>
      <c r="B193" s="144">
        <v>42</v>
      </c>
      <c r="C193" s="112">
        <v>10</v>
      </c>
      <c r="D193" s="112">
        <v>2</v>
      </c>
      <c r="E193" s="112">
        <v>3</v>
      </c>
      <c r="F193" s="112">
        <v>10.7</v>
      </c>
      <c r="G193" s="142">
        <v>4.165704017700067</v>
      </c>
    </row>
    <row r="194" spans="1:7" x14ac:dyDescent="0.25">
      <c r="A194" s="143">
        <v>2009</v>
      </c>
      <c r="B194" s="144">
        <v>42</v>
      </c>
      <c r="C194" s="112">
        <v>18</v>
      </c>
      <c r="D194" s="112">
        <v>3</v>
      </c>
      <c r="E194" s="112">
        <v>3</v>
      </c>
      <c r="F194" s="112">
        <v>10.7</v>
      </c>
      <c r="G194" s="142">
        <v>3.9608698276260932</v>
      </c>
    </row>
    <row r="195" spans="1:7" x14ac:dyDescent="0.25">
      <c r="A195" s="143">
        <v>2009</v>
      </c>
      <c r="B195" s="144">
        <v>42</v>
      </c>
      <c r="C195" s="112">
        <v>21</v>
      </c>
      <c r="D195" s="112">
        <v>4</v>
      </c>
      <c r="E195" s="112">
        <v>3</v>
      </c>
      <c r="F195" s="112">
        <v>10.6</v>
      </c>
      <c r="G195" s="142">
        <v>4.0477765095897782</v>
      </c>
    </row>
    <row r="196" spans="1:7" x14ac:dyDescent="0.25">
      <c r="A196" s="143">
        <v>2009</v>
      </c>
      <c r="B196" s="144">
        <v>42</v>
      </c>
      <c r="C196" s="112">
        <v>31</v>
      </c>
      <c r="D196" s="112">
        <v>5</v>
      </c>
      <c r="E196" s="112">
        <v>3</v>
      </c>
      <c r="F196" s="112">
        <v>10.7</v>
      </c>
      <c r="G196" s="142">
        <v>3.8450939810625426</v>
      </c>
    </row>
    <row r="197" spans="1:7" x14ac:dyDescent="0.25">
      <c r="A197" s="143">
        <v>2009</v>
      </c>
      <c r="B197" s="144">
        <v>42</v>
      </c>
      <c r="C197" s="112">
        <v>2</v>
      </c>
      <c r="D197" s="112">
        <v>1</v>
      </c>
      <c r="E197" s="112">
        <v>4</v>
      </c>
      <c r="F197" s="112">
        <v>10.7</v>
      </c>
      <c r="G197" s="142">
        <v>3.6424862495763284</v>
      </c>
    </row>
    <row r="198" spans="1:7" x14ac:dyDescent="0.25">
      <c r="A198" s="143">
        <v>2009</v>
      </c>
      <c r="B198" s="144">
        <v>42</v>
      </c>
      <c r="C198" s="112">
        <v>11</v>
      </c>
      <c r="D198" s="112">
        <v>2</v>
      </c>
      <c r="E198" s="112">
        <v>4</v>
      </c>
      <c r="F198" s="112">
        <v>10.8</v>
      </c>
      <c r="G198" s="142">
        <v>4.1143359031607263</v>
      </c>
    </row>
    <row r="199" spans="1:7" x14ac:dyDescent="0.25">
      <c r="A199" s="143">
        <v>2009</v>
      </c>
      <c r="B199" s="144">
        <v>42</v>
      </c>
      <c r="C199" s="112">
        <v>16</v>
      </c>
      <c r="D199" s="112">
        <v>3</v>
      </c>
      <c r="E199" s="112">
        <v>4</v>
      </c>
      <c r="F199" s="112">
        <v>10.7</v>
      </c>
      <c r="G199" s="142">
        <v>4.0165312923201082</v>
      </c>
    </row>
    <row r="200" spans="1:7" x14ac:dyDescent="0.25">
      <c r="A200" s="143">
        <v>2009</v>
      </c>
      <c r="B200" s="144">
        <v>42</v>
      </c>
      <c r="C200" s="112">
        <v>20</v>
      </c>
      <c r="D200" s="112">
        <v>4</v>
      </c>
      <c r="E200" s="112">
        <v>4</v>
      </c>
      <c r="F200" s="112">
        <v>10.6</v>
      </c>
      <c r="G200" s="142">
        <v>4.0700660278143923</v>
      </c>
    </row>
    <row r="201" spans="1:7" x14ac:dyDescent="0.25">
      <c r="A201" s="143">
        <v>2009</v>
      </c>
      <c r="B201" s="144">
        <v>42</v>
      </c>
      <c r="C201" s="112">
        <v>28</v>
      </c>
      <c r="D201" s="112">
        <v>5</v>
      </c>
      <c r="E201" s="112">
        <v>4</v>
      </c>
      <c r="F201" s="112">
        <v>10.7</v>
      </c>
      <c r="G201" s="142">
        <v>3.6669772940416956</v>
      </c>
    </row>
    <row r="202" spans="1:7" x14ac:dyDescent="0.25">
      <c r="A202" s="143">
        <v>2009</v>
      </c>
      <c r="B202" s="144">
        <v>42</v>
      </c>
      <c r="C202" s="112">
        <v>5</v>
      </c>
      <c r="D202" s="112">
        <v>1</v>
      </c>
      <c r="E202" s="112">
        <v>5</v>
      </c>
      <c r="F202" s="112">
        <v>10.8</v>
      </c>
      <c r="G202" s="142">
        <v>3.9230748827975788</v>
      </c>
    </row>
    <row r="203" spans="1:7" x14ac:dyDescent="0.25">
      <c r="A203" s="143">
        <v>2009</v>
      </c>
      <c r="B203" s="144">
        <v>42</v>
      </c>
      <c r="C203" s="112">
        <v>12</v>
      </c>
      <c r="D203" s="112">
        <v>2</v>
      </c>
      <c r="E203" s="112">
        <v>5</v>
      </c>
      <c r="F203" s="112">
        <v>10.6</v>
      </c>
      <c r="G203" s="142">
        <v>4.0722949796368528</v>
      </c>
    </row>
    <row r="204" spans="1:7" x14ac:dyDescent="0.25">
      <c r="A204" s="143">
        <v>2009</v>
      </c>
      <c r="B204" s="144">
        <v>42</v>
      </c>
      <c r="C204" s="112">
        <v>14</v>
      </c>
      <c r="D204" s="112">
        <v>3</v>
      </c>
      <c r="E204" s="112">
        <v>5</v>
      </c>
      <c r="F204" s="112">
        <v>10.8</v>
      </c>
      <c r="G204" s="142">
        <v>4.1143359031607263</v>
      </c>
    </row>
    <row r="205" spans="1:7" x14ac:dyDescent="0.25">
      <c r="A205" s="143">
        <v>2009</v>
      </c>
      <c r="B205" s="144">
        <v>42</v>
      </c>
      <c r="C205" s="112">
        <v>27</v>
      </c>
      <c r="D205" s="112">
        <v>4</v>
      </c>
      <c r="E205" s="112">
        <v>5</v>
      </c>
      <c r="F205" s="112">
        <v>10.7</v>
      </c>
      <c r="G205" s="142">
        <v>3.8651321083523875</v>
      </c>
    </row>
    <row r="206" spans="1:7" x14ac:dyDescent="0.25">
      <c r="A206" s="143">
        <v>2009</v>
      </c>
      <c r="B206" s="144">
        <v>42</v>
      </c>
      <c r="C206" s="112">
        <v>34</v>
      </c>
      <c r="D206" s="112">
        <v>5</v>
      </c>
      <c r="E206" s="112">
        <v>5</v>
      </c>
      <c r="F206" s="112">
        <v>10.6</v>
      </c>
      <c r="G206" s="142">
        <v>3.8092786645864161</v>
      </c>
    </row>
    <row r="207" spans="1:7" x14ac:dyDescent="0.25">
      <c r="A207" s="143">
        <v>2009</v>
      </c>
      <c r="B207" s="144">
        <v>42</v>
      </c>
      <c r="C207" s="112">
        <v>3</v>
      </c>
      <c r="D207" s="112">
        <v>1</v>
      </c>
      <c r="E207" s="112">
        <v>6</v>
      </c>
      <c r="F207" s="112">
        <v>10.8</v>
      </c>
      <c r="G207" s="142">
        <v>3.4827297428917281</v>
      </c>
    </row>
    <row r="208" spans="1:7" x14ac:dyDescent="0.25">
      <c r="A208" s="143">
        <v>2009</v>
      </c>
      <c r="B208" s="144">
        <v>42</v>
      </c>
      <c r="C208" s="112">
        <v>9</v>
      </c>
      <c r="D208" s="112">
        <v>2</v>
      </c>
      <c r="E208" s="112">
        <v>6</v>
      </c>
      <c r="F208" s="112">
        <v>10.7</v>
      </c>
      <c r="G208" s="142">
        <v>3.751582720376597</v>
      </c>
    </row>
    <row r="209" spans="1:7" x14ac:dyDescent="0.25">
      <c r="A209" s="143">
        <v>2009</v>
      </c>
      <c r="B209" s="144">
        <v>42</v>
      </c>
      <c r="C209" s="112">
        <v>19</v>
      </c>
      <c r="D209" s="112">
        <v>3</v>
      </c>
      <c r="E209" s="112">
        <v>6</v>
      </c>
      <c r="F209" s="112">
        <v>10.7</v>
      </c>
      <c r="G209" s="142">
        <v>3.7872060577807667</v>
      </c>
    </row>
    <row r="210" spans="1:7" x14ac:dyDescent="0.25">
      <c r="A210" s="143">
        <v>2009</v>
      </c>
      <c r="B210" s="144">
        <v>42</v>
      </c>
      <c r="C210" s="112">
        <v>29</v>
      </c>
      <c r="D210" s="112">
        <v>4</v>
      </c>
      <c r="E210" s="112">
        <v>6</v>
      </c>
      <c r="F210" s="112">
        <v>10.7</v>
      </c>
      <c r="G210" s="142">
        <v>4.0699662984263627</v>
      </c>
    </row>
    <row r="211" spans="1:7" x14ac:dyDescent="0.25">
      <c r="A211" s="143">
        <v>2009</v>
      </c>
      <c r="B211" s="144">
        <v>42</v>
      </c>
      <c r="C211" s="112">
        <v>33</v>
      </c>
      <c r="D211" s="112">
        <v>5</v>
      </c>
      <c r="E211" s="112">
        <v>6</v>
      </c>
      <c r="F211" s="112">
        <v>10.6</v>
      </c>
      <c r="G211" s="142">
        <v>3.7646996281371896</v>
      </c>
    </row>
    <row r="212" spans="1:7" x14ac:dyDescent="0.25">
      <c r="A212" s="143">
        <v>2010</v>
      </c>
      <c r="B212" s="144">
        <v>44</v>
      </c>
      <c r="C212" s="112">
        <v>10</v>
      </c>
      <c r="D212" s="112">
        <v>1</v>
      </c>
      <c r="E212" s="112">
        <v>1</v>
      </c>
      <c r="F212" s="112">
        <v>10.3</v>
      </c>
      <c r="G212" s="142">
        <v>3.4380601413766154</v>
      </c>
    </row>
    <row r="213" spans="1:7" x14ac:dyDescent="0.25">
      <c r="A213" s="143">
        <v>2010</v>
      </c>
      <c r="B213" s="144">
        <v>44</v>
      </c>
      <c r="C213" s="112">
        <v>12</v>
      </c>
      <c r="D213" s="112">
        <v>2</v>
      </c>
      <c r="E213" s="112">
        <v>1</v>
      </c>
      <c r="F213" s="112">
        <v>10.199999999999999</v>
      </c>
      <c r="G213" s="142">
        <v>3.5137806226241848</v>
      </c>
    </row>
    <row r="214" spans="1:7" x14ac:dyDescent="0.25">
      <c r="A214" s="143">
        <v>2010</v>
      </c>
      <c r="B214" s="144">
        <v>44</v>
      </c>
      <c r="C214" s="112">
        <v>18</v>
      </c>
      <c r="D214" s="112">
        <v>3</v>
      </c>
      <c r="E214" s="112">
        <v>1</v>
      </c>
      <c r="F214" s="112">
        <v>10.3</v>
      </c>
      <c r="G214" s="142">
        <v>3.3336127446765658</v>
      </c>
    </row>
    <row r="215" spans="1:7" x14ac:dyDescent="0.25">
      <c r="A215" s="143">
        <v>2010</v>
      </c>
      <c r="B215" s="144">
        <v>44</v>
      </c>
      <c r="C215" s="112">
        <v>27</v>
      </c>
      <c r="D215" s="112">
        <v>4</v>
      </c>
      <c r="E215" s="112">
        <v>1</v>
      </c>
      <c r="F215" s="112">
        <v>10.6</v>
      </c>
      <c r="G215" s="142">
        <v>2.4029305484956103</v>
      </c>
    </row>
    <row r="216" spans="1:7" x14ac:dyDescent="0.25">
      <c r="A216" s="143">
        <v>2010</v>
      </c>
      <c r="B216" s="144">
        <v>44</v>
      </c>
      <c r="C216" s="112">
        <v>35</v>
      </c>
      <c r="D216" s="112">
        <v>5</v>
      </c>
      <c r="E216" s="112">
        <v>1</v>
      </c>
      <c r="F216" s="112">
        <v>10.199999999999999</v>
      </c>
      <c r="G216" s="142">
        <v>3.3612916929380772</v>
      </c>
    </row>
    <row r="217" spans="1:7" x14ac:dyDescent="0.25">
      <c r="A217" s="143">
        <v>2010</v>
      </c>
      <c r="B217" s="144">
        <v>44</v>
      </c>
      <c r="C217" s="112">
        <v>4</v>
      </c>
      <c r="D217" s="112">
        <v>1</v>
      </c>
      <c r="E217" s="112">
        <v>2</v>
      </c>
      <c r="F217" s="112">
        <v>11.2</v>
      </c>
      <c r="G217" s="142">
        <v>2.7874762871822467</v>
      </c>
    </row>
    <row r="218" spans="1:7" x14ac:dyDescent="0.25">
      <c r="A218" s="143">
        <v>2010</v>
      </c>
      <c r="B218" s="144">
        <v>44</v>
      </c>
      <c r="C218" s="112">
        <v>8</v>
      </c>
      <c r="D218" s="112">
        <v>2</v>
      </c>
      <c r="E218" s="112">
        <v>2</v>
      </c>
      <c r="F218" s="112">
        <v>10.5</v>
      </c>
      <c r="G218" s="142">
        <v>3.2132808823133834</v>
      </c>
    </row>
    <row r="219" spans="1:7" x14ac:dyDescent="0.25">
      <c r="A219" s="143">
        <v>2010</v>
      </c>
      <c r="B219" s="144">
        <v>44</v>
      </c>
      <c r="C219" s="112">
        <v>15</v>
      </c>
      <c r="D219" s="112">
        <v>3</v>
      </c>
      <c r="E219" s="112">
        <v>2</v>
      </c>
      <c r="F219" s="112">
        <v>10.1</v>
      </c>
      <c r="G219" s="142">
        <v>3.0815256923986265</v>
      </c>
    </row>
    <row r="220" spans="1:7" x14ac:dyDescent="0.25">
      <c r="A220" s="143">
        <v>2010</v>
      </c>
      <c r="B220" s="144">
        <v>44</v>
      </c>
      <c r="C220" s="112">
        <v>21</v>
      </c>
      <c r="D220" s="112">
        <v>4</v>
      </c>
      <c r="E220" s="112">
        <v>2</v>
      </c>
      <c r="F220" s="112">
        <v>10.199999999999999</v>
      </c>
      <c r="G220" s="142">
        <v>2.6663778562256684</v>
      </c>
    </row>
    <row r="221" spans="1:7" x14ac:dyDescent="0.25">
      <c r="A221" s="143">
        <v>2010</v>
      </c>
      <c r="B221" s="144">
        <v>44</v>
      </c>
      <c r="C221" s="112">
        <v>30</v>
      </c>
      <c r="D221" s="112">
        <v>5</v>
      </c>
      <c r="E221" s="112">
        <v>2</v>
      </c>
      <c r="F221" s="112">
        <v>10.4</v>
      </c>
      <c r="G221" s="142">
        <v>2.829977178816045</v>
      </c>
    </row>
    <row r="222" spans="1:7" x14ac:dyDescent="0.25">
      <c r="A222" s="143">
        <v>2010</v>
      </c>
      <c r="B222" s="144">
        <v>44</v>
      </c>
      <c r="C222" s="112">
        <v>7</v>
      </c>
      <c r="D222" s="112">
        <v>1</v>
      </c>
      <c r="E222" s="112">
        <v>3</v>
      </c>
      <c r="F222" s="112">
        <v>10.3</v>
      </c>
      <c r="G222" s="142">
        <v>3.0616143157701883</v>
      </c>
    </row>
    <row r="223" spans="1:7" x14ac:dyDescent="0.25">
      <c r="A223" s="143">
        <v>2010</v>
      </c>
      <c r="B223" s="144">
        <v>44</v>
      </c>
      <c r="C223" s="112">
        <v>14</v>
      </c>
      <c r="D223" s="112">
        <v>2</v>
      </c>
      <c r="E223" s="112">
        <v>3</v>
      </c>
      <c r="F223" s="112">
        <v>10.1</v>
      </c>
      <c r="G223" s="142">
        <v>3.2254610750584352</v>
      </c>
    </row>
    <row r="224" spans="1:7" x14ac:dyDescent="0.25">
      <c r="A224" s="143">
        <v>2010</v>
      </c>
      <c r="B224" s="144">
        <v>44</v>
      </c>
      <c r="C224" s="112">
        <v>20</v>
      </c>
      <c r="D224" s="112">
        <v>3</v>
      </c>
      <c r="E224" s="112">
        <v>3</v>
      </c>
      <c r="F224" s="112">
        <v>10.3</v>
      </c>
      <c r="G224" s="142">
        <v>2.9223511201701236</v>
      </c>
    </row>
    <row r="225" spans="1:7" x14ac:dyDescent="0.25">
      <c r="A225" s="143">
        <v>2010</v>
      </c>
      <c r="B225" s="144">
        <v>44</v>
      </c>
      <c r="C225" s="112">
        <v>28</v>
      </c>
      <c r="D225" s="112">
        <v>4</v>
      </c>
      <c r="E225" s="112">
        <v>3</v>
      </c>
      <c r="F225" s="112">
        <v>10.4</v>
      </c>
      <c r="G225" s="142">
        <v>2.6387037596641165</v>
      </c>
    </row>
    <row r="226" spans="1:7" x14ac:dyDescent="0.25">
      <c r="A226" s="143">
        <v>2010</v>
      </c>
      <c r="B226" s="144">
        <v>44</v>
      </c>
      <c r="C226" s="112">
        <v>32</v>
      </c>
      <c r="D226" s="112">
        <v>5</v>
      </c>
      <c r="E226" s="112">
        <v>3</v>
      </c>
      <c r="F226" s="112">
        <v>10.4</v>
      </c>
      <c r="G226" s="142">
        <v>3.1038459380563079</v>
      </c>
    </row>
    <row r="227" spans="1:7" x14ac:dyDescent="0.25">
      <c r="A227" s="143">
        <v>2010</v>
      </c>
      <c r="B227" s="144">
        <v>44</v>
      </c>
      <c r="C227" s="112">
        <v>6</v>
      </c>
      <c r="D227" s="112">
        <v>1</v>
      </c>
      <c r="E227" s="112">
        <v>4</v>
      </c>
      <c r="F227" s="112">
        <v>10.8</v>
      </c>
      <c r="G227" s="142">
        <v>2.8173433521249023</v>
      </c>
    </row>
    <row r="228" spans="1:7" x14ac:dyDescent="0.25">
      <c r="A228" s="143">
        <v>2010</v>
      </c>
      <c r="B228" s="144">
        <v>44</v>
      </c>
      <c r="C228" s="112">
        <v>16</v>
      </c>
      <c r="D228" s="112">
        <v>2</v>
      </c>
      <c r="E228" s="112">
        <v>4</v>
      </c>
      <c r="F228" s="112">
        <v>10.199999999999999</v>
      </c>
      <c r="G228" s="142">
        <v>2.960463649191734</v>
      </c>
    </row>
    <row r="229" spans="1:7" x14ac:dyDescent="0.25">
      <c r="A229" s="143">
        <v>2010</v>
      </c>
      <c r="B229" s="144">
        <v>44</v>
      </c>
      <c r="C229" s="112">
        <v>23</v>
      </c>
      <c r="D229" s="112">
        <v>3</v>
      </c>
      <c r="E229" s="112">
        <v>4</v>
      </c>
      <c r="F229" s="112">
        <v>10.1</v>
      </c>
      <c r="G229" s="142">
        <v>2.1503073833722897</v>
      </c>
    </row>
    <row r="230" spans="1:7" x14ac:dyDescent="0.25">
      <c r="A230" s="143">
        <v>2010</v>
      </c>
      <c r="B230" s="144">
        <v>44</v>
      </c>
      <c r="C230" s="112">
        <v>29</v>
      </c>
      <c r="D230" s="112">
        <v>4</v>
      </c>
      <c r="E230" s="112">
        <v>4</v>
      </c>
      <c r="F230" s="112">
        <v>10.6</v>
      </c>
      <c r="G230" s="142">
        <v>2.5569089500688853</v>
      </c>
    </row>
    <row r="231" spans="1:7" x14ac:dyDescent="0.25">
      <c r="A231" s="143">
        <v>2010</v>
      </c>
      <c r="B231" s="144">
        <v>44</v>
      </c>
      <c r="C231" s="112">
        <v>33</v>
      </c>
      <c r="D231" s="112">
        <v>5</v>
      </c>
      <c r="E231" s="112">
        <v>4</v>
      </c>
      <c r="F231" s="112">
        <v>10.199999999999999</v>
      </c>
      <c r="G231" s="142">
        <v>2.7927258265370147</v>
      </c>
    </row>
    <row r="232" spans="1:7" x14ac:dyDescent="0.25">
      <c r="A232" s="143">
        <v>2010</v>
      </c>
      <c r="B232" s="144">
        <v>44</v>
      </c>
      <c r="C232" s="112">
        <v>3</v>
      </c>
      <c r="D232" s="112">
        <v>1</v>
      </c>
      <c r="E232" s="112">
        <v>5</v>
      </c>
      <c r="F232" s="112">
        <v>11.5</v>
      </c>
      <c r="G232" s="142">
        <v>2.5955745728857309</v>
      </c>
    </row>
    <row r="233" spans="1:7" x14ac:dyDescent="0.25">
      <c r="A233" s="143">
        <v>2010</v>
      </c>
      <c r="B233" s="144">
        <v>44</v>
      </c>
      <c r="C233" s="112">
        <v>11</v>
      </c>
      <c r="D233" s="112">
        <v>2</v>
      </c>
      <c r="E233" s="112">
        <v>5</v>
      </c>
      <c r="F233" s="112">
        <v>10.199999999999999</v>
      </c>
      <c r="G233" s="142">
        <v>3.396146305437759</v>
      </c>
    </row>
    <row r="234" spans="1:7" x14ac:dyDescent="0.25">
      <c r="A234" s="143">
        <v>2010</v>
      </c>
      <c r="B234" s="144">
        <v>44</v>
      </c>
      <c r="C234" s="112">
        <v>13</v>
      </c>
      <c r="D234" s="112">
        <v>3</v>
      </c>
      <c r="E234" s="112">
        <v>5</v>
      </c>
      <c r="F234" s="112">
        <v>10.1</v>
      </c>
      <c r="G234" s="142">
        <v>3.4391833099169373</v>
      </c>
    </row>
    <row r="235" spans="1:7" x14ac:dyDescent="0.25">
      <c r="A235" s="143">
        <v>2010</v>
      </c>
      <c r="B235" s="144">
        <v>44</v>
      </c>
      <c r="C235" s="112">
        <v>19</v>
      </c>
      <c r="D235" s="112">
        <v>4</v>
      </c>
      <c r="E235" s="112">
        <v>5</v>
      </c>
      <c r="F235" s="112">
        <v>10.199999999999999</v>
      </c>
      <c r="G235" s="142">
        <v>3.1804833905959766</v>
      </c>
    </row>
    <row r="236" spans="1:7" x14ac:dyDescent="0.25">
      <c r="A236" s="143">
        <v>2010</v>
      </c>
      <c r="B236" s="144">
        <v>44</v>
      </c>
      <c r="C236" s="112">
        <v>34</v>
      </c>
      <c r="D236" s="112">
        <v>5</v>
      </c>
      <c r="E236" s="112">
        <v>5</v>
      </c>
      <c r="F236" s="112">
        <v>10.3</v>
      </c>
      <c r="G236" s="142">
        <v>3.2792130588952908</v>
      </c>
    </row>
    <row r="237" spans="1:7" x14ac:dyDescent="0.25">
      <c r="A237" s="143">
        <v>2010</v>
      </c>
      <c r="B237" s="144">
        <v>44</v>
      </c>
      <c r="C237" s="112">
        <v>5</v>
      </c>
      <c r="D237" s="112">
        <v>1</v>
      </c>
      <c r="E237" s="112">
        <v>6</v>
      </c>
      <c r="F237" s="112">
        <v>10.7</v>
      </c>
      <c r="G237" s="142">
        <v>2.6970236190116141</v>
      </c>
    </row>
    <row r="238" spans="1:7" x14ac:dyDescent="0.25">
      <c r="A238" s="143">
        <v>2010</v>
      </c>
      <c r="B238" s="144">
        <v>44</v>
      </c>
      <c r="C238" s="112">
        <v>9</v>
      </c>
      <c r="D238" s="112">
        <v>2</v>
      </c>
      <c r="E238" s="112">
        <v>6</v>
      </c>
      <c r="F238" s="112">
        <v>10.199999999999999</v>
      </c>
      <c r="G238" s="142">
        <v>3.0149239812224873</v>
      </c>
    </row>
    <row r="239" spans="1:7" x14ac:dyDescent="0.25">
      <c r="A239" s="143">
        <v>2010</v>
      </c>
      <c r="B239" s="144">
        <v>44</v>
      </c>
      <c r="C239" s="112">
        <v>17</v>
      </c>
      <c r="D239" s="112">
        <v>3</v>
      </c>
      <c r="E239" s="112">
        <v>6</v>
      </c>
      <c r="F239" s="112">
        <v>10.199999999999999</v>
      </c>
      <c r="G239" s="142">
        <v>3.1695913241898257</v>
      </c>
    </row>
    <row r="240" spans="1:7" x14ac:dyDescent="0.25">
      <c r="A240" s="143">
        <v>2010</v>
      </c>
      <c r="B240" s="144">
        <v>44</v>
      </c>
      <c r="C240" s="112">
        <v>22</v>
      </c>
      <c r="D240" s="112">
        <v>4</v>
      </c>
      <c r="E240" s="112">
        <v>6</v>
      </c>
      <c r="F240" s="112">
        <v>10.3</v>
      </c>
      <c r="G240" s="142">
        <v>2.408818086394882</v>
      </c>
    </row>
    <row r="241" spans="1:7" x14ac:dyDescent="0.25">
      <c r="A241" s="143">
        <v>2010</v>
      </c>
      <c r="B241" s="144">
        <v>44</v>
      </c>
      <c r="C241" s="112">
        <v>31</v>
      </c>
      <c r="D241" s="112">
        <v>5</v>
      </c>
      <c r="E241" s="112">
        <v>6</v>
      </c>
      <c r="F241" s="112">
        <v>10.3</v>
      </c>
      <c r="G241" s="142">
        <v>2.7700319999825522</v>
      </c>
    </row>
    <row r="242" spans="1:7" x14ac:dyDescent="0.25">
      <c r="A242" s="143">
        <v>2011</v>
      </c>
      <c r="B242" s="144">
        <v>42</v>
      </c>
      <c r="C242" s="112">
        <v>6</v>
      </c>
      <c r="D242" s="112">
        <v>1</v>
      </c>
      <c r="E242" s="112">
        <v>1</v>
      </c>
      <c r="F242" s="112">
        <v>10</v>
      </c>
      <c r="G242" s="142">
        <v>3.5700627679892403</v>
      </c>
    </row>
    <row r="243" spans="1:7" x14ac:dyDescent="0.25">
      <c r="A243" s="143">
        <v>2011</v>
      </c>
      <c r="B243" s="144">
        <v>42</v>
      </c>
      <c r="C243" s="112">
        <v>13</v>
      </c>
      <c r="D243" s="112">
        <v>2</v>
      </c>
      <c r="E243" s="112">
        <v>1</v>
      </c>
      <c r="F243" s="112">
        <v>9.4</v>
      </c>
      <c r="G243" s="142">
        <v>3.709065589024882</v>
      </c>
    </row>
    <row r="244" spans="1:7" x14ac:dyDescent="0.25">
      <c r="A244" s="143">
        <v>2011</v>
      </c>
      <c r="B244" s="144">
        <v>42</v>
      </c>
      <c r="C244" s="112">
        <v>15</v>
      </c>
      <c r="D244" s="112">
        <v>3</v>
      </c>
      <c r="E244" s="112">
        <v>1</v>
      </c>
      <c r="F244" s="112">
        <v>9.5</v>
      </c>
      <c r="G244" s="142">
        <v>3.792970416408878</v>
      </c>
    </row>
    <row r="245" spans="1:7" x14ac:dyDescent="0.25">
      <c r="A245" s="143">
        <v>2011</v>
      </c>
      <c r="B245" s="144">
        <v>42</v>
      </c>
      <c r="C245" s="112">
        <v>22</v>
      </c>
      <c r="D245" s="112">
        <v>4</v>
      </c>
      <c r="E245" s="112">
        <v>1</v>
      </c>
      <c r="F245" s="112">
        <v>9.6</v>
      </c>
      <c r="G245" s="142">
        <v>3.9591464158044238</v>
      </c>
    </row>
    <row r="246" spans="1:7" x14ac:dyDescent="0.25">
      <c r="A246" s="143">
        <v>2011</v>
      </c>
      <c r="B246" s="144">
        <v>42</v>
      </c>
      <c r="C246" s="112">
        <v>26</v>
      </c>
      <c r="D246" s="112">
        <v>5</v>
      </c>
      <c r="E246" s="112">
        <v>1</v>
      </c>
      <c r="F246" s="112">
        <v>9.4</v>
      </c>
      <c r="G246" s="142">
        <v>3.7881260613853396</v>
      </c>
    </row>
    <row r="247" spans="1:7" x14ac:dyDescent="0.25">
      <c r="A247" s="143">
        <v>2011</v>
      </c>
      <c r="B247" s="144">
        <v>42</v>
      </c>
      <c r="C247" s="112">
        <v>4</v>
      </c>
      <c r="D247" s="112">
        <v>1</v>
      </c>
      <c r="E247" s="112">
        <v>2</v>
      </c>
      <c r="F247" s="112">
        <v>9.9</v>
      </c>
      <c r="G247" s="142">
        <v>3.0281532193140559</v>
      </c>
    </row>
    <row r="248" spans="1:7" x14ac:dyDescent="0.25">
      <c r="A248" s="143">
        <v>2011</v>
      </c>
      <c r="B248" s="144">
        <v>42</v>
      </c>
      <c r="C248" s="112">
        <v>8</v>
      </c>
      <c r="D248" s="112">
        <v>2</v>
      </c>
      <c r="E248" s="112">
        <v>2</v>
      </c>
      <c r="F248" s="112">
        <v>9.6999999999999993</v>
      </c>
      <c r="G248" s="142">
        <v>3.4468795211297913</v>
      </c>
    </row>
    <row r="249" spans="1:7" x14ac:dyDescent="0.25">
      <c r="A249" s="143">
        <v>2011</v>
      </c>
      <c r="B249" s="144">
        <v>42</v>
      </c>
      <c r="C249" s="112">
        <v>17</v>
      </c>
      <c r="D249" s="112">
        <v>3</v>
      </c>
      <c r="E249" s="112">
        <v>2</v>
      </c>
      <c r="F249" s="112">
        <v>9.5</v>
      </c>
      <c r="G249" s="142">
        <v>3.8200469452589108</v>
      </c>
    </row>
    <row r="250" spans="1:7" x14ac:dyDescent="0.25">
      <c r="A250" s="143">
        <v>2011</v>
      </c>
      <c r="B250" s="144">
        <v>42</v>
      </c>
      <c r="C250" s="112">
        <v>32</v>
      </c>
      <c r="D250" s="112">
        <v>4</v>
      </c>
      <c r="E250" s="112">
        <v>2</v>
      </c>
      <c r="F250" s="112">
        <v>9.5</v>
      </c>
      <c r="G250" s="142">
        <v>3.6643569043712176</v>
      </c>
    </row>
    <row r="251" spans="1:7" x14ac:dyDescent="0.25">
      <c r="A251" s="143">
        <v>2011</v>
      </c>
      <c r="B251" s="144">
        <v>42</v>
      </c>
      <c r="C251" s="112">
        <v>30</v>
      </c>
      <c r="D251" s="112">
        <v>5</v>
      </c>
      <c r="E251" s="112">
        <v>2</v>
      </c>
      <c r="F251" s="112">
        <v>9.4</v>
      </c>
      <c r="G251" s="142">
        <v>3.5916043158036319</v>
      </c>
    </row>
    <row r="252" spans="1:7" x14ac:dyDescent="0.25">
      <c r="A252" s="143">
        <v>2011</v>
      </c>
      <c r="B252" s="144">
        <v>42</v>
      </c>
      <c r="C252" s="112">
        <v>7</v>
      </c>
      <c r="D252" s="112">
        <v>1</v>
      </c>
      <c r="E252" s="112">
        <v>3</v>
      </c>
      <c r="F252" s="112">
        <v>9.6999999999999993</v>
      </c>
      <c r="G252" s="142">
        <v>3.1024167081102898</v>
      </c>
    </row>
    <row r="253" spans="1:7" x14ac:dyDescent="0.25">
      <c r="A253" s="143">
        <v>2011</v>
      </c>
      <c r="B253" s="144">
        <v>42</v>
      </c>
      <c r="C253" s="112">
        <v>10</v>
      </c>
      <c r="D253" s="112">
        <v>2</v>
      </c>
      <c r="E253" s="112">
        <v>3</v>
      </c>
      <c r="F253" s="112">
        <v>10</v>
      </c>
      <c r="G253" s="142">
        <v>3.5678188567585738</v>
      </c>
    </row>
    <row r="254" spans="1:7" x14ac:dyDescent="0.25">
      <c r="A254" s="143">
        <v>2011</v>
      </c>
      <c r="B254" s="144">
        <v>42</v>
      </c>
      <c r="C254" s="112">
        <v>18</v>
      </c>
      <c r="D254" s="112">
        <v>3</v>
      </c>
      <c r="E254" s="112">
        <v>3</v>
      </c>
      <c r="F254" s="112">
        <v>9.5</v>
      </c>
      <c r="G254" s="142">
        <v>3.6124602240753196</v>
      </c>
    </row>
    <row r="255" spans="1:7" x14ac:dyDescent="0.25">
      <c r="A255" s="143">
        <v>2011</v>
      </c>
      <c r="B255" s="144">
        <v>42</v>
      </c>
      <c r="C255" s="112">
        <v>21</v>
      </c>
      <c r="D255" s="112">
        <v>4</v>
      </c>
      <c r="E255" s="112">
        <v>3</v>
      </c>
      <c r="F255" s="112">
        <v>9.4</v>
      </c>
      <c r="G255" s="142">
        <v>3.5373914204707462</v>
      </c>
    </row>
    <row r="256" spans="1:7" x14ac:dyDescent="0.25">
      <c r="A256" s="143">
        <v>2011</v>
      </c>
      <c r="B256" s="144">
        <v>42</v>
      </c>
      <c r="C256" s="112">
        <v>31</v>
      </c>
      <c r="D256" s="112">
        <v>5</v>
      </c>
      <c r="E256" s="112">
        <v>3</v>
      </c>
      <c r="F256" s="112">
        <v>9.4</v>
      </c>
      <c r="G256" s="142">
        <v>3.7339131660524547</v>
      </c>
    </row>
    <row r="257" spans="1:7" x14ac:dyDescent="0.25">
      <c r="A257" s="143">
        <v>2011</v>
      </c>
      <c r="B257" s="144">
        <v>42</v>
      </c>
      <c r="C257" s="112">
        <v>2</v>
      </c>
      <c r="D257" s="112">
        <v>1</v>
      </c>
      <c r="E257" s="112">
        <v>4</v>
      </c>
      <c r="F257" s="112">
        <v>11.4</v>
      </c>
      <c r="G257" s="142">
        <v>2.2863211529253533</v>
      </c>
    </row>
    <row r="258" spans="1:7" x14ac:dyDescent="0.25">
      <c r="A258" s="143">
        <v>2011</v>
      </c>
      <c r="B258" s="144">
        <v>42</v>
      </c>
      <c r="C258" s="112">
        <v>11</v>
      </c>
      <c r="D258" s="112">
        <v>2</v>
      </c>
      <c r="E258" s="112">
        <v>4</v>
      </c>
      <c r="F258" s="112">
        <v>9.6</v>
      </c>
      <c r="G258" s="142">
        <v>3.6558001228782779</v>
      </c>
    </row>
    <row r="259" spans="1:7" x14ac:dyDescent="0.25">
      <c r="A259" s="143">
        <v>2011</v>
      </c>
      <c r="B259" s="144">
        <v>42</v>
      </c>
      <c r="C259" s="112">
        <v>16</v>
      </c>
      <c r="D259" s="112">
        <v>3</v>
      </c>
      <c r="E259" s="112">
        <v>4</v>
      </c>
      <c r="F259" s="112">
        <v>9.4</v>
      </c>
      <c r="G259" s="142">
        <v>3.8016792852185612</v>
      </c>
    </row>
    <row r="260" spans="1:7" x14ac:dyDescent="0.25">
      <c r="A260" s="143">
        <v>2011</v>
      </c>
      <c r="B260" s="144">
        <v>42</v>
      </c>
      <c r="C260" s="112">
        <v>20</v>
      </c>
      <c r="D260" s="112">
        <v>4</v>
      </c>
      <c r="E260" s="112">
        <v>4</v>
      </c>
      <c r="F260" s="112">
        <v>9.5</v>
      </c>
      <c r="G260" s="142">
        <v>3.7185099620712854</v>
      </c>
    </row>
    <row r="261" spans="1:7" x14ac:dyDescent="0.25">
      <c r="A261" s="143">
        <v>2011</v>
      </c>
      <c r="B261" s="144">
        <v>42</v>
      </c>
      <c r="C261" s="112">
        <v>28</v>
      </c>
      <c r="D261" s="112">
        <v>5</v>
      </c>
      <c r="E261" s="112">
        <v>4</v>
      </c>
      <c r="F261" s="112">
        <v>9.3000000000000007</v>
      </c>
      <c r="G261" s="142">
        <v>3.5865231034835237</v>
      </c>
    </row>
    <row r="262" spans="1:7" x14ac:dyDescent="0.25">
      <c r="A262" s="143">
        <v>2011</v>
      </c>
      <c r="B262" s="144">
        <v>42</v>
      </c>
      <c r="C262" s="112">
        <v>5</v>
      </c>
      <c r="D262" s="112">
        <v>1</v>
      </c>
      <c r="E262" s="112">
        <v>5</v>
      </c>
      <c r="F262" s="112">
        <v>10</v>
      </c>
      <c r="G262" s="142">
        <v>3.5610871230665775</v>
      </c>
    </row>
    <row r="263" spans="1:7" x14ac:dyDescent="0.25">
      <c r="A263" s="143">
        <v>2011</v>
      </c>
      <c r="B263" s="144">
        <v>42</v>
      </c>
      <c r="C263" s="112">
        <v>12</v>
      </c>
      <c r="D263" s="112">
        <v>2</v>
      </c>
      <c r="E263" s="112">
        <v>5</v>
      </c>
      <c r="F263" s="112">
        <v>9.5</v>
      </c>
      <c r="G263" s="142">
        <v>3.7658938875588439</v>
      </c>
    </row>
    <row r="264" spans="1:7" x14ac:dyDescent="0.25">
      <c r="A264" s="143">
        <v>2011</v>
      </c>
      <c r="B264" s="144">
        <v>42</v>
      </c>
      <c r="C264" s="112">
        <v>14</v>
      </c>
      <c r="D264" s="112">
        <v>3</v>
      </c>
      <c r="E264" s="112">
        <v>5</v>
      </c>
      <c r="F264" s="112">
        <v>9.5</v>
      </c>
      <c r="G264" s="142">
        <v>3.8448670967047756</v>
      </c>
    </row>
    <row r="265" spans="1:7" x14ac:dyDescent="0.25">
      <c r="A265" s="143">
        <v>2011</v>
      </c>
      <c r="B265" s="144">
        <v>42</v>
      </c>
      <c r="C265" s="112">
        <v>34</v>
      </c>
      <c r="D265" s="112">
        <v>4</v>
      </c>
      <c r="E265" s="112">
        <v>5</v>
      </c>
      <c r="F265" s="112">
        <v>9.9</v>
      </c>
      <c r="G265" s="142">
        <v>3.5717830999327513</v>
      </c>
    </row>
    <row r="266" spans="1:7" x14ac:dyDescent="0.25">
      <c r="A266" s="143">
        <v>2011</v>
      </c>
      <c r="B266" s="144">
        <v>42</v>
      </c>
      <c r="C266" s="112">
        <v>27</v>
      </c>
      <c r="D266" s="112">
        <v>5</v>
      </c>
      <c r="E266" s="112">
        <v>5</v>
      </c>
      <c r="F266" s="112">
        <v>9.4</v>
      </c>
      <c r="G266" s="142">
        <v>3.8061970264963016</v>
      </c>
    </row>
    <row r="267" spans="1:7" x14ac:dyDescent="0.25">
      <c r="A267" s="143">
        <v>2011</v>
      </c>
      <c r="B267" s="144">
        <v>42</v>
      </c>
      <c r="C267" s="112">
        <v>3</v>
      </c>
      <c r="D267" s="112">
        <v>1</v>
      </c>
      <c r="E267" s="112">
        <v>6</v>
      </c>
      <c r="F267" s="112">
        <v>11.7</v>
      </c>
      <c r="G267" s="142">
        <v>2.3622376563281775</v>
      </c>
    </row>
    <row r="268" spans="1:7" x14ac:dyDescent="0.25">
      <c r="A268" s="143">
        <v>2011</v>
      </c>
      <c r="B268" s="144">
        <v>42</v>
      </c>
      <c r="C268" s="112">
        <v>9</v>
      </c>
      <c r="D268" s="112">
        <v>2</v>
      </c>
      <c r="E268" s="112">
        <v>6</v>
      </c>
      <c r="F268" s="112">
        <v>9.6</v>
      </c>
      <c r="G268" s="142">
        <v>3.3244791499663755</v>
      </c>
    </row>
    <row r="269" spans="1:7" x14ac:dyDescent="0.25">
      <c r="A269" s="143">
        <v>2011</v>
      </c>
      <c r="B269" s="144">
        <v>42</v>
      </c>
      <c r="C269" s="112">
        <v>19</v>
      </c>
      <c r="D269" s="112">
        <v>3</v>
      </c>
      <c r="E269" s="112">
        <v>6</v>
      </c>
      <c r="F269" s="112">
        <v>9.5</v>
      </c>
      <c r="G269" s="142">
        <v>3.5673326759919299</v>
      </c>
    </row>
    <row r="270" spans="1:7" x14ac:dyDescent="0.25">
      <c r="A270" s="143">
        <v>2011</v>
      </c>
      <c r="B270" s="144">
        <v>42</v>
      </c>
      <c r="C270" s="112">
        <v>33</v>
      </c>
      <c r="D270" s="112">
        <v>4</v>
      </c>
      <c r="E270" s="112">
        <v>6</v>
      </c>
      <c r="F270" s="112">
        <v>9.5</v>
      </c>
      <c r="G270" s="142">
        <v>3.4251808995292543</v>
      </c>
    </row>
    <row r="271" spans="1:7" x14ac:dyDescent="0.25">
      <c r="A271" s="143">
        <v>2011</v>
      </c>
      <c r="B271" s="144">
        <v>42</v>
      </c>
      <c r="C271" s="112">
        <v>29</v>
      </c>
      <c r="D271" s="112">
        <v>5</v>
      </c>
      <c r="E271" s="112">
        <v>6</v>
      </c>
      <c r="F271" s="112">
        <v>9.4</v>
      </c>
      <c r="G271" s="142">
        <v>3.7836083201075992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" workbookViewId="0">
      <selection activeCell="L9" sqref="L9"/>
    </sheetView>
  </sheetViews>
  <sheetFormatPr defaultRowHeight="15" x14ac:dyDescent="0.25"/>
  <sheetData>
    <row r="1" spans="1:19" x14ac:dyDescent="0.25">
      <c r="A1" t="s">
        <v>239</v>
      </c>
    </row>
    <row r="3" spans="1:19" x14ac:dyDescent="0.25">
      <c r="A3" s="81" t="s">
        <v>240</v>
      </c>
      <c r="B3" s="9"/>
      <c r="C3" s="9"/>
      <c r="D3" s="9"/>
      <c r="E3" s="9"/>
      <c r="H3" s="9"/>
    </row>
    <row r="4" spans="1:19" x14ac:dyDescent="0.25">
      <c r="A4" s="81" t="s">
        <v>241</v>
      </c>
      <c r="B4" s="9"/>
      <c r="C4" s="9"/>
      <c r="D4" s="9"/>
      <c r="E4" s="9"/>
      <c r="F4" s="9"/>
      <c r="G4" s="9"/>
    </row>
    <row r="5" spans="1:19" x14ac:dyDescent="0.25">
      <c r="A5" s="81" t="s">
        <v>242</v>
      </c>
      <c r="B5" s="9"/>
      <c r="C5" s="9"/>
      <c r="D5" s="9"/>
      <c r="E5" s="9"/>
      <c r="F5" s="9"/>
      <c r="G5" s="9"/>
    </row>
    <row r="6" spans="1:19" x14ac:dyDescent="0.25">
      <c r="A6" s="81" t="s">
        <v>243</v>
      </c>
      <c r="B6" s="9"/>
      <c r="C6" s="104"/>
      <c r="D6" s="9"/>
      <c r="E6" s="9"/>
      <c r="F6" s="9"/>
      <c r="G6" s="9"/>
      <c r="H6" s="9"/>
    </row>
    <row r="7" spans="1:19" x14ac:dyDescent="0.25">
      <c r="A7" s="81" t="s">
        <v>244</v>
      </c>
      <c r="B7" s="9"/>
      <c r="C7" s="9"/>
      <c r="D7" s="9"/>
      <c r="E7" s="9"/>
      <c r="F7" s="9"/>
      <c r="G7" s="9"/>
      <c r="H7" s="9"/>
    </row>
    <row r="8" spans="1:19" ht="39" x14ac:dyDescent="0.25">
      <c r="A8" s="82" t="s">
        <v>46</v>
      </c>
      <c r="B8" s="82" t="s">
        <v>111</v>
      </c>
      <c r="C8" s="82" t="s">
        <v>112</v>
      </c>
      <c r="D8" s="82" t="s">
        <v>113</v>
      </c>
      <c r="E8" s="82" t="s">
        <v>0</v>
      </c>
      <c r="F8" s="82" t="s">
        <v>245</v>
      </c>
      <c r="G8" s="137" t="s">
        <v>246</v>
      </c>
      <c r="H8" s="137" t="s">
        <v>247</v>
      </c>
      <c r="I8" s="145" t="s">
        <v>248</v>
      </c>
      <c r="J8" s="77" t="s">
        <v>249</v>
      </c>
      <c r="K8" s="137" t="s">
        <v>250</v>
      </c>
      <c r="L8" s="137" t="s">
        <v>251</v>
      </c>
      <c r="M8" s="82" t="s">
        <v>252</v>
      </c>
      <c r="N8" s="82" t="s">
        <v>253</v>
      </c>
      <c r="O8" s="82" t="s">
        <v>254</v>
      </c>
      <c r="P8" s="82" t="s">
        <v>255</v>
      </c>
      <c r="Q8" s="82" t="s">
        <v>256</v>
      </c>
      <c r="R8" s="82" t="s">
        <v>257</v>
      </c>
      <c r="S8" s="82" t="s">
        <v>258</v>
      </c>
    </row>
    <row r="9" spans="1:19" x14ac:dyDescent="0.25">
      <c r="A9" s="20" t="s">
        <v>126</v>
      </c>
      <c r="B9" s="20" t="s">
        <v>127</v>
      </c>
      <c r="C9" s="20">
        <v>4</v>
      </c>
      <c r="D9" s="20">
        <v>2</v>
      </c>
      <c r="E9" s="70" t="s">
        <v>139</v>
      </c>
      <c r="F9" s="20">
        <v>1195</v>
      </c>
      <c r="G9" s="129">
        <f t="shared" ref="G9:G28" si="0">(F9* 0.0004536)/0.01254</f>
        <v>43.225837320574158</v>
      </c>
      <c r="H9" s="80">
        <f t="shared" ref="H9:H28" si="1">(F9/2000)/0.0312</f>
        <v>19.150641025641029</v>
      </c>
      <c r="I9" s="80">
        <v>0.56007879185817466</v>
      </c>
      <c r="J9" s="80">
        <f t="shared" ref="J9:J23" si="2">F9*(1-I9)</f>
        <v>525.70584372948133</v>
      </c>
      <c r="K9" s="129">
        <f t="shared" ref="K9:K28" si="3">(J9* 0.0004536)/0.01254</f>
        <v>19.015962577008992</v>
      </c>
      <c r="L9" s="80">
        <f t="shared" ref="L9:L28" si="4">(J9/2000)/0.0312</f>
        <v>8.4247731366904066</v>
      </c>
      <c r="M9" s="146">
        <f t="shared" ref="M9:S9" si="5">AVERAGE(F9:F13)</f>
        <v>1299</v>
      </c>
      <c r="N9" s="80">
        <f t="shared" si="5"/>
        <v>46.987751196172248</v>
      </c>
      <c r="O9" s="80">
        <f t="shared" si="5"/>
        <v>20.817307692307697</v>
      </c>
      <c r="P9" s="93">
        <f t="shared" si="5"/>
        <v>0.55166199229026369</v>
      </c>
      <c r="Q9" s="93">
        <f t="shared" si="5"/>
        <v>582.36113920977448</v>
      </c>
      <c r="R9" s="80">
        <f t="shared" si="5"/>
        <v>21.065312021176535</v>
      </c>
      <c r="S9" s="80">
        <f t="shared" si="5"/>
        <v>9.332710564259207</v>
      </c>
    </row>
    <row r="10" spans="1:19" x14ac:dyDescent="0.25">
      <c r="A10" s="20" t="s">
        <v>126</v>
      </c>
      <c r="B10" s="20" t="s">
        <v>130</v>
      </c>
      <c r="C10" s="20">
        <v>8</v>
      </c>
      <c r="D10" s="20">
        <v>2</v>
      </c>
      <c r="E10" s="70" t="s">
        <v>139</v>
      </c>
      <c r="F10" s="20">
        <v>1315</v>
      </c>
      <c r="G10" s="129">
        <f t="shared" si="0"/>
        <v>47.566507177033493</v>
      </c>
      <c r="H10" s="80">
        <f t="shared" si="1"/>
        <v>21.073717948717949</v>
      </c>
      <c r="I10" s="80">
        <v>0.54066363044892651</v>
      </c>
      <c r="J10" s="80">
        <f t="shared" si="2"/>
        <v>604.02732595966165</v>
      </c>
      <c r="K10" s="129">
        <f t="shared" si="3"/>
        <v>21.849026718923646</v>
      </c>
      <c r="L10" s="80">
        <f t="shared" si="4"/>
        <v>9.6799250955074001</v>
      </c>
    </row>
    <row r="11" spans="1:19" x14ac:dyDescent="0.25">
      <c r="A11" s="20" t="s">
        <v>126</v>
      </c>
      <c r="B11" s="20" t="s">
        <v>131</v>
      </c>
      <c r="C11" s="20">
        <v>17</v>
      </c>
      <c r="D11" s="20">
        <v>2</v>
      </c>
      <c r="E11" s="70" t="s">
        <v>139</v>
      </c>
      <c r="F11" s="20">
        <v>1360</v>
      </c>
      <c r="G11" s="129">
        <f t="shared" si="0"/>
        <v>49.194258373205741</v>
      </c>
      <c r="H11" s="80">
        <f t="shared" si="1"/>
        <v>21.794871794871799</v>
      </c>
      <c r="I11" s="80">
        <v>0.5846544071020926</v>
      </c>
      <c r="J11" s="80">
        <f t="shared" si="2"/>
        <v>564.87000634115407</v>
      </c>
      <c r="K11" s="129">
        <f t="shared" si="3"/>
        <v>20.432618411191985</v>
      </c>
      <c r="L11" s="80">
        <f t="shared" si="4"/>
        <v>9.0524039477749039</v>
      </c>
    </row>
    <row r="12" spans="1:19" x14ac:dyDescent="0.25">
      <c r="A12" s="20" t="s">
        <v>126</v>
      </c>
      <c r="B12" s="20" t="s">
        <v>133</v>
      </c>
      <c r="C12" s="20">
        <v>30</v>
      </c>
      <c r="D12" s="20">
        <v>2</v>
      </c>
      <c r="E12" s="70" t="s">
        <v>139</v>
      </c>
      <c r="F12" s="20">
        <v>1300</v>
      </c>
      <c r="G12" s="129">
        <f t="shared" si="0"/>
        <v>47.02392344497607</v>
      </c>
      <c r="H12" s="80">
        <f t="shared" si="1"/>
        <v>20.833333333333336</v>
      </c>
      <c r="I12" s="80">
        <v>0.55249679897567217</v>
      </c>
      <c r="J12" s="80">
        <f t="shared" si="2"/>
        <v>581.75416133162616</v>
      </c>
      <c r="K12" s="129">
        <f t="shared" si="3"/>
        <v>21.043356266349729</v>
      </c>
      <c r="L12" s="80">
        <f t="shared" si="4"/>
        <v>9.3229833546734966</v>
      </c>
    </row>
    <row r="13" spans="1:19" x14ac:dyDescent="0.25">
      <c r="A13" s="20" t="s">
        <v>126</v>
      </c>
      <c r="B13" s="20" t="s">
        <v>132</v>
      </c>
      <c r="C13" s="20">
        <v>32</v>
      </c>
      <c r="D13" s="20">
        <v>2</v>
      </c>
      <c r="E13" s="70" t="s">
        <v>139</v>
      </c>
      <c r="F13" s="20">
        <v>1325</v>
      </c>
      <c r="G13" s="129">
        <f t="shared" si="0"/>
        <v>47.928229665071768</v>
      </c>
      <c r="H13" s="80">
        <f t="shared" si="1"/>
        <v>21.233974358974358</v>
      </c>
      <c r="I13" s="80">
        <v>0.52041633306645319</v>
      </c>
      <c r="J13" s="80">
        <f t="shared" si="2"/>
        <v>635.44835868694952</v>
      </c>
      <c r="K13" s="129">
        <f t="shared" si="3"/>
        <v>22.985596132408315</v>
      </c>
      <c r="L13" s="80">
        <f t="shared" si="4"/>
        <v>10.183467286649831</v>
      </c>
    </row>
    <row r="14" spans="1:19" x14ac:dyDescent="0.25">
      <c r="A14" s="20" t="s">
        <v>126</v>
      </c>
      <c r="B14" s="20" t="s">
        <v>127</v>
      </c>
      <c r="C14" s="20">
        <v>7</v>
      </c>
      <c r="D14" s="20">
        <v>3</v>
      </c>
      <c r="E14" s="70" t="s">
        <v>128</v>
      </c>
      <c r="F14" s="20">
        <v>1190</v>
      </c>
      <c r="G14" s="129">
        <f t="shared" si="0"/>
        <v>43.044976076555024</v>
      </c>
      <c r="H14" s="80">
        <f t="shared" si="1"/>
        <v>19.070512820512821</v>
      </c>
      <c r="I14" s="80">
        <v>0.55246699096594853</v>
      </c>
      <c r="J14" s="80">
        <f t="shared" si="2"/>
        <v>532.56428075052122</v>
      </c>
      <c r="K14" s="129">
        <f t="shared" si="3"/>
        <v>19.264047667339426</v>
      </c>
      <c r="L14" s="80">
        <f t="shared" si="4"/>
        <v>8.5346839863865576</v>
      </c>
      <c r="M14" s="146">
        <f t="shared" ref="M14:S14" si="6">AVERAGE(F14:F18)</f>
        <v>1209</v>
      </c>
      <c r="N14" s="80">
        <f t="shared" si="6"/>
        <v>43.732248803827751</v>
      </c>
      <c r="O14" s="80">
        <f t="shared" si="6"/>
        <v>19.375</v>
      </c>
      <c r="P14" s="93">
        <f t="shared" si="6"/>
        <v>0.55392355112373193</v>
      </c>
      <c r="Q14" s="93">
        <f t="shared" si="6"/>
        <v>538.81956120842983</v>
      </c>
      <c r="R14" s="80">
        <f t="shared" si="6"/>
        <v>19.490315228400618</v>
      </c>
      <c r="S14" s="80">
        <f t="shared" si="6"/>
        <v>8.6349288655197078</v>
      </c>
    </row>
    <row r="15" spans="1:19" x14ac:dyDescent="0.25">
      <c r="A15" s="20" t="s">
        <v>126</v>
      </c>
      <c r="B15" s="20" t="s">
        <v>130</v>
      </c>
      <c r="C15" s="20">
        <v>10</v>
      </c>
      <c r="D15" s="20">
        <v>3</v>
      </c>
      <c r="E15" s="70" t="s">
        <v>128</v>
      </c>
      <c r="F15" s="20">
        <v>1265</v>
      </c>
      <c r="G15" s="129">
        <f t="shared" si="0"/>
        <v>45.757894736842104</v>
      </c>
      <c r="H15" s="80">
        <f t="shared" si="1"/>
        <v>20.272435897435898</v>
      </c>
      <c r="I15" s="80">
        <v>0.54954321855235422</v>
      </c>
      <c r="J15" s="80">
        <f t="shared" si="2"/>
        <v>569.82782853127196</v>
      </c>
      <c r="K15" s="129">
        <f t="shared" si="3"/>
        <v>20.611953988978065</v>
      </c>
      <c r="L15" s="80">
        <f t="shared" si="4"/>
        <v>9.131856226462693</v>
      </c>
    </row>
    <row r="16" spans="1:19" x14ac:dyDescent="0.25">
      <c r="A16" s="20" t="s">
        <v>126</v>
      </c>
      <c r="B16" s="20" t="s">
        <v>131</v>
      </c>
      <c r="C16" s="20">
        <v>18</v>
      </c>
      <c r="D16" s="20">
        <v>3</v>
      </c>
      <c r="E16" s="70" t="s">
        <v>128</v>
      </c>
      <c r="F16" s="20">
        <v>1205</v>
      </c>
      <c r="G16" s="129">
        <f t="shared" si="0"/>
        <v>43.58755980861244</v>
      </c>
      <c r="H16" s="80">
        <f t="shared" si="1"/>
        <v>19.310897435897438</v>
      </c>
      <c r="I16" s="80">
        <v>0.57097186700767266</v>
      </c>
      <c r="J16" s="80">
        <f>F16*(1-I16)</f>
        <v>516.97890025575441</v>
      </c>
      <c r="K16" s="129">
        <f t="shared" si="3"/>
        <v>18.700289406380399</v>
      </c>
      <c r="L16" s="80">
        <f t="shared" si="4"/>
        <v>8.2849182733293976</v>
      </c>
    </row>
    <row r="17" spans="1:19" x14ac:dyDescent="0.25">
      <c r="A17" s="20" t="s">
        <v>126</v>
      </c>
      <c r="B17" s="20" t="s">
        <v>132</v>
      </c>
      <c r="C17" s="20">
        <v>21</v>
      </c>
      <c r="D17" s="20">
        <v>3</v>
      </c>
      <c r="E17" s="70" t="s">
        <v>128</v>
      </c>
      <c r="F17" s="20">
        <v>1260</v>
      </c>
      <c r="G17" s="129">
        <f t="shared" si="0"/>
        <v>45.57703349282297</v>
      </c>
      <c r="H17" s="80">
        <f t="shared" si="1"/>
        <v>20.192307692307693</v>
      </c>
      <c r="I17" s="80">
        <v>0.56709677419354843</v>
      </c>
      <c r="J17" s="80">
        <f t="shared" si="2"/>
        <v>545.45806451612896</v>
      </c>
      <c r="K17" s="129">
        <f t="shared" si="3"/>
        <v>19.730444821731744</v>
      </c>
      <c r="L17" s="80">
        <f t="shared" si="4"/>
        <v>8.7413151364764268</v>
      </c>
    </row>
    <row r="18" spans="1:19" x14ac:dyDescent="0.25">
      <c r="A18" s="20" t="s">
        <v>126</v>
      </c>
      <c r="B18" s="20" t="s">
        <v>133</v>
      </c>
      <c r="C18" s="20">
        <v>31</v>
      </c>
      <c r="D18" s="20">
        <v>3</v>
      </c>
      <c r="E18" s="70" t="s">
        <v>128</v>
      </c>
      <c r="F18" s="20">
        <v>1125</v>
      </c>
      <c r="G18" s="129">
        <f t="shared" si="0"/>
        <v>40.693779904306218</v>
      </c>
      <c r="H18" s="80">
        <f t="shared" si="1"/>
        <v>18.028846153846153</v>
      </c>
      <c r="I18" s="80">
        <v>0.52953890489913547</v>
      </c>
      <c r="J18" s="80">
        <f>F18*(1-I18)</f>
        <v>529.26873198847261</v>
      </c>
      <c r="K18" s="129">
        <f t="shared" si="3"/>
        <v>19.14484025757346</v>
      </c>
      <c r="L18" s="80">
        <f t="shared" si="4"/>
        <v>8.4818707049434714</v>
      </c>
    </row>
    <row r="19" spans="1:19" x14ac:dyDescent="0.25">
      <c r="A19" s="20" t="s">
        <v>126</v>
      </c>
      <c r="B19" s="20" t="s">
        <v>127</v>
      </c>
      <c r="C19" s="20">
        <v>2</v>
      </c>
      <c r="D19" s="20">
        <v>4</v>
      </c>
      <c r="E19" s="70" t="s">
        <v>259</v>
      </c>
      <c r="F19" s="20">
        <v>1175</v>
      </c>
      <c r="G19" s="129">
        <f t="shared" si="0"/>
        <v>42.502392344497608</v>
      </c>
      <c r="H19" s="80">
        <f t="shared" si="1"/>
        <v>18.830128205128208</v>
      </c>
      <c r="I19" s="80">
        <v>0.53841145833333337</v>
      </c>
      <c r="J19" s="80">
        <f t="shared" si="2"/>
        <v>542.36653645833326</v>
      </c>
      <c r="K19" s="129">
        <f t="shared" si="3"/>
        <v>19.618617299641148</v>
      </c>
      <c r="L19" s="80">
        <f t="shared" si="4"/>
        <v>8.691771417601494</v>
      </c>
      <c r="M19" s="146">
        <f t="shared" ref="M19:S19" si="7">AVERAGE(F19:F23)</f>
        <v>1228</v>
      </c>
      <c r="N19" s="80">
        <f t="shared" si="7"/>
        <v>44.419521531100472</v>
      </c>
      <c r="O19" s="80">
        <f t="shared" si="7"/>
        <v>19.679487179487175</v>
      </c>
      <c r="P19" s="93">
        <f t="shared" si="7"/>
        <v>0.5587865179117204</v>
      </c>
      <c r="Q19" s="93">
        <f t="shared" si="7"/>
        <v>541.40045284218672</v>
      </c>
      <c r="R19" s="80">
        <f t="shared" si="7"/>
        <v>19.58367188271259</v>
      </c>
      <c r="S19" s="80">
        <f t="shared" si="7"/>
        <v>8.6762893083683768</v>
      </c>
    </row>
    <row r="20" spans="1:19" x14ac:dyDescent="0.25">
      <c r="A20" s="20" t="s">
        <v>126</v>
      </c>
      <c r="B20" s="20" t="s">
        <v>130</v>
      </c>
      <c r="C20" s="20">
        <v>11</v>
      </c>
      <c r="D20" s="20">
        <v>4</v>
      </c>
      <c r="E20" s="70" t="s">
        <v>259</v>
      </c>
      <c r="F20" s="20">
        <v>1250</v>
      </c>
      <c r="G20" s="129">
        <f t="shared" si="0"/>
        <v>45.215311004784688</v>
      </c>
      <c r="H20" s="80">
        <f t="shared" si="1"/>
        <v>20.032051282051285</v>
      </c>
      <c r="I20" s="80">
        <v>0.56637758505670444</v>
      </c>
      <c r="J20" s="80">
        <f t="shared" si="2"/>
        <v>542.02801867911944</v>
      </c>
      <c r="K20" s="129">
        <f t="shared" si="3"/>
        <v>19.606372350306906</v>
      </c>
      <c r="L20" s="80">
        <f t="shared" si="4"/>
        <v>8.6863464531910175</v>
      </c>
    </row>
    <row r="21" spans="1:19" x14ac:dyDescent="0.25">
      <c r="A21" s="20" t="s">
        <v>126</v>
      </c>
      <c r="B21" s="20" t="s">
        <v>131</v>
      </c>
      <c r="C21" s="20">
        <v>16</v>
      </c>
      <c r="D21" s="20">
        <v>4</v>
      </c>
      <c r="E21" s="70" t="s">
        <v>259</v>
      </c>
      <c r="F21" s="20">
        <v>1190</v>
      </c>
      <c r="G21" s="129">
        <f t="shared" si="0"/>
        <v>43.044976076555024</v>
      </c>
      <c r="H21" s="80">
        <f t="shared" si="1"/>
        <v>19.070512820512821</v>
      </c>
      <c r="I21" s="80">
        <v>0.55687047994740302</v>
      </c>
      <c r="J21" s="80">
        <f t="shared" si="2"/>
        <v>527.32412886259044</v>
      </c>
      <c r="K21" s="129">
        <f t="shared" si="3"/>
        <v>19.074499589479348</v>
      </c>
      <c r="L21" s="80">
        <f t="shared" si="4"/>
        <v>8.4507071933107447</v>
      </c>
    </row>
    <row r="22" spans="1:19" x14ac:dyDescent="0.25">
      <c r="A22" s="20" t="s">
        <v>126</v>
      </c>
      <c r="B22" s="20" t="s">
        <v>132</v>
      </c>
      <c r="C22" s="20">
        <v>20</v>
      </c>
      <c r="D22" s="20">
        <v>4</v>
      </c>
      <c r="E22" s="70" t="s">
        <v>259</v>
      </c>
      <c r="F22" s="20">
        <v>1325</v>
      </c>
      <c r="G22" s="129">
        <f t="shared" si="0"/>
        <v>47.928229665071768</v>
      </c>
      <c r="H22" s="80">
        <f t="shared" si="1"/>
        <v>21.233974358974358</v>
      </c>
      <c r="I22" s="80">
        <v>0.5679099225897255</v>
      </c>
      <c r="J22" s="80">
        <f t="shared" si="2"/>
        <v>572.51935256861373</v>
      </c>
      <c r="K22" s="129">
        <f t="shared" si="3"/>
        <v>20.709312466118277</v>
      </c>
      <c r="L22" s="80">
        <f t="shared" si="4"/>
        <v>9.1749896244970159</v>
      </c>
    </row>
    <row r="23" spans="1:19" x14ac:dyDescent="0.25">
      <c r="A23" s="20" t="s">
        <v>126</v>
      </c>
      <c r="B23" s="20" t="s">
        <v>133</v>
      </c>
      <c r="C23" s="20">
        <v>28</v>
      </c>
      <c r="D23" s="20">
        <v>4</v>
      </c>
      <c r="E23" s="70" t="s">
        <v>259</v>
      </c>
      <c r="F23" s="20">
        <v>1200</v>
      </c>
      <c r="G23" s="129">
        <f t="shared" si="0"/>
        <v>43.406698564593299</v>
      </c>
      <c r="H23" s="80">
        <f t="shared" si="1"/>
        <v>19.23076923076923</v>
      </c>
      <c r="I23" s="80">
        <v>0.56436314363143636</v>
      </c>
      <c r="J23" s="80">
        <f t="shared" si="2"/>
        <v>522.76422764227641</v>
      </c>
      <c r="K23" s="129">
        <f t="shared" si="3"/>
        <v>18.909557708017271</v>
      </c>
      <c r="L23" s="80">
        <f t="shared" si="4"/>
        <v>8.3776318532416081</v>
      </c>
    </row>
    <row r="24" spans="1:19" x14ac:dyDescent="0.25">
      <c r="A24" s="20" t="s">
        <v>126</v>
      </c>
      <c r="B24" s="20" t="s">
        <v>127</v>
      </c>
      <c r="C24" s="20">
        <v>3</v>
      </c>
      <c r="D24" s="20">
        <v>6</v>
      </c>
      <c r="E24" s="70" t="s">
        <v>134</v>
      </c>
      <c r="F24" s="20">
        <v>1120</v>
      </c>
      <c r="G24" s="129">
        <f t="shared" si="0"/>
        <v>40.512918660287085</v>
      </c>
      <c r="H24" s="80">
        <f t="shared" si="1"/>
        <v>17.948717948717952</v>
      </c>
      <c r="I24" s="80">
        <v>0.5385814497272019</v>
      </c>
      <c r="J24" s="80">
        <f>F24*(1-I24)</f>
        <v>516.78877630553393</v>
      </c>
      <c r="K24" s="129">
        <f t="shared" si="3"/>
        <v>18.693412195549456</v>
      </c>
      <c r="L24" s="80">
        <f t="shared" si="4"/>
        <v>8.2818714151527875</v>
      </c>
      <c r="M24" s="146">
        <f t="shared" ref="M24:S24" si="8">AVERAGE(F24:F28)</f>
        <v>1202</v>
      </c>
      <c r="N24" s="80">
        <f t="shared" si="8"/>
        <v>43.479043062200951</v>
      </c>
      <c r="O24" s="80">
        <f t="shared" si="8"/>
        <v>19.262820512820515</v>
      </c>
      <c r="P24" s="93">
        <f t="shared" si="8"/>
        <v>0.56925236622694753</v>
      </c>
      <c r="Q24" s="93">
        <f t="shared" si="8"/>
        <v>517.94026550349213</v>
      </c>
      <c r="R24" s="80">
        <f t="shared" si="8"/>
        <v>18.735064149312922</v>
      </c>
      <c r="S24" s="80">
        <f t="shared" si="8"/>
        <v>8.3003247676841685</v>
      </c>
    </row>
    <row r="25" spans="1:19" x14ac:dyDescent="0.25">
      <c r="A25" s="20" t="s">
        <v>126</v>
      </c>
      <c r="B25" s="20" t="s">
        <v>130</v>
      </c>
      <c r="C25" s="20">
        <v>9</v>
      </c>
      <c r="D25" s="20">
        <v>6</v>
      </c>
      <c r="E25" s="70" t="s">
        <v>134</v>
      </c>
      <c r="F25" s="20">
        <v>1185</v>
      </c>
      <c r="G25" s="129">
        <f t="shared" si="0"/>
        <v>42.864114832535883</v>
      </c>
      <c r="H25" s="80">
        <f t="shared" si="1"/>
        <v>18.990384615384617</v>
      </c>
      <c r="I25" s="80">
        <v>0.57891290111329408</v>
      </c>
      <c r="J25" s="80">
        <f>F25*(1-I25)</f>
        <v>498.98821218074653</v>
      </c>
      <c r="K25" s="129">
        <f t="shared" si="3"/>
        <v>18.049525761179158</v>
      </c>
      <c r="L25" s="80">
        <f t="shared" si="4"/>
        <v>7.9966059644350409</v>
      </c>
    </row>
    <row r="26" spans="1:19" x14ac:dyDescent="0.25">
      <c r="A26" s="20" t="s">
        <v>126</v>
      </c>
      <c r="B26" s="20" t="s">
        <v>131</v>
      </c>
      <c r="C26" s="20">
        <v>19</v>
      </c>
      <c r="D26" s="20">
        <v>6</v>
      </c>
      <c r="E26" s="70" t="s">
        <v>134</v>
      </c>
      <c r="F26" s="20">
        <v>1100</v>
      </c>
      <c r="G26" s="129">
        <f t="shared" si="0"/>
        <v>39.789473684210527</v>
      </c>
      <c r="H26" s="80">
        <f t="shared" si="1"/>
        <v>17.628205128205131</v>
      </c>
      <c r="I26" s="80">
        <v>0.59547571523619425</v>
      </c>
      <c r="J26" s="80">
        <f>F26*(1-I26)</f>
        <v>444.97671324018631</v>
      </c>
      <c r="K26" s="129">
        <f t="shared" si="3"/>
        <v>16.095808383233532</v>
      </c>
      <c r="L26" s="80">
        <f t="shared" si="4"/>
        <v>7.1310370711568325</v>
      </c>
    </row>
    <row r="27" spans="1:19" x14ac:dyDescent="0.25">
      <c r="A27" s="20" t="s">
        <v>126</v>
      </c>
      <c r="B27" s="20" t="s">
        <v>133</v>
      </c>
      <c r="C27" s="20">
        <v>29</v>
      </c>
      <c r="D27" s="20">
        <v>6</v>
      </c>
      <c r="E27" s="70" t="s">
        <v>134</v>
      </c>
      <c r="F27" s="20">
        <v>1305</v>
      </c>
      <c r="G27" s="129">
        <f t="shared" si="0"/>
        <v>47.204784688995211</v>
      </c>
      <c r="H27" s="80">
        <f t="shared" si="1"/>
        <v>20.91346153846154</v>
      </c>
      <c r="I27" s="80">
        <v>0.55461592670894999</v>
      </c>
      <c r="J27" s="80">
        <f>F27*(1-I27)</f>
        <v>581.22621564482029</v>
      </c>
      <c r="K27" s="129">
        <f t="shared" si="3"/>
        <v>21.024259283611681</v>
      </c>
      <c r="L27" s="80">
        <f t="shared" si="4"/>
        <v>9.3145226866157103</v>
      </c>
    </row>
    <row r="28" spans="1:19" x14ac:dyDescent="0.25">
      <c r="A28" s="20" t="s">
        <v>126</v>
      </c>
      <c r="B28" s="20" t="s">
        <v>132</v>
      </c>
      <c r="C28" s="20">
        <v>33</v>
      </c>
      <c r="D28" s="20">
        <v>6</v>
      </c>
      <c r="E28" s="70" t="s">
        <v>134</v>
      </c>
      <c r="F28" s="20">
        <v>1300</v>
      </c>
      <c r="G28" s="129">
        <f t="shared" si="0"/>
        <v>47.02392344497607</v>
      </c>
      <c r="H28" s="80">
        <f t="shared" si="1"/>
        <v>20.833333333333336</v>
      </c>
      <c r="I28" s="80">
        <v>0.57867583834909719</v>
      </c>
      <c r="J28" s="80">
        <f>F28*(1-I28)</f>
        <v>547.72141014617364</v>
      </c>
      <c r="K28" s="129">
        <f t="shared" si="3"/>
        <v>19.812315122990778</v>
      </c>
      <c r="L28" s="80">
        <f t="shared" si="4"/>
        <v>8.7775867010604749</v>
      </c>
    </row>
    <row r="29" spans="1:19" x14ac:dyDescent="0.25">
      <c r="G29" s="139" t="s">
        <v>260</v>
      </c>
      <c r="H29" s="4">
        <f>AVERAGE(H9:H28)</f>
        <v>19.783653846153847</v>
      </c>
    </row>
    <row r="32" spans="1:19" x14ac:dyDescent="0.25">
      <c r="A32" s="135" t="s">
        <v>261</v>
      </c>
      <c r="C32" s="9"/>
      <c r="D32" s="9"/>
      <c r="E32" s="9"/>
      <c r="F32" s="9"/>
    </row>
    <row r="33" spans="1:10" x14ac:dyDescent="0.25">
      <c r="A33" s="135" t="s">
        <v>262</v>
      </c>
      <c r="C33" s="9"/>
      <c r="D33" s="9"/>
      <c r="E33" s="9"/>
      <c r="F33" s="9"/>
    </row>
    <row r="34" spans="1:10" x14ac:dyDescent="0.25">
      <c r="C34" s="9"/>
      <c r="D34" s="9"/>
      <c r="E34" s="9"/>
      <c r="F34" s="9"/>
    </row>
    <row r="35" spans="1:10" ht="51.75" x14ac:dyDescent="0.25">
      <c r="A35" s="82" t="s">
        <v>46</v>
      </c>
      <c r="B35" s="75" t="s">
        <v>111</v>
      </c>
      <c r="C35" s="75" t="s">
        <v>112</v>
      </c>
      <c r="D35" s="75" t="s">
        <v>113</v>
      </c>
      <c r="E35" s="84" t="s">
        <v>0</v>
      </c>
      <c r="F35" s="147" t="s">
        <v>263</v>
      </c>
      <c r="G35" s="147" t="s">
        <v>264</v>
      </c>
      <c r="H35" s="147" t="s">
        <v>265</v>
      </c>
      <c r="I35" s="147" t="s">
        <v>266</v>
      </c>
      <c r="J35" s="147" t="s">
        <v>267</v>
      </c>
    </row>
    <row r="36" spans="1:10" x14ac:dyDescent="0.25">
      <c r="A36" s="20" t="s">
        <v>138</v>
      </c>
      <c r="B36" s="20" t="s">
        <v>127</v>
      </c>
      <c r="C36" s="148">
        <v>18</v>
      </c>
      <c r="D36" s="20">
        <v>1</v>
      </c>
      <c r="E36" s="70" t="s">
        <v>206</v>
      </c>
      <c r="F36" s="20">
        <v>9.5</v>
      </c>
      <c r="G36" s="80">
        <v>40.57837168475676</v>
      </c>
      <c r="H36" s="80">
        <f>AVERAGE(F36:F40)</f>
        <v>9.52</v>
      </c>
      <c r="I36" s="80">
        <f>AVERAGE(G36:G40)</f>
        <v>44.910997492358923</v>
      </c>
      <c r="J36">
        <f>+I36/14.87</f>
        <v>3.0202419295466663</v>
      </c>
    </row>
    <row r="37" spans="1:10" x14ac:dyDescent="0.25">
      <c r="A37" s="20" t="s">
        <v>138</v>
      </c>
      <c r="B37" s="20" t="s">
        <v>130</v>
      </c>
      <c r="C37" s="148">
        <v>12</v>
      </c>
      <c r="D37" s="20">
        <v>1</v>
      </c>
      <c r="E37" s="70" t="s">
        <v>206</v>
      </c>
      <c r="F37" s="20">
        <v>9.6</v>
      </c>
      <c r="G37" s="80">
        <v>41.707473538767566</v>
      </c>
    </row>
    <row r="38" spans="1:10" x14ac:dyDescent="0.25">
      <c r="A38" s="20" t="s">
        <v>138</v>
      </c>
      <c r="B38" s="20" t="s">
        <v>131</v>
      </c>
      <c r="C38" s="148">
        <v>10</v>
      </c>
      <c r="D38" s="20">
        <v>1</v>
      </c>
      <c r="E38" s="70" t="s">
        <v>206</v>
      </c>
      <c r="F38" s="20">
        <v>9.5</v>
      </c>
      <c r="G38" s="80">
        <v>42.145356271135128</v>
      </c>
    </row>
    <row r="39" spans="1:10" x14ac:dyDescent="0.25">
      <c r="A39" s="20" t="s">
        <v>138</v>
      </c>
      <c r="B39" s="20" t="s">
        <v>132</v>
      </c>
      <c r="C39" s="148">
        <v>27</v>
      </c>
      <c r="D39" s="20">
        <v>1</v>
      </c>
      <c r="E39" s="70" t="s">
        <v>206</v>
      </c>
      <c r="F39" s="20">
        <v>9.5</v>
      </c>
      <c r="G39" s="80">
        <v>48.445940128864876</v>
      </c>
    </row>
    <row r="40" spans="1:10" x14ac:dyDescent="0.25">
      <c r="A40" s="20" t="s">
        <v>138</v>
      </c>
      <c r="B40" s="20" t="s">
        <v>133</v>
      </c>
      <c r="C40" s="148">
        <v>35</v>
      </c>
      <c r="D40" s="20">
        <v>1</v>
      </c>
      <c r="E40" s="70" t="s">
        <v>206</v>
      </c>
      <c r="F40" s="20">
        <v>9.5</v>
      </c>
      <c r="G40" s="80">
        <v>51.677845838270272</v>
      </c>
    </row>
    <row r="41" spans="1:10" x14ac:dyDescent="0.25">
      <c r="A41" s="20" t="s">
        <v>138</v>
      </c>
      <c r="B41" s="20" t="s">
        <v>127</v>
      </c>
      <c r="C41" s="148">
        <v>21</v>
      </c>
      <c r="D41" s="20">
        <v>2</v>
      </c>
      <c r="E41" s="70" t="s">
        <v>139</v>
      </c>
      <c r="F41" s="20">
        <v>9.8000000000000007</v>
      </c>
      <c r="G41" s="80">
        <v>31.300877836800005</v>
      </c>
      <c r="H41" s="80">
        <f>AVERAGE(F41:F45)</f>
        <v>9.6800000000000015</v>
      </c>
      <c r="I41" s="80">
        <f>AVERAGE(G41:G45)</f>
        <v>34.860955714092974</v>
      </c>
      <c r="J41">
        <f>+I41/14.87</f>
        <v>2.3443816889100857</v>
      </c>
    </row>
    <row r="42" spans="1:10" x14ac:dyDescent="0.25">
      <c r="A42" s="20" t="s">
        <v>138</v>
      </c>
      <c r="B42" s="20" t="s">
        <v>130</v>
      </c>
      <c r="C42" s="148">
        <v>15</v>
      </c>
      <c r="D42" s="20">
        <v>2</v>
      </c>
      <c r="E42" s="70" t="s">
        <v>139</v>
      </c>
      <c r="F42" s="20">
        <v>9.6</v>
      </c>
      <c r="G42" s="80">
        <v>30.913748956021621</v>
      </c>
    </row>
    <row r="43" spans="1:10" x14ac:dyDescent="0.25">
      <c r="A43" s="20" t="s">
        <v>138</v>
      </c>
      <c r="B43" s="20" t="s">
        <v>131</v>
      </c>
      <c r="C43" s="148">
        <v>8</v>
      </c>
      <c r="D43" s="20">
        <v>2</v>
      </c>
      <c r="E43" s="70" t="s">
        <v>139</v>
      </c>
      <c r="F43" s="20">
        <v>9.6</v>
      </c>
      <c r="G43" s="80">
        <v>34.1420834988973</v>
      </c>
    </row>
    <row r="44" spans="1:10" x14ac:dyDescent="0.25">
      <c r="A44" s="20" t="s">
        <v>138</v>
      </c>
      <c r="B44" s="20" t="s">
        <v>132</v>
      </c>
      <c r="C44" s="148">
        <v>4</v>
      </c>
      <c r="D44" s="20">
        <v>2</v>
      </c>
      <c r="E44" s="70" t="s">
        <v>139</v>
      </c>
      <c r="F44" s="20">
        <v>9.6999999999999993</v>
      </c>
      <c r="G44" s="80">
        <v>35.537543874681077</v>
      </c>
    </row>
    <row r="45" spans="1:10" x14ac:dyDescent="0.25">
      <c r="A45" s="20" t="s">
        <v>138</v>
      </c>
      <c r="B45" s="20" t="s">
        <v>133</v>
      </c>
      <c r="C45" s="148">
        <v>30</v>
      </c>
      <c r="D45" s="20">
        <v>2</v>
      </c>
      <c r="E45" s="70" t="s">
        <v>139</v>
      </c>
      <c r="F45" s="20">
        <v>9.6999999999999993</v>
      </c>
      <c r="G45" s="80">
        <v>42.410524404064866</v>
      </c>
    </row>
    <row r="46" spans="1:10" x14ac:dyDescent="0.25">
      <c r="A46" s="20" t="s">
        <v>138</v>
      </c>
      <c r="B46" s="20" t="s">
        <v>127</v>
      </c>
      <c r="C46" s="148">
        <v>20</v>
      </c>
      <c r="D46" s="20">
        <v>3</v>
      </c>
      <c r="E46" s="70" t="s">
        <v>128</v>
      </c>
      <c r="F46" s="20">
        <v>9.6999999999999993</v>
      </c>
      <c r="G46" s="80">
        <v>34.560342851545947</v>
      </c>
      <c r="H46" s="80">
        <f>AVERAGE(F46:F50)</f>
        <v>9.68</v>
      </c>
      <c r="I46" s="80">
        <f>AVERAGE(G46:G50)</f>
        <v>38.44632755068541</v>
      </c>
      <c r="J46">
        <f>+I46/14.87</f>
        <v>2.5854961365625697</v>
      </c>
    </row>
    <row r="47" spans="1:10" x14ac:dyDescent="0.25">
      <c r="A47" s="20" t="s">
        <v>138</v>
      </c>
      <c r="B47" s="20" t="s">
        <v>130</v>
      </c>
      <c r="C47" s="148">
        <v>14</v>
      </c>
      <c r="D47" s="20">
        <v>3</v>
      </c>
      <c r="E47" s="70" t="s">
        <v>128</v>
      </c>
      <c r="F47" s="20">
        <v>9.6999999999999993</v>
      </c>
      <c r="G47" s="80">
        <v>34.397476014356755</v>
      </c>
    </row>
    <row r="48" spans="1:10" x14ac:dyDescent="0.25">
      <c r="A48" s="20" t="s">
        <v>138</v>
      </c>
      <c r="B48" s="20" t="s">
        <v>131</v>
      </c>
      <c r="C48" s="148">
        <v>7</v>
      </c>
      <c r="D48" s="20">
        <v>3</v>
      </c>
      <c r="E48" s="70" t="s">
        <v>128</v>
      </c>
      <c r="F48" s="20">
        <v>9.6999999999999993</v>
      </c>
      <c r="G48" s="80">
        <v>35.472397139805409</v>
      </c>
    </row>
    <row r="49" spans="1:10" x14ac:dyDescent="0.25">
      <c r="A49" s="20" t="s">
        <v>138</v>
      </c>
      <c r="B49" s="20" t="s">
        <v>132</v>
      </c>
      <c r="C49" s="148">
        <v>28</v>
      </c>
      <c r="D49" s="20">
        <v>3</v>
      </c>
      <c r="E49" s="70" t="s">
        <v>128</v>
      </c>
      <c r="F49" s="20">
        <v>9.6999999999999993</v>
      </c>
      <c r="G49" s="80">
        <v>43.713459101578373</v>
      </c>
    </row>
    <row r="50" spans="1:10" x14ac:dyDescent="0.25">
      <c r="A50" s="20" t="s">
        <v>138</v>
      </c>
      <c r="B50" s="20" t="s">
        <v>133</v>
      </c>
      <c r="C50" s="148">
        <v>32</v>
      </c>
      <c r="D50" s="20">
        <v>3</v>
      </c>
      <c r="E50" s="70" t="s">
        <v>128</v>
      </c>
      <c r="F50" s="20">
        <v>9.6</v>
      </c>
      <c r="G50" s="80">
        <v>44.087962646140532</v>
      </c>
    </row>
    <row r="51" spans="1:10" x14ac:dyDescent="0.25">
      <c r="A51" s="20" t="s">
        <v>138</v>
      </c>
      <c r="B51" s="20" t="s">
        <v>127</v>
      </c>
      <c r="C51" s="148">
        <v>23</v>
      </c>
      <c r="D51" s="20">
        <v>4</v>
      </c>
      <c r="E51" s="70" t="s">
        <v>259</v>
      </c>
      <c r="F51" s="20">
        <v>9.6</v>
      </c>
      <c r="G51" s="80">
        <v>39.979173227935135</v>
      </c>
      <c r="H51" s="80">
        <f>AVERAGE(F51:F55)</f>
        <v>9.5</v>
      </c>
      <c r="I51" s="80">
        <f>AVERAGE(G51:G55)</f>
        <v>41.66881836651244</v>
      </c>
      <c r="J51">
        <f>+I51/14.87</f>
        <v>2.8022070185953223</v>
      </c>
    </row>
    <row r="52" spans="1:10" x14ac:dyDescent="0.25">
      <c r="A52" s="20" t="s">
        <v>138</v>
      </c>
      <c r="B52" s="20" t="s">
        <v>130</v>
      </c>
      <c r="C52" s="148">
        <v>16</v>
      </c>
      <c r="D52" s="20">
        <v>4</v>
      </c>
      <c r="E52" s="70" t="s">
        <v>259</v>
      </c>
      <c r="F52" s="20">
        <v>9.5</v>
      </c>
      <c r="G52" s="80">
        <v>36.269164072216213</v>
      </c>
    </row>
    <row r="53" spans="1:10" x14ac:dyDescent="0.25">
      <c r="A53" s="20" t="s">
        <v>138</v>
      </c>
      <c r="B53" s="20" t="s">
        <v>131</v>
      </c>
      <c r="C53" s="148">
        <v>6</v>
      </c>
      <c r="D53" s="20">
        <v>4</v>
      </c>
      <c r="E53" s="70" t="s">
        <v>259</v>
      </c>
      <c r="F53" s="20">
        <v>9.4</v>
      </c>
      <c r="G53" s="80">
        <v>40.459801741491887</v>
      </c>
    </row>
    <row r="54" spans="1:10" x14ac:dyDescent="0.25">
      <c r="A54" s="20" t="s">
        <v>138</v>
      </c>
      <c r="B54" s="20" t="s">
        <v>132</v>
      </c>
      <c r="C54" s="148">
        <v>29</v>
      </c>
      <c r="D54" s="20">
        <v>4</v>
      </c>
      <c r="E54" s="70" t="s">
        <v>259</v>
      </c>
      <c r="F54" s="20">
        <v>9.5</v>
      </c>
      <c r="G54" s="80">
        <v>48.054193982270277</v>
      </c>
    </row>
    <row r="55" spans="1:10" x14ac:dyDescent="0.25">
      <c r="A55" s="20" t="s">
        <v>138</v>
      </c>
      <c r="B55" s="20" t="s">
        <v>133</v>
      </c>
      <c r="C55" s="148">
        <v>33</v>
      </c>
      <c r="D55" s="20">
        <v>4</v>
      </c>
      <c r="E55" s="70" t="s">
        <v>259</v>
      </c>
      <c r="F55" s="20">
        <v>9.5</v>
      </c>
      <c r="G55" s="80">
        <v>43.581758808648651</v>
      </c>
    </row>
    <row r="56" spans="1:10" x14ac:dyDescent="0.25">
      <c r="A56" s="20" t="s">
        <v>138</v>
      </c>
      <c r="B56" s="20" t="s">
        <v>127</v>
      </c>
      <c r="C56" s="148">
        <v>19</v>
      </c>
      <c r="D56" s="20">
        <v>5</v>
      </c>
      <c r="E56" s="70" t="s">
        <v>146</v>
      </c>
      <c r="F56" s="20">
        <v>9.5</v>
      </c>
      <c r="G56" s="80">
        <v>43.320594710918925</v>
      </c>
      <c r="H56" s="80">
        <f>AVERAGE(F56:F60)</f>
        <v>9.52</v>
      </c>
      <c r="I56" s="80">
        <f>AVERAGE(G56:G60)</f>
        <v>44.988892209574061</v>
      </c>
      <c r="J56">
        <f>+I56/14.87</f>
        <v>3.0254803099915306</v>
      </c>
    </row>
    <row r="57" spans="1:10" x14ac:dyDescent="0.25">
      <c r="A57" s="20" t="s">
        <v>138</v>
      </c>
      <c r="B57" s="20" t="s">
        <v>130</v>
      </c>
      <c r="C57" s="148">
        <v>13</v>
      </c>
      <c r="D57" s="20">
        <v>5</v>
      </c>
      <c r="E57" s="70" t="s">
        <v>146</v>
      </c>
      <c r="F57" s="20">
        <v>9.5</v>
      </c>
      <c r="G57" s="80">
        <v>45.018161346162174</v>
      </c>
    </row>
    <row r="58" spans="1:10" x14ac:dyDescent="0.25">
      <c r="A58" s="20" t="s">
        <v>138</v>
      </c>
      <c r="B58" s="20" t="s">
        <v>131</v>
      </c>
      <c r="C58" s="148">
        <v>11</v>
      </c>
      <c r="D58" s="20">
        <v>5</v>
      </c>
      <c r="E58" s="70" t="s">
        <v>146</v>
      </c>
      <c r="F58" s="20">
        <v>9.6</v>
      </c>
      <c r="G58" s="80">
        <v>43.761868247870268</v>
      </c>
    </row>
    <row r="59" spans="1:10" x14ac:dyDescent="0.25">
      <c r="A59" s="20" t="s">
        <v>138</v>
      </c>
      <c r="B59" s="20" t="s">
        <v>132</v>
      </c>
      <c r="C59" s="148">
        <v>3</v>
      </c>
      <c r="D59" s="20">
        <v>5</v>
      </c>
      <c r="E59" s="70" t="s">
        <v>146</v>
      </c>
      <c r="F59" s="20">
        <v>9.5</v>
      </c>
      <c r="G59" s="80">
        <v>44.756997248432441</v>
      </c>
    </row>
    <row r="60" spans="1:10" x14ac:dyDescent="0.25">
      <c r="A60" s="20" t="s">
        <v>138</v>
      </c>
      <c r="B60" s="20" t="s">
        <v>133</v>
      </c>
      <c r="C60" s="148">
        <v>34</v>
      </c>
      <c r="D60" s="20">
        <v>5</v>
      </c>
      <c r="E60" s="70" t="s">
        <v>146</v>
      </c>
      <c r="F60" s="20">
        <v>9.5</v>
      </c>
      <c r="G60" s="80">
        <v>48.086839494486497</v>
      </c>
    </row>
    <row r="61" spans="1:10" x14ac:dyDescent="0.25">
      <c r="A61" s="20" t="s">
        <v>138</v>
      </c>
      <c r="B61" s="20" t="s">
        <v>127</v>
      </c>
      <c r="C61" s="148">
        <v>22</v>
      </c>
      <c r="D61" s="20">
        <v>6</v>
      </c>
      <c r="E61" s="70" t="s">
        <v>134</v>
      </c>
      <c r="F61" s="20">
        <v>9.5</v>
      </c>
      <c r="G61" s="80">
        <v>37.37911148756757</v>
      </c>
      <c r="H61" s="80">
        <f>AVERAGE(F61:F65)</f>
        <v>9.48</v>
      </c>
      <c r="I61" s="80">
        <f>AVERAGE(G61:G65)</f>
        <v>41.077274470676763</v>
      </c>
      <c r="J61">
        <f>+I61/14.87</f>
        <v>2.7624259899580879</v>
      </c>
    </row>
    <row r="62" spans="1:10" x14ac:dyDescent="0.25">
      <c r="A62" s="20" t="s">
        <v>138</v>
      </c>
      <c r="B62" s="20" t="s">
        <v>130</v>
      </c>
      <c r="C62" s="148">
        <v>17</v>
      </c>
      <c r="D62" s="20">
        <v>6</v>
      </c>
      <c r="E62" s="70" t="s">
        <v>134</v>
      </c>
      <c r="F62" s="20">
        <v>9.5</v>
      </c>
      <c r="G62" s="80">
        <v>39.533715293837844</v>
      </c>
    </row>
    <row r="63" spans="1:10" x14ac:dyDescent="0.25">
      <c r="A63" s="20" t="s">
        <v>138</v>
      </c>
      <c r="B63" s="20" t="s">
        <v>131</v>
      </c>
      <c r="C63" s="148">
        <v>9</v>
      </c>
      <c r="D63" s="20">
        <v>6</v>
      </c>
      <c r="E63" s="70" t="s">
        <v>134</v>
      </c>
      <c r="F63" s="20">
        <v>9.5</v>
      </c>
      <c r="G63" s="80">
        <v>40.970117831351359</v>
      </c>
    </row>
    <row r="64" spans="1:10" x14ac:dyDescent="0.25">
      <c r="A64" s="20" t="s">
        <v>138</v>
      </c>
      <c r="B64" s="20" t="s">
        <v>132</v>
      </c>
      <c r="C64" s="148">
        <v>5</v>
      </c>
      <c r="D64" s="20">
        <v>6</v>
      </c>
      <c r="E64" s="70" t="s">
        <v>134</v>
      </c>
      <c r="F64" s="20">
        <v>9.4</v>
      </c>
      <c r="G64" s="80">
        <v>41.767065125708108</v>
      </c>
    </row>
    <row r="65" spans="1:10" x14ac:dyDescent="0.25">
      <c r="A65" s="20" t="s">
        <v>138</v>
      </c>
      <c r="B65" s="20" t="s">
        <v>133</v>
      </c>
      <c r="C65" s="148">
        <v>31</v>
      </c>
      <c r="D65" s="20">
        <v>6</v>
      </c>
      <c r="E65" s="70" t="s">
        <v>134</v>
      </c>
      <c r="F65" s="20">
        <v>9.5</v>
      </c>
      <c r="G65" s="80">
        <v>45.736362614918924</v>
      </c>
    </row>
    <row r="66" spans="1:10" x14ac:dyDescent="0.25">
      <c r="A66" s="20" t="s">
        <v>138</v>
      </c>
      <c r="B66" s="20" t="s">
        <v>135</v>
      </c>
      <c r="C66" s="148">
        <v>2</v>
      </c>
      <c r="D66" s="20">
        <v>7</v>
      </c>
      <c r="E66" s="70" t="s">
        <v>106</v>
      </c>
      <c r="F66" s="20">
        <v>9.6</v>
      </c>
      <c r="G66" s="80">
        <v>43.109679451329733</v>
      </c>
      <c r="H66" s="20">
        <v>9.6</v>
      </c>
      <c r="I66" s="80">
        <v>43.109679451329733</v>
      </c>
      <c r="J66">
        <f>+I66/14.87</f>
        <v>2.8991041998204259</v>
      </c>
    </row>
    <row r="67" spans="1:10" x14ac:dyDescent="0.25">
      <c r="A67" s="20" t="s">
        <v>138</v>
      </c>
      <c r="B67" s="20" t="s">
        <v>135</v>
      </c>
      <c r="C67" s="148">
        <v>26</v>
      </c>
      <c r="D67" s="20">
        <v>8</v>
      </c>
      <c r="E67" s="70" t="s">
        <v>94</v>
      </c>
      <c r="F67" s="20">
        <v>9.5</v>
      </c>
      <c r="G67" s="80">
        <v>54.147712019657149</v>
      </c>
      <c r="H67" s="20">
        <v>9.5</v>
      </c>
      <c r="I67" s="80">
        <v>54.147712019657149</v>
      </c>
      <c r="J67">
        <f>+I67/14.87</f>
        <v>3.6414063227745226</v>
      </c>
    </row>
    <row r="68" spans="1:10" x14ac:dyDescent="0.25">
      <c r="C68" s="9"/>
      <c r="F6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workbookViewId="0">
      <selection activeCell="J53" sqref="J53"/>
    </sheetView>
  </sheetViews>
  <sheetFormatPr defaultRowHeight="15" x14ac:dyDescent="0.25"/>
  <cols>
    <col min="1" max="1" width="17.7109375" customWidth="1"/>
    <col min="6" max="6" width="16.85546875" customWidth="1"/>
  </cols>
  <sheetData>
    <row r="1" spans="1:15" x14ac:dyDescent="0.25">
      <c r="A1" t="s">
        <v>268</v>
      </c>
    </row>
    <row r="4" spans="1:15" ht="15.75" x14ac:dyDescent="0.25">
      <c r="A4" s="149" t="s">
        <v>269</v>
      </c>
      <c r="C4" s="150" t="s">
        <v>270</v>
      </c>
      <c r="D4" s="151" t="s">
        <v>72</v>
      </c>
      <c r="F4" s="152">
        <v>41540</v>
      </c>
      <c r="G4" s="151" t="s">
        <v>271</v>
      </c>
    </row>
    <row r="5" spans="1:15" ht="15.75" x14ac:dyDescent="0.25">
      <c r="B5" s="149" t="s">
        <v>272</v>
      </c>
      <c r="C5" s="150" t="s">
        <v>273</v>
      </c>
      <c r="D5" s="149" t="s">
        <v>274</v>
      </c>
      <c r="E5" s="149" t="s">
        <v>275</v>
      </c>
      <c r="F5" s="149" t="s">
        <v>276</v>
      </c>
      <c r="G5" s="149" t="s">
        <v>277</v>
      </c>
    </row>
    <row r="6" spans="1:15" ht="39.75" thickBot="1" x14ac:dyDescent="0.3">
      <c r="A6" s="150" t="s">
        <v>278</v>
      </c>
      <c r="B6" s="149" t="s">
        <v>279</v>
      </c>
      <c r="C6" s="149" t="s">
        <v>279</v>
      </c>
      <c r="D6" s="150" t="s">
        <v>280</v>
      </c>
      <c r="E6" s="150" t="s">
        <v>281</v>
      </c>
      <c r="F6" s="150" t="s">
        <v>282</v>
      </c>
      <c r="G6" s="149" t="s">
        <v>264</v>
      </c>
      <c r="H6" s="132" t="s">
        <v>46</v>
      </c>
      <c r="I6" s="132" t="s">
        <v>111</v>
      </c>
      <c r="J6" s="132" t="s">
        <v>112</v>
      </c>
      <c r="K6" s="86" t="s">
        <v>113</v>
      </c>
      <c r="L6" s="193" t="s">
        <v>0</v>
      </c>
      <c r="M6" s="194"/>
      <c r="N6" s="100" t="s">
        <v>283</v>
      </c>
      <c r="O6" s="100" t="s">
        <v>284</v>
      </c>
    </row>
    <row r="7" spans="1:15" x14ac:dyDescent="0.25">
      <c r="A7">
        <v>6</v>
      </c>
      <c r="B7">
        <v>12.5</v>
      </c>
      <c r="C7">
        <v>180</v>
      </c>
      <c r="D7">
        <v>13.4</v>
      </c>
      <c r="E7">
        <v>102.5</v>
      </c>
      <c r="F7">
        <f t="shared" ref="F7:F42" si="0">1.149*(1-D7/100)*E7</f>
        <v>101.99098499999999</v>
      </c>
      <c r="G7">
        <f t="shared" ref="G7:G42" si="1">F7/60/C7/B7*43560</f>
        <v>32.909091159999996</v>
      </c>
      <c r="H7" s="154" t="s">
        <v>126</v>
      </c>
      <c r="I7" s="154" t="s">
        <v>127</v>
      </c>
      <c r="J7" s="154">
        <v>6</v>
      </c>
      <c r="K7" s="154">
        <v>1</v>
      </c>
      <c r="L7" s="155" t="s">
        <v>206</v>
      </c>
      <c r="M7" s="156"/>
      <c r="N7">
        <f>AVERAGE(G7:G10)</f>
        <v>35.876597558741182</v>
      </c>
      <c r="O7">
        <f>+N7/14.87</f>
        <v>2.4126830907021644</v>
      </c>
    </row>
    <row r="8" spans="1:15" x14ac:dyDescent="0.25">
      <c r="A8">
        <v>13</v>
      </c>
      <c r="B8">
        <v>12.5</v>
      </c>
      <c r="C8">
        <v>180</v>
      </c>
      <c r="D8">
        <v>13.2</v>
      </c>
      <c r="E8">
        <v>102.9</v>
      </c>
      <c r="F8">
        <f t="shared" si="0"/>
        <v>102.62546280000001</v>
      </c>
      <c r="G8">
        <f t="shared" si="1"/>
        <v>33.113815996800007</v>
      </c>
      <c r="H8" s="20" t="s">
        <v>126</v>
      </c>
      <c r="I8" s="20" t="s">
        <v>130</v>
      </c>
      <c r="J8" s="20">
        <v>13</v>
      </c>
      <c r="K8" s="20">
        <v>1</v>
      </c>
      <c r="L8" s="70" t="s">
        <v>206</v>
      </c>
      <c r="M8" s="153"/>
    </row>
    <row r="9" spans="1:15" x14ac:dyDescent="0.25">
      <c r="A9">
        <v>15</v>
      </c>
      <c r="B9">
        <v>12.5</v>
      </c>
      <c r="C9">
        <v>180</v>
      </c>
      <c r="D9">
        <v>13.1</v>
      </c>
      <c r="E9">
        <v>117.5</v>
      </c>
      <c r="F9">
        <f t="shared" si="0"/>
        <v>117.32151750000001</v>
      </c>
      <c r="G9">
        <f t="shared" si="1"/>
        <v>37.855742980000002</v>
      </c>
      <c r="H9" s="20" t="s">
        <v>126</v>
      </c>
      <c r="I9" s="20" t="s">
        <v>131</v>
      </c>
      <c r="J9" s="20">
        <v>15</v>
      </c>
      <c r="K9" s="20">
        <v>1</v>
      </c>
      <c r="L9" s="70" t="s">
        <v>104</v>
      </c>
      <c r="M9" s="153"/>
    </row>
    <row r="10" spans="1:15" x14ac:dyDescent="0.25">
      <c r="A10">
        <v>22</v>
      </c>
      <c r="B10">
        <v>12.5</v>
      </c>
      <c r="C10">
        <v>170</v>
      </c>
      <c r="D10">
        <v>12.9</v>
      </c>
      <c r="E10">
        <v>115.9</v>
      </c>
      <c r="F10">
        <f t="shared" si="0"/>
        <v>115.99028610000002</v>
      </c>
      <c r="G10">
        <f t="shared" si="1"/>
        <v>39.627740098164715</v>
      </c>
      <c r="H10" s="20" t="s">
        <v>126</v>
      </c>
      <c r="I10" s="20" t="s">
        <v>132</v>
      </c>
      <c r="J10" s="20">
        <v>22</v>
      </c>
      <c r="K10" s="20">
        <v>1</v>
      </c>
      <c r="L10" s="70" t="s">
        <v>206</v>
      </c>
      <c r="M10" s="153"/>
    </row>
    <row r="11" spans="1:15" x14ac:dyDescent="0.25">
      <c r="A11">
        <v>26</v>
      </c>
      <c r="B11">
        <v>12.5</v>
      </c>
      <c r="C11">
        <v>180</v>
      </c>
      <c r="D11">
        <v>13.1</v>
      </c>
      <c r="E11">
        <v>118.6</v>
      </c>
      <c r="F11">
        <f t="shared" si="0"/>
        <v>118.4198466</v>
      </c>
      <c r="G11">
        <f t="shared" si="1"/>
        <v>38.210137169600003</v>
      </c>
      <c r="H11" s="20" t="s">
        <v>126</v>
      </c>
      <c r="I11" s="20" t="s">
        <v>133</v>
      </c>
      <c r="J11" s="20">
        <v>26</v>
      </c>
      <c r="K11" s="20">
        <v>1</v>
      </c>
      <c r="L11" s="70" t="s">
        <v>206</v>
      </c>
      <c r="M11" s="153"/>
    </row>
    <row r="12" spans="1:15" x14ac:dyDescent="0.25">
      <c r="A12">
        <v>4</v>
      </c>
      <c r="B12">
        <v>12.5</v>
      </c>
      <c r="C12">
        <v>180</v>
      </c>
      <c r="D12">
        <v>13.2</v>
      </c>
      <c r="E12">
        <v>112</v>
      </c>
      <c r="F12">
        <f t="shared" si="0"/>
        <v>111.701184</v>
      </c>
      <c r="G12">
        <f t="shared" si="1"/>
        <v>36.042248703999995</v>
      </c>
      <c r="H12" s="20" t="s">
        <v>126</v>
      </c>
      <c r="I12" s="20" t="s">
        <v>127</v>
      </c>
      <c r="J12" s="20">
        <v>4</v>
      </c>
      <c r="K12" s="20">
        <v>2</v>
      </c>
      <c r="L12" s="70" t="s">
        <v>139</v>
      </c>
      <c r="M12" s="157"/>
      <c r="N12">
        <f t="shared" ref="N12" si="2">AVERAGE(G12:G15)</f>
        <v>38.1048273364</v>
      </c>
      <c r="O12">
        <f t="shared" ref="O12" si="3">+N12/14.87</f>
        <v>2.5625304193947547</v>
      </c>
    </row>
    <row r="13" spans="1:15" x14ac:dyDescent="0.25">
      <c r="A13">
        <v>8</v>
      </c>
      <c r="B13">
        <v>12.5</v>
      </c>
      <c r="C13">
        <v>180</v>
      </c>
      <c r="D13">
        <v>13.2</v>
      </c>
      <c r="E13">
        <v>113.8</v>
      </c>
      <c r="F13">
        <f t="shared" si="0"/>
        <v>113.49638159999999</v>
      </c>
      <c r="G13">
        <f t="shared" si="1"/>
        <v>36.621499129600004</v>
      </c>
      <c r="H13" s="20" t="s">
        <v>126</v>
      </c>
      <c r="I13" s="20" t="s">
        <v>130</v>
      </c>
      <c r="J13" s="20">
        <v>8</v>
      </c>
      <c r="K13" s="20">
        <v>2</v>
      </c>
      <c r="L13" s="70" t="s">
        <v>139</v>
      </c>
      <c r="M13" s="153"/>
    </row>
    <row r="14" spans="1:15" x14ac:dyDescent="0.25">
      <c r="A14">
        <v>17</v>
      </c>
      <c r="B14">
        <v>12.5</v>
      </c>
      <c r="C14">
        <v>180</v>
      </c>
      <c r="D14">
        <v>13</v>
      </c>
      <c r="E14">
        <v>130.5</v>
      </c>
      <c r="F14">
        <f t="shared" si="0"/>
        <v>130.45171500000001</v>
      </c>
      <c r="G14">
        <f t="shared" si="1"/>
        <v>42.09242004</v>
      </c>
      <c r="H14" s="20" t="s">
        <v>126</v>
      </c>
      <c r="I14" s="20" t="s">
        <v>131</v>
      </c>
      <c r="J14" s="20">
        <v>17</v>
      </c>
      <c r="K14" s="20">
        <v>2</v>
      </c>
      <c r="L14" s="70" t="s">
        <v>139</v>
      </c>
      <c r="M14" s="153"/>
    </row>
    <row r="15" spans="1:15" x14ac:dyDescent="0.25">
      <c r="A15">
        <v>32</v>
      </c>
      <c r="B15">
        <v>12.5</v>
      </c>
      <c r="C15">
        <v>180</v>
      </c>
      <c r="D15">
        <v>12.8</v>
      </c>
      <c r="E15">
        <v>116.5</v>
      </c>
      <c r="F15">
        <f t="shared" si="0"/>
        <v>116.72461199999999</v>
      </c>
      <c r="G15">
        <f t="shared" si="1"/>
        <v>37.663141472</v>
      </c>
      <c r="H15" s="20" t="s">
        <v>126</v>
      </c>
      <c r="I15" s="20" t="s">
        <v>132</v>
      </c>
      <c r="J15" s="20">
        <v>32</v>
      </c>
      <c r="K15" s="20">
        <v>2</v>
      </c>
      <c r="L15" s="70" t="s">
        <v>139</v>
      </c>
      <c r="M15" s="153"/>
    </row>
    <row r="16" spans="1:15" x14ac:dyDescent="0.25">
      <c r="A16">
        <v>30</v>
      </c>
      <c r="B16">
        <v>12.5</v>
      </c>
      <c r="C16">
        <v>180</v>
      </c>
      <c r="D16">
        <v>12.8</v>
      </c>
      <c r="E16">
        <v>125.8</v>
      </c>
      <c r="F16">
        <f t="shared" si="0"/>
        <v>126.04254239999999</v>
      </c>
      <c r="G16">
        <f t="shared" si="1"/>
        <v>40.669727014399996</v>
      </c>
      <c r="H16" s="20" t="s">
        <v>126</v>
      </c>
      <c r="I16" s="20" t="s">
        <v>133</v>
      </c>
      <c r="J16" s="20">
        <v>30</v>
      </c>
      <c r="K16" s="20">
        <v>2</v>
      </c>
      <c r="L16" s="70" t="s">
        <v>139</v>
      </c>
      <c r="M16" s="153"/>
    </row>
    <row r="17" spans="1:15" x14ac:dyDescent="0.25">
      <c r="A17">
        <v>7</v>
      </c>
      <c r="B17">
        <v>12.5</v>
      </c>
      <c r="C17">
        <v>180</v>
      </c>
      <c r="D17">
        <v>13.5</v>
      </c>
      <c r="E17">
        <v>109.2</v>
      </c>
      <c r="F17">
        <f t="shared" si="0"/>
        <v>108.53224200000001</v>
      </c>
      <c r="G17">
        <f t="shared" si="1"/>
        <v>35.019736752000007</v>
      </c>
      <c r="H17" s="20" t="s">
        <v>126</v>
      </c>
      <c r="I17" s="20" t="s">
        <v>127</v>
      </c>
      <c r="J17" s="20">
        <v>7</v>
      </c>
      <c r="K17" s="20">
        <v>3</v>
      </c>
      <c r="L17" s="70" t="s">
        <v>128</v>
      </c>
      <c r="M17" s="153"/>
      <c r="N17">
        <f t="shared" ref="N17" si="4">AVERAGE(G17:G20)</f>
        <v>39.582473891400006</v>
      </c>
      <c r="O17">
        <f t="shared" ref="O17" si="5">+N17/14.87</f>
        <v>2.6619014049361134</v>
      </c>
    </row>
    <row r="18" spans="1:15" x14ac:dyDescent="0.25">
      <c r="A18">
        <v>10</v>
      </c>
      <c r="B18">
        <v>12.5</v>
      </c>
      <c r="C18">
        <v>180</v>
      </c>
      <c r="D18">
        <v>13.3</v>
      </c>
      <c r="E18">
        <v>138.9</v>
      </c>
      <c r="F18">
        <f t="shared" si="0"/>
        <v>138.36981870000002</v>
      </c>
      <c r="G18">
        <f t="shared" si="1"/>
        <v>44.647328167200008</v>
      </c>
      <c r="H18" s="20" t="s">
        <v>126</v>
      </c>
      <c r="I18" s="20" t="s">
        <v>130</v>
      </c>
      <c r="J18" s="20">
        <v>10</v>
      </c>
      <c r="K18" s="20">
        <v>3</v>
      </c>
      <c r="L18" s="70" t="s">
        <v>128</v>
      </c>
      <c r="M18" s="153"/>
    </row>
    <row r="19" spans="1:15" x14ac:dyDescent="0.25">
      <c r="A19">
        <v>18</v>
      </c>
      <c r="B19">
        <v>12.5</v>
      </c>
      <c r="C19">
        <v>180</v>
      </c>
      <c r="D19">
        <v>12.9</v>
      </c>
      <c r="E19">
        <v>120.9</v>
      </c>
      <c r="F19">
        <f t="shared" si="0"/>
        <v>120.99418110000002</v>
      </c>
      <c r="G19">
        <f t="shared" si="1"/>
        <v>39.040789101600005</v>
      </c>
      <c r="H19" s="20" t="s">
        <v>126</v>
      </c>
      <c r="I19" s="20" t="s">
        <v>131</v>
      </c>
      <c r="J19" s="20">
        <v>18</v>
      </c>
      <c r="K19" s="20">
        <v>3</v>
      </c>
      <c r="L19" s="70" t="s">
        <v>128</v>
      </c>
      <c r="M19" s="153"/>
    </row>
    <row r="20" spans="1:15" x14ac:dyDescent="0.25">
      <c r="A20">
        <v>21</v>
      </c>
      <c r="B20">
        <v>12.5</v>
      </c>
      <c r="C20">
        <v>180</v>
      </c>
      <c r="D20">
        <v>12.9</v>
      </c>
      <c r="E20">
        <v>122.7</v>
      </c>
      <c r="F20">
        <f t="shared" si="0"/>
        <v>122.79558330000002</v>
      </c>
      <c r="G20">
        <f t="shared" si="1"/>
        <v>39.622041544799998</v>
      </c>
      <c r="H20" s="20" t="s">
        <v>126</v>
      </c>
      <c r="I20" s="20" t="s">
        <v>132</v>
      </c>
      <c r="J20" s="20">
        <v>21</v>
      </c>
      <c r="K20" s="20">
        <v>3</v>
      </c>
      <c r="L20" s="70" t="s">
        <v>128</v>
      </c>
      <c r="M20" s="153"/>
    </row>
    <row r="21" spans="1:15" x14ac:dyDescent="0.25">
      <c r="A21">
        <v>31</v>
      </c>
      <c r="B21">
        <v>12.5</v>
      </c>
      <c r="C21">
        <v>180</v>
      </c>
      <c r="D21">
        <v>12.9</v>
      </c>
      <c r="E21">
        <v>118.9</v>
      </c>
      <c r="F21">
        <f t="shared" si="0"/>
        <v>118.99262310000002</v>
      </c>
      <c r="G21">
        <f t="shared" si="1"/>
        <v>38.394953053600005</v>
      </c>
      <c r="H21" s="20" t="s">
        <v>126</v>
      </c>
      <c r="I21" s="20" t="s">
        <v>133</v>
      </c>
      <c r="J21" s="20">
        <v>31</v>
      </c>
      <c r="K21" s="20">
        <v>3</v>
      </c>
      <c r="L21" s="70" t="s">
        <v>128</v>
      </c>
      <c r="M21" s="153"/>
    </row>
    <row r="22" spans="1:15" x14ac:dyDescent="0.25">
      <c r="A22">
        <v>2</v>
      </c>
      <c r="B22">
        <v>12.5</v>
      </c>
      <c r="C22">
        <v>180</v>
      </c>
      <c r="D22">
        <v>13.6</v>
      </c>
      <c r="E22">
        <v>117.1</v>
      </c>
      <c r="F22">
        <f t="shared" si="0"/>
        <v>116.24938559999998</v>
      </c>
      <c r="G22">
        <f t="shared" si="1"/>
        <v>37.509801753599987</v>
      </c>
      <c r="H22" s="20" t="s">
        <v>126</v>
      </c>
      <c r="I22" s="20" t="s">
        <v>127</v>
      </c>
      <c r="J22" s="20">
        <v>2</v>
      </c>
      <c r="K22" s="20">
        <v>4</v>
      </c>
      <c r="L22" s="70" t="s">
        <v>259</v>
      </c>
      <c r="M22" s="153"/>
      <c r="N22">
        <f t="shared" ref="N22" si="6">AVERAGE(G22:G25)</f>
        <v>41.966070484799999</v>
      </c>
      <c r="O22">
        <f t="shared" ref="O22" si="7">+N22/14.87</f>
        <v>2.8221970736247481</v>
      </c>
    </row>
    <row r="23" spans="1:15" x14ac:dyDescent="0.25">
      <c r="A23">
        <v>11</v>
      </c>
      <c r="B23">
        <v>12.5</v>
      </c>
      <c r="C23">
        <v>180</v>
      </c>
      <c r="D23">
        <v>13.3</v>
      </c>
      <c r="E23">
        <v>122.9</v>
      </c>
      <c r="F23">
        <f t="shared" si="0"/>
        <v>122.43089070000001</v>
      </c>
      <c r="G23">
        <f t="shared" si="1"/>
        <v>39.5043673992</v>
      </c>
      <c r="H23" s="20" t="s">
        <v>126</v>
      </c>
      <c r="I23" s="20" t="s">
        <v>130</v>
      </c>
      <c r="J23" s="20">
        <v>11</v>
      </c>
      <c r="K23" s="20">
        <v>4</v>
      </c>
      <c r="L23" s="70" t="s">
        <v>259</v>
      </c>
      <c r="M23" s="153"/>
    </row>
    <row r="24" spans="1:15" x14ac:dyDescent="0.25">
      <c r="A24">
        <v>16</v>
      </c>
      <c r="B24">
        <v>12.5</v>
      </c>
      <c r="C24">
        <v>180</v>
      </c>
      <c r="D24">
        <v>13</v>
      </c>
      <c r="E24">
        <v>138.4</v>
      </c>
      <c r="F24">
        <f t="shared" si="0"/>
        <v>138.348792</v>
      </c>
      <c r="G24">
        <f t="shared" si="1"/>
        <v>44.640543552000004</v>
      </c>
      <c r="H24" s="20" t="s">
        <v>126</v>
      </c>
      <c r="I24" s="20" t="s">
        <v>131</v>
      </c>
      <c r="J24" s="20">
        <v>16</v>
      </c>
      <c r="K24" s="20">
        <v>4</v>
      </c>
      <c r="L24" s="70" t="s">
        <v>259</v>
      </c>
      <c r="M24" s="153"/>
    </row>
    <row r="25" spans="1:15" x14ac:dyDescent="0.25">
      <c r="A25">
        <v>20</v>
      </c>
      <c r="B25">
        <v>12.5</v>
      </c>
      <c r="C25">
        <v>180</v>
      </c>
      <c r="D25">
        <v>12.9</v>
      </c>
      <c r="E25">
        <v>143.1</v>
      </c>
      <c r="F25">
        <f t="shared" si="0"/>
        <v>143.21147490000001</v>
      </c>
      <c r="G25">
        <f t="shared" si="1"/>
        <v>46.209569234400007</v>
      </c>
      <c r="H25" s="20" t="s">
        <v>126</v>
      </c>
      <c r="I25" s="20" t="s">
        <v>132</v>
      </c>
      <c r="J25" s="20">
        <v>20</v>
      </c>
      <c r="K25" s="20">
        <v>4</v>
      </c>
      <c r="L25" s="70" t="s">
        <v>259</v>
      </c>
      <c r="M25" s="153"/>
    </row>
    <row r="26" spans="1:15" x14ac:dyDescent="0.25">
      <c r="A26">
        <v>28</v>
      </c>
      <c r="B26">
        <v>12.5</v>
      </c>
      <c r="C26">
        <v>180</v>
      </c>
      <c r="D26">
        <v>12.9</v>
      </c>
      <c r="E26">
        <v>132.19999999999999</v>
      </c>
      <c r="F26">
        <f t="shared" si="0"/>
        <v>132.30298379999999</v>
      </c>
      <c r="G26">
        <f t="shared" si="1"/>
        <v>42.689762772799995</v>
      </c>
      <c r="H26" s="20" t="s">
        <v>126</v>
      </c>
      <c r="I26" s="20" t="s">
        <v>133</v>
      </c>
      <c r="J26" s="20">
        <v>28</v>
      </c>
      <c r="K26" s="20">
        <v>4</v>
      </c>
      <c r="L26" s="70" t="s">
        <v>259</v>
      </c>
      <c r="M26" s="153"/>
    </row>
    <row r="27" spans="1:15" x14ac:dyDescent="0.25">
      <c r="A27">
        <v>5</v>
      </c>
      <c r="B27">
        <v>12.5</v>
      </c>
      <c r="C27">
        <v>180</v>
      </c>
      <c r="D27">
        <v>13.2</v>
      </c>
      <c r="E27">
        <v>101.4</v>
      </c>
      <c r="F27">
        <f t="shared" si="0"/>
        <v>101.12946480000001</v>
      </c>
      <c r="G27">
        <f t="shared" si="1"/>
        <v>32.631107308800004</v>
      </c>
      <c r="H27" s="20" t="s">
        <v>126</v>
      </c>
      <c r="I27" s="20" t="s">
        <v>127</v>
      </c>
      <c r="J27" s="20">
        <v>5</v>
      </c>
      <c r="K27" s="20">
        <v>5</v>
      </c>
      <c r="L27" s="70" t="s">
        <v>104</v>
      </c>
      <c r="M27" s="153"/>
      <c r="N27">
        <f t="shared" ref="N27" si="8">AVERAGE(G27:G30)</f>
        <v>38.125904132800002</v>
      </c>
      <c r="O27">
        <f t="shared" ref="O27" si="9">+N27/14.87</f>
        <v>2.5639478233221253</v>
      </c>
    </row>
    <row r="28" spans="1:15" x14ac:dyDescent="0.25">
      <c r="A28">
        <v>12</v>
      </c>
      <c r="B28">
        <v>12.5</v>
      </c>
      <c r="C28">
        <v>180</v>
      </c>
      <c r="D28">
        <v>13</v>
      </c>
      <c r="E28">
        <v>125.5</v>
      </c>
      <c r="F28">
        <f t="shared" si="0"/>
        <v>125.453565</v>
      </c>
      <c r="G28">
        <f t="shared" si="1"/>
        <v>40.479683640000005</v>
      </c>
      <c r="H28" s="20" t="s">
        <v>126</v>
      </c>
      <c r="I28" s="20" t="s">
        <v>130</v>
      </c>
      <c r="J28" s="20">
        <v>12</v>
      </c>
      <c r="K28" s="20">
        <v>5</v>
      </c>
      <c r="L28" s="70" t="s">
        <v>104</v>
      </c>
      <c r="M28" s="153"/>
    </row>
    <row r="29" spans="1:15" x14ac:dyDescent="0.25">
      <c r="A29">
        <v>14</v>
      </c>
      <c r="B29">
        <v>12.5</v>
      </c>
      <c r="C29">
        <v>180</v>
      </c>
      <c r="D29">
        <v>13</v>
      </c>
      <c r="E29">
        <v>121.4</v>
      </c>
      <c r="F29">
        <f t="shared" si="0"/>
        <v>121.35508200000001</v>
      </c>
      <c r="G29">
        <f t="shared" si="1"/>
        <v>39.157239792000006</v>
      </c>
      <c r="H29" s="20" t="s">
        <v>126</v>
      </c>
      <c r="I29" s="20" t="s">
        <v>131</v>
      </c>
      <c r="J29" s="20">
        <v>14</v>
      </c>
      <c r="K29" s="20">
        <v>5</v>
      </c>
      <c r="L29" s="70" t="s">
        <v>206</v>
      </c>
      <c r="M29" s="153"/>
    </row>
    <row r="30" spans="1:15" x14ac:dyDescent="0.25">
      <c r="A30">
        <v>34</v>
      </c>
      <c r="B30">
        <v>12.5</v>
      </c>
      <c r="C30">
        <v>180</v>
      </c>
      <c r="D30">
        <v>12.9</v>
      </c>
      <c r="E30">
        <v>124.6</v>
      </c>
      <c r="F30">
        <f t="shared" si="0"/>
        <v>124.6970634</v>
      </c>
      <c r="G30">
        <f t="shared" si="1"/>
        <v>40.235585790400002</v>
      </c>
      <c r="H30" s="20" t="s">
        <v>126</v>
      </c>
      <c r="I30" s="20" t="s">
        <v>132</v>
      </c>
      <c r="J30" s="20">
        <v>34</v>
      </c>
      <c r="K30" s="20">
        <v>5</v>
      </c>
      <c r="L30" s="70" t="s">
        <v>104</v>
      </c>
      <c r="M30" s="153"/>
    </row>
    <row r="31" spans="1:15" x14ac:dyDescent="0.25">
      <c r="A31">
        <v>27</v>
      </c>
      <c r="B31">
        <v>12.5</v>
      </c>
      <c r="C31">
        <v>180</v>
      </c>
      <c r="D31">
        <v>13.2</v>
      </c>
      <c r="E31">
        <v>113.4</v>
      </c>
      <c r="F31">
        <f t="shared" si="0"/>
        <v>113.09744880000001</v>
      </c>
      <c r="G31">
        <f t="shared" si="1"/>
        <v>36.492776812800003</v>
      </c>
      <c r="H31" s="20" t="s">
        <v>126</v>
      </c>
      <c r="I31" s="20" t="s">
        <v>133</v>
      </c>
      <c r="J31" s="20">
        <v>27</v>
      </c>
      <c r="K31" s="20">
        <v>5</v>
      </c>
      <c r="L31" s="70" t="s">
        <v>104</v>
      </c>
      <c r="M31" s="153"/>
    </row>
    <row r="32" spans="1:15" x14ac:dyDescent="0.25">
      <c r="A32">
        <v>3</v>
      </c>
      <c r="B32">
        <v>12.5</v>
      </c>
      <c r="C32">
        <v>180</v>
      </c>
      <c r="D32">
        <v>13.4</v>
      </c>
      <c r="E32">
        <v>109.5</v>
      </c>
      <c r="F32">
        <f t="shared" si="0"/>
        <v>108.95622299999999</v>
      </c>
      <c r="G32">
        <f t="shared" si="1"/>
        <v>35.156541287999993</v>
      </c>
      <c r="H32" s="20" t="s">
        <v>126</v>
      </c>
      <c r="I32" s="20" t="s">
        <v>127</v>
      </c>
      <c r="J32" s="20">
        <v>3</v>
      </c>
      <c r="K32" s="20">
        <v>6</v>
      </c>
      <c r="L32" s="70" t="s">
        <v>134</v>
      </c>
      <c r="M32" s="153"/>
      <c r="N32">
        <f t="shared" ref="N32" si="10">AVERAGE(G32:G35)</f>
        <v>38.813374732</v>
      </c>
      <c r="O32">
        <f t="shared" ref="O32" si="11">+N32/14.87</f>
        <v>2.6101798743779421</v>
      </c>
    </row>
    <row r="33" spans="1:20" x14ac:dyDescent="0.25">
      <c r="A33">
        <v>9</v>
      </c>
      <c r="B33">
        <v>12.5</v>
      </c>
      <c r="C33">
        <v>180</v>
      </c>
      <c r="D33">
        <v>13.2</v>
      </c>
      <c r="E33">
        <v>113.5</v>
      </c>
      <c r="F33">
        <f t="shared" si="0"/>
        <v>113.197182</v>
      </c>
      <c r="G33">
        <f t="shared" si="1"/>
        <v>36.524957391999997</v>
      </c>
      <c r="H33" s="20" t="s">
        <v>126</v>
      </c>
      <c r="I33" s="20" t="s">
        <v>130</v>
      </c>
      <c r="J33" s="20">
        <v>9</v>
      </c>
      <c r="K33" s="20">
        <v>6</v>
      </c>
      <c r="L33" s="70" t="s">
        <v>134</v>
      </c>
      <c r="M33" s="153"/>
    </row>
    <row r="34" spans="1:20" x14ac:dyDescent="0.25">
      <c r="A34">
        <v>19</v>
      </c>
      <c r="B34">
        <v>12.5</v>
      </c>
      <c r="C34">
        <v>180</v>
      </c>
      <c r="D34">
        <v>13</v>
      </c>
      <c r="E34">
        <v>142.30000000000001</v>
      </c>
      <c r="F34">
        <f t="shared" si="0"/>
        <v>142.24734900000001</v>
      </c>
      <c r="G34">
        <f t="shared" si="1"/>
        <v>45.898477944000007</v>
      </c>
      <c r="H34" s="20" t="s">
        <v>126</v>
      </c>
      <c r="I34" s="20" t="s">
        <v>131</v>
      </c>
      <c r="J34" s="20">
        <v>19</v>
      </c>
      <c r="K34" s="20">
        <v>6</v>
      </c>
      <c r="L34" s="70" t="s">
        <v>134</v>
      </c>
      <c r="M34" s="153"/>
    </row>
    <row r="35" spans="1:20" x14ac:dyDescent="0.25">
      <c r="A35">
        <v>33</v>
      </c>
      <c r="B35">
        <v>12.5</v>
      </c>
      <c r="C35">
        <v>180</v>
      </c>
      <c r="D35">
        <v>13</v>
      </c>
      <c r="E35">
        <v>116.8</v>
      </c>
      <c r="F35">
        <f t="shared" si="0"/>
        <v>116.756784</v>
      </c>
      <c r="G35">
        <f t="shared" si="1"/>
        <v>37.673522304000002</v>
      </c>
      <c r="H35" s="20" t="s">
        <v>126</v>
      </c>
      <c r="I35" s="20" t="s">
        <v>132</v>
      </c>
      <c r="J35" s="20">
        <v>33</v>
      </c>
      <c r="K35" s="20">
        <v>6</v>
      </c>
      <c r="L35" s="70" t="s">
        <v>134</v>
      </c>
      <c r="M35" s="153"/>
    </row>
    <row r="36" spans="1:20" x14ac:dyDescent="0.25">
      <c r="A36">
        <v>29</v>
      </c>
      <c r="B36">
        <v>12.5</v>
      </c>
      <c r="C36">
        <v>180</v>
      </c>
      <c r="D36">
        <v>12.9</v>
      </c>
      <c r="E36">
        <v>136.80000000000001</v>
      </c>
      <c r="F36">
        <f t="shared" si="0"/>
        <v>136.90656720000001</v>
      </c>
      <c r="G36">
        <f t="shared" si="1"/>
        <v>44.175185683200006</v>
      </c>
      <c r="H36" s="20" t="s">
        <v>126</v>
      </c>
      <c r="I36" s="20" t="s">
        <v>133</v>
      </c>
      <c r="J36" s="20">
        <v>29</v>
      </c>
      <c r="K36" s="20">
        <v>6</v>
      </c>
      <c r="L36" s="70" t="s">
        <v>134</v>
      </c>
      <c r="M36" s="153"/>
    </row>
    <row r="37" spans="1:20" x14ac:dyDescent="0.25">
      <c r="A37">
        <v>35</v>
      </c>
      <c r="B37">
        <v>12.5</v>
      </c>
      <c r="C37">
        <v>180</v>
      </c>
      <c r="D37">
        <v>13</v>
      </c>
      <c r="E37">
        <v>112.4</v>
      </c>
      <c r="F37">
        <f t="shared" si="0"/>
        <v>112.358412</v>
      </c>
      <c r="G37">
        <f t="shared" si="1"/>
        <v>36.254314272000002</v>
      </c>
      <c r="H37" s="20" t="s">
        <v>126</v>
      </c>
      <c r="I37" s="20" t="s">
        <v>135</v>
      </c>
      <c r="J37" s="20">
        <v>35</v>
      </c>
      <c r="K37" s="20">
        <v>7</v>
      </c>
      <c r="L37" s="70" t="s">
        <v>106</v>
      </c>
      <c r="M37" s="153"/>
    </row>
    <row r="38" spans="1:20" x14ac:dyDescent="0.25">
      <c r="A38">
        <v>23</v>
      </c>
      <c r="B38">
        <v>12.5</v>
      </c>
      <c r="C38">
        <v>180</v>
      </c>
      <c r="D38">
        <v>13</v>
      </c>
      <c r="E38">
        <v>125.5</v>
      </c>
      <c r="F38">
        <f t="shared" si="0"/>
        <v>125.453565</v>
      </c>
      <c r="G38">
        <f t="shared" si="1"/>
        <v>40.479683640000005</v>
      </c>
      <c r="H38" s="20" t="s">
        <v>126</v>
      </c>
      <c r="I38" s="20" t="s">
        <v>135</v>
      </c>
      <c r="J38" s="20">
        <v>23</v>
      </c>
      <c r="K38" s="20">
        <v>8</v>
      </c>
      <c r="L38" s="70" t="s">
        <v>94</v>
      </c>
      <c r="M38" s="153"/>
    </row>
    <row r="39" spans="1:20" x14ac:dyDescent="0.25">
      <c r="A39">
        <v>1</v>
      </c>
      <c r="B39">
        <v>12.5</v>
      </c>
      <c r="C39">
        <v>180</v>
      </c>
      <c r="D39">
        <v>13.6</v>
      </c>
      <c r="E39">
        <v>107.8</v>
      </c>
      <c r="F39">
        <f t="shared" si="0"/>
        <v>107.01694079999999</v>
      </c>
      <c r="G39">
        <f t="shared" si="1"/>
        <v>34.530799564799992</v>
      </c>
      <c r="H39" s="82"/>
      <c r="I39" s="82"/>
      <c r="J39" s="82"/>
      <c r="K39" s="75"/>
      <c r="L39" s="75"/>
      <c r="M39" s="20"/>
    </row>
    <row r="40" spans="1:20" x14ac:dyDescent="0.25">
      <c r="A40">
        <v>24</v>
      </c>
      <c r="B40">
        <v>12.5</v>
      </c>
      <c r="C40">
        <v>180</v>
      </c>
      <c r="D40">
        <v>13</v>
      </c>
      <c r="E40">
        <v>122.9</v>
      </c>
      <c r="F40">
        <f t="shared" si="0"/>
        <v>122.854527</v>
      </c>
      <c r="G40">
        <f t="shared" si="1"/>
        <v>39.641060712000005</v>
      </c>
      <c r="H40" s="20"/>
      <c r="I40" s="20"/>
      <c r="J40" s="20"/>
      <c r="K40" s="20"/>
      <c r="L40" s="70"/>
      <c r="M40" s="153"/>
    </row>
    <row r="41" spans="1:20" x14ac:dyDescent="0.25">
      <c r="A41">
        <v>25</v>
      </c>
      <c r="B41">
        <v>12.5</v>
      </c>
      <c r="C41">
        <v>180</v>
      </c>
      <c r="D41">
        <v>13.1</v>
      </c>
      <c r="E41">
        <v>119.8</v>
      </c>
      <c r="F41">
        <f t="shared" si="0"/>
        <v>119.6180238</v>
      </c>
      <c r="G41">
        <f t="shared" si="1"/>
        <v>38.596749012799997</v>
      </c>
      <c r="H41" s="20"/>
      <c r="I41" s="20"/>
      <c r="J41" s="20"/>
      <c r="K41" s="20"/>
      <c r="L41" s="70"/>
      <c r="M41" s="153"/>
    </row>
    <row r="42" spans="1:20" x14ac:dyDescent="0.25">
      <c r="A42">
        <v>36</v>
      </c>
      <c r="B42">
        <v>12.5</v>
      </c>
      <c r="C42">
        <v>180</v>
      </c>
      <c r="D42">
        <v>12.9</v>
      </c>
      <c r="E42">
        <v>115.8</v>
      </c>
      <c r="F42">
        <f t="shared" si="0"/>
        <v>115.8902082</v>
      </c>
      <c r="G42">
        <f t="shared" si="1"/>
        <v>37.393907179199992</v>
      </c>
    </row>
    <row r="45" spans="1:20" x14ac:dyDescent="0.25">
      <c r="A45" s="165" t="s">
        <v>325</v>
      </c>
      <c r="B45" s="165"/>
    </row>
    <row r="46" spans="1:20" x14ac:dyDescent="0.25">
      <c r="A46" s="165" t="s">
        <v>302</v>
      </c>
      <c r="B46" s="165" t="s">
        <v>327</v>
      </c>
      <c r="M46" t="s">
        <v>308</v>
      </c>
      <c r="O46" s="73" t="s">
        <v>326</v>
      </c>
    </row>
    <row r="47" spans="1:20" ht="45" x14ac:dyDescent="0.25">
      <c r="A47" s="166" t="s">
        <v>112</v>
      </c>
      <c r="B47" s="166" t="s">
        <v>303</v>
      </c>
      <c r="C47" s="166" t="s">
        <v>304</v>
      </c>
      <c r="D47" s="166" t="s">
        <v>305</v>
      </c>
      <c r="E47" s="166" t="s">
        <v>306</v>
      </c>
      <c r="F47" s="166" t="s">
        <v>307</v>
      </c>
      <c r="G47" s="166" t="s">
        <v>299</v>
      </c>
      <c r="H47" s="166" t="s">
        <v>324</v>
      </c>
      <c r="I47" s="166" t="s">
        <v>295</v>
      </c>
      <c r="J47" s="166" t="s">
        <v>328</v>
      </c>
      <c r="K47" s="166"/>
      <c r="L47" s="166"/>
      <c r="M47" s="166" t="s">
        <v>112</v>
      </c>
      <c r="N47" s="75" t="s">
        <v>288</v>
      </c>
      <c r="O47" s="167" t="s">
        <v>290</v>
      </c>
      <c r="P47" s="166" t="s">
        <v>310</v>
      </c>
      <c r="Q47" s="166" t="s">
        <v>311</v>
      </c>
      <c r="R47" s="166" t="s">
        <v>312</v>
      </c>
      <c r="S47" s="166" t="s">
        <v>313</v>
      </c>
      <c r="T47" s="166" t="s">
        <v>295</v>
      </c>
    </row>
    <row r="48" spans="1:20" x14ac:dyDescent="0.25">
      <c r="A48" s="20">
        <v>21</v>
      </c>
      <c r="B48" s="22">
        <v>2255</v>
      </c>
      <c r="C48" s="22">
        <v>3375</v>
      </c>
      <c r="D48" s="22">
        <f t="shared" ref="D48:D67" si="12">+C48-B48</f>
        <v>1120</v>
      </c>
      <c r="E48" s="54">
        <v>63.649103139013455</v>
      </c>
      <c r="F48" s="22">
        <f t="shared" ref="F48:F67" si="13">+D48*((100-E48)/100)</f>
        <v>407.13004484304929</v>
      </c>
      <c r="G48" s="129">
        <f t="shared" ref="G48:G67" si="14">(F48* 0.0004536)/0.01254</f>
        <v>14.726809277576329</v>
      </c>
      <c r="H48" s="127">
        <f>AVERAGE(G48:G52)</f>
        <v>15.77843322122672</v>
      </c>
      <c r="I48" s="127">
        <f>AVERAGE(E48:E52)</f>
        <v>58.813064395720836</v>
      </c>
      <c r="J48" s="127">
        <f>AVERAGE(D48:D52)</f>
        <v>1064</v>
      </c>
      <c r="K48" s="22"/>
      <c r="L48" s="22"/>
      <c r="M48" s="20">
        <v>21</v>
      </c>
      <c r="N48" s="20" t="s">
        <v>127</v>
      </c>
      <c r="O48" s="20">
        <v>2</v>
      </c>
      <c r="P48" s="47">
        <v>18</v>
      </c>
      <c r="Q48" s="20">
        <v>35.1</v>
      </c>
      <c r="R48" s="20">
        <v>748.7</v>
      </c>
      <c r="S48" s="20">
        <v>294.5</v>
      </c>
      <c r="T48" s="110">
        <f t="shared" ref="T48:T67" si="15">SUM(((R48-Q48)-(S48-Q48))/(R48-Q48))*100</f>
        <v>63.649103139013455</v>
      </c>
    </row>
    <row r="49" spans="1:20" x14ac:dyDescent="0.25">
      <c r="A49" s="20">
        <v>15</v>
      </c>
      <c r="B49" s="22">
        <v>2210</v>
      </c>
      <c r="C49" s="22">
        <v>3210</v>
      </c>
      <c r="D49" s="22">
        <f t="shared" si="12"/>
        <v>1000</v>
      </c>
      <c r="E49" s="54">
        <v>53.555508384631715</v>
      </c>
      <c r="F49" s="22">
        <f t="shared" si="13"/>
        <v>464.44491615368281</v>
      </c>
      <c r="G49" s="129">
        <f t="shared" si="14"/>
        <v>16.800017062783933</v>
      </c>
      <c r="H49" s="22"/>
      <c r="I49" s="22"/>
      <c r="J49" s="22"/>
      <c r="K49" s="22"/>
      <c r="L49" s="22"/>
      <c r="M49" s="20">
        <v>15</v>
      </c>
      <c r="N49" s="20" t="s">
        <v>130</v>
      </c>
      <c r="O49" s="20">
        <v>2</v>
      </c>
      <c r="P49" s="47">
        <v>14</v>
      </c>
      <c r="Q49" s="20">
        <v>36.299999999999997</v>
      </c>
      <c r="R49" s="20">
        <v>507.4</v>
      </c>
      <c r="S49" s="20">
        <v>255.1</v>
      </c>
      <c r="T49" s="110">
        <f t="shared" si="15"/>
        <v>53.555508384631715</v>
      </c>
    </row>
    <row r="50" spans="1:20" x14ac:dyDescent="0.25">
      <c r="A50" s="20">
        <v>8</v>
      </c>
      <c r="B50" s="22">
        <v>4870</v>
      </c>
      <c r="C50" s="22">
        <v>5945</v>
      </c>
      <c r="D50" s="22">
        <f t="shared" si="12"/>
        <v>1075</v>
      </c>
      <c r="E50" s="54">
        <v>55.443639655952929</v>
      </c>
      <c r="F50" s="22">
        <f t="shared" si="13"/>
        <v>478.980873698506</v>
      </c>
      <c r="G50" s="129">
        <f t="shared" si="14"/>
        <v>17.325815335697154</v>
      </c>
      <c r="H50" s="22"/>
      <c r="I50" s="22"/>
      <c r="J50" s="22"/>
      <c r="K50" s="22"/>
      <c r="L50" s="22"/>
      <c r="M50" s="20">
        <v>8</v>
      </c>
      <c r="N50" s="20" t="s">
        <v>131</v>
      </c>
      <c r="O50" s="20">
        <v>2</v>
      </c>
      <c r="P50" s="20">
        <v>9</v>
      </c>
      <c r="Q50" s="20">
        <v>36</v>
      </c>
      <c r="R50" s="20">
        <v>919.6</v>
      </c>
      <c r="S50" s="20">
        <v>429.7</v>
      </c>
      <c r="T50" s="110">
        <f t="shared" si="15"/>
        <v>55.443639655952929</v>
      </c>
    </row>
    <row r="51" spans="1:20" x14ac:dyDescent="0.25">
      <c r="A51" s="20">
        <v>4</v>
      </c>
      <c r="B51" s="22">
        <v>0</v>
      </c>
      <c r="C51" s="22">
        <v>1000</v>
      </c>
      <c r="D51" s="22">
        <f t="shared" si="12"/>
        <v>1000</v>
      </c>
      <c r="E51" s="54">
        <v>57.119838872104737</v>
      </c>
      <c r="F51" s="22">
        <f t="shared" si="13"/>
        <v>428.80161127895263</v>
      </c>
      <c r="G51" s="129">
        <f t="shared" si="14"/>
        <v>15.510718570664507</v>
      </c>
      <c r="I51" s="22"/>
      <c r="J51" s="22"/>
      <c r="K51" s="22"/>
      <c r="L51" s="22"/>
      <c r="M51" s="20">
        <v>4</v>
      </c>
      <c r="N51" s="20" t="s">
        <v>132</v>
      </c>
      <c r="O51" s="20">
        <v>2</v>
      </c>
      <c r="P51" s="20">
        <v>1</v>
      </c>
      <c r="Q51" s="20">
        <v>35.4</v>
      </c>
      <c r="R51" s="20">
        <v>531.9</v>
      </c>
      <c r="S51" s="20">
        <v>248.3</v>
      </c>
      <c r="T51" s="110">
        <f t="shared" si="15"/>
        <v>57.119838872104737</v>
      </c>
    </row>
    <row r="52" spans="1:20" x14ac:dyDescent="0.25">
      <c r="A52" s="20">
        <v>30</v>
      </c>
      <c r="B52" s="22">
        <v>9465</v>
      </c>
      <c r="C52" s="22">
        <v>10590</v>
      </c>
      <c r="D52" s="22">
        <f t="shared" si="12"/>
        <v>1125</v>
      </c>
      <c r="E52" s="54">
        <v>64.297231926901361</v>
      </c>
      <c r="F52" s="22">
        <f t="shared" si="13"/>
        <v>401.6561408223597</v>
      </c>
      <c r="G52" s="129">
        <f t="shared" si="14"/>
        <v>14.528805859411673</v>
      </c>
      <c r="H52" s="127"/>
      <c r="I52" s="22"/>
      <c r="J52" s="22"/>
      <c r="K52" s="22"/>
      <c r="L52" s="22"/>
      <c r="M52" s="20">
        <v>30</v>
      </c>
      <c r="N52" s="20" t="s">
        <v>133</v>
      </c>
      <c r="O52" s="20">
        <v>2</v>
      </c>
      <c r="P52" s="20">
        <v>6</v>
      </c>
      <c r="Q52" s="20">
        <v>37.1</v>
      </c>
      <c r="R52" s="20">
        <v>781.3</v>
      </c>
      <c r="S52" s="20">
        <v>302.8</v>
      </c>
      <c r="T52" s="110">
        <f t="shared" si="15"/>
        <v>64.297231926901361</v>
      </c>
    </row>
    <row r="53" spans="1:20" x14ac:dyDescent="0.25">
      <c r="A53" s="20">
        <v>20</v>
      </c>
      <c r="B53" s="22">
        <v>0</v>
      </c>
      <c r="C53" s="22">
        <v>1190</v>
      </c>
      <c r="D53" s="22">
        <f t="shared" si="12"/>
        <v>1190</v>
      </c>
      <c r="E53" s="54">
        <v>54.4981514446118</v>
      </c>
      <c r="F53" s="22">
        <f t="shared" si="13"/>
        <v>541.47199780911956</v>
      </c>
      <c r="G53" s="129">
        <f t="shared" si="14"/>
        <v>19.586259825057148</v>
      </c>
      <c r="H53" s="127">
        <f t="shared" ref="H53" si="16">AVERAGE(G53:G57)</f>
        <v>17.95589991730068</v>
      </c>
      <c r="I53" s="127">
        <f t="shared" ref="I53" si="17">AVERAGE(E53:E57)</f>
        <v>56.732751253396188</v>
      </c>
      <c r="J53" s="127">
        <f t="shared" ref="J53" si="18">AVERAGE(D53:D57)</f>
        <v>1157</v>
      </c>
      <c r="K53" s="22"/>
      <c r="L53" s="22"/>
      <c r="M53" s="20">
        <v>20</v>
      </c>
      <c r="N53" s="20" t="s">
        <v>127</v>
      </c>
      <c r="O53" s="20">
        <v>3</v>
      </c>
      <c r="P53" s="47">
        <v>17</v>
      </c>
      <c r="Q53" s="20">
        <v>35.5</v>
      </c>
      <c r="R53" s="20">
        <v>765.8</v>
      </c>
      <c r="S53" s="20">
        <v>367.8</v>
      </c>
      <c r="T53" s="110">
        <f t="shared" si="15"/>
        <v>54.4981514446118</v>
      </c>
    </row>
    <row r="54" spans="1:20" x14ac:dyDescent="0.25">
      <c r="A54" s="20">
        <v>14</v>
      </c>
      <c r="B54" s="22">
        <v>275</v>
      </c>
      <c r="C54" s="22">
        <v>1310</v>
      </c>
      <c r="D54" s="22">
        <f t="shared" si="12"/>
        <v>1035</v>
      </c>
      <c r="E54" s="54">
        <v>54.235558277199416</v>
      </c>
      <c r="F54" s="22">
        <f t="shared" si="13"/>
        <v>473.66197183098609</v>
      </c>
      <c r="G54" s="129">
        <f t="shared" si="14"/>
        <v>17.13341869398208</v>
      </c>
      <c r="H54" s="22"/>
      <c r="I54" s="22"/>
      <c r="J54" s="22"/>
      <c r="K54" s="22"/>
      <c r="L54" s="22"/>
      <c r="M54" s="20">
        <v>14</v>
      </c>
      <c r="N54" s="20" t="s">
        <v>130</v>
      </c>
      <c r="O54" s="20">
        <v>3</v>
      </c>
      <c r="P54" s="47">
        <v>13</v>
      </c>
      <c r="Q54" s="20">
        <v>35.1</v>
      </c>
      <c r="R54" s="20">
        <v>525</v>
      </c>
      <c r="S54" s="20">
        <v>259.3</v>
      </c>
      <c r="T54" s="110">
        <f t="shared" si="15"/>
        <v>54.235558277199416</v>
      </c>
    </row>
    <row r="55" spans="1:20" x14ac:dyDescent="0.25">
      <c r="A55" s="20">
        <v>7</v>
      </c>
      <c r="B55" s="22">
        <v>1320</v>
      </c>
      <c r="C55" s="22">
        <v>2360</v>
      </c>
      <c r="D55" s="22">
        <f t="shared" si="12"/>
        <v>1040</v>
      </c>
      <c r="E55" s="54">
        <v>50.645582474974617</v>
      </c>
      <c r="F55" s="22">
        <f t="shared" si="13"/>
        <v>513.28594226026405</v>
      </c>
      <c r="G55" s="129">
        <f t="shared" si="14"/>
        <v>18.566706810945437</v>
      </c>
      <c r="H55" s="22"/>
      <c r="I55" s="22"/>
      <c r="J55" s="22"/>
      <c r="K55" s="22"/>
      <c r="L55" s="22"/>
      <c r="M55" s="20">
        <v>7</v>
      </c>
      <c r="N55" s="20" t="s">
        <v>131</v>
      </c>
      <c r="O55" s="20">
        <v>3</v>
      </c>
      <c r="P55" s="20">
        <v>7</v>
      </c>
      <c r="Q55" s="20">
        <v>36.4</v>
      </c>
      <c r="R55" s="20">
        <v>725.7</v>
      </c>
      <c r="S55" s="20">
        <v>376.6</v>
      </c>
      <c r="T55" s="110">
        <f t="shared" si="15"/>
        <v>50.645582474974617</v>
      </c>
    </row>
    <row r="56" spans="1:20" x14ac:dyDescent="0.25">
      <c r="A56" s="20">
        <v>28</v>
      </c>
      <c r="B56" s="22">
        <v>1000</v>
      </c>
      <c r="C56" s="22">
        <v>2295</v>
      </c>
      <c r="D56" s="22">
        <f t="shared" si="12"/>
        <v>1295</v>
      </c>
      <c r="E56" s="54">
        <v>62.765476728422968</v>
      </c>
      <c r="F56" s="22">
        <f t="shared" si="13"/>
        <v>482.18707636692255</v>
      </c>
      <c r="G56" s="129">
        <f t="shared" si="14"/>
        <v>17.441790896334616</v>
      </c>
      <c r="I56" s="22"/>
      <c r="J56" s="22"/>
      <c r="K56" s="22"/>
      <c r="L56" s="22"/>
      <c r="M56" s="20">
        <v>28</v>
      </c>
      <c r="N56" s="20" t="s">
        <v>132</v>
      </c>
      <c r="O56" s="20">
        <v>3</v>
      </c>
      <c r="P56" s="20">
        <v>2</v>
      </c>
      <c r="Q56" s="20">
        <v>36.4</v>
      </c>
      <c r="R56" s="20">
        <v>479</v>
      </c>
      <c r="S56" s="20">
        <v>201.2</v>
      </c>
      <c r="T56" s="110">
        <f t="shared" si="15"/>
        <v>62.765476728422968</v>
      </c>
    </row>
    <row r="57" spans="1:20" x14ac:dyDescent="0.25">
      <c r="A57" s="20">
        <v>32</v>
      </c>
      <c r="B57" s="22">
        <v>5945</v>
      </c>
      <c r="C57" s="22">
        <v>7170</v>
      </c>
      <c r="D57" s="22">
        <f t="shared" si="12"/>
        <v>1225</v>
      </c>
      <c r="E57" s="54">
        <v>61.518987341772146</v>
      </c>
      <c r="F57" s="22">
        <f t="shared" si="13"/>
        <v>471.39240506329122</v>
      </c>
      <c r="G57" s="129">
        <f t="shared" si="14"/>
        <v>17.051323360184124</v>
      </c>
      <c r="H57" s="127"/>
      <c r="I57" s="22"/>
      <c r="J57" s="22"/>
      <c r="K57" s="22"/>
      <c r="L57" s="22"/>
      <c r="M57" s="20">
        <v>32</v>
      </c>
      <c r="N57" s="20" t="s">
        <v>133</v>
      </c>
      <c r="O57" s="20">
        <v>3</v>
      </c>
      <c r="P57" s="20">
        <v>10</v>
      </c>
      <c r="Q57" s="20">
        <v>37.200000000000003</v>
      </c>
      <c r="R57" s="20">
        <v>1064.2</v>
      </c>
      <c r="S57" s="20">
        <v>432.4</v>
      </c>
      <c r="T57" s="110">
        <f t="shared" si="15"/>
        <v>61.518987341772146</v>
      </c>
    </row>
    <row r="58" spans="1:20" x14ac:dyDescent="0.25">
      <c r="A58" s="20">
        <v>23</v>
      </c>
      <c r="B58" s="22">
        <v>5990</v>
      </c>
      <c r="C58" s="22">
        <v>7135</v>
      </c>
      <c r="D58" s="22">
        <f t="shared" si="12"/>
        <v>1145</v>
      </c>
      <c r="E58" s="54">
        <v>65.686900958466452</v>
      </c>
      <c r="F58" s="22">
        <f t="shared" si="13"/>
        <v>392.88498402555911</v>
      </c>
      <c r="G58" s="129">
        <f t="shared" si="14"/>
        <v>14.211533393460416</v>
      </c>
      <c r="H58" s="127">
        <f t="shared" ref="H58" si="19">AVERAGE(G58:G62)</f>
        <v>15.51601935400636</v>
      </c>
      <c r="I58" s="127">
        <f t="shared" ref="I58" si="20">AVERAGE(E58:E62)</f>
        <v>59.555190432264432</v>
      </c>
      <c r="J58" s="127">
        <f t="shared" ref="J58" si="21">AVERAGE(D58:D62)</f>
        <v>1073</v>
      </c>
      <c r="K58" s="22"/>
      <c r="L58" s="22"/>
      <c r="M58" s="20">
        <v>23</v>
      </c>
      <c r="N58" s="20" t="s">
        <v>127</v>
      </c>
      <c r="O58" s="20">
        <v>4</v>
      </c>
      <c r="P58" s="47">
        <v>20</v>
      </c>
      <c r="Q58" s="20">
        <v>37.1</v>
      </c>
      <c r="R58" s="20">
        <v>663.1</v>
      </c>
      <c r="S58" s="20">
        <v>251.9</v>
      </c>
      <c r="T58" s="110">
        <f t="shared" si="15"/>
        <v>65.686900958466452</v>
      </c>
    </row>
    <row r="59" spans="1:20" x14ac:dyDescent="0.25">
      <c r="A59" s="20">
        <v>16</v>
      </c>
      <c r="B59" s="22">
        <v>3840</v>
      </c>
      <c r="C59" s="22">
        <v>4710</v>
      </c>
      <c r="D59" s="22">
        <f t="shared" si="12"/>
        <v>870</v>
      </c>
      <c r="E59" s="54">
        <v>52.704071298359331</v>
      </c>
      <c r="F59" s="22">
        <f t="shared" si="13"/>
        <v>411.47457970427382</v>
      </c>
      <c r="G59" s="129">
        <f t="shared" si="14"/>
        <v>14.883960873513447</v>
      </c>
      <c r="H59" s="22"/>
      <c r="I59" s="22"/>
      <c r="J59" s="22"/>
      <c r="K59" s="22"/>
      <c r="L59" s="22"/>
      <c r="M59" s="20">
        <v>16</v>
      </c>
      <c r="N59" s="20" t="s">
        <v>130</v>
      </c>
      <c r="O59" s="20">
        <v>4</v>
      </c>
      <c r="P59" s="47">
        <v>15</v>
      </c>
      <c r="Q59" s="20">
        <v>36</v>
      </c>
      <c r="R59" s="20">
        <v>529.70000000000005</v>
      </c>
      <c r="S59" s="20">
        <v>269.5</v>
      </c>
      <c r="T59" s="110">
        <f t="shared" si="15"/>
        <v>52.704071298359331</v>
      </c>
    </row>
    <row r="60" spans="1:20" x14ac:dyDescent="0.25">
      <c r="A60" s="20">
        <v>6</v>
      </c>
      <c r="B60" s="22">
        <v>8450</v>
      </c>
      <c r="C60" s="22">
        <v>9465</v>
      </c>
      <c r="D60" s="22">
        <f t="shared" si="12"/>
        <v>1015</v>
      </c>
      <c r="E60" s="54">
        <v>56.528791565287918</v>
      </c>
      <c r="F60" s="22">
        <f t="shared" si="13"/>
        <v>441.23276561232763</v>
      </c>
      <c r="G60" s="129">
        <f t="shared" si="14"/>
        <v>15.960381378130128</v>
      </c>
      <c r="H60" s="22"/>
      <c r="I60" s="22"/>
      <c r="J60" s="22"/>
      <c r="K60" s="22"/>
      <c r="L60" s="22"/>
      <c r="M60" s="20">
        <v>6</v>
      </c>
      <c r="N60" s="20" t="s">
        <v>131</v>
      </c>
      <c r="O60" s="20">
        <v>4</v>
      </c>
      <c r="P60" s="20">
        <v>5</v>
      </c>
      <c r="Q60" s="20">
        <v>36.4</v>
      </c>
      <c r="R60" s="20">
        <v>652.9</v>
      </c>
      <c r="S60" s="20">
        <v>304.39999999999998</v>
      </c>
      <c r="T60" s="110">
        <f t="shared" si="15"/>
        <v>56.528791565287918</v>
      </c>
    </row>
    <row r="61" spans="1:20" x14ac:dyDescent="0.25">
      <c r="A61" s="20">
        <v>29</v>
      </c>
      <c r="B61" s="22">
        <v>5650</v>
      </c>
      <c r="C61" s="22">
        <v>6900</v>
      </c>
      <c r="D61" s="22">
        <f t="shared" si="12"/>
        <v>1250</v>
      </c>
      <c r="E61" s="54">
        <v>62.3405547681717</v>
      </c>
      <c r="F61" s="22">
        <f t="shared" si="13"/>
        <v>470.74306539785374</v>
      </c>
      <c r="G61" s="129">
        <f t="shared" si="14"/>
        <v>17.027835284247722</v>
      </c>
      <c r="I61" s="22"/>
      <c r="J61" s="22"/>
      <c r="K61" s="22"/>
      <c r="L61" s="22"/>
      <c r="M61" s="20">
        <v>29</v>
      </c>
      <c r="N61" s="20" t="s">
        <v>132</v>
      </c>
      <c r="O61" s="20">
        <v>4</v>
      </c>
      <c r="P61" s="20">
        <v>4</v>
      </c>
      <c r="Q61" s="20">
        <v>37</v>
      </c>
      <c r="R61" s="20">
        <v>530.9</v>
      </c>
      <c r="S61" s="20">
        <v>223</v>
      </c>
      <c r="T61" s="110">
        <f t="shared" si="15"/>
        <v>62.3405547681717</v>
      </c>
    </row>
    <row r="62" spans="1:20" x14ac:dyDescent="0.25">
      <c r="A62" s="20">
        <v>33</v>
      </c>
      <c r="B62" s="22">
        <v>9610</v>
      </c>
      <c r="C62" s="22">
        <v>10695</v>
      </c>
      <c r="D62" s="22">
        <f t="shared" si="12"/>
        <v>1085</v>
      </c>
      <c r="E62" s="54">
        <v>60.515633571036744</v>
      </c>
      <c r="F62" s="22">
        <f t="shared" si="13"/>
        <v>428.40537575425134</v>
      </c>
      <c r="G62" s="129">
        <f t="shared" si="14"/>
        <v>15.496385840680096</v>
      </c>
      <c r="H62" s="127"/>
      <c r="I62" s="22"/>
      <c r="J62" s="22"/>
      <c r="K62" s="22"/>
      <c r="L62" s="22"/>
      <c r="M62" s="20">
        <v>33</v>
      </c>
      <c r="N62" s="20" t="s">
        <v>133</v>
      </c>
      <c r="O62" s="20">
        <v>4</v>
      </c>
      <c r="P62" s="47">
        <v>12</v>
      </c>
      <c r="Q62" s="20">
        <v>36.700000000000003</v>
      </c>
      <c r="R62" s="20">
        <v>948.2</v>
      </c>
      <c r="S62" s="20">
        <v>396.6</v>
      </c>
      <c r="T62" s="110">
        <f t="shared" si="15"/>
        <v>60.515633571036744</v>
      </c>
    </row>
    <row r="63" spans="1:20" x14ac:dyDescent="0.25">
      <c r="A63" s="20">
        <v>22</v>
      </c>
      <c r="B63" s="22">
        <v>4040</v>
      </c>
      <c r="C63" s="22">
        <v>5200</v>
      </c>
      <c r="D63" s="22">
        <f t="shared" si="12"/>
        <v>1160</v>
      </c>
      <c r="E63" s="54">
        <v>66.741674167416747</v>
      </c>
      <c r="F63" s="22">
        <f t="shared" si="13"/>
        <v>385.79657965796571</v>
      </c>
      <c r="G63" s="129">
        <f t="shared" si="14"/>
        <v>13.955129867053687</v>
      </c>
      <c r="H63" s="127">
        <f t="shared" ref="H63" si="22">AVERAGE(G63:G67)</f>
        <v>16.007530598423191</v>
      </c>
      <c r="I63" s="127">
        <f t="shared" ref="I63" si="23">AVERAGE(E63:E67)</f>
        <v>57.770579283661093</v>
      </c>
      <c r="J63" s="127">
        <f t="shared" ref="J63" si="24">AVERAGE(D63:D67)</f>
        <v>1056</v>
      </c>
      <c r="K63" s="22"/>
      <c r="L63" s="22"/>
      <c r="M63" s="20">
        <v>22</v>
      </c>
      <c r="N63" s="20" t="s">
        <v>127</v>
      </c>
      <c r="O63" s="20">
        <v>6</v>
      </c>
      <c r="P63" s="47">
        <v>19</v>
      </c>
      <c r="Q63" s="20">
        <v>36.5</v>
      </c>
      <c r="R63" s="20">
        <v>703.1</v>
      </c>
      <c r="S63" s="20">
        <v>258.2</v>
      </c>
      <c r="T63" s="110">
        <f t="shared" si="15"/>
        <v>66.741674167416747</v>
      </c>
    </row>
    <row r="64" spans="1:20" x14ac:dyDescent="0.25">
      <c r="A64" s="20">
        <v>17</v>
      </c>
      <c r="B64" s="22">
        <v>5335</v>
      </c>
      <c r="C64" s="22">
        <v>6335</v>
      </c>
      <c r="D64" s="22">
        <f t="shared" si="12"/>
        <v>1000</v>
      </c>
      <c r="E64" s="54">
        <v>46.777886817140988</v>
      </c>
      <c r="F64" s="22">
        <f t="shared" si="13"/>
        <v>532.22113182859005</v>
      </c>
      <c r="G64" s="129">
        <f t="shared" si="14"/>
        <v>19.251635199158567</v>
      </c>
      <c r="H64" s="22"/>
      <c r="I64" s="22"/>
      <c r="J64" s="22"/>
      <c r="K64" s="22"/>
      <c r="L64" s="22"/>
      <c r="M64" s="20">
        <v>17</v>
      </c>
      <c r="N64" s="20" t="s">
        <v>130</v>
      </c>
      <c r="O64" s="20">
        <v>6</v>
      </c>
      <c r="P64" s="47">
        <v>16</v>
      </c>
      <c r="Q64" s="20">
        <v>37</v>
      </c>
      <c r="R64" s="20">
        <v>342.7</v>
      </c>
      <c r="S64" s="20">
        <v>199.7</v>
      </c>
      <c r="T64" s="110">
        <f t="shared" si="15"/>
        <v>46.777886817140988</v>
      </c>
    </row>
    <row r="65" spans="1:20" x14ac:dyDescent="0.25">
      <c r="A65" s="20">
        <v>9</v>
      </c>
      <c r="B65" s="22">
        <v>8600</v>
      </c>
      <c r="C65" s="22">
        <v>9610</v>
      </c>
      <c r="D65" s="22">
        <f t="shared" si="12"/>
        <v>1010</v>
      </c>
      <c r="E65" s="54">
        <v>54.744613894940699</v>
      </c>
      <c r="F65" s="22">
        <f t="shared" si="13"/>
        <v>457.07939966109899</v>
      </c>
      <c r="G65" s="129">
        <f t="shared" si="14"/>
        <v>16.533589767645495</v>
      </c>
      <c r="H65" s="22"/>
      <c r="I65" s="22"/>
      <c r="J65" s="22"/>
      <c r="K65" s="22"/>
      <c r="L65" s="22"/>
      <c r="M65" s="20">
        <v>9</v>
      </c>
      <c r="N65" s="20" t="s">
        <v>131</v>
      </c>
      <c r="O65" s="20">
        <v>6</v>
      </c>
      <c r="P65" s="47">
        <v>11</v>
      </c>
      <c r="Q65" s="20">
        <v>34.5</v>
      </c>
      <c r="R65" s="20">
        <v>860.7</v>
      </c>
      <c r="S65" s="20">
        <v>408.4</v>
      </c>
      <c r="T65" s="110">
        <f t="shared" si="15"/>
        <v>54.744613894940699</v>
      </c>
    </row>
    <row r="66" spans="1:20" x14ac:dyDescent="0.25">
      <c r="A66" s="20">
        <v>5</v>
      </c>
      <c r="B66" s="22">
        <v>4600</v>
      </c>
      <c r="C66" s="22">
        <v>5650</v>
      </c>
      <c r="D66" s="22">
        <f t="shared" si="12"/>
        <v>1050</v>
      </c>
      <c r="E66" s="54">
        <v>58.244846970643351</v>
      </c>
      <c r="F66" s="22">
        <f t="shared" si="13"/>
        <v>438.42910680824485</v>
      </c>
      <c r="G66" s="129">
        <f t="shared" si="14"/>
        <v>15.858966734307803</v>
      </c>
      <c r="I66" s="22"/>
      <c r="J66" s="22"/>
      <c r="K66" s="22"/>
      <c r="L66" s="22"/>
      <c r="M66" s="20">
        <v>5</v>
      </c>
      <c r="N66" s="20" t="s">
        <v>132</v>
      </c>
      <c r="O66" s="20">
        <v>6</v>
      </c>
      <c r="P66" s="20">
        <v>3</v>
      </c>
      <c r="Q66" s="20">
        <v>36.5</v>
      </c>
      <c r="R66" s="20">
        <v>676.9</v>
      </c>
      <c r="S66" s="20">
        <v>303.89999999999998</v>
      </c>
      <c r="T66" s="110">
        <f t="shared" si="15"/>
        <v>58.244846970643351</v>
      </c>
    </row>
    <row r="67" spans="1:20" x14ac:dyDescent="0.25">
      <c r="A67" s="20">
        <v>31</v>
      </c>
      <c r="B67" s="22">
        <v>2360</v>
      </c>
      <c r="C67" s="22">
        <v>3420</v>
      </c>
      <c r="D67" s="22">
        <f t="shared" si="12"/>
        <v>1060</v>
      </c>
      <c r="E67" s="54">
        <v>62.343874568163692</v>
      </c>
      <c r="F67" s="22">
        <f t="shared" si="13"/>
        <v>399.15492957746483</v>
      </c>
      <c r="G67" s="129">
        <f t="shared" si="14"/>
        <v>14.438331423950402</v>
      </c>
      <c r="H67" s="127"/>
      <c r="I67" s="22"/>
      <c r="J67" s="22"/>
      <c r="K67" s="22"/>
      <c r="L67" s="22"/>
      <c r="M67" s="20">
        <v>31</v>
      </c>
      <c r="N67" s="20" t="s">
        <v>133</v>
      </c>
      <c r="O67" s="20">
        <v>6</v>
      </c>
      <c r="P67" s="20">
        <v>8</v>
      </c>
      <c r="Q67" s="20">
        <v>35.9</v>
      </c>
      <c r="R67" s="20">
        <v>788.5</v>
      </c>
      <c r="S67" s="20">
        <v>319.3</v>
      </c>
      <c r="T67" s="110">
        <f t="shared" si="15"/>
        <v>62.343874568163692</v>
      </c>
    </row>
    <row r="68" spans="1:20" x14ac:dyDescent="0.25">
      <c r="B68" s="22"/>
      <c r="D68" s="2">
        <f>AVERAGE(D48:D67)</f>
        <v>1087.5</v>
      </c>
      <c r="E68" s="2">
        <f>AVERAGE(E48:E67)</f>
        <v>58.217896341260634</v>
      </c>
      <c r="G68" s="2">
        <f>AVERAGE(G48:G67)</f>
        <v>16.314470772739234</v>
      </c>
      <c r="H68" s="2">
        <f>AVERAGE(H48:H67)</f>
        <v>16.314470772739238</v>
      </c>
      <c r="T68" s="2">
        <f>AVERAGE(T48:T67)</f>
        <v>58.217896341260634</v>
      </c>
    </row>
    <row r="70" spans="1:20" ht="30" x14ac:dyDescent="0.25">
      <c r="M70" s="166" t="s">
        <v>112</v>
      </c>
      <c r="N70" s="75" t="s">
        <v>288</v>
      </c>
      <c r="O70" s="167" t="s">
        <v>290</v>
      </c>
      <c r="P70" s="166" t="s">
        <v>310</v>
      </c>
    </row>
    <row r="71" spans="1:20" x14ac:dyDescent="0.25">
      <c r="M71" s="20">
        <v>4</v>
      </c>
      <c r="N71" s="20" t="s">
        <v>132</v>
      </c>
      <c r="O71" s="20">
        <v>2</v>
      </c>
      <c r="P71" s="20">
        <v>1</v>
      </c>
    </row>
    <row r="72" spans="1:20" x14ac:dyDescent="0.25">
      <c r="M72" s="20">
        <v>28</v>
      </c>
      <c r="N72" s="20" t="s">
        <v>132</v>
      </c>
      <c r="O72" s="20">
        <v>3</v>
      </c>
      <c r="P72" s="20">
        <v>2</v>
      </c>
    </row>
    <row r="73" spans="1:20" x14ac:dyDescent="0.25">
      <c r="M73" s="20">
        <v>5</v>
      </c>
      <c r="N73" s="20" t="s">
        <v>132</v>
      </c>
      <c r="O73" s="20">
        <v>6</v>
      </c>
      <c r="P73" s="20">
        <v>3</v>
      </c>
    </row>
    <row r="74" spans="1:20" x14ac:dyDescent="0.25">
      <c r="M74" s="20">
        <v>29</v>
      </c>
      <c r="N74" s="20" t="s">
        <v>132</v>
      </c>
      <c r="O74" s="20">
        <v>4</v>
      </c>
      <c r="P74" s="20">
        <v>4</v>
      </c>
    </row>
    <row r="75" spans="1:20" x14ac:dyDescent="0.25">
      <c r="M75" s="20">
        <v>6</v>
      </c>
      <c r="N75" s="20" t="s">
        <v>131</v>
      </c>
      <c r="O75" s="20">
        <v>4</v>
      </c>
      <c r="P75" s="20">
        <v>5</v>
      </c>
    </row>
    <row r="76" spans="1:20" x14ac:dyDescent="0.25">
      <c r="M76" s="20">
        <v>30</v>
      </c>
      <c r="N76" s="20" t="s">
        <v>133</v>
      </c>
      <c r="O76" s="20">
        <v>2</v>
      </c>
      <c r="P76" s="20">
        <v>6</v>
      </c>
    </row>
    <row r="77" spans="1:20" x14ac:dyDescent="0.25">
      <c r="M77" s="20">
        <v>7</v>
      </c>
      <c r="N77" s="20" t="s">
        <v>131</v>
      </c>
      <c r="O77" s="20">
        <v>3</v>
      </c>
      <c r="P77" s="20">
        <v>7</v>
      </c>
    </row>
    <row r="78" spans="1:20" x14ac:dyDescent="0.25">
      <c r="M78" s="20">
        <v>31</v>
      </c>
      <c r="N78" s="20" t="s">
        <v>133</v>
      </c>
      <c r="O78" s="20">
        <v>6</v>
      </c>
      <c r="P78" s="20">
        <v>8</v>
      </c>
    </row>
    <row r="79" spans="1:20" x14ac:dyDescent="0.25">
      <c r="M79" s="20">
        <v>8</v>
      </c>
      <c r="N79" s="20" t="s">
        <v>131</v>
      </c>
      <c r="O79" s="20">
        <v>2</v>
      </c>
      <c r="P79" s="20">
        <v>9</v>
      </c>
    </row>
    <row r="80" spans="1:20" x14ac:dyDescent="0.25">
      <c r="M80" s="20">
        <v>32</v>
      </c>
      <c r="N80" s="20" t="s">
        <v>133</v>
      </c>
      <c r="O80" s="20">
        <v>3</v>
      </c>
      <c r="P80" s="20">
        <v>10</v>
      </c>
    </row>
    <row r="81" spans="13:16" x14ac:dyDescent="0.25">
      <c r="M81" s="20">
        <v>9</v>
      </c>
      <c r="N81" s="20" t="s">
        <v>131</v>
      </c>
      <c r="O81" s="20">
        <v>6</v>
      </c>
      <c r="P81" s="47">
        <v>11</v>
      </c>
    </row>
    <row r="82" spans="13:16" x14ac:dyDescent="0.25">
      <c r="M82" s="20">
        <v>33</v>
      </c>
      <c r="N82" s="20" t="s">
        <v>133</v>
      </c>
      <c r="O82" s="20">
        <v>4</v>
      </c>
      <c r="P82" s="47">
        <v>12</v>
      </c>
    </row>
    <row r="83" spans="13:16" x14ac:dyDescent="0.25">
      <c r="M83" s="20">
        <v>14</v>
      </c>
      <c r="N83" s="20" t="s">
        <v>130</v>
      </c>
      <c r="O83" s="20">
        <v>3</v>
      </c>
      <c r="P83" s="47">
        <v>13</v>
      </c>
    </row>
    <row r="84" spans="13:16" x14ac:dyDescent="0.25">
      <c r="M84" s="20">
        <v>15</v>
      </c>
      <c r="N84" s="20" t="s">
        <v>130</v>
      </c>
      <c r="O84" s="20">
        <v>2</v>
      </c>
      <c r="P84" s="47">
        <v>14</v>
      </c>
    </row>
    <row r="85" spans="13:16" x14ac:dyDescent="0.25">
      <c r="M85" s="20">
        <v>16</v>
      </c>
      <c r="N85" s="20" t="s">
        <v>130</v>
      </c>
      <c r="O85" s="20">
        <v>4</v>
      </c>
      <c r="P85" s="47">
        <v>15</v>
      </c>
    </row>
    <row r="86" spans="13:16" x14ac:dyDescent="0.25">
      <c r="M86" s="20">
        <v>17</v>
      </c>
      <c r="N86" s="20" t="s">
        <v>130</v>
      </c>
      <c r="O86" s="20">
        <v>6</v>
      </c>
      <c r="P86" s="47">
        <v>16</v>
      </c>
    </row>
    <row r="87" spans="13:16" x14ac:dyDescent="0.25">
      <c r="M87" s="20">
        <v>20</v>
      </c>
      <c r="N87" s="20" t="s">
        <v>127</v>
      </c>
      <c r="O87" s="20">
        <v>3</v>
      </c>
      <c r="P87" s="47">
        <v>17</v>
      </c>
    </row>
    <row r="88" spans="13:16" x14ac:dyDescent="0.25">
      <c r="M88" s="20">
        <v>21</v>
      </c>
      <c r="N88" s="20" t="s">
        <v>127</v>
      </c>
      <c r="O88" s="20">
        <v>2</v>
      </c>
      <c r="P88" s="47">
        <v>18</v>
      </c>
    </row>
    <row r="89" spans="13:16" x14ac:dyDescent="0.25">
      <c r="M89" s="20">
        <v>22</v>
      </c>
      <c r="N89" s="20" t="s">
        <v>127</v>
      </c>
      <c r="O89" s="20">
        <v>6</v>
      </c>
      <c r="P89" s="47">
        <v>19</v>
      </c>
    </row>
    <row r="90" spans="13:16" x14ac:dyDescent="0.25">
      <c r="M90" s="20">
        <v>23</v>
      </c>
      <c r="N90" s="20" t="s">
        <v>127</v>
      </c>
      <c r="O90" s="20">
        <v>4</v>
      </c>
      <c r="P90" s="47">
        <v>20</v>
      </c>
    </row>
  </sheetData>
  <sortState ref="A48:T67">
    <sortCondition ref="O48:O67"/>
    <sortCondition ref="N48:N67"/>
    <sortCondition ref="M48:M67"/>
  </sortState>
  <mergeCells count="1">
    <mergeCell ref="L6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Q23" sqref="Q23"/>
    </sheetView>
  </sheetViews>
  <sheetFormatPr defaultRowHeight="15" x14ac:dyDescent="0.25"/>
  <cols>
    <col min="1" max="1" width="17.7109375" customWidth="1"/>
    <col min="2" max="2" width="10" customWidth="1"/>
    <col min="4" max="4" width="19.5703125" customWidth="1"/>
    <col min="6" max="6" width="15.140625" customWidth="1"/>
    <col min="12" max="12" width="19.5703125" customWidth="1"/>
  </cols>
  <sheetData>
    <row r="1" spans="1:13" x14ac:dyDescent="0.25">
      <c r="A1" t="s">
        <v>297</v>
      </c>
    </row>
    <row r="3" spans="1:13" x14ac:dyDescent="0.25">
      <c r="A3" s="158" t="s">
        <v>285</v>
      </c>
      <c r="B3" s="158"/>
    </row>
    <row r="4" spans="1:13" x14ac:dyDescent="0.25">
      <c r="A4" s="158" t="s">
        <v>286</v>
      </c>
      <c r="B4" s="158"/>
      <c r="D4" s="159" t="s">
        <v>287</v>
      </c>
    </row>
    <row r="5" spans="1:13" ht="39" x14ac:dyDescent="0.25">
      <c r="A5" s="160" t="s">
        <v>112</v>
      </c>
      <c r="B5" s="161" t="s">
        <v>288</v>
      </c>
      <c r="C5" s="162" t="s">
        <v>289</v>
      </c>
      <c r="D5" s="161" t="s">
        <v>290</v>
      </c>
      <c r="E5" s="160" t="s">
        <v>291</v>
      </c>
      <c r="F5" s="160" t="s">
        <v>292</v>
      </c>
      <c r="G5" s="160" t="s">
        <v>293</v>
      </c>
      <c r="H5" s="160" t="s">
        <v>294</v>
      </c>
      <c r="I5" s="160" t="s">
        <v>295</v>
      </c>
      <c r="J5" s="163" t="s">
        <v>296</v>
      </c>
      <c r="K5" s="166" t="s">
        <v>307</v>
      </c>
      <c r="L5" s="166" t="s">
        <v>299</v>
      </c>
      <c r="M5" s="166" t="s">
        <v>324</v>
      </c>
    </row>
    <row r="6" spans="1:13" x14ac:dyDescent="0.25">
      <c r="A6" s="20">
        <v>4</v>
      </c>
      <c r="B6" s="20">
        <v>1</v>
      </c>
      <c r="C6" s="20">
        <v>2</v>
      </c>
      <c r="D6" s="164" t="s">
        <v>139</v>
      </c>
      <c r="E6" s="20">
        <v>3</v>
      </c>
      <c r="F6" s="20">
        <v>36.6</v>
      </c>
      <c r="G6" s="22">
        <v>944.2</v>
      </c>
      <c r="H6" s="22">
        <v>428.3</v>
      </c>
      <c r="I6" s="110">
        <f t="shared" ref="I6:I25" si="0">SUM(((G6-F6)-(H6-F6))/(G6-F6))*100</f>
        <v>56.842221242838264</v>
      </c>
      <c r="J6" s="22">
        <v>1280</v>
      </c>
      <c r="K6" s="22">
        <f>+J6*((100-I6)/100)</f>
        <v>552.41956809167027</v>
      </c>
      <c r="L6" s="129">
        <f>(K6* 0.0004536)/0.01254</f>
        <v>19.982258061114962</v>
      </c>
      <c r="M6" s="127">
        <f>AVERAGE(L6:L10)</f>
        <v>19.07523090916888</v>
      </c>
    </row>
    <row r="7" spans="1:13" x14ac:dyDescent="0.25">
      <c r="A7" s="20">
        <v>8</v>
      </c>
      <c r="B7" s="20">
        <v>2</v>
      </c>
      <c r="C7" s="20">
        <v>2</v>
      </c>
      <c r="D7" s="164" t="s">
        <v>139</v>
      </c>
      <c r="E7" s="20">
        <v>5</v>
      </c>
      <c r="F7" s="20">
        <v>36.5</v>
      </c>
      <c r="G7" s="22">
        <v>823.9</v>
      </c>
      <c r="H7" s="22">
        <v>332.2</v>
      </c>
      <c r="I7" s="110">
        <f t="shared" si="0"/>
        <v>62.446024892049792</v>
      </c>
      <c r="J7" s="22">
        <v>1225</v>
      </c>
      <c r="K7" s="22">
        <f>+J7*((100-I7)/100)</f>
        <v>460.03619507239006</v>
      </c>
      <c r="L7" s="129">
        <f>(K7* 0.0004536)/0.01254</f>
        <v>16.640543706924731</v>
      </c>
      <c r="M7" s="22"/>
    </row>
    <row r="8" spans="1:13" x14ac:dyDescent="0.25">
      <c r="A8" s="20">
        <v>17</v>
      </c>
      <c r="B8" s="20">
        <v>3</v>
      </c>
      <c r="C8" s="20">
        <v>2</v>
      </c>
      <c r="D8" s="164" t="s">
        <v>139</v>
      </c>
      <c r="E8" s="20">
        <v>11</v>
      </c>
      <c r="F8" s="20">
        <v>34.700000000000003</v>
      </c>
      <c r="G8" s="22">
        <v>948.8</v>
      </c>
      <c r="H8" s="22">
        <v>378.7</v>
      </c>
      <c r="I8" s="110">
        <f t="shared" si="0"/>
        <v>62.367355869160924</v>
      </c>
      <c r="J8" s="22" t="s">
        <v>16</v>
      </c>
      <c r="K8" s="22" t="s">
        <v>16</v>
      </c>
      <c r="L8" s="129" t="s">
        <v>16</v>
      </c>
      <c r="M8" s="127"/>
    </row>
    <row r="9" spans="1:13" x14ac:dyDescent="0.25">
      <c r="A9" s="20">
        <v>32</v>
      </c>
      <c r="B9" s="20">
        <v>4</v>
      </c>
      <c r="C9" s="20">
        <v>2</v>
      </c>
      <c r="D9" s="164" t="s">
        <v>139</v>
      </c>
      <c r="E9" s="20">
        <v>18</v>
      </c>
      <c r="F9" s="20">
        <v>35.299999999999997</v>
      </c>
      <c r="G9" s="22">
        <v>1324</v>
      </c>
      <c r="H9" s="22">
        <v>590.20000000000005</v>
      </c>
      <c r="I9" s="110">
        <f t="shared" si="0"/>
        <v>56.941103437572735</v>
      </c>
      <c r="J9" s="22">
        <v>1220</v>
      </c>
      <c r="K9" s="22">
        <f t="shared" ref="K9:K24" si="1">+J9*((100-I9)/100)</f>
        <v>525.31853806161257</v>
      </c>
      <c r="L9" s="129">
        <f t="shared" ref="L9:L24" si="2">(K9* 0.0004536)/0.01254</f>
        <v>19.001952860027711</v>
      </c>
      <c r="M9" s="22"/>
    </row>
    <row r="10" spans="1:13" x14ac:dyDescent="0.25">
      <c r="A10" s="20">
        <v>30</v>
      </c>
      <c r="B10" s="20">
        <v>5</v>
      </c>
      <c r="C10" s="20">
        <v>2</v>
      </c>
      <c r="D10" s="164" t="s">
        <v>139</v>
      </c>
      <c r="E10" s="20">
        <v>14</v>
      </c>
      <c r="F10" s="20">
        <v>36.700000000000003</v>
      </c>
      <c r="G10" s="22">
        <v>1099.9000000000001</v>
      </c>
      <c r="H10" s="22">
        <v>537.29999999999995</v>
      </c>
      <c r="I10" s="110">
        <f t="shared" si="0"/>
        <v>52.91572610985704</v>
      </c>
      <c r="J10" s="22">
        <v>1214</v>
      </c>
      <c r="K10" s="22">
        <f t="shared" si="1"/>
        <v>571.60308502633552</v>
      </c>
      <c r="L10" s="129">
        <f t="shared" si="2"/>
        <v>20.676169008608117</v>
      </c>
      <c r="M10" s="22"/>
    </row>
    <row r="11" spans="1:13" x14ac:dyDescent="0.25">
      <c r="A11" s="20">
        <v>7</v>
      </c>
      <c r="B11" s="20">
        <v>1</v>
      </c>
      <c r="C11" s="20">
        <v>3</v>
      </c>
      <c r="D11" s="164" t="s">
        <v>128</v>
      </c>
      <c r="E11" s="20">
        <v>4</v>
      </c>
      <c r="F11" s="20">
        <v>37</v>
      </c>
      <c r="G11" s="22">
        <v>1035.8</v>
      </c>
      <c r="H11" s="22">
        <v>466.7</v>
      </c>
      <c r="I11" s="110">
        <f t="shared" si="0"/>
        <v>56.978374048858626</v>
      </c>
      <c r="J11" s="22">
        <v>1185</v>
      </c>
      <c r="K11" s="22">
        <f t="shared" si="1"/>
        <v>509.80626752102529</v>
      </c>
      <c r="L11" s="129">
        <f t="shared" si="2"/>
        <v>18.440839150521295</v>
      </c>
      <c r="M11" s="127">
        <f>AVERAGE(L11:L15)</f>
        <v>19.666120196885455</v>
      </c>
    </row>
    <row r="12" spans="1:13" x14ac:dyDescent="0.25">
      <c r="A12" s="20">
        <v>10</v>
      </c>
      <c r="B12" s="20">
        <v>2</v>
      </c>
      <c r="C12" s="20">
        <v>3</v>
      </c>
      <c r="D12" s="164" t="s">
        <v>128</v>
      </c>
      <c r="E12" s="20">
        <v>7</v>
      </c>
      <c r="F12" s="20">
        <v>36.5</v>
      </c>
      <c r="G12" s="22">
        <v>952</v>
      </c>
      <c r="H12" s="22">
        <v>388.4</v>
      </c>
      <c r="I12" s="110">
        <f t="shared" si="0"/>
        <v>61.561987984707812</v>
      </c>
      <c r="J12" s="22">
        <v>1225</v>
      </c>
      <c r="K12" s="22">
        <f t="shared" si="1"/>
        <v>470.86564718732933</v>
      </c>
      <c r="L12" s="129">
        <f t="shared" si="2"/>
        <v>17.032269343235452</v>
      </c>
      <c r="M12" s="22"/>
    </row>
    <row r="13" spans="1:13" x14ac:dyDescent="0.25">
      <c r="A13" s="20">
        <v>18</v>
      </c>
      <c r="B13" s="20">
        <v>3</v>
      </c>
      <c r="C13" s="20">
        <v>3</v>
      </c>
      <c r="D13" s="164" t="s">
        <v>128</v>
      </c>
      <c r="E13" s="20">
        <v>13</v>
      </c>
      <c r="F13" s="20">
        <v>35</v>
      </c>
      <c r="G13" s="22">
        <v>1407</v>
      </c>
      <c r="H13" s="22">
        <v>637.20000000000005</v>
      </c>
      <c r="I13" s="110">
        <f t="shared" si="0"/>
        <v>56.10787172011662</v>
      </c>
      <c r="J13" s="22">
        <v>1328</v>
      </c>
      <c r="K13" s="22">
        <f t="shared" si="1"/>
        <v>582.88746355685134</v>
      </c>
      <c r="L13" s="129">
        <f t="shared" si="2"/>
        <v>21.084350356410507</v>
      </c>
      <c r="M13" s="127"/>
    </row>
    <row r="14" spans="1:13" x14ac:dyDescent="0.25">
      <c r="A14" s="20">
        <v>21</v>
      </c>
      <c r="B14" s="20">
        <v>4</v>
      </c>
      <c r="C14" s="20">
        <v>3</v>
      </c>
      <c r="D14" s="164" t="s">
        <v>128</v>
      </c>
      <c r="E14" s="20">
        <v>19</v>
      </c>
      <c r="F14" s="20">
        <v>36.700000000000003</v>
      </c>
      <c r="G14" s="22">
        <v>1132.5</v>
      </c>
      <c r="H14" s="22">
        <v>548.6</v>
      </c>
      <c r="I14" s="110">
        <f t="shared" si="0"/>
        <v>53.285271034860372</v>
      </c>
      <c r="J14" s="22">
        <v>1278</v>
      </c>
      <c r="K14" s="22">
        <f t="shared" si="1"/>
        <v>597.01423617448449</v>
      </c>
      <c r="L14" s="129">
        <f t="shared" si="2"/>
        <v>21.595347490330635</v>
      </c>
      <c r="M14" s="22"/>
    </row>
    <row r="15" spans="1:13" x14ac:dyDescent="0.25">
      <c r="A15" s="20">
        <v>31</v>
      </c>
      <c r="B15" s="20">
        <v>5</v>
      </c>
      <c r="C15" s="20">
        <v>3</v>
      </c>
      <c r="D15" s="164" t="s">
        <v>128</v>
      </c>
      <c r="E15" s="20">
        <v>16</v>
      </c>
      <c r="F15" s="20">
        <v>37</v>
      </c>
      <c r="G15" s="22">
        <v>1172.5</v>
      </c>
      <c r="H15" s="22">
        <v>574.70000000000005</v>
      </c>
      <c r="I15" s="110">
        <f t="shared" si="0"/>
        <v>52.64641127256715</v>
      </c>
      <c r="J15" s="22">
        <v>1178</v>
      </c>
      <c r="K15" s="22">
        <f t="shared" si="1"/>
        <v>557.82527520915892</v>
      </c>
      <c r="L15" s="129">
        <f t="shared" si="2"/>
        <v>20.177794643929385</v>
      </c>
      <c r="M15" s="22"/>
    </row>
    <row r="16" spans="1:13" x14ac:dyDescent="0.25">
      <c r="A16" s="20">
        <v>2</v>
      </c>
      <c r="B16" s="20">
        <v>1</v>
      </c>
      <c r="C16" s="20">
        <v>4</v>
      </c>
      <c r="D16" s="164" t="s">
        <v>259</v>
      </c>
      <c r="E16" s="20">
        <v>1</v>
      </c>
      <c r="F16" s="20">
        <v>35.6</v>
      </c>
      <c r="G16" s="22">
        <v>832.1</v>
      </c>
      <c r="H16" s="22">
        <v>382</v>
      </c>
      <c r="I16" s="110">
        <f t="shared" si="0"/>
        <v>56.509730069052111</v>
      </c>
      <c r="J16" s="22">
        <v>995</v>
      </c>
      <c r="K16" s="22">
        <f t="shared" si="1"/>
        <v>432.72818581293149</v>
      </c>
      <c r="L16" s="129">
        <f t="shared" si="2"/>
        <v>15.652751601654364</v>
      </c>
      <c r="M16" s="127">
        <f>AVERAGE(L16:L20)</f>
        <v>18.746245815220853</v>
      </c>
    </row>
    <row r="17" spans="1:14" x14ac:dyDescent="0.25">
      <c r="A17" s="20">
        <v>11</v>
      </c>
      <c r="B17" s="20">
        <v>2</v>
      </c>
      <c r="C17" s="20">
        <v>4</v>
      </c>
      <c r="D17" s="164" t="s">
        <v>259</v>
      </c>
      <c r="E17" s="20">
        <v>8</v>
      </c>
      <c r="F17" s="20">
        <v>36</v>
      </c>
      <c r="G17" s="22">
        <v>902.9</v>
      </c>
      <c r="H17" s="22">
        <v>371.1</v>
      </c>
      <c r="I17" s="110">
        <f t="shared" si="0"/>
        <v>61.345022493943937</v>
      </c>
      <c r="J17" s="22">
        <v>1280</v>
      </c>
      <c r="K17" s="22">
        <f t="shared" si="1"/>
        <v>494.78371207751763</v>
      </c>
      <c r="L17" s="129">
        <f t="shared" si="2"/>
        <v>17.897439537349442</v>
      </c>
      <c r="M17" s="22"/>
    </row>
    <row r="18" spans="1:14" x14ac:dyDescent="0.25">
      <c r="A18" s="20">
        <v>16</v>
      </c>
      <c r="B18" s="20">
        <v>3</v>
      </c>
      <c r="C18" s="20">
        <v>4</v>
      </c>
      <c r="D18" s="164" t="s">
        <v>259</v>
      </c>
      <c r="E18" s="20">
        <v>9</v>
      </c>
      <c r="F18" s="20">
        <v>36.200000000000003</v>
      </c>
      <c r="G18" s="22">
        <v>1025.5999999999999</v>
      </c>
      <c r="H18" s="22">
        <v>457.2</v>
      </c>
      <c r="I18" s="110">
        <f t="shared" si="0"/>
        <v>57.448958965029306</v>
      </c>
      <c r="J18" s="22">
        <v>1340</v>
      </c>
      <c r="K18" s="22">
        <f t="shared" si="1"/>
        <v>570.18394986860733</v>
      </c>
      <c r="L18" s="129">
        <f t="shared" si="2"/>
        <v>20.624835698596513</v>
      </c>
      <c r="M18" s="127"/>
    </row>
    <row r="19" spans="1:14" x14ac:dyDescent="0.25">
      <c r="A19" s="20">
        <v>20</v>
      </c>
      <c r="B19" s="20">
        <v>4</v>
      </c>
      <c r="C19" s="20">
        <v>4</v>
      </c>
      <c r="D19" s="164" t="s">
        <v>259</v>
      </c>
      <c r="E19" s="20">
        <v>17</v>
      </c>
      <c r="F19" s="20">
        <v>35.700000000000003</v>
      </c>
      <c r="G19" s="22">
        <v>1141.7</v>
      </c>
      <c r="H19" s="22">
        <v>528.6</v>
      </c>
      <c r="I19" s="110">
        <f t="shared" si="0"/>
        <v>55.433996383363457</v>
      </c>
      <c r="J19" s="22">
        <v>1254</v>
      </c>
      <c r="K19" s="22">
        <f t="shared" si="1"/>
        <v>558.85768535262218</v>
      </c>
      <c r="L19" s="129">
        <f t="shared" si="2"/>
        <v>20.215139240506332</v>
      </c>
      <c r="M19" s="22"/>
    </row>
    <row r="20" spans="1:14" x14ac:dyDescent="0.25">
      <c r="A20" s="20">
        <v>28</v>
      </c>
      <c r="B20" s="20">
        <v>5</v>
      </c>
      <c r="C20" s="20">
        <v>4</v>
      </c>
      <c r="D20" s="164" t="s">
        <v>259</v>
      </c>
      <c r="E20" s="20">
        <v>10</v>
      </c>
      <c r="F20" s="20">
        <v>37.299999999999997</v>
      </c>
      <c r="G20" s="22">
        <v>1015.8</v>
      </c>
      <c r="H20" s="22">
        <v>464.4</v>
      </c>
      <c r="I20" s="110">
        <f t="shared" si="0"/>
        <v>56.351558507920295</v>
      </c>
      <c r="J20" s="22">
        <v>1225</v>
      </c>
      <c r="K20" s="22">
        <f t="shared" si="1"/>
        <v>534.69340827797635</v>
      </c>
      <c r="L20" s="129">
        <f t="shared" si="2"/>
        <v>19.341062997997611</v>
      </c>
      <c r="M20" s="22"/>
    </row>
    <row r="21" spans="1:14" x14ac:dyDescent="0.25">
      <c r="A21" s="20">
        <v>3</v>
      </c>
      <c r="B21" s="20">
        <v>1</v>
      </c>
      <c r="C21" s="20">
        <v>6</v>
      </c>
      <c r="D21" s="164" t="s">
        <v>134</v>
      </c>
      <c r="E21" s="20">
        <v>2</v>
      </c>
      <c r="F21" s="20">
        <v>36.5</v>
      </c>
      <c r="G21" s="22">
        <v>1147.3</v>
      </c>
      <c r="H21" s="22">
        <v>477.1</v>
      </c>
      <c r="I21" s="110">
        <f t="shared" si="0"/>
        <v>60.334893770255668</v>
      </c>
      <c r="J21" s="22">
        <v>1170</v>
      </c>
      <c r="K21" s="22">
        <f t="shared" si="1"/>
        <v>464.08174288800865</v>
      </c>
      <c r="L21" s="129">
        <f t="shared" si="2"/>
        <v>16.786880269059068</v>
      </c>
      <c r="M21" s="127">
        <f>AVERAGE(L21:L25)</f>
        <v>17.989031559080821</v>
      </c>
    </row>
    <row r="22" spans="1:14" x14ac:dyDescent="0.25">
      <c r="A22" s="20">
        <v>9</v>
      </c>
      <c r="B22" s="20">
        <v>2</v>
      </c>
      <c r="C22" s="20">
        <v>6</v>
      </c>
      <c r="D22" s="164" t="s">
        <v>134</v>
      </c>
      <c r="E22" s="20">
        <v>6</v>
      </c>
      <c r="F22" s="20">
        <v>37.200000000000003</v>
      </c>
      <c r="G22" s="22">
        <v>975.8</v>
      </c>
      <c r="H22" s="22">
        <v>402.5</v>
      </c>
      <c r="I22" s="110">
        <f t="shared" si="0"/>
        <v>61.080332409972307</v>
      </c>
      <c r="J22" s="22">
        <v>1165</v>
      </c>
      <c r="K22" s="22">
        <f t="shared" si="1"/>
        <v>453.41412742382266</v>
      </c>
      <c r="L22" s="129">
        <f t="shared" si="2"/>
        <v>16.401008628344972</v>
      </c>
      <c r="M22" s="22"/>
    </row>
    <row r="23" spans="1:14" x14ac:dyDescent="0.25">
      <c r="A23" s="20">
        <v>19</v>
      </c>
      <c r="B23" s="20">
        <v>3</v>
      </c>
      <c r="C23" s="20">
        <v>6</v>
      </c>
      <c r="D23" s="164" t="s">
        <v>134</v>
      </c>
      <c r="E23" s="20">
        <v>15</v>
      </c>
      <c r="F23" s="20">
        <v>36.1</v>
      </c>
      <c r="G23" s="22">
        <v>1025.5999999999999</v>
      </c>
      <c r="H23" s="22">
        <v>473.5</v>
      </c>
      <c r="I23" s="110">
        <f t="shared" si="0"/>
        <v>55.795856493178377</v>
      </c>
      <c r="J23" s="22">
        <v>1256</v>
      </c>
      <c r="K23" s="22">
        <f t="shared" si="1"/>
        <v>555.20404244567965</v>
      </c>
      <c r="L23" s="129">
        <f t="shared" si="2"/>
        <v>20.082978760236067</v>
      </c>
      <c r="M23" s="127"/>
    </row>
    <row r="24" spans="1:14" x14ac:dyDescent="0.25">
      <c r="A24" s="20">
        <v>33</v>
      </c>
      <c r="B24" s="20">
        <v>4</v>
      </c>
      <c r="C24" s="20">
        <v>6</v>
      </c>
      <c r="D24" s="164" t="s">
        <v>134</v>
      </c>
      <c r="E24" s="20">
        <v>20</v>
      </c>
      <c r="F24" s="20">
        <v>37.1</v>
      </c>
      <c r="G24" s="22">
        <v>1178.0999999999999</v>
      </c>
      <c r="H24" s="22">
        <v>540</v>
      </c>
      <c r="I24" s="110">
        <f t="shared" si="0"/>
        <v>55.92462751971955</v>
      </c>
      <c r="J24" s="22">
        <v>1172</v>
      </c>
      <c r="K24" s="22">
        <f t="shared" si="1"/>
        <v>516.5633654688869</v>
      </c>
      <c r="L24" s="129">
        <f t="shared" si="2"/>
        <v>18.685258578683182</v>
      </c>
      <c r="M24" s="22"/>
    </row>
    <row r="25" spans="1:14" x14ac:dyDescent="0.25">
      <c r="A25" s="20">
        <v>29</v>
      </c>
      <c r="B25" s="20">
        <v>5</v>
      </c>
      <c r="C25" s="20">
        <v>6</v>
      </c>
      <c r="D25" s="164" t="s">
        <v>134</v>
      </c>
      <c r="E25" s="20">
        <v>12</v>
      </c>
      <c r="F25" s="20">
        <v>36.700000000000003</v>
      </c>
      <c r="G25" s="22">
        <v>1062.5999999999999</v>
      </c>
      <c r="H25" s="22">
        <v>440.5</v>
      </c>
      <c r="I25" s="110">
        <f t="shared" si="0"/>
        <v>60.6394385417682</v>
      </c>
      <c r="J25" s="22" t="s">
        <v>16</v>
      </c>
      <c r="K25" s="22" t="s">
        <v>16</v>
      </c>
      <c r="L25" s="129" t="s">
        <v>16</v>
      </c>
      <c r="M25" s="22"/>
    </row>
    <row r="29" spans="1:14" ht="15.75" x14ac:dyDescent="0.25">
      <c r="A29" s="149" t="s">
        <v>269</v>
      </c>
      <c r="C29" s="150" t="s">
        <v>270</v>
      </c>
      <c r="D29" s="151" t="s">
        <v>76</v>
      </c>
      <c r="F29" s="152">
        <v>41919</v>
      </c>
      <c r="G29" s="151" t="s">
        <v>271</v>
      </c>
    </row>
    <row r="30" spans="1:14" ht="15.75" x14ac:dyDescent="0.25">
      <c r="B30" s="149" t="s">
        <v>272</v>
      </c>
      <c r="C30" s="150" t="s">
        <v>273</v>
      </c>
      <c r="D30" s="149" t="s">
        <v>274</v>
      </c>
      <c r="E30" s="149" t="s">
        <v>275</v>
      </c>
      <c r="F30" s="149" t="s">
        <v>276</v>
      </c>
      <c r="G30" s="149" t="s">
        <v>277</v>
      </c>
    </row>
    <row r="31" spans="1:14" ht="26.25" x14ac:dyDescent="0.25">
      <c r="A31" s="150" t="s">
        <v>278</v>
      </c>
      <c r="B31" s="149" t="s">
        <v>279</v>
      </c>
      <c r="C31" s="149" t="s">
        <v>279</v>
      </c>
      <c r="D31" s="150" t="s">
        <v>280</v>
      </c>
      <c r="E31" s="150" t="s">
        <v>281</v>
      </c>
      <c r="F31" s="150" t="s">
        <v>282</v>
      </c>
      <c r="G31" s="149" t="s">
        <v>264</v>
      </c>
      <c r="H31" s="82" t="s">
        <v>46</v>
      </c>
      <c r="I31" s="75" t="s">
        <v>111</v>
      </c>
      <c r="J31" s="75" t="s">
        <v>112</v>
      </c>
      <c r="K31" s="75" t="s">
        <v>113</v>
      </c>
      <c r="L31" s="84" t="s">
        <v>0</v>
      </c>
      <c r="M31" s="79" t="s">
        <v>298</v>
      </c>
      <c r="N31" s="79" t="s">
        <v>299</v>
      </c>
    </row>
    <row r="32" spans="1:14" x14ac:dyDescent="0.25">
      <c r="A32">
        <v>18</v>
      </c>
      <c r="B32">
        <v>12.5</v>
      </c>
      <c r="C32">
        <v>180</v>
      </c>
      <c r="D32">
        <v>13.3</v>
      </c>
      <c r="E32">
        <v>147.1</v>
      </c>
      <c r="F32">
        <f t="shared" ref="F32:F67" si="3">1.149*(1-D32/100)*E32</f>
        <v>146.53851929999999</v>
      </c>
      <c r="G32">
        <f t="shared" ref="G32:G67" si="4">F32/60/C32/B32*43560</f>
        <v>47.283095560799993</v>
      </c>
      <c r="H32" s="22" t="s">
        <v>138</v>
      </c>
      <c r="I32" s="20" t="s">
        <v>127</v>
      </c>
      <c r="J32" s="148">
        <v>18</v>
      </c>
      <c r="K32" s="20">
        <v>1</v>
      </c>
      <c r="L32" s="70" t="s">
        <v>206</v>
      </c>
      <c r="M32">
        <f>AVERAGE(G32:G36)</f>
        <v>49.701903565599991</v>
      </c>
      <c r="N32">
        <f>+M32/14.87</f>
        <v>3.3424279465770002</v>
      </c>
    </row>
    <row r="33" spans="1:14" x14ac:dyDescent="0.25">
      <c r="A33">
        <v>12</v>
      </c>
      <c r="B33">
        <v>12.5</v>
      </c>
      <c r="C33">
        <v>180</v>
      </c>
      <c r="D33">
        <v>13.4</v>
      </c>
      <c r="E33">
        <v>167.3</v>
      </c>
      <c r="F33">
        <f t="shared" si="3"/>
        <v>166.46918820000002</v>
      </c>
      <c r="G33">
        <f t="shared" si="4"/>
        <v>53.714058059199999</v>
      </c>
      <c r="H33" s="22" t="s">
        <v>138</v>
      </c>
      <c r="I33" s="20" t="s">
        <v>130</v>
      </c>
      <c r="J33" s="148">
        <v>12</v>
      </c>
      <c r="K33" s="20">
        <v>1</v>
      </c>
      <c r="L33" s="70" t="s">
        <v>206</v>
      </c>
    </row>
    <row r="34" spans="1:14" x14ac:dyDescent="0.25">
      <c r="A34">
        <v>10</v>
      </c>
      <c r="B34">
        <v>12.5</v>
      </c>
      <c r="C34">
        <v>180</v>
      </c>
      <c r="D34">
        <v>13.5</v>
      </c>
      <c r="E34">
        <v>168.1</v>
      </c>
      <c r="F34">
        <f t="shared" si="3"/>
        <v>167.0720685</v>
      </c>
      <c r="G34">
        <f t="shared" si="4"/>
        <v>53.908587435999998</v>
      </c>
      <c r="H34" s="22" t="s">
        <v>138</v>
      </c>
      <c r="I34" s="20" t="s">
        <v>131</v>
      </c>
      <c r="J34" s="148">
        <v>10</v>
      </c>
      <c r="K34" s="20">
        <v>1</v>
      </c>
      <c r="L34" s="70" t="s">
        <v>206</v>
      </c>
    </row>
    <row r="35" spans="1:14" x14ac:dyDescent="0.25">
      <c r="A35">
        <v>27</v>
      </c>
      <c r="B35">
        <v>12.5</v>
      </c>
      <c r="C35">
        <v>180</v>
      </c>
      <c r="D35">
        <v>13.9</v>
      </c>
      <c r="E35">
        <v>148.6</v>
      </c>
      <c r="F35">
        <f t="shared" si="3"/>
        <v>147.0083454</v>
      </c>
      <c r="G35">
        <f t="shared" si="4"/>
        <v>47.434692782399999</v>
      </c>
      <c r="H35" s="22" t="s">
        <v>138</v>
      </c>
      <c r="I35" s="20" t="s">
        <v>132</v>
      </c>
      <c r="J35" s="148">
        <v>27</v>
      </c>
      <c r="K35" s="20">
        <v>1</v>
      </c>
      <c r="L35" s="70" t="s">
        <v>206</v>
      </c>
    </row>
    <row r="36" spans="1:14" x14ac:dyDescent="0.25">
      <c r="A36">
        <v>35</v>
      </c>
      <c r="B36">
        <v>12.5</v>
      </c>
      <c r="C36">
        <v>180</v>
      </c>
      <c r="D36">
        <v>13.7</v>
      </c>
      <c r="E36">
        <v>144.30000000000001</v>
      </c>
      <c r="F36">
        <f t="shared" si="3"/>
        <v>143.0860041</v>
      </c>
      <c r="G36">
        <f t="shared" si="4"/>
        <v>46.169083989599997</v>
      </c>
      <c r="H36" s="22" t="s">
        <v>138</v>
      </c>
      <c r="I36" s="20" t="s">
        <v>133</v>
      </c>
      <c r="J36" s="148">
        <v>35</v>
      </c>
      <c r="K36" s="20">
        <v>1</v>
      </c>
      <c r="L36" s="70" t="s">
        <v>206</v>
      </c>
    </row>
    <row r="37" spans="1:14" x14ac:dyDescent="0.25">
      <c r="A37">
        <v>21</v>
      </c>
      <c r="B37">
        <v>12.5</v>
      </c>
      <c r="C37">
        <v>180</v>
      </c>
      <c r="D37">
        <v>13.2</v>
      </c>
      <c r="E37">
        <v>149.9</v>
      </c>
      <c r="F37">
        <f t="shared" si="3"/>
        <v>149.50006680000001</v>
      </c>
      <c r="G37">
        <f t="shared" si="4"/>
        <v>48.238688220800007</v>
      </c>
      <c r="H37" s="22" t="s">
        <v>138</v>
      </c>
      <c r="I37" s="20" t="s">
        <v>127</v>
      </c>
      <c r="J37" s="148">
        <v>21</v>
      </c>
      <c r="K37" s="20">
        <v>2</v>
      </c>
      <c r="L37" s="70" t="s">
        <v>139</v>
      </c>
      <c r="M37">
        <f t="shared" ref="M37" si="5">AVERAGE(G37:G41)</f>
        <v>53.414118748320007</v>
      </c>
      <c r="N37">
        <f t="shared" ref="N37" si="6">+M37/14.87</f>
        <v>3.592072545280431</v>
      </c>
    </row>
    <row r="38" spans="1:14" x14ac:dyDescent="0.25">
      <c r="A38">
        <v>15</v>
      </c>
      <c r="B38">
        <v>12.5</v>
      </c>
      <c r="C38">
        <v>180</v>
      </c>
      <c r="D38">
        <v>13.3</v>
      </c>
      <c r="E38">
        <v>164.2</v>
      </c>
      <c r="F38">
        <f t="shared" si="3"/>
        <v>163.5732486</v>
      </c>
      <c r="G38">
        <f t="shared" si="4"/>
        <v>52.779634881600003</v>
      </c>
      <c r="H38" s="22" t="s">
        <v>138</v>
      </c>
      <c r="I38" s="20" t="s">
        <v>130</v>
      </c>
      <c r="J38" s="148">
        <v>15</v>
      </c>
      <c r="K38" s="20">
        <v>2</v>
      </c>
      <c r="L38" s="70" t="s">
        <v>139</v>
      </c>
    </row>
    <row r="39" spans="1:14" x14ac:dyDescent="0.25">
      <c r="A39">
        <v>8</v>
      </c>
      <c r="B39">
        <v>12.5</v>
      </c>
      <c r="C39">
        <v>180</v>
      </c>
      <c r="D39">
        <v>13.7</v>
      </c>
      <c r="E39">
        <v>174.4</v>
      </c>
      <c r="F39">
        <f t="shared" si="3"/>
        <v>172.93277280000001</v>
      </c>
      <c r="G39">
        <f t="shared" si="4"/>
        <v>55.799641356800002</v>
      </c>
      <c r="H39" s="22" t="s">
        <v>138</v>
      </c>
      <c r="I39" s="20" t="s">
        <v>131</v>
      </c>
      <c r="J39" s="148">
        <v>8</v>
      </c>
      <c r="K39" s="20">
        <v>2</v>
      </c>
      <c r="L39" s="70" t="s">
        <v>139</v>
      </c>
    </row>
    <row r="40" spans="1:14" x14ac:dyDescent="0.25">
      <c r="A40">
        <v>4</v>
      </c>
      <c r="B40">
        <v>12.5</v>
      </c>
      <c r="C40">
        <v>180</v>
      </c>
      <c r="D40">
        <v>13.9</v>
      </c>
      <c r="E40">
        <v>180.3</v>
      </c>
      <c r="F40">
        <f t="shared" si="3"/>
        <v>178.36880669999999</v>
      </c>
      <c r="G40">
        <f t="shared" si="4"/>
        <v>57.553668295199998</v>
      </c>
      <c r="H40" s="22" t="s">
        <v>138</v>
      </c>
      <c r="I40" s="20" t="s">
        <v>132</v>
      </c>
      <c r="J40" s="148">
        <v>4</v>
      </c>
      <c r="K40" s="20">
        <v>2</v>
      </c>
      <c r="L40" s="70" t="s">
        <v>139</v>
      </c>
    </row>
    <row r="41" spans="1:14" x14ac:dyDescent="0.25">
      <c r="A41">
        <v>30</v>
      </c>
      <c r="B41">
        <v>12.5</v>
      </c>
      <c r="C41">
        <v>180</v>
      </c>
      <c r="D41">
        <v>13.8</v>
      </c>
      <c r="E41">
        <v>164.9</v>
      </c>
      <c r="F41">
        <f t="shared" si="3"/>
        <v>163.32322620000002</v>
      </c>
      <c r="G41">
        <f t="shared" si="4"/>
        <v>52.698960987200003</v>
      </c>
      <c r="H41" s="22" t="s">
        <v>138</v>
      </c>
      <c r="I41" s="20" t="s">
        <v>133</v>
      </c>
      <c r="J41" s="148">
        <v>30</v>
      </c>
      <c r="K41" s="20">
        <v>2</v>
      </c>
      <c r="L41" s="70" t="s">
        <v>139</v>
      </c>
    </row>
    <row r="42" spans="1:14" x14ac:dyDescent="0.25">
      <c r="A42">
        <v>20</v>
      </c>
      <c r="B42">
        <v>12.5</v>
      </c>
      <c r="C42">
        <v>170</v>
      </c>
      <c r="D42">
        <v>13.3</v>
      </c>
      <c r="E42">
        <v>155.9</v>
      </c>
      <c r="F42">
        <f t="shared" si="3"/>
        <v>155.3049297</v>
      </c>
      <c r="G42">
        <f t="shared" si="4"/>
        <v>53.059472452800001</v>
      </c>
      <c r="H42" s="22" t="s">
        <v>138</v>
      </c>
      <c r="I42" s="20" t="s">
        <v>127</v>
      </c>
      <c r="J42" s="148">
        <v>20</v>
      </c>
      <c r="K42" s="20">
        <v>3</v>
      </c>
      <c r="L42" s="70" t="s">
        <v>128</v>
      </c>
      <c r="M42">
        <f t="shared" ref="M42" si="7">AVERAGE(G42:G46)</f>
        <v>53.369169745760004</v>
      </c>
      <c r="N42">
        <f t="shared" ref="N42" si="8">+M42/14.87</f>
        <v>3.5890497475292542</v>
      </c>
    </row>
    <row r="43" spans="1:14" x14ac:dyDescent="0.25">
      <c r="A43">
        <v>14</v>
      </c>
      <c r="B43">
        <v>12.5</v>
      </c>
      <c r="C43">
        <v>180</v>
      </c>
      <c r="D43">
        <v>13.3</v>
      </c>
      <c r="E43">
        <v>166.1</v>
      </c>
      <c r="F43">
        <f t="shared" si="3"/>
        <v>165.4659963</v>
      </c>
      <c r="G43">
        <f t="shared" si="4"/>
        <v>53.390361472800002</v>
      </c>
      <c r="H43" s="22" t="s">
        <v>138</v>
      </c>
      <c r="I43" s="20" t="s">
        <v>130</v>
      </c>
      <c r="J43" s="148">
        <v>14</v>
      </c>
      <c r="K43" s="20">
        <v>3</v>
      </c>
      <c r="L43" s="70" t="s">
        <v>128</v>
      </c>
    </row>
    <row r="44" spans="1:14" x14ac:dyDescent="0.25">
      <c r="A44">
        <v>7</v>
      </c>
      <c r="B44">
        <v>12.5</v>
      </c>
      <c r="C44">
        <v>180</v>
      </c>
      <c r="D44">
        <v>13.7</v>
      </c>
      <c r="E44">
        <v>177.9</v>
      </c>
      <c r="F44">
        <f t="shared" si="3"/>
        <v>176.4033273</v>
      </c>
      <c r="G44">
        <f t="shared" si="4"/>
        <v>56.919473608799997</v>
      </c>
      <c r="H44" s="22" t="s">
        <v>138</v>
      </c>
      <c r="I44" s="20" t="s">
        <v>131</v>
      </c>
      <c r="J44" s="148">
        <v>7</v>
      </c>
      <c r="K44" s="20">
        <v>3</v>
      </c>
      <c r="L44" s="70" t="s">
        <v>128</v>
      </c>
    </row>
    <row r="45" spans="1:14" x14ac:dyDescent="0.25">
      <c r="A45">
        <v>28</v>
      </c>
      <c r="B45">
        <v>12.5</v>
      </c>
      <c r="C45">
        <v>180</v>
      </c>
      <c r="D45">
        <v>13.8</v>
      </c>
      <c r="E45">
        <v>161.69999999999999</v>
      </c>
      <c r="F45">
        <f t="shared" si="3"/>
        <v>160.15382460000001</v>
      </c>
      <c r="G45">
        <f t="shared" si="4"/>
        <v>51.676300737599995</v>
      </c>
      <c r="H45" s="22" t="s">
        <v>138</v>
      </c>
      <c r="I45" s="20" t="s">
        <v>132</v>
      </c>
      <c r="J45" s="148">
        <v>28</v>
      </c>
      <c r="K45" s="20">
        <v>3</v>
      </c>
      <c r="L45" s="70" t="s">
        <v>128</v>
      </c>
    </row>
    <row r="46" spans="1:14" x14ac:dyDescent="0.25">
      <c r="A46">
        <v>32</v>
      </c>
      <c r="B46">
        <v>12.5</v>
      </c>
      <c r="C46">
        <v>180</v>
      </c>
      <c r="D46">
        <v>13.7</v>
      </c>
      <c r="E46">
        <v>161.9</v>
      </c>
      <c r="F46">
        <f t="shared" si="3"/>
        <v>160.53793530000002</v>
      </c>
      <c r="G46">
        <f t="shared" si="4"/>
        <v>51.800240456800012</v>
      </c>
      <c r="H46" s="22" t="s">
        <v>138</v>
      </c>
      <c r="I46" s="20" t="s">
        <v>133</v>
      </c>
      <c r="J46" s="148">
        <v>32</v>
      </c>
      <c r="K46" s="20">
        <v>3</v>
      </c>
      <c r="L46" s="70" t="s">
        <v>128</v>
      </c>
    </row>
    <row r="47" spans="1:14" x14ac:dyDescent="0.25">
      <c r="A47">
        <v>23</v>
      </c>
      <c r="B47">
        <v>12.5</v>
      </c>
      <c r="C47">
        <v>180</v>
      </c>
      <c r="D47">
        <v>13.3</v>
      </c>
      <c r="E47">
        <v>147.1</v>
      </c>
      <c r="F47">
        <f t="shared" si="3"/>
        <v>146.53851929999999</v>
      </c>
      <c r="G47">
        <f t="shared" si="4"/>
        <v>47.283095560799993</v>
      </c>
      <c r="H47" s="22" t="s">
        <v>138</v>
      </c>
      <c r="I47" s="20" t="s">
        <v>127</v>
      </c>
      <c r="J47" s="148">
        <v>23</v>
      </c>
      <c r="K47" s="20">
        <v>4</v>
      </c>
      <c r="L47" s="70" t="s">
        <v>259</v>
      </c>
      <c r="M47">
        <f t="shared" ref="M47" si="9">AVERAGE(G47:G51)</f>
        <v>50.337084431039997</v>
      </c>
      <c r="N47">
        <f t="shared" ref="N47" si="10">+M47/14.87</f>
        <v>3.3851435394108944</v>
      </c>
    </row>
    <row r="48" spans="1:14" x14ac:dyDescent="0.25">
      <c r="A48">
        <v>16</v>
      </c>
      <c r="B48">
        <v>12.5</v>
      </c>
      <c r="C48">
        <v>180</v>
      </c>
      <c r="D48">
        <v>13.3</v>
      </c>
      <c r="E48">
        <v>154.4</v>
      </c>
      <c r="F48">
        <f t="shared" si="3"/>
        <v>153.81065520000001</v>
      </c>
      <c r="G48">
        <f t="shared" si="4"/>
        <v>49.629571411199997</v>
      </c>
      <c r="H48" s="22" t="s">
        <v>138</v>
      </c>
      <c r="I48" s="20" t="s">
        <v>130</v>
      </c>
      <c r="J48" s="148">
        <v>16</v>
      </c>
      <c r="K48" s="20">
        <v>4</v>
      </c>
      <c r="L48" s="70" t="s">
        <v>259</v>
      </c>
    </row>
    <row r="49" spans="1:14" x14ac:dyDescent="0.25">
      <c r="A49">
        <v>6</v>
      </c>
      <c r="B49">
        <v>12.5</v>
      </c>
      <c r="C49">
        <v>180</v>
      </c>
      <c r="D49">
        <v>13.6</v>
      </c>
      <c r="E49">
        <v>176.3</v>
      </c>
      <c r="F49">
        <f t="shared" si="3"/>
        <v>175.0193568</v>
      </c>
      <c r="G49">
        <f t="shared" si="4"/>
        <v>56.472912460800003</v>
      </c>
      <c r="H49" s="22" t="s">
        <v>138</v>
      </c>
      <c r="I49" s="20" t="s">
        <v>131</v>
      </c>
      <c r="J49" s="148">
        <v>6</v>
      </c>
      <c r="K49" s="20">
        <v>4</v>
      </c>
      <c r="L49" s="70" t="s">
        <v>259</v>
      </c>
    </row>
    <row r="50" spans="1:14" x14ac:dyDescent="0.25">
      <c r="A50">
        <v>29</v>
      </c>
      <c r="B50">
        <v>12.5</v>
      </c>
      <c r="C50">
        <v>180</v>
      </c>
      <c r="D50">
        <v>13.9</v>
      </c>
      <c r="E50">
        <v>150.5</v>
      </c>
      <c r="F50">
        <f t="shared" si="3"/>
        <v>148.88799449999999</v>
      </c>
      <c r="G50">
        <f t="shared" si="4"/>
        <v>48.041192891999998</v>
      </c>
      <c r="H50" s="22" t="s">
        <v>138</v>
      </c>
      <c r="I50" s="20" t="s">
        <v>132</v>
      </c>
      <c r="J50" s="148">
        <v>29</v>
      </c>
      <c r="K50" s="20">
        <v>4</v>
      </c>
      <c r="L50" s="70" t="s">
        <v>259</v>
      </c>
    </row>
    <row r="51" spans="1:14" x14ac:dyDescent="0.25">
      <c r="A51">
        <v>33</v>
      </c>
      <c r="B51">
        <v>12.5</v>
      </c>
      <c r="C51">
        <v>180</v>
      </c>
      <c r="D51">
        <v>13.6</v>
      </c>
      <c r="E51">
        <v>156.9</v>
      </c>
      <c r="F51">
        <f t="shared" si="3"/>
        <v>155.7602784</v>
      </c>
      <c r="G51">
        <f t="shared" si="4"/>
        <v>50.258649830399996</v>
      </c>
      <c r="H51" s="22" t="s">
        <v>138</v>
      </c>
      <c r="I51" s="20" t="s">
        <v>133</v>
      </c>
      <c r="J51" s="148">
        <v>33</v>
      </c>
      <c r="K51" s="20">
        <v>4</v>
      </c>
      <c r="L51" s="70" t="s">
        <v>259</v>
      </c>
    </row>
    <row r="52" spans="1:14" x14ac:dyDescent="0.25">
      <c r="A52">
        <v>19</v>
      </c>
      <c r="B52">
        <v>12.5</v>
      </c>
      <c r="C52">
        <v>180</v>
      </c>
      <c r="D52">
        <v>13.3</v>
      </c>
      <c r="E52">
        <v>148.19999999999999</v>
      </c>
      <c r="F52">
        <f t="shared" si="3"/>
        <v>147.6343206</v>
      </c>
      <c r="G52">
        <f t="shared" si="4"/>
        <v>47.636674113600002</v>
      </c>
      <c r="H52" s="22" t="s">
        <v>138</v>
      </c>
      <c r="I52" s="20" t="s">
        <v>127</v>
      </c>
      <c r="J52" s="148">
        <v>19</v>
      </c>
      <c r="K52" s="20">
        <v>5</v>
      </c>
      <c r="L52" s="70" t="s">
        <v>146</v>
      </c>
      <c r="M52">
        <f t="shared" ref="M52" si="11">AVERAGE(G52:G56)</f>
        <v>51.229465239039996</v>
      </c>
      <c r="N52">
        <f t="shared" ref="N52" si="12">+M52/14.87</f>
        <v>3.4451556986576999</v>
      </c>
    </row>
    <row r="53" spans="1:14" x14ac:dyDescent="0.25">
      <c r="A53">
        <v>13</v>
      </c>
      <c r="B53">
        <v>12.5</v>
      </c>
      <c r="C53">
        <v>180</v>
      </c>
      <c r="D53">
        <v>13.4</v>
      </c>
      <c r="E53">
        <v>159.6</v>
      </c>
      <c r="F53">
        <f t="shared" si="3"/>
        <v>158.8074264</v>
      </c>
      <c r="G53">
        <f t="shared" si="4"/>
        <v>51.241862918399995</v>
      </c>
      <c r="H53" s="22" t="s">
        <v>138</v>
      </c>
      <c r="I53" s="20" t="s">
        <v>130</v>
      </c>
      <c r="J53" s="148">
        <v>13</v>
      </c>
      <c r="K53" s="20">
        <v>5</v>
      </c>
      <c r="L53" s="70" t="s">
        <v>146</v>
      </c>
    </row>
    <row r="54" spans="1:14" x14ac:dyDescent="0.25">
      <c r="A54">
        <v>11</v>
      </c>
      <c r="B54">
        <v>12.5</v>
      </c>
      <c r="C54">
        <v>180</v>
      </c>
      <c r="D54">
        <v>13.4</v>
      </c>
      <c r="E54">
        <v>171.1</v>
      </c>
      <c r="F54">
        <f t="shared" si="3"/>
        <v>170.2503174</v>
      </c>
      <c r="G54">
        <f t="shared" si="4"/>
        <v>54.934102414400002</v>
      </c>
      <c r="H54" s="22" t="s">
        <v>138</v>
      </c>
      <c r="I54" s="20" t="s">
        <v>131</v>
      </c>
      <c r="J54" s="148">
        <v>11</v>
      </c>
      <c r="K54" s="20">
        <v>5</v>
      </c>
      <c r="L54" s="70" t="s">
        <v>146</v>
      </c>
    </row>
    <row r="55" spans="1:14" x14ac:dyDescent="0.25">
      <c r="A55">
        <v>3</v>
      </c>
      <c r="B55">
        <v>12.5</v>
      </c>
      <c r="C55">
        <v>180</v>
      </c>
      <c r="D55">
        <v>14.2</v>
      </c>
      <c r="E55">
        <v>176.6</v>
      </c>
      <c r="F55">
        <f t="shared" si="3"/>
        <v>174.09969719999998</v>
      </c>
      <c r="G55">
        <f t="shared" si="4"/>
        <v>56.176168963199999</v>
      </c>
      <c r="H55" s="22" t="s">
        <v>138</v>
      </c>
      <c r="I55" s="20" t="s">
        <v>132</v>
      </c>
      <c r="J55" s="148">
        <v>3</v>
      </c>
      <c r="K55" s="20">
        <v>5</v>
      </c>
      <c r="L55" s="70" t="s">
        <v>146</v>
      </c>
    </row>
    <row r="56" spans="1:14" x14ac:dyDescent="0.25">
      <c r="A56">
        <v>34</v>
      </c>
      <c r="B56">
        <v>12.5</v>
      </c>
      <c r="C56">
        <v>180</v>
      </c>
      <c r="D56">
        <v>13.6</v>
      </c>
      <c r="E56">
        <v>144.1</v>
      </c>
      <c r="F56">
        <f t="shared" si="3"/>
        <v>143.05325759999999</v>
      </c>
      <c r="G56">
        <f t="shared" si="4"/>
        <v>46.158517785600004</v>
      </c>
      <c r="H56" s="22" t="s">
        <v>138</v>
      </c>
      <c r="I56" s="20" t="s">
        <v>133</v>
      </c>
      <c r="J56" s="148">
        <v>34</v>
      </c>
      <c r="K56" s="20">
        <v>5</v>
      </c>
      <c r="L56" s="70" t="s">
        <v>146</v>
      </c>
    </row>
    <row r="57" spans="1:14" x14ac:dyDescent="0.25">
      <c r="A57">
        <v>22</v>
      </c>
      <c r="B57">
        <v>12.5</v>
      </c>
      <c r="C57">
        <v>180</v>
      </c>
      <c r="D57">
        <v>13.2</v>
      </c>
      <c r="E57">
        <v>139.4</v>
      </c>
      <c r="F57">
        <f t="shared" si="3"/>
        <v>139.0280808</v>
      </c>
      <c r="G57">
        <f t="shared" si="4"/>
        <v>44.859727404800005</v>
      </c>
      <c r="H57" s="22" t="s">
        <v>138</v>
      </c>
      <c r="I57" s="20" t="s">
        <v>127</v>
      </c>
      <c r="J57" s="148">
        <v>22</v>
      </c>
      <c r="K57" s="20">
        <v>6</v>
      </c>
      <c r="L57" s="70" t="s">
        <v>134</v>
      </c>
      <c r="M57">
        <f t="shared" ref="M57" si="13">AVERAGE(G57:G61)</f>
        <v>51.595567524159989</v>
      </c>
      <c r="N57">
        <f t="shared" ref="N57" si="14">+M57/14.87</f>
        <v>3.4697758926805644</v>
      </c>
    </row>
    <row r="58" spans="1:14" x14ac:dyDescent="0.25">
      <c r="A58">
        <v>17</v>
      </c>
      <c r="B58">
        <v>12.5</v>
      </c>
      <c r="C58">
        <v>180</v>
      </c>
      <c r="D58">
        <v>13.3</v>
      </c>
      <c r="E58">
        <v>157.30000000000001</v>
      </c>
      <c r="F58">
        <f t="shared" si="3"/>
        <v>156.69958590000002</v>
      </c>
      <c r="G58">
        <f t="shared" si="4"/>
        <v>50.561733050400001</v>
      </c>
      <c r="H58" s="22" t="s">
        <v>138</v>
      </c>
      <c r="I58" s="20" t="s">
        <v>130</v>
      </c>
      <c r="J58" s="148">
        <v>17</v>
      </c>
      <c r="K58" s="20">
        <v>6</v>
      </c>
      <c r="L58" s="70" t="s">
        <v>134</v>
      </c>
    </row>
    <row r="59" spans="1:14" x14ac:dyDescent="0.25">
      <c r="A59">
        <v>9</v>
      </c>
      <c r="B59">
        <v>12.5</v>
      </c>
      <c r="C59">
        <v>180</v>
      </c>
      <c r="D59">
        <v>13.7</v>
      </c>
      <c r="E59">
        <v>173.6</v>
      </c>
      <c r="F59">
        <f t="shared" si="3"/>
        <v>172.13950320000001</v>
      </c>
      <c r="G59">
        <f t="shared" si="4"/>
        <v>55.543679699199991</v>
      </c>
      <c r="H59" s="22" t="s">
        <v>138</v>
      </c>
      <c r="I59" s="20" t="s">
        <v>131</v>
      </c>
      <c r="J59" s="148">
        <v>9</v>
      </c>
      <c r="K59" s="20">
        <v>6</v>
      </c>
      <c r="L59" s="70" t="s">
        <v>134</v>
      </c>
    </row>
    <row r="60" spans="1:14" x14ac:dyDescent="0.25">
      <c r="A60">
        <v>5</v>
      </c>
      <c r="B60">
        <v>12.5</v>
      </c>
      <c r="C60">
        <v>180</v>
      </c>
      <c r="D60">
        <v>14.1</v>
      </c>
      <c r="E60">
        <v>180.2</v>
      </c>
      <c r="F60">
        <f t="shared" si="3"/>
        <v>177.85577819999997</v>
      </c>
      <c r="G60">
        <f t="shared" si="4"/>
        <v>57.388131099199995</v>
      </c>
      <c r="H60" s="22" t="s">
        <v>138</v>
      </c>
      <c r="I60" s="20" t="s">
        <v>132</v>
      </c>
      <c r="J60" s="148">
        <v>5</v>
      </c>
      <c r="K60" s="20">
        <v>6</v>
      </c>
      <c r="L60" s="70" t="s">
        <v>134</v>
      </c>
    </row>
    <row r="61" spans="1:14" x14ac:dyDescent="0.25">
      <c r="A61">
        <v>31</v>
      </c>
      <c r="B61">
        <v>12.5</v>
      </c>
      <c r="C61">
        <v>180</v>
      </c>
      <c r="D61">
        <v>13.7</v>
      </c>
      <c r="E61">
        <v>155.1</v>
      </c>
      <c r="F61">
        <f t="shared" si="3"/>
        <v>153.79514369999998</v>
      </c>
      <c r="G61">
        <f t="shared" si="4"/>
        <v>49.624566367199996</v>
      </c>
      <c r="H61" s="22" t="s">
        <v>138</v>
      </c>
      <c r="I61" s="20" t="s">
        <v>133</v>
      </c>
      <c r="J61" s="148">
        <v>31</v>
      </c>
      <c r="K61" s="20">
        <v>6</v>
      </c>
      <c r="L61" s="70" t="s">
        <v>134</v>
      </c>
    </row>
    <row r="62" spans="1:14" x14ac:dyDescent="0.25">
      <c r="A62">
        <v>2</v>
      </c>
      <c r="B62">
        <v>12.5</v>
      </c>
      <c r="C62">
        <v>180</v>
      </c>
      <c r="D62">
        <v>14.3</v>
      </c>
      <c r="E62">
        <v>171.2</v>
      </c>
      <c r="F62">
        <f t="shared" si="3"/>
        <v>168.5794416</v>
      </c>
      <c r="G62">
        <f t="shared" si="4"/>
        <v>54.394966489600002</v>
      </c>
      <c r="H62" s="22" t="s">
        <v>138</v>
      </c>
      <c r="I62" s="20" t="s">
        <v>135</v>
      </c>
      <c r="J62" s="148">
        <v>2</v>
      </c>
      <c r="K62" s="20">
        <v>7</v>
      </c>
      <c r="L62" s="70" t="s">
        <v>106</v>
      </c>
    </row>
    <row r="63" spans="1:14" x14ac:dyDescent="0.25">
      <c r="A63">
        <v>26</v>
      </c>
      <c r="B63">
        <v>12.5</v>
      </c>
      <c r="C63">
        <v>180</v>
      </c>
      <c r="D63">
        <v>14.3</v>
      </c>
      <c r="E63">
        <v>161.9</v>
      </c>
      <c r="F63">
        <f t="shared" si="3"/>
        <v>159.42179670000002</v>
      </c>
      <c r="G63">
        <f t="shared" si="4"/>
        <v>51.4400997352</v>
      </c>
      <c r="H63" s="22" t="s">
        <v>138</v>
      </c>
      <c r="I63" s="20" t="s">
        <v>135</v>
      </c>
      <c r="J63" s="148">
        <v>26</v>
      </c>
      <c r="K63" s="20">
        <v>8</v>
      </c>
      <c r="L63" s="70" t="s">
        <v>94</v>
      </c>
    </row>
    <row r="64" spans="1:14" x14ac:dyDescent="0.25">
      <c r="A64">
        <v>1</v>
      </c>
      <c r="B64">
        <v>12.5</v>
      </c>
      <c r="C64">
        <v>180</v>
      </c>
      <c r="D64">
        <v>14.4</v>
      </c>
      <c r="E64">
        <v>180.3</v>
      </c>
      <c r="F64">
        <f t="shared" si="3"/>
        <v>177.3329832</v>
      </c>
      <c r="G64">
        <f t="shared" si="4"/>
        <v>57.219442579200006</v>
      </c>
      <c r="H64" s="22" t="s">
        <v>138</v>
      </c>
      <c r="I64" s="20" t="s">
        <v>92</v>
      </c>
      <c r="J64" s="148">
        <v>1</v>
      </c>
      <c r="K64" s="20" t="s">
        <v>92</v>
      </c>
      <c r="L64" s="70" t="s">
        <v>201</v>
      </c>
    </row>
    <row r="65" spans="1:12" x14ac:dyDescent="0.25">
      <c r="A65">
        <v>24</v>
      </c>
      <c r="B65">
        <v>12.5</v>
      </c>
      <c r="C65">
        <v>180</v>
      </c>
      <c r="D65">
        <v>13.4</v>
      </c>
      <c r="E65">
        <v>157.9</v>
      </c>
      <c r="F65">
        <f t="shared" si="3"/>
        <v>157.1158686</v>
      </c>
      <c r="G65">
        <f t="shared" si="4"/>
        <v>50.696053601599999</v>
      </c>
      <c r="H65" s="22" t="s">
        <v>138</v>
      </c>
      <c r="I65" s="20" t="s">
        <v>92</v>
      </c>
      <c r="J65" s="148">
        <v>24</v>
      </c>
      <c r="K65" s="20" t="s">
        <v>92</v>
      </c>
      <c r="L65" s="70" t="s">
        <v>201</v>
      </c>
    </row>
    <row r="66" spans="1:12" x14ac:dyDescent="0.25">
      <c r="A66">
        <v>25</v>
      </c>
      <c r="B66">
        <v>12.5</v>
      </c>
      <c r="C66">
        <v>180</v>
      </c>
      <c r="D66">
        <v>14.3</v>
      </c>
      <c r="E66">
        <v>167.3</v>
      </c>
      <c r="F66">
        <f t="shared" si="3"/>
        <v>164.73913890000003</v>
      </c>
      <c r="G66">
        <f t="shared" si="4"/>
        <v>53.155828818400011</v>
      </c>
      <c r="H66" s="22" t="s">
        <v>138</v>
      </c>
      <c r="I66" s="20" t="s">
        <v>92</v>
      </c>
      <c r="J66" s="148">
        <v>25</v>
      </c>
      <c r="K66" s="20" t="s">
        <v>92</v>
      </c>
      <c r="L66" s="70" t="s">
        <v>201</v>
      </c>
    </row>
    <row r="67" spans="1:12" x14ac:dyDescent="0.25">
      <c r="A67">
        <v>36</v>
      </c>
      <c r="B67">
        <v>12.5</v>
      </c>
      <c r="C67">
        <v>180</v>
      </c>
      <c r="D67">
        <v>13.6</v>
      </c>
      <c r="E67">
        <v>132</v>
      </c>
      <c r="F67">
        <f t="shared" si="3"/>
        <v>131.04115199999998</v>
      </c>
      <c r="G67">
        <f t="shared" si="4"/>
        <v>42.282611711999998</v>
      </c>
      <c r="H67" s="22" t="s">
        <v>138</v>
      </c>
      <c r="I67" s="20" t="s">
        <v>92</v>
      </c>
      <c r="J67" s="148">
        <v>36</v>
      </c>
      <c r="K67" s="20" t="s">
        <v>92</v>
      </c>
      <c r="L67" s="70" t="s">
        <v>201</v>
      </c>
    </row>
  </sheetData>
  <sortState ref="A6:M25">
    <sortCondition ref="C6:C25"/>
    <sortCondition ref="B6:B25"/>
    <sortCondition ref="A6:A2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opLeftCell="C6" workbookViewId="0">
      <selection activeCell="A3" sqref="A3:T25"/>
    </sheetView>
  </sheetViews>
  <sheetFormatPr defaultRowHeight="15" x14ac:dyDescent="0.25"/>
  <cols>
    <col min="12" max="12" width="12.85546875" customWidth="1"/>
    <col min="15" max="15" width="13.42578125" customWidth="1"/>
  </cols>
  <sheetData>
    <row r="1" spans="1:20" x14ac:dyDescent="0.25">
      <c r="A1" t="s">
        <v>300</v>
      </c>
    </row>
    <row r="3" spans="1:20" x14ac:dyDescent="0.25">
      <c r="A3" s="165" t="s">
        <v>301</v>
      </c>
      <c r="B3" s="165"/>
    </row>
    <row r="4" spans="1:20" x14ac:dyDescent="0.25">
      <c r="A4" s="165" t="s">
        <v>302</v>
      </c>
      <c r="B4" s="165"/>
      <c r="M4" t="s">
        <v>308</v>
      </c>
      <c r="O4" s="73" t="s">
        <v>309</v>
      </c>
    </row>
    <row r="5" spans="1:20" ht="45" x14ac:dyDescent="0.25">
      <c r="A5" s="166" t="s">
        <v>112</v>
      </c>
      <c r="B5" s="166" t="s">
        <v>303</v>
      </c>
      <c r="C5" s="166" t="s">
        <v>304</v>
      </c>
      <c r="D5" s="166" t="s">
        <v>305</v>
      </c>
      <c r="E5" s="166" t="s">
        <v>306</v>
      </c>
      <c r="F5" s="166" t="s">
        <v>307</v>
      </c>
      <c r="G5" s="166" t="s">
        <v>299</v>
      </c>
      <c r="H5" s="166" t="s">
        <v>324</v>
      </c>
      <c r="I5" s="166"/>
      <c r="J5" s="166"/>
      <c r="K5" s="166"/>
      <c r="L5" s="166"/>
      <c r="M5" s="166" t="s">
        <v>112</v>
      </c>
      <c r="N5" s="75" t="s">
        <v>288</v>
      </c>
      <c r="O5" s="167" t="s">
        <v>290</v>
      </c>
      <c r="P5" s="166" t="s">
        <v>310</v>
      </c>
      <c r="Q5" s="166" t="s">
        <v>311</v>
      </c>
      <c r="R5" s="166" t="s">
        <v>312</v>
      </c>
      <c r="S5" s="166" t="s">
        <v>313</v>
      </c>
      <c r="T5" s="166" t="s">
        <v>295</v>
      </c>
    </row>
    <row r="6" spans="1:20" x14ac:dyDescent="0.25">
      <c r="A6" s="20">
        <v>21</v>
      </c>
      <c r="B6" s="22">
        <v>2592</v>
      </c>
      <c r="C6" s="22">
        <v>3874</v>
      </c>
      <c r="D6" s="22">
        <v>1282</v>
      </c>
      <c r="E6" s="22">
        <v>61.347857313861631</v>
      </c>
      <c r="F6" s="22">
        <f t="shared" ref="F6:F25" si="0">+D6*((100-E6)/100)</f>
        <v>495.52046923629388</v>
      </c>
      <c r="G6" s="129">
        <f t="shared" ref="G6:G25" si="1">(F6* 0.0004536)/0.01254</f>
        <v>17.924089700604696</v>
      </c>
      <c r="H6" s="127">
        <f>AVERAGE(G6:G10)</f>
        <v>19.824826583335</v>
      </c>
      <c r="I6" s="22"/>
      <c r="J6" s="22"/>
      <c r="K6" s="22"/>
      <c r="L6" s="22"/>
      <c r="M6" s="20">
        <v>21</v>
      </c>
      <c r="N6" s="20" t="s">
        <v>127</v>
      </c>
      <c r="O6" s="20">
        <v>2</v>
      </c>
      <c r="P6" s="47">
        <v>18</v>
      </c>
      <c r="Q6" s="20">
        <v>35.299999999999997</v>
      </c>
      <c r="R6" s="20">
        <v>870.7</v>
      </c>
      <c r="S6" s="20">
        <v>358.2</v>
      </c>
      <c r="T6" s="110">
        <f t="shared" ref="T6:T25" si="2">SUM(((R6-Q6)-(S6-Q6))/(R6-Q6))*100</f>
        <v>61.347857313861631</v>
      </c>
    </row>
    <row r="7" spans="1:20" x14ac:dyDescent="0.25">
      <c r="A7" s="20">
        <v>15</v>
      </c>
      <c r="B7" s="22">
        <v>1418</v>
      </c>
      <c r="C7" s="22">
        <v>2752</v>
      </c>
      <c r="D7" s="22">
        <v>1334</v>
      </c>
      <c r="E7" s="22">
        <v>58.272034238330875</v>
      </c>
      <c r="F7" s="22">
        <f t="shared" si="0"/>
        <v>556.65106326066621</v>
      </c>
      <c r="G7" s="129">
        <f t="shared" si="1"/>
        <v>20.135320757180082</v>
      </c>
      <c r="H7" s="22"/>
      <c r="I7" s="22"/>
      <c r="J7" s="22"/>
      <c r="K7" s="22"/>
      <c r="L7" s="22"/>
      <c r="M7" s="20">
        <v>15</v>
      </c>
      <c r="N7" s="20" t="s">
        <v>130</v>
      </c>
      <c r="O7" s="20">
        <v>2</v>
      </c>
      <c r="P7" s="47">
        <v>14</v>
      </c>
      <c r="Q7" s="20">
        <v>35.700000000000003</v>
      </c>
      <c r="R7" s="20">
        <v>783.4</v>
      </c>
      <c r="S7" s="20">
        <v>347.7</v>
      </c>
      <c r="T7" s="110">
        <f t="shared" si="2"/>
        <v>58.272034238330875</v>
      </c>
    </row>
    <row r="8" spans="1:20" x14ac:dyDescent="0.25">
      <c r="A8" s="20">
        <v>8</v>
      </c>
      <c r="B8" s="22">
        <v>0</v>
      </c>
      <c r="C8" s="22">
        <v>1396</v>
      </c>
      <c r="D8" s="22">
        <v>1396</v>
      </c>
      <c r="E8" s="22">
        <v>60.017756732761171</v>
      </c>
      <c r="F8" s="22">
        <f t="shared" si="0"/>
        <v>558.15211601065403</v>
      </c>
      <c r="G8" s="129">
        <f t="shared" si="1"/>
        <v>20.189617210720307</v>
      </c>
      <c r="H8" s="22"/>
      <c r="I8" s="22"/>
      <c r="J8" s="22"/>
      <c r="K8" s="22"/>
      <c r="L8" s="22"/>
      <c r="M8" s="20">
        <v>8</v>
      </c>
      <c r="N8" s="20" t="s">
        <v>131</v>
      </c>
      <c r="O8" s="20">
        <v>2</v>
      </c>
      <c r="P8" s="20">
        <v>10</v>
      </c>
      <c r="Q8" s="20">
        <v>37.5</v>
      </c>
      <c r="R8" s="20">
        <v>713.3</v>
      </c>
      <c r="S8" s="20">
        <v>307.7</v>
      </c>
      <c r="T8" s="110">
        <f t="shared" si="2"/>
        <v>60.017756732761171</v>
      </c>
    </row>
    <row r="9" spans="1:20" x14ac:dyDescent="0.25">
      <c r="A9" s="20">
        <v>4</v>
      </c>
      <c r="B9" s="22">
        <v>1394</v>
      </c>
      <c r="C9" s="22">
        <v>2794</v>
      </c>
      <c r="D9" s="22">
        <v>1400</v>
      </c>
      <c r="E9" s="22">
        <v>58.136539287247743</v>
      </c>
      <c r="F9" s="22">
        <f t="shared" si="0"/>
        <v>586.08844997853168</v>
      </c>
      <c r="G9" s="129">
        <f t="shared" si="1"/>
        <v>21.200137233673203</v>
      </c>
      <c r="H9" s="22"/>
      <c r="I9" s="22"/>
      <c r="J9" s="22"/>
      <c r="K9" s="22"/>
      <c r="L9" s="22"/>
      <c r="M9" s="20">
        <v>4</v>
      </c>
      <c r="N9" s="20" t="s">
        <v>132</v>
      </c>
      <c r="O9" s="20">
        <v>2</v>
      </c>
      <c r="P9" s="20">
        <v>2</v>
      </c>
      <c r="Q9" s="20">
        <v>36.700000000000003</v>
      </c>
      <c r="R9" s="20">
        <v>735.4</v>
      </c>
      <c r="S9" s="20">
        <v>329.2</v>
      </c>
      <c r="T9" s="110">
        <f t="shared" si="2"/>
        <v>58.136539287247743</v>
      </c>
    </row>
    <row r="10" spans="1:20" x14ac:dyDescent="0.25">
      <c r="A10" s="20">
        <v>30</v>
      </c>
      <c r="B10" s="22">
        <v>1364</v>
      </c>
      <c r="C10" s="22">
        <v>2722</v>
      </c>
      <c r="D10" s="22">
        <v>1358</v>
      </c>
      <c r="E10" s="22">
        <v>59.946658299341074</v>
      </c>
      <c r="F10" s="22">
        <f t="shared" si="0"/>
        <v>543.92438029494826</v>
      </c>
      <c r="G10" s="129">
        <f t="shared" si="1"/>
        <v>19.674968014496692</v>
      </c>
      <c r="H10" s="22"/>
      <c r="I10" s="22"/>
      <c r="J10" s="22"/>
      <c r="K10" s="22"/>
      <c r="L10" s="22"/>
      <c r="M10" s="20">
        <v>30</v>
      </c>
      <c r="N10" s="20" t="s">
        <v>133</v>
      </c>
      <c r="O10" s="20">
        <v>2</v>
      </c>
      <c r="P10" s="20">
        <v>5</v>
      </c>
      <c r="Q10" s="20">
        <v>36.700000000000003</v>
      </c>
      <c r="R10" s="20">
        <v>674.1</v>
      </c>
      <c r="S10" s="20">
        <v>292</v>
      </c>
      <c r="T10" s="110">
        <f t="shared" si="2"/>
        <v>59.946658299341074</v>
      </c>
    </row>
    <row r="11" spans="1:20" x14ac:dyDescent="0.25">
      <c r="A11" s="20">
        <v>20</v>
      </c>
      <c r="B11" s="22">
        <v>1312</v>
      </c>
      <c r="C11" s="22">
        <v>2592</v>
      </c>
      <c r="D11" s="22">
        <v>1280</v>
      </c>
      <c r="E11" s="22">
        <v>59.927797833935017</v>
      </c>
      <c r="F11" s="22">
        <f t="shared" si="0"/>
        <v>512.92418772563178</v>
      </c>
      <c r="G11" s="129">
        <f t="shared" si="1"/>
        <v>18.553621335912805</v>
      </c>
      <c r="H11" s="127">
        <f t="shared" ref="H11" si="3">AVERAGE(G11:G15)</f>
        <v>20.387065299609397</v>
      </c>
      <c r="I11" s="22"/>
      <c r="J11" s="22"/>
      <c r="K11" s="22"/>
      <c r="L11" s="22"/>
      <c r="M11" s="20">
        <v>20</v>
      </c>
      <c r="N11" s="20" t="s">
        <v>127</v>
      </c>
      <c r="O11" s="20">
        <v>3</v>
      </c>
      <c r="P11" s="47">
        <v>17</v>
      </c>
      <c r="Q11" s="20">
        <v>35.700000000000003</v>
      </c>
      <c r="R11" s="20">
        <v>894.4</v>
      </c>
      <c r="S11" s="20">
        <v>379.8</v>
      </c>
      <c r="T11" s="110">
        <f t="shared" si="2"/>
        <v>59.927797833935017</v>
      </c>
    </row>
    <row r="12" spans="1:20" x14ac:dyDescent="0.25">
      <c r="A12" s="20">
        <v>14</v>
      </c>
      <c r="B12" s="22">
        <v>0</v>
      </c>
      <c r="C12" s="22">
        <v>1418</v>
      </c>
      <c r="D12" s="22">
        <v>1418</v>
      </c>
      <c r="E12" s="22">
        <v>58.324691784767836</v>
      </c>
      <c r="F12" s="22">
        <f t="shared" si="0"/>
        <v>590.95587049199207</v>
      </c>
      <c r="G12" s="129">
        <f t="shared" si="1"/>
        <v>21.376202779518948</v>
      </c>
      <c r="H12" s="22"/>
      <c r="I12" s="22"/>
      <c r="J12" s="22"/>
      <c r="K12" s="22"/>
      <c r="L12" s="22"/>
      <c r="M12" s="20">
        <v>14</v>
      </c>
      <c r="N12" s="20" t="s">
        <v>130</v>
      </c>
      <c r="O12" s="20">
        <v>3</v>
      </c>
      <c r="P12" s="47">
        <v>13</v>
      </c>
      <c r="Q12" s="20">
        <v>35.200000000000003</v>
      </c>
      <c r="R12" s="20">
        <v>903.1</v>
      </c>
      <c r="S12" s="20">
        <v>396.9</v>
      </c>
      <c r="T12" s="110">
        <f t="shared" si="2"/>
        <v>58.324691784767836</v>
      </c>
    </row>
    <row r="13" spans="1:20" x14ac:dyDescent="0.25">
      <c r="A13" s="20">
        <v>7</v>
      </c>
      <c r="B13" s="22">
        <v>0</v>
      </c>
      <c r="C13" s="22">
        <v>1426</v>
      </c>
      <c r="D13" s="22">
        <v>1426</v>
      </c>
      <c r="E13" s="22">
        <v>59.634615384615387</v>
      </c>
      <c r="F13" s="22">
        <f t="shared" si="0"/>
        <v>575.61038461538465</v>
      </c>
      <c r="G13" s="129">
        <f t="shared" si="1"/>
        <v>20.821122046374679</v>
      </c>
      <c r="H13" s="22"/>
      <c r="I13" s="22"/>
      <c r="J13" s="22"/>
      <c r="K13" s="22"/>
      <c r="L13" s="22"/>
      <c r="M13" s="20">
        <v>7</v>
      </c>
      <c r="N13" s="20" t="s">
        <v>131</v>
      </c>
      <c r="O13" s="20">
        <v>3</v>
      </c>
      <c r="P13" s="20">
        <v>7</v>
      </c>
      <c r="Q13" s="20">
        <v>36.700000000000003</v>
      </c>
      <c r="R13" s="20">
        <v>556.70000000000005</v>
      </c>
      <c r="S13" s="20">
        <v>246.6</v>
      </c>
      <c r="T13" s="110">
        <f t="shared" si="2"/>
        <v>59.634615384615387</v>
      </c>
    </row>
    <row r="14" spans="1:20" x14ac:dyDescent="0.25">
      <c r="A14" s="20">
        <v>28</v>
      </c>
      <c r="B14" s="22">
        <v>0</v>
      </c>
      <c r="C14" s="22">
        <v>1394</v>
      </c>
      <c r="D14" s="22">
        <v>1394</v>
      </c>
      <c r="E14" s="22">
        <v>58.425857389587968</v>
      </c>
      <c r="F14" s="22">
        <f t="shared" si="0"/>
        <v>579.5435479891438</v>
      </c>
      <c r="G14" s="129">
        <f t="shared" si="1"/>
        <v>20.963393410516399</v>
      </c>
      <c r="H14" s="22"/>
      <c r="I14" s="22"/>
      <c r="J14" s="22"/>
      <c r="K14" s="22"/>
      <c r="L14" s="22"/>
      <c r="M14" s="20">
        <v>28</v>
      </c>
      <c r="N14" s="20" t="s">
        <v>132</v>
      </c>
      <c r="O14" s="20">
        <v>3</v>
      </c>
      <c r="P14" s="20">
        <v>1</v>
      </c>
      <c r="Q14" s="20">
        <v>35.799999999999997</v>
      </c>
      <c r="R14" s="20">
        <v>441.1</v>
      </c>
      <c r="S14" s="20">
        <v>204.3</v>
      </c>
      <c r="T14" s="110">
        <f t="shared" si="2"/>
        <v>58.425857389587968</v>
      </c>
    </row>
    <row r="15" spans="1:20" x14ac:dyDescent="0.25">
      <c r="A15" s="20">
        <v>32</v>
      </c>
      <c r="B15" s="22">
        <v>2782</v>
      </c>
      <c r="C15" s="22">
        <v>4168</v>
      </c>
      <c r="D15" s="22">
        <v>1386</v>
      </c>
      <c r="E15" s="22">
        <v>59.666713740997032</v>
      </c>
      <c r="F15" s="22">
        <f t="shared" si="0"/>
        <v>559.01934754978106</v>
      </c>
      <c r="G15" s="129">
        <f t="shared" si="1"/>
        <v>20.220986925724137</v>
      </c>
      <c r="H15" s="22"/>
      <c r="I15" s="22"/>
      <c r="J15" s="22"/>
      <c r="K15" s="22"/>
      <c r="L15" s="22"/>
      <c r="M15" s="20">
        <v>32</v>
      </c>
      <c r="N15" s="20" t="s">
        <v>133</v>
      </c>
      <c r="O15" s="20">
        <v>3</v>
      </c>
      <c r="P15" s="20">
        <v>9</v>
      </c>
      <c r="Q15" s="20">
        <v>36.5</v>
      </c>
      <c r="R15" s="20">
        <v>744.6</v>
      </c>
      <c r="S15" s="20">
        <v>322.10000000000002</v>
      </c>
      <c r="T15" s="110">
        <f t="shared" si="2"/>
        <v>59.666713740997032</v>
      </c>
    </row>
    <row r="16" spans="1:20" x14ac:dyDescent="0.25">
      <c r="A16" s="20">
        <v>23</v>
      </c>
      <c r="B16" s="22">
        <v>1210</v>
      </c>
      <c r="C16" s="22">
        <v>2420</v>
      </c>
      <c r="D16" s="22">
        <v>1210</v>
      </c>
      <c r="E16" s="22">
        <v>59.699370302660981</v>
      </c>
      <c r="F16" s="22">
        <f t="shared" si="0"/>
        <v>487.63761933780211</v>
      </c>
      <c r="G16" s="129">
        <f t="shared" si="1"/>
        <v>17.638949292793225</v>
      </c>
      <c r="H16" s="127">
        <f t="shared" ref="H16" si="4">AVERAGE(G16:G20)</f>
        <v>19.298938048040345</v>
      </c>
      <c r="I16" s="22"/>
      <c r="J16" s="22"/>
      <c r="K16" s="22"/>
      <c r="L16" s="22"/>
      <c r="M16" s="20">
        <v>23</v>
      </c>
      <c r="N16" s="20" t="s">
        <v>127</v>
      </c>
      <c r="O16" s="20">
        <v>4</v>
      </c>
      <c r="P16" s="47">
        <v>20</v>
      </c>
      <c r="Q16" s="20">
        <v>37.299999999999997</v>
      </c>
      <c r="R16" s="20">
        <v>529.6</v>
      </c>
      <c r="S16" s="20">
        <v>235.7</v>
      </c>
      <c r="T16" s="110">
        <f t="shared" si="2"/>
        <v>59.699370302660981</v>
      </c>
    </row>
    <row r="17" spans="1:20" x14ac:dyDescent="0.25">
      <c r="A17" s="20">
        <v>16</v>
      </c>
      <c r="B17" s="22">
        <v>2752</v>
      </c>
      <c r="C17" s="22">
        <v>3978</v>
      </c>
      <c r="D17" s="22">
        <v>1226</v>
      </c>
      <c r="E17" s="22">
        <v>57.473612529792305</v>
      </c>
      <c r="F17" s="22">
        <f t="shared" si="0"/>
        <v>521.37351038474628</v>
      </c>
      <c r="G17" s="129">
        <f t="shared" si="1"/>
        <v>18.859252337362115</v>
      </c>
      <c r="H17" s="22"/>
      <c r="I17" s="22"/>
      <c r="J17" s="22"/>
      <c r="K17" s="22"/>
      <c r="L17" s="22"/>
      <c r="M17" s="20">
        <v>16</v>
      </c>
      <c r="N17" s="20" t="s">
        <v>130</v>
      </c>
      <c r="O17" s="20">
        <v>4</v>
      </c>
      <c r="P17" s="47">
        <v>15</v>
      </c>
      <c r="Q17" s="20">
        <v>36.200000000000003</v>
      </c>
      <c r="R17" s="20">
        <v>623.6</v>
      </c>
      <c r="S17" s="20">
        <v>286</v>
      </c>
      <c r="T17" s="110">
        <f t="shared" si="2"/>
        <v>57.473612529792305</v>
      </c>
    </row>
    <row r="18" spans="1:20" x14ac:dyDescent="0.25">
      <c r="A18" s="20">
        <v>6</v>
      </c>
      <c r="B18" s="22">
        <v>2722</v>
      </c>
      <c r="C18" s="22">
        <v>4050</v>
      </c>
      <c r="D18" s="22">
        <v>1328</v>
      </c>
      <c r="E18" s="22">
        <v>57.880813143971046</v>
      </c>
      <c r="F18" s="22">
        <f t="shared" si="0"/>
        <v>559.34280144806451</v>
      </c>
      <c r="G18" s="129">
        <f t="shared" si="1"/>
        <v>20.232686980609415</v>
      </c>
      <c r="H18" s="22"/>
      <c r="I18" s="22"/>
      <c r="J18" s="22"/>
      <c r="K18" s="22"/>
      <c r="L18" s="22"/>
      <c r="M18" s="20">
        <v>6</v>
      </c>
      <c r="N18" s="20" t="s">
        <v>131</v>
      </c>
      <c r="O18" s="20">
        <v>4</v>
      </c>
      <c r="P18" s="20">
        <v>6</v>
      </c>
      <c r="Q18" s="20">
        <v>37.4</v>
      </c>
      <c r="R18" s="20">
        <v>755.6</v>
      </c>
      <c r="S18" s="20">
        <v>339.9</v>
      </c>
      <c r="T18" s="110">
        <f t="shared" si="2"/>
        <v>57.880813143971046</v>
      </c>
    </row>
    <row r="19" spans="1:20" x14ac:dyDescent="0.25">
      <c r="A19" s="20">
        <v>29</v>
      </c>
      <c r="B19" s="22">
        <v>0</v>
      </c>
      <c r="C19" s="22">
        <v>1364</v>
      </c>
      <c r="D19" s="22">
        <v>1364</v>
      </c>
      <c r="E19" s="22">
        <v>57.753096967108078</v>
      </c>
      <c r="F19" s="22">
        <f t="shared" si="0"/>
        <v>576.24775736864581</v>
      </c>
      <c r="G19" s="129">
        <f t="shared" si="1"/>
        <v>20.844177252186423</v>
      </c>
      <c r="H19" s="22"/>
      <c r="I19" s="22"/>
      <c r="J19" s="22"/>
      <c r="K19" s="22"/>
      <c r="L19" s="22"/>
      <c r="M19" s="20">
        <v>29</v>
      </c>
      <c r="N19" s="20" t="s">
        <v>132</v>
      </c>
      <c r="O19" s="20">
        <v>4</v>
      </c>
      <c r="P19" s="20">
        <v>4</v>
      </c>
      <c r="Q19" s="20">
        <v>37.299999999999997</v>
      </c>
      <c r="R19" s="20">
        <v>271.39999999999998</v>
      </c>
      <c r="S19" s="20">
        <v>136.19999999999999</v>
      </c>
      <c r="T19" s="110">
        <f t="shared" si="2"/>
        <v>57.753096967108078</v>
      </c>
    </row>
    <row r="20" spans="1:20" x14ac:dyDescent="0.25">
      <c r="A20" s="20">
        <v>33</v>
      </c>
      <c r="B20" s="22">
        <v>2726</v>
      </c>
      <c r="C20" s="22">
        <v>4014</v>
      </c>
      <c r="D20" s="22">
        <v>1288</v>
      </c>
      <c r="E20" s="22">
        <v>59.391108247422672</v>
      </c>
      <c r="F20" s="22">
        <f t="shared" si="0"/>
        <v>523.04252577319608</v>
      </c>
      <c r="G20" s="129">
        <f t="shared" si="1"/>
        <v>18.919624377250539</v>
      </c>
      <c r="H20" s="22"/>
      <c r="I20" s="22"/>
      <c r="J20" s="22"/>
      <c r="K20" s="22"/>
      <c r="L20" s="22"/>
      <c r="M20" s="20">
        <v>33</v>
      </c>
      <c r="N20" s="20" t="s">
        <v>133</v>
      </c>
      <c r="O20" s="20">
        <v>4</v>
      </c>
      <c r="P20" s="47">
        <v>12</v>
      </c>
      <c r="Q20" s="20">
        <v>37.1</v>
      </c>
      <c r="R20" s="20">
        <v>657.9</v>
      </c>
      <c r="S20" s="20">
        <v>289.2</v>
      </c>
      <c r="T20" s="110">
        <f t="shared" si="2"/>
        <v>59.391108247422672</v>
      </c>
    </row>
    <row r="21" spans="1:20" x14ac:dyDescent="0.25">
      <c r="A21" s="20">
        <v>22</v>
      </c>
      <c r="B21" s="22">
        <v>0</v>
      </c>
      <c r="C21" s="22">
        <v>1210</v>
      </c>
      <c r="D21" s="22">
        <v>1210</v>
      </c>
      <c r="E21" s="22">
        <v>61.863247863247864</v>
      </c>
      <c r="F21" s="22">
        <f t="shared" si="0"/>
        <v>461.45470085470089</v>
      </c>
      <c r="G21" s="129">
        <f t="shared" si="1"/>
        <v>16.691854251012149</v>
      </c>
      <c r="H21" s="127">
        <f t="shared" ref="H21" si="5">AVERAGE(G21:G25)</f>
        <v>20.215759156100749</v>
      </c>
      <c r="I21" s="22"/>
      <c r="J21" s="22"/>
      <c r="K21" s="22"/>
      <c r="L21" s="22"/>
      <c r="M21" s="20">
        <v>22</v>
      </c>
      <c r="N21" s="20" t="s">
        <v>127</v>
      </c>
      <c r="O21" s="20">
        <v>6</v>
      </c>
      <c r="P21" s="47">
        <v>19</v>
      </c>
      <c r="Q21" s="20">
        <v>36.700000000000003</v>
      </c>
      <c r="R21" s="20">
        <v>621.70000000000005</v>
      </c>
      <c r="S21" s="20">
        <v>259.8</v>
      </c>
      <c r="T21" s="110">
        <f t="shared" si="2"/>
        <v>61.863247863247864</v>
      </c>
    </row>
    <row r="22" spans="1:20" x14ac:dyDescent="0.25">
      <c r="A22" s="20">
        <v>17</v>
      </c>
      <c r="B22" s="22">
        <v>0</v>
      </c>
      <c r="C22" s="22">
        <v>1312</v>
      </c>
      <c r="D22" s="22">
        <v>1312</v>
      </c>
      <c r="E22" s="22">
        <v>59.085769665643674</v>
      </c>
      <c r="F22" s="22">
        <f t="shared" si="0"/>
        <v>536.79470198675506</v>
      </c>
      <c r="G22" s="129">
        <f t="shared" si="1"/>
        <v>19.417071516841474</v>
      </c>
      <c r="H22" s="22"/>
      <c r="I22" s="22"/>
      <c r="J22" s="22"/>
      <c r="K22" s="22"/>
      <c r="L22" s="22"/>
      <c r="M22" s="20">
        <v>17</v>
      </c>
      <c r="N22" s="20" t="s">
        <v>130</v>
      </c>
      <c r="O22" s="20">
        <v>6</v>
      </c>
      <c r="P22" s="47">
        <v>16</v>
      </c>
      <c r="Q22" s="20">
        <v>37.299999999999997</v>
      </c>
      <c r="R22" s="20">
        <v>656.4</v>
      </c>
      <c r="S22" s="20">
        <v>290.60000000000002</v>
      </c>
      <c r="T22" s="110">
        <f t="shared" si="2"/>
        <v>59.085769665643674</v>
      </c>
    </row>
    <row r="23" spans="1:20" x14ac:dyDescent="0.25">
      <c r="A23" s="20">
        <v>9</v>
      </c>
      <c r="B23" s="22">
        <v>1396</v>
      </c>
      <c r="C23" s="22">
        <v>2726</v>
      </c>
      <c r="D23" s="22">
        <v>1330</v>
      </c>
      <c r="E23" s="22">
        <v>56.3429206613867</v>
      </c>
      <c r="F23" s="22">
        <f t="shared" si="0"/>
        <v>580.63915520355692</v>
      </c>
      <c r="G23" s="129">
        <f t="shared" si="1"/>
        <v>21.003023987267419</v>
      </c>
      <c r="H23" s="22"/>
      <c r="I23" s="22"/>
      <c r="J23" s="22"/>
      <c r="K23" s="22"/>
      <c r="L23" s="22"/>
      <c r="M23" s="20">
        <v>9</v>
      </c>
      <c r="N23" s="20" t="s">
        <v>131</v>
      </c>
      <c r="O23" s="20">
        <v>6</v>
      </c>
      <c r="P23" s="47">
        <v>11</v>
      </c>
      <c r="Q23" s="20">
        <v>34.799999999999997</v>
      </c>
      <c r="R23" s="20">
        <v>754.5</v>
      </c>
      <c r="S23" s="20">
        <v>349</v>
      </c>
      <c r="T23" s="110">
        <f t="shared" si="2"/>
        <v>56.3429206613867</v>
      </c>
    </row>
    <row r="24" spans="1:20" x14ac:dyDescent="0.25">
      <c r="A24" s="20">
        <v>5</v>
      </c>
      <c r="B24" s="22">
        <v>2794</v>
      </c>
      <c r="C24" s="22">
        <v>4238</v>
      </c>
      <c r="D24" s="22">
        <v>1444</v>
      </c>
      <c r="E24" s="22">
        <v>56.855636123928811</v>
      </c>
      <c r="F24" s="22">
        <f t="shared" si="0"/>
        <v>623.00461437046795</v>
      </c>
      <c r="G24" s="129">
        <f t="shared" si="1"/>
        <v>22.535477916941328</v>
      </c>
      <c r="H24" s="22"/>
      <c r="I24" s="22"/>
      <c r="J24" s="22"/>
      <c r="K24" s="22"/>
      <c r="L24" s="22"/>
      <c r="M24" s="20">
        <v>5</v>
      </c>
      <c r="N24" s="20" t="s">
        <v>132</v>
      </c>
      <c r="O24" s="20">
        <v>6</v>
      </c>
      <c r="P24" s="20">
        <v>3</v>
      </c>
      <c r="Q24" s="20">
        <v>36.799999999999997</v>
      </c>
      <c r="R24" s="20">
        <v>643.6</v>
      </c>
      <c r="S24" s="20">
        <v>298.60000000000002</v>
      </c>
      <c r="T24" s="110">
        <f t="shared" si="2"/>
        <v>56.855636123928811</v>
      </c>
    </row>
    <row r="25" spans="1:20" x14ac:dyDescent="0.25">
      <c r="A25" s="20">
        <v>31</v>
      </c>
      <c r="B25" s="22">
        <v>1426</v>
      </c>
      <c r="C25" s="22">
        <v>2782</v>
      </c>
      <c r="D25" s="22">
        <v>1356</v>
      </c>
      <c r="E25" s="22">
        <v>56.306715063520862</v>
      </c>
      <c r="F25" s="22">
        <f t="shared" si="0"/>
        <v>592.48094373865706</v>
      </c>
      <c r="G25" s="129">
        <f t="shared" si="1"/>
        <v>21.431368108441372</v>
      </c>
      <c r="H25" s="22"/>
      <c r="I25" s="22"/>
      <c r="J25" s="22"/>
      <c r="K25" s="22"/>
      <c r="L25" s="22"/>
      <c r="M25" s="20">
        <v>31</v>
      </c>
      <c r="N25" s="20" t="s">
        <v>133</v>
      </c>
      <c r="O25" s="20">
        <v>6</v>
      </c>
      <c r="P25" s="20">
        <v>8</v>
      </c>
      <c r="Q25" s="20">
        <v>36.299999999999997</v>
      </c>
      <c r="R25" s="20">
        <v>477.1</v>
      </c>
      <c r="S25" s="20">
        <v>228.9</v>
      </c>
      <c r="T25" s="110">
        <f t="shared" si="2"/>
        <v>56.306715063520862</v>
      </c>
    </row>
    <row r="26" spans="1:20" x14ac:dyDescent="0.25">
      <c r="S26" t="s">
        <v>152</v>
      </c>
      <c r="T26" s="168">
        <f>AVERAGE(T6:T25)</f>
        <v>58.817640628706442</v>
      </c>
    </row>
    <row r="27" spans="1:20" x14ac:dyDescent="0.25">
      <c r="S27" t="s">
        <v>314</v>
      </c>
      <c r="T27" s="169">
        <f>MAX(T6:T25)</f>
        <v>61.863247863247864</v>
      </c>
    </row>
    <row r="28" spans="1:20" x14ac:dyDescent="0.25">
      <c r="S28" t="s">
        <v>315</v>
      </c>
      <c r="T28">
        <f>MIN(T6:T25)</f>
        <v>56.306715063520862</v>
      </c>
    </row>
    <row r="32" spans="1:20" x14ac:dyDescent="0.25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 x14ac:dyDescent="0.25">
      <c r="A33" s="171" t="s">
        <v>269</v>
      </c>
      <c r="B33" s="172"/>
      <c r="C33" s="171" t="s">
        <v>270</v>
      </c>
      <c r="D33" s="173" t="s">
        <v>72</v>
      </c>
      <c r="E33" s="172"/>
      <c r="F33" s="174">
        <v>42275</v>
      </c>
      <c r="G33" s="173" t="s">
        <v>271</v>
      </c>
      <c r="H33" s="173"/>
      <c r="I33" s="173"/>
      <c r="J33" s="173"/>
      <c r="K33" s="173"/>
      <c r="L33" s="173"/>
      <c r="M33" s="172"/>
      <c r="N33" s="172"/>
      <c r="O33" s="172"/>
      <c r="P33" s="172"/>
      <c r="Q33" s="172"/>
      <c r="R33" s="172"/>
      <c r="S33" s="172"/>
      <c r="T33" s="172"/>
    </row>
    <row r="34" spans="1:20" x14ac:dyDescent="0.25">
      <c r="A34" s="172"/>
      <c r="B34" s="173" t="s">
        <v>272</v>
      </c>
      <c r="C34" s="171" t="s">
        <v>316</v>
      </c>
      <c r="D34" s="173" t="s">
        <v>274</v>
      </c>
      <c r="E34" s="173" t="s">
        <v>275</v>
      </c>
      <c r="F34" s="173" t="s">
        <v>276</v>
      </c>
      <c r="G34" s="173" t="s">
        <v>277</v>
      </c>
      <c r="H34" s="173"/>
      <c r="I34" s="173"/>
      <c r="J34" s="173"/>
      <c r="K34" s="173"/>
      <c r="L34" s="173"/>
      <c r="M34" s="172"/>
      <c r="N34" s="172"/>
      <c r="O34" s="172"/>
      <c r="P34" s="172"/>
      <c r="Q34" s="172"/>
      <c r="R34" s="172"/>
      <c r="S34" s="171"/>
      <c r="T34" s="172"/>
    </row>
    <row r="35" spans="1:20" x14ac:dyDescent="0.25">
      <c r="A35" s="171" t="s">
        <v>278</v>
      </c>
      <c r="B35" s="173" t="s">
        <v>279</v>
      </c>
      <c r="C35" s="173" t="s">
        <v>279</v>
      </c>
      <c r="D35" s="171" t="s">
        <v>280</v>
      </c>
      <c r="E35" s="171" t="s">
        <v>281</v>
      </c>
      <c r="F35" s="171" t="s">
        <v>282</v>
      </c>
      <c r="G35" s="173" t="s">
        <v>264</v>
      </c>
      <c r="H35" s="173" t="s">
        <v>46</v>
      </c>
      <c r="I35" s="173" t="s">
        <v>111</v>
      </c>
      <c r="J35" s="173" t="s">
        <v>112</v>
      </c>
      <c r="K35" s="173" t="s">
        <v>113</v>
      </c>
      <c r="L35" s="173" t="s">
        <v>323</v>
      </c>
      <c r="M35" s="172" t="s">
        <v>63</v>
      </c>
      <c r="N35" s="175" t="s">
        <v>235</v>
      </c>
      <c r="O35" s="175" t="s">
        <v>317</v>
      </c>
      <c r="P35" s="175" t="s">
        <v>298</v>
      </c>
      <c r="Q35" s="175" t="s">
        <v>318</v>
      </c>
      <c r="R35" s="175" t="s">
        <v>317</v>
      </c>
      <c r="S35" s="175" t="s">
        <v>298</v>
      </c>
      <c r="T35" s="172"/>
    </row>
    <row r="36" spans="1:20" x14ac:dyDescent="0.25">
      <c r="A36" s="170">
        <v>6</v>
      </c>
      <c r="B36" s="170">
        <v>12.5</v>
      </c>
      <c r="C36" s="170">
        <v>180</v>
      </c>
      <c r="D36" s="170">
        <v>12.8</v>
      </c>
      <c r="E36" s="170">
        <v>211.8</v>
      </c>
      <c r="F36" s="176">
        <f t="shared" ref="F36:F71" si="6">1.149*(1-D36/100)*E36</f>
        <v>212.2083504</v>
      </c>
      <c r="G36" s="176">
        <f t="shared" ref="G36:G71" si="7">F36/60/C36/B36*43560</f>
        <v>68.472561062400004</v>
      </c>
      <c r="H36" s="176" t="s">
        <v>126</v>
      </c>
      <c r="I36" s="176" t="s">
        <v>127</v>
      </c>
      <c r="J36" s="176">
        <v>6</v>
      </c>
      <c r="K36" s="176">
        <v>1</v>
      </c>
      <c r="L36" s="176">
        <f>AVERAGE(G36:G40)</f>
        <v>69.410758413919993</v>
      </c>
      <c r="M36" s="170">
        <f>+L36/14.87</f>
        <v>4.6678384945474107</v>
      </c>
      <c r="N36" s="170">
        <v>1</v>
      </c>
      <c r="O36" s="177" t="s">
        <v>319</v>
      </c>
      <c r="P36" s="176">
        <v>65</v>
      </c>
      <c r="Q36" s="170">
        <v>7</v>
      </c>
      <c r="R36" s="177" t="s">
        <v>319</v>
      </c>
      <c r="S36" s="176">
        <f>AVERAGE(P36,P38,P40,P42,P44)</f>
        <v>68.34</v>
      </c>
      <c r="T36" s="170"/>
    </row>
    <row r="37" spans="1:20" x14ac:dyDescent="0.25">
      <c r="A37" s="170">
        <v>13</v>
      </c>
      <c r="B37" s="170">
        <v>12.5</v>
      </c>
      <c r="C37" s="170">
        <v>180</v>
      </c>
      <c r="D37" s="170">
        <v>12.5</v>
      </c>
      <c r="E37" s="170">
        <v>213.8</v>
      </c>
      <c r="F37" s="176">
        <f t="shared" si="6"/>
        <v>214.949175</v>
      </c>
      <c r="G37" s="176">
        <f t="shared" si="7"/>
        <v>69.356933799999993</v>
      </c>
      <c r="H37" s="176" t="s">
        <v>126</v>
      </c>
      <c r="I37" s="176" t="s">
        <v>130</v>
      </c>
      <c r="J37" s="176">
        <v>13</v>
      </c>
      <c r="K37" s="176">
        <v>1</v>
      </c>
      <c r="L37" s="176"/>
      <c r="M37" s="170"/>
      <c r="N37" s="170">
        <v>1</v>
      </c>
      <c r="O37" s="177" t="s">
        <v>320</v>
      </c>
      <c r="P37" s="170">
        <v>65.599999999999994</v>
      </c>
      <c r="Q37" s="170">
        <v>2</v>
      </c>
      <c r="R37" s="177" t="s">
        <v>320</v>
      </c>
      <c r="S37" s="176">
        <f>AVERAGE(P37,P39,P41,P43,P45)</f>
        <v>67.819999999999993</v>
      </c>
      <c r="T37" s="170"/>
    </row>
    <row r="38" spans="1:20" x14ac:dyDescent="0.25">
      <c r="A38" s="170">
        <v>15</v>
      </c>
      <c r="B38" s="170">
        <v>12.5</v>
      </c>
      <c r="C38" s="170">
        <v>180</v>
      </c>
      <c r="D38" s="170">
        <v>12.5</v>
      </c>
      <c r="E38" s="170">
        <v>215.3</v>
      </c>
      <c r="F38" s="176">
        <f t="shared" si="6"/>
        <v>216.45723749999999</v>
      </c>
      <c r="G38" s="176">
        <f t="shared" si="7"/>
        <v>69.843535299999999</v>
      </c>
      <c r="H38" s="176" t="s">
        <v>126</v>
      </c>
      <c r="I38" s="176" t="s">
        <v>131</v>
      </c>
      <c r="J38" s="176">
        <v>15</v>
      </c>
      <c r="K38" s="176">
        <v>1</v>
      </c>
      <c r="L38" s="176"/>
      <c r="M38" s="170"/>
      <c r="N38" s="170">
        <v>2</v>
      </c>
      <c r="O38" s="177" t="s">
        <v>319</v>
      </c>
      <c r="P38" s="176">
        <v>69</v>
      </c>
      <c r="Q38" s="170">
        <v>10</v>
      </c>
      <c r="R38" s="170"/>
      <c r="S38" s="170"/>
      <c r="T38" s="170"/>
    </row>
    <row r="39" spans="1:20" x14ac:dyDescent="0.25">
      <c r="A39" s="170">
        <v>22</v>
      </c>
      <c r="B39" s="170">
        <v>12.5</v>
      </c>
      <c r="C39" s="170">
        <v>180</v>
      </c>
      <c r="D39" s="176">
        <v>12</v>
      </c>
      <c r="E39" s="170">
        <v>225.4</v>
      </c>
      <c r="F39" s="176">
        <f t="shared" si="6"/>
        <v>227.90644800000001</v>
      </c>
      <c r="G39" s="176">
        <f t="shared" si="7"/>
        <v>73.537813888000002</v>
      </c>
      <c r="H39" s="176" t="s">
        <v>126</v>
      </c>
      <c r="I39" s="176" t="s">
        <v>132</v>
      </c>
      <c r="J39" s="176">
        <v>22</v>
      </c>
      <c r="K39" s="176">
        <v>1</v>
      </c>
      <c r="L39" s="176"/>
      <c r="M39" s="170"/>
      <c r="N39" s="170">
        <v>2</v>
      </c>
      <c r="O39" s="177" t="s">
        <v>320</v>
      </c>
      <c r="P39" s="170">
        <v>65.8</v>
      </c>
      <c r="Q39" s="170">
        <v>11</v>
      </c>
      <c r="R39" s="170"/>
      <c r="S39" s="170"/>
      <c r="T39" s="170"/>
    </row>
    <row r="40" spans="1:20" x14ac:dyDescent="0.25">
      <c r="A40" s="170">
        <v>26</v>
      </c>
      <c r="B40" s="170">
        <v>12.5</v>
      </c>
      <c r="C40" s="170">
        <v>180</v>
      </c>
      <c r="D40" s="170">
        <v>12.6</v>
      </c>
      <c r="E40" s="170">
        <v>203.2</v>
      </c>
      <c r="F40" s="176">
        <f t="shared" si="6"/>
        <v>204.0587232</v>
      </c>
      <c r="G40" s="176">
        <f t="shared" si="7"/>
        <v>65.842948019199994</v>
      </c>
      <c r="H40" s="176" t="s">
        <v>126</v>
      </c>
      <c r="I40" s="176" t="s">
        <v>133</v>
      </c>
      <c r="J40" s="176">
        <v>26</v>
      </c>
      <c r="K40" s="176">
        <v>1</v>
      </c>
      <c r="L40" s="176"/>
      <c r="M40" s="170"/>
      <c r="N40" s="170">
        <v>3</v>
      </c>
      <c r="O40" s="177" t="s">
        <v>319</v>
      </c>
      <c r="P40" s="170">
        <v>70.5</v>
      </c>
      <c r="Q40" s="170">
        <v>18</v>
      </c>
      <c r="R40" s="170"/>
      <c r="S40" s="170"/>
      <c r="T40" s="170"/>
    </row>
    <row r="41" spans="1:20" x14ac:dyDescent="0.25">
      <c r="A41" s="170">
        <v>4</v>
      </c>
      <c r="B41" s="170">
        <v>12.5</v>
      </c>
      <c r="C41" s="170">
        <v>180</v>
      </c>
      <c r="D41" s="170">
        <v>12.9</v>
      </c>
      <c r="E41" s="170">
        <v>203.4</v>
      </c>
      <c r="F41" s="176">
        <f t="shared" si="6"/>
        <v>203.55844860000002</v>
      </c>
      <c r="G41" s="176">
        <f t="shared" si="7"/>
        <v>65.681526081600012</v>
      </c>
      <c r="H41" s="176" t="s">
        <v>126</v>
      </c>
      <c r="I41" s="176" t="s">
        <v>127</v>
      </c>
      <c r="J41" s="176">
        <v>4</v>
      </c>
      <c r="K41" s="176">
        <v>2</v>
      </c>
      <c r="L41" s="176">
        <f t="shared" ref="L41" si="8">AVERAGE(G41:G45)</f>
        <v>67.545382222559994</v>
      </c>
      <c r="M41" s="170">
        <f t="shared" ref="M41" si="9">+L41/14.87</f>
        <v>4.5423928865205108</v>
      </c>
      <c r="N41" s="170">
        <v>3</v>
      </c>
      <c r="O41" s="177" t="s">
        <v>320</v>
      </c>
      <c r="P41" s="170">
        <v>69.5</v>
      </c>
      <c r="Q41" s="170">
        <v>16</v>
      </c>
      <c r="R41" s="170"/>
      <c r="S41" s="170"/>
      <c r="T41" s="170"/>
    </row>
    <row r="42" spans="1:20" x14ac:dyDescent="0.25">
      <c r="A42" s="170">
        <v>8</v>
      </c>
      <c r="B42" s="170">
        <v>12.5</v>
      </c>
      <c r="C42" s="170">
        <v>180</v>
      </c>
      <c r="D42" s="170">
        <v>12.7</v>
      </c>
      <c r="E42" s="170">
        <v>217.4</v>
      </c>
      <c r="F42" s="176">
        <f t="shared" si="6"/>
        <v>218.06893980000001</v>
      </c>
      <c r="G42" s="176">
        <f t="shared" si="7"/>
        <v>70.363577908799996</v>
      </c>
      <c r="H42" s="176" t="s">
        <v>126</v>
      </c>
      <c r="I42" s="176" t="s">
        <v>130</v>
      </c>
      <c r="J42" s="176">
        <v>8</v>
      </c>
      <c r="K42" s="176">
        <v>2</v>
      </c>
      <c r="L42" s="176"/>
      <c r="M42" s="170"/>
      <c r="N42" s="170">
        <v>4</v>
      </c>
      <c r="O42" s="177" t="s">
        <v>319</v>
      </c>
      <c r="P42" s="170">
        <v>67.599999999999994</v>
      </c>
      <c r="Q42" s="170">
        <v>21</v>
      </c>
      <c r="R42" s="170"/>
      <c r="S42" s="170"/>
      <c r="T42" s="170"/>
    </row>
    <row r="43" spans="1:20" x14ac:dyDescent="0.25">
      <c r="A43" s="170">
        <v>17</v>
      </c>
      <c r="B43" s="170">
        <v>12.5</v>
      </c>
      <c r="C43" s="170">
        <v>180</v>
      </c>
      <c r="D43" s="170">
        <v>12.4</v>
      </c>
      <c r="E43" s="170">
        <v>212.4</v>
      </c>
      <c r="F43" s="176">
        <f t="shared" si="6"/>
        <v>213.78569759999999</v>
      </c>
      <c r="G43" s="176">
        <f t="shared" si="7"/>
        <v>68.981518425600001</v>
      </c>
      <c r="H43" s="176" t="s">
        <v>126</v>
      </c>
      <c r="I43" s="176" t="s">
        <v>131</v>
      </c>
      <c r="J43" s="176">
        <v>17</v>
      </c>
      <c r="K43" s="176">
        <v>2</v>
      </c>
      <c r="L43" s="176"/>
      <c r="M43" s="170"/>
      <c r="N43" s="170">
        <v>4</v>
      </c>
      <c r="O43" s="177" t="s">
        <v>320</v>
      </c>
      <c r="P43" s="170">
        <v>69.900000000000006</v>
      </c>
      <c r="Q43" s="170">
        <v>20</v>
      </c>
      <c r="R43" s="170"/>
      <c r="S43" s="170"/>
      <c r="T43" s="170"/>
    </row>
    <row r="44" spans="1:20" x14ac:dyDescent="0.25">
      <c r="A44" s="170">
        <v>32</v>
      </c>
      <c r="B44" s="170">
        <v>12.5</v>
      </c>
      <c r="C44" s="170">
        <v>180</v>
      </c>
      <c r="D44" s="170">
        <v>12.2</v>
      </c>
      <c r="E44" s="170">
        <v>201.4</v>
      </c>
      <c r="F44" s="176">
        <f t="shared" si="6"/>
        <v>203.17675080000004</v>
      </c>
      <c r="G44" s="176">
        <f t="shared" si="7"/>
        <v>65.558364924800003</v>
      </c>
      <c r="H44" s="176" t="s">
        <v>126</v>
      </c>
      <c r="I44" s="176" t="s">
        <v>132</v>
      </c>
      <c r="J44" s="176">
        <v>32</v>
      </c>
      <c r="K44" s="176">
        <v>2</v>
      </c>
      <c r="L44" s="176"/>
      <c r="M44" s="170"/>
      <c r="N44" s="170">
        <v>5</v>
      </c>
      <c r="O44" s="177" t="s">
        <v>319</v>
      </c>
      <c r="P44" s="170">
        <v>69.599999999999994</v>
      </c>
      <c r="Q44" s="170">
        <v>31</v>
      </c>
      <c r="R44" s="170"/>
      <c r="S44" s="170"/>
      <c r="T44" s="170"/>
    </row>
    <row r="45" spans="1:20" x14ac:dyDescent="0.25">
      <c r="A45" s="170">
        <v>30</v>
      </c>
      <c r="B45" s="170">
        <v>12.5</v>
      </c>
      <c r="C45" s="170">
        <v>180</v>
      </c>
      <c r="D45" s="170">
        <v>12.3</v>
      </c>
      <c r="E45" s="170">
        <v>206.5</v>
      </c>
      <c r="F45" s="176">
        <f t="shared" si="6"/>
        <v>208.0844745</v>
      </c>
      <c r="G45" s="176">
        <f t="shared" si="7"/>
        <v>67.141923771999998</v>
      </c>
      <c r="H45" s="176" t="s">
        <v>126</v>
      </c>
      <c r="I45" s="176" t="s">
        <v>133</v>
      </c>
      <c r="J45" s="176">
        <v>30</v>
      </c>
      <c r="K45" s="176">
        <v>2</v>
      </c>
      <c r="L45" s="176"/>
      <c r="M45" s="170"/>
      <c r="N45" s="170">
        <v>5</v>
      </c>
      <c r="O45" s="177" t="s">
        <v>320</v>
      </c>
      <c r="P45" s="170">
        <v>68.3</v>
      </c>
      <c r="Q45" s="170">
        <v>28</v>
      </c>
      <c r="R45" s="170"/>
      <c r="S45" s="170"/>
      <c r="T45" s="170"/>
    </row>
    <row r="46" spans="1:20" x14ac:dyDescent="0.25">
      <c r="A46" s="170">
        <v>7</v>
      </c>
      <c r="B46" s="170">
        <v>12.5</v>
      </c>
      <c r="C46" s="170">
        <v>167</v>
      </c>
      <c r="D46" s="170">
        <v>12.8</v>
      </c>
      <c r="E46" s="170">
        <v>186.4</v>
      </c>
      <c r="F46" s="176">
        <f t="shared" si="6"/>
        <v>186.75937919999998</v>
      </c>
      <c r="G46" s="176">
        <f t="shared" si="7"/>
        <v>64.952004454706582</v>
      </c>
      <c r="H46" s="176" t="s">
        <v>126</v>
      </c>
      <c r="I46" s="176" t="s">
        <v>127</v>
      </c>
      <c r="J46" s="176">
        <v>7</v>
      </c>
      <c r="K46" s="176">
        <v>3</v>
      </c>
      <c r="L46" s="176">
        <f t="shared" ref="L46" si="10">AVERAGE(G46:G50)</f>
        <v>68.331833744076647</v>
      </c>
      <c r="M46" s="170">
        <f t="shared" ref="M46" si="11">+L46/14.87</f>
        <v>4.5952813546789946</v>
      </c>
      <c r="N46" s="170"/>
      <c r="O46" s="178"/>
      <c r="P46" s="170"/>
      <c r="Q46" s="170"/>
      <c r="R46" s="170"/>
      <c r="S46" s="170"/>
      <c r="T46" s="170"/>
    </row>
    <row r="47" spans="1:20" x14ac:dyDescent="0.25">
      <c r="A47" s="170">
        <v>10</v>
      </c>
      <c r="B47" s="170">
        <v>12.5</v>
      </c>
      <c r="C47" s="170">
        <v>167</v>
      </c>
      <c r="D47" s="170">
        <v>12.6</v>
      </c>
      <c r="E47" s="170">
        <v>197.6</v>
      </c>
      <c r="F47" s="176">
        <f t="shared" si="6"/>
        <v>198.43505759999999</v>
      </c>
      <c r="G47" s="176">
        <f t="shared" si="7"/>
        <v>69.012623625197605</v>
      </c>
      <c r="H47" s="176" t="s">
        <v>126</v>
      </c>
      <c r="I47" s="176" t="s">
        <v>130</v>
      </c>
      <c r="J47" s="176">
        <v>10</v>
      </c>
      <c r="K47" s="176">
        <v>3</v>
      </c>
      <c r="L47" s="176"/>
      <c r="M47" s="170"/>
      <c r="N47" s="170"/>
      <c r="O47" s="178"/>
      <c r="P47" s="170"/>
      <c r="Q47" s="170"/>
      <c r="R47" s="170"/>
      <c r="S47" s="170"/>
      <c r="T47" s="170"/>
    </row>
    <row r="48" spans="1:20" x14ac:dyDescent="0.25">
      <c r="A48" s="170">
        <v>18</v>
      </c>
      <c r="B48" s="170">
        <v>12.5</v>
      </c>
      <c r="C48" s="170">
        <v>167</v>
      </c>
      <c r="D48" s="170">
        <v>12.3</v>
      </c>
      <c r="E48" s="170">
        <v>201.1</v>
      </c>
      <c r="F48" s="176">
        <f t="shared" si="6"/>
        <v>202.6430403</v>
      </c>
      <c r="G48" s="176">
        <f t="shared" si="7"/>
        <v>70.476094494754491</v>
      </c>
      <c r="H48" s="176" t="s">
        <v>126</v>
      </c>
      <c r="I48" s="176" t="s">
        <v>131</v>
      </c>
      <c r="J48" s="176">
        <v>18</v>
      </c>
      <c r="K48" s="176">
        <v>3</v>
      </c>
      <c r="L48" s="176"/>
      <c r="M48" s="170"/>
      <c r="N48" s="170"/>
      <c r="O48" s="178"/>
      <c r="P48" s="170"/>
      <c r="Q48" s="170"/>
      <c r="R48" s="170"/>
      <c r="S48" s="170"/>
      <c r="T48" s="170"/>
    </row>
    <row r="49" spans="1:20" x14ac:dyDescent="0.25">
      <c r="A49" s="170">
        <v>21</v>
      </c>
      <c r="B49" s="170">
        <v>12.5</v>
      </c>
      <c r="C49" s="170">
        <v>167</v>
      </c>
      <c r="D49" s="170">
        <v>12.2</v>
      </c>
      <c r="E49" s="170">
        <v>192.8</v>
      </c>
      <c r="F49" s="176">
        <f t="shared" si="6"/>
        <v>194.50088160000004</v>
      </c>
      <c r="G49" s="176">
        <f t="shared" si="7"/>
        <v>67.644378463041932</v>
      </c>
      <c r="H49" s="176" t="s">
        <v>126</v>
      </c>
      <c r="I49" s="176" t="s">
        <v>132</v>
      </c>
      <c r="J49" s="176">
        <v>21</v>
      </c>
      <c r="K49" s="176">
        <v>3</v>
      </c>
      <c r="L49" s="176"/>
      <c r="M49" s="170"/>
      <c r="N49" s="170"/>
      <c r="O49" s="178"/>
      <c r="P49" s="170"/>
      <c r="Q49" s="170"/>
      <c r="R49" s="170"/>
      <c r="S49" s="170"/>
      <c r="T49" s="170"/>
    </row>
    <row r="50" spans="1:20" x14ac:dyDescent="0.25">
      <c r="A50" s="170">
        <v>31</v>
      </c>
      <c r="B50" s="170">
        <v>12.5</v>
      </c>
      <c r="C50" s="170">
        <v>167</v>
      </c>
      <c r="D50" s="170">
        <v>12.2</v>
      </c>
      <c r="E50" s="170">
        <v>198.3</v>
      </c>
      <c r="F50" s="176">
        <f t="shared" si="6"/>
        <v>200.04940260000004</v>
      </c>
      <c r="G50" s="176">
        <f t="shared" si="7"/>
        <v>69.574067682682653</v>
      </c>
      <c r="H50" s="176" t="s">
        <v>126</v>
      </c>
      <c r="I50" s="176" t="s">
        <v>133</v>
      </c>
      <c r="J50" s="176">
        <v>31</v>
      </c>
      <c r="K50" s="176">
        <v>3</v>
      </c>
      <c r="L50" s="176"/>
      <c r="M50" s="170"/>
      <c r="N50" s="170"/>
      <c r="O50" s="178"/>
      <c r="P50" s="170"/>
      <c r="Q50" s="170"/>
      <c r="R50" s="170"/>
      <c r="S50" s="170"/>
      <c r="T50" s="170"/>
    </row>
    <row r="51" spans="1:20" x14ac:dyDescent="0.25">
      <c r="A51" s="170">
        <v>2</v>
      </c>
      <c r="B51" s="170">
        <v>12.5</v>
      </c>
      <c r="C51" s="170">
        <v>167</v>
      </c>
      <c r="D51" s="170">
        <v>12.9</v>
      </c>
      <c r="E51" s="170">
        <v>188.4</v>
      </c>
      <c r="F51" s="176">
        <f t="shared" si="6"/>
        <v>188.54676360000002</v>
      </c>
      <c r="G51" s="176">
        <f t="shared" si="7"/>
        <v>65.573628921485039</v>
      </c>
      <c r="H51" s="176" t="s">
        <v>126</v>
      </c>
      <c r="I51" s="176" t="s">
        <v>127</v>
      </c>
      <c r="J51" s="176">
        <v>2</v>
      </c>
      <c r="K51" s="176">
        <v>4</v>
      </c>
      <c r="L51" s="176">
        <f t="shared" ref="L51" si="12">AVERAGE(G51:G55)</f>
        <v>67.824655952076654</v>
      </c>
      <c r="M51" s="170">
        <f t="shared" ref="M51" si="13">+L51/14.87</f>
        <v>4.5611739039728754</v>
      </c>
      <c r="N51" s="170"/>
      <c r="O51" s="178"/>
      <c r="P51" s="170"/>
      <c r="Q51" s="170"/>
      <c r="R51" s="170"/>
      <c r="S51" s="170"/>
      <c r="T51" s="170"/>
    </row>
    <row r="52" spans="1:20" x14ac:dyDescent="0.25">
      <c r="A52" s="170">
        <v>11</v>
      </c>
      <c r="B52" s="170">
        <v>12.5</v>
      </c>
      <c r="C52" s="170">
        <v>167</v>
      </c>
      <c r="D52" s="170">
        <v>12.6</v>
      </c>
      <c r="E52" s="170">
        <v>188.5</v>
      </c>
      <c r="F52" s="176">
        <f t="shared" si="6"/>
        <v>189.29660100000001</v>
      </c>
      <c r="G52" s="176">
        <f t="shared" si="7"/>
        <v>65.834410695089829</v>
      </c>
      <c r="H52" s="176" t="s">
        <v>126</v>
      </c>
      <c r="I52" s="176" t="s">
        <v>130</v>
      </c>
      <c r="J52" s="176">
        <v>11</v>
      </c>
      <c r="K52" s="176">
        <v>4</v>
      </c>
      <c r="L52" s="176"/>
      <c r="M52" s="170"/>
      <c r="N52" s="170"/>
      <c r="O52" s="178"/>
      <c r="P52" s="170"/>
      <c r="Q52" s="170"/>
      <c r="R52" s="170"/>
      <c r="S52" s="170"/>
      <c r="T52" s="170"/>
    </row>
    <row r="53" spans="1:20" x14ac:dyDescent="0.25">
      <c r="A53" s="170">
        <v>16</v>
      </c>
      <c r="B53" s="170">
        <v>12.5</v>
      </c>
      <c r="C53" s="170">
        <v>167</v>
      </c>
      <c r="D53" s="170">
        <v>12.5</v>
      </c>
      <c r="E53" s="170">
        <v>198.7</v>
      </c>
      <c r="F53" s="176">
        <f t="shared" si="6"/>
        <v>199.76801249999997</v>
      </c>
      <c r="G53" s="176">
        <f t="shared" si="7"/>
        <v>69.476204586826327</v>
      </c>
      <c r="H53" s="176" t="s">
        <v>126</v>
      </c>
      <c r="I53" s="176" t="s">
        <v>131</v>
      </c>
      <c r="J53" s="176">
        <v>16</v>
      </c>
      <c r="K53" s="176">
        <v>4</v>
      </c>
      <c r="L53" s="176"/>
      <c r="M53" s="170"/>
      <c r="N53" s="170"/>
      <c r="O53" s="178"/>
      <c r="P53" s="170"/>
      <c r="Q53" s="170"/>
      <c r="R53" s="170"/>
      <c r="S53" s="170"/>
      <c r="T53" s="170"/>
    </row>
    <row r="54" spans="1:20" x14ac:dyDescent="0.25">
      <c r="A54" s="170">
        <v>20</v>
      </c>
      <c r="B54" s="170">
        <v>12.5</v>
      </c>
      <c r="C54" s="170">
        <v>167</v>
      </c>
      <c r="D54" s="170">
        <v>12.2</v>
      </c>
      <c r="E54" s="170">
        <v>199.3</v>
      </c>
      <c r="F54" s="176">
        <f t="shared" si="6"/>
        <v>201.05822460000005</v>
      </c>
      <c r="G54" s="176">
        <f t="shared" si="7"/>
        <v>69.924920268071887</v>
      </c>
      <c r="H54" s="176" t="s">
        <v>126</v>
      </c>
      <c r="I54" s="176" t="s">
        <v>132</v>
      </c>
      <c r="J54" s="176">
        <v>20</v>
      </c>
      <c r="K54" s="176">
        <v>4</v>
      </c>
      <c r="L54" s="176"/>
      <c r="M54" s="170"/>
      <c r="N54" s="170"/>
      <c r="O54" s="178"/>
      <c r="P54" s="170"/>
      <c r="Q54" s="170"/>
      <c r="R54" s="170"/>
      <c r="S54" s="170"/>
      <c r="T54" s="170"/>
    </row>
    <row r="55" spans="1:20" x14ac:dyDescent="0.25">
      <c r="A55" s="170">
        <v>28</v>
      </c>
      <c r="B55" s="170">
        <v>12.5</v>
      </c>
      <c r="C55" s="170">
        <v>167</v>
      </c>
      <c r="D55" s="170">
        <v>12.6</v>
      </c>
      <c r="E55" s="170">
        <v>195.6</v>
      </c>
      <c r="F55" s="176">
        <f t="shared" si="6"/>
        <v>196.42660560000002</v>
      </c>
      <c r="G55" s="176">
        <f t="shared" si="7"/>
        <v>68.314115288910173</v>
      </c>
      <c r="H55" s="176" t="s">
        <v>126</v>
      </c>
      <c r="I55" s="176" t="s">
        <v>133</v>
      </c>
      <c r="J55" s="176">
        <v>28</v>
      </c>
      <c r="K55" s="176">
        <v>4</v>
      </c>
      <c r="L55" s="176"/>
      <c r="M55" s="170"/>
      <c r="N55" s="170"/>
      <c r="O55" s="178"/>
      <c r="P55" s="170"/>
      <c r="Q55" s="170"/>
      <c r="R55" s="170"/>
      <c r="S55" s="170"/>
      <c r="T55" s="170"/>
    </row>
    <row r="56" spans="1:20" x14ac:dyDescent="0.25">
      <c r="A56" s="170">
        <v>5</v>
      </c>
      <c r="B56" s="170">
        <v>12.5</v>
      </c>
      <c r="C56" s="170">
        <v>180</v>
      </c>
      <c r="D56" s="170">
        <v>12.9</v>
      </c>
      <c r="E56" s="170">
        <v>221.3</v>
      </c>
      <c r="F56" s="176">
        <f t="shared" si="6"/>
        <v>221.47239270000003</v>
      </c>
      <c r="G56" s="176">
        <f t="shared" si="7"/>
        <v>71.461758711200005</v>
      </c>
      <c r="H56" s="176" t="s">
        <v>126</v>
      </c>
      <c r="I56" s="176" t="s">
        <v>127</v>
      </c>
      <c r="J56" s="176">
        <v>5</v>
      </c>
      <c r="K56" s="176">
        <v>5</v>
      </c>
      <c r="L56" s="176">
        <f t="shared" ref="L56" si="14">AVERAGE(G56:G60)</f>
        <v>69.418351251039994</v>
      </c>
      <c r="M56" s="170">
        <f t="shared" ref="M56" si="15">+L56/14.87</f>
        <v>4.6683491090141223</v>
      </c>
      <c r="N56" s="170"/>
      <c r="O56" s="178"/>
      <c r="P56" s="170"/>
      <c r="Q56" s="170"/>
      <c r="R56" s="170"/>
      <c r="S56" s="170"/>
      <c r="T56" s="170"/>
    </row>
    <row r="57" spans="1:20" x14ac:dyDescent="0.25">
      <c r="A57" s="170">
        <v>12</v>
      </c>
      <c r="B57" s="170">
        <v>12.5</v>
      </c>
      <c r="C57" s="170">
        <v>180</v>
      </c>
      <c r="D57" s="170">
        <v>12.5</v>
      </c>
      <c r="E57" s="170">
        <v>222.4</v>
      </c>
      <c r="F57" s="176">
        <f t="shared" si="6"/>
        <v>223.59539999999998</v>
      </c>
      <c r="G57" s="176">
        <f t="shared" si="7"/>
        <v>72.146782399999992</v>
      </c>
      <c r="H57" s="176" t="s">
        <v>126</v>
      </c>
      <c r="I57" s="176" t="s">
        <v>130</v>
      </c>
      <c r="J57" s="176">
        <v>12</v>
      </c>
      <c r="K57" s="176">
        <v>5</v>
      </c>
      <c r="L57" s="176"/>
      <c r="M57" s="170"/>
      <c r="N57" s="170"/>
      <c r="O57" s="178"/>
      <c r="P57" s="170"/>
      <c r="Q57" s="170"/>
      <c r="R57" s="170"/>
      <c r="S57" s="170"/>
      <c r="T57" s="170"/>
    </row>
    <row r="58" spans="1:20" x14ac:dyDescent="0.25">
      <c r="A58" s="170">
        <v>14</v>
      </c>
      <c r="B58" s="170">
        <v>12.5</v>
      </c>
      <c r="C58" s="170">
        <v>180</v>
      </c>
      <c r="D58" s="170">
        <v>12.5</v>
      </c>
      <c r="E58" s="170">
        <v>219.5</v>
      </c>
      <c r="F58" s="176">
        <f t="shared" si="6"/>
        <v>220.67981249999997</v>
      </c>
      <c r="G58" s="176">
        <f t="shared" si="7"/>
        <v>71.206019499999996</v>
      </c>
      <c r="H58" s="176" t="s">
        <v>126</v>
      </c>
      <c r="I58" s="176" t="s">
        <v>131</v>
      </c>
      <c r="J58" s="176">
        <v>14</v>
      </c>
      <c r="K58" s="176">
        <v>5</v>
      </c>
      <c r="L58" s="176"/>
      <c r="M58" s="170"/>
      <c r="N58" s="170"/>
      <c r="O58" s="178"/>
      <c r="P58" s="170"/>
      <c r="Q58" s="170"/>
      <c r="R58" s="170"/>
      <c r="S58" s="170"/>
      <c r="T58" s="170"/>
    </row>
    <row r="59" spans="1:20" x14ac:dyDescent="0.25">
      <c r="A59" s="170">
        <v>34</v>
      </c>
      <c r="B59" s="170">
        <v>12.5</v>
      </c>
      <c r="C59" s="170">
        <v>180</v>
      </c>
      <c r="D59" s="170">
        <v>12.1</v>
      </c>
      <c r="E59" s="170">
        <v>202.3</v>
      </c>
      <c r="F59" s="176">
        <f t="shared" si="6"/>
        <v>204.31713329999999</v>
      </c>
      <c r="G59" s="176">
        <f t="shared" si="7"/>
        <v>65.926328344799998</v>
      </c>
      <c r="H59" s="176" t="s">
        <v>126</v>
      </c>
      <c r="I59" s="176" t="s">
        <v>132</v>
      </c>
      <c r="J59" s="176">
        <v>34</v>
      </c>
      <c r="K59" s="176">
        <v>5</v>
      </c>
      <c r="L59" s="176"/>
      <c r="M59" s="170"/>
      <c r="N59" s="170"/>
      <c r="O59" s="178"/>
      <c r="P59" s="170"/>
      <c r="Q59" s="170"/>
      <c r="R59" s="170"/>
      <c r="S59" s="170"/>
      <c r="T59" s="170"/>
    </row>
    <row r="60" spans="1:20" x14ac:dyDescent="0.25">
      <c r="A60" s="170">
        <v>27</v>
      </c>
      <c r="B60" s="170">
        <v>12.5</v>
      </c>
      <c r="C60" s="170">
        <v>180</v>
      </c>
      <c r="D60" s="170">
        <v>12.4</v>
      </c>
      <c r="E60" s="170">
        <v>204.3</v>
      </c>
      <c r="F60" s="176">
        <f t="shared" si="6"/>
        <v>205.6328532</v>
      </c>
      <c r="G60" s="176">
        <f t="shared" si="7"/>
        <v>66.350867299200004</v>
      </c>
      <c r="H60" s="176" t="s">
        <v>126</v>
      </c>
      <c r="I60" s="176" t="s">
        <v>133</v>
      </c>
      <c r="J60" s="176">
        <v>27</v>
      </c>
      <c r="K60" s="176">
        <v>5</v>
      </c>
      <c r="L60" s="176"/>
      <c r="M60" s="170"/>
      <c r="N60" s="170"/>
      <c r="O60" s="178"/>
      <c r="P60" s="170"/>
      <c r="Q60" s="170"/>
      <c r="R60" s="170"/>
      <c r="S60" s="170"/>
      <c r="T60" s="170"/>
    </row>
    <row r="61" spans="1:20" x14ac:dyDescent="0.25">
      <c r="A61" s="170">
        <v>3</v>
      </c>
      <c r="B61" s="170">
        <v>12.5</v>
      </c>
      <c r="C61" s="170">
        <v>180</v>
      </c>
      <c r="D61" s="170">
        <v>12.9</v>
      </c>
      <c r="E61" s="170">
        <v>190.4</v>
      </c>
      <c r="F61" s="176">
        <f t="shared" si="6"/>
        <v>190.54832160000001</v>
      </c>
      <c r="G61" s="176">
        <f t="shared" si="7"/>
        <v>61.483591769599997</v>
      </c>
      <c r="H61" s="176" t="s">
        <v>126</v>
      </c>
      <c r="I61" s="176" t="s">
        <v>127</v>
      </c>
      <c r="J61" s="176">
        <v>3</v>
      </c>
      <c r="K61" s="176">
        <v>6</v>
      </c>
      <c r="L61" s="176">
        <f t="shared" ref="L61" si="16">AVERAGE(G61:G65)</f>
        <v>65.860313668160003</v>
      </c>
      <c r="M61" s="170">
        <f t="shared" ref="M61" si="17">+L61/14.87</f>
        <v>4.4290728761371891</v>
      </c>
      <c r="N61" s="170"/>
      <c r="O61" s="178"/>
      <c r="P61" s="170"/>
      <c r="Q61" s="170"/>
      <c r="R61" s="170"/>
      <c r="S61" s="170"/>
      <c r="T61" s="170"/>
    </row>
    <row r="62" spans="1:20" x14ac:dyDescent="0.25">
      <c r="A62" s="170">
        <v>9</v>
      </c>
      <c r="B62" s="170">
        <v>12.5</v>
      </c>
      <c r="C62" s="170">
        <v>180</v>
      </c>
      <c r="D62" s="170">
        <v>12.7</v>
      </c>
      <c r="E62" s="170">
        <v>205.5</v>
      </c>
      <c r="F62" s="176">
        <f t="shared" si="6"/>
        <v>206.13232350000001</v>
      </c>
      <c r="G62" s="176">
        <f t="shared" si="7"/>
        <v>66.512029716000001</v>
      </c>
      <c r="H62" s="176" t="s">
        <v>126</v>
      </c>
      <c r="I62" s="176" t="s">
        <v>130</v>
      </c>
      <c r="J62" s="176">
        <v>9</v>
      </c>
      <c r="K62" s="176">
        <v>6</v>
      </c>
      <c r="L62" s="176"/>
      <c r="M62" s="170"/>
      <c r="N62" s="170"/>
      <c r="O62" s="178"/>
      <c r="P62" s="170"/>
      <c r="Q62" s="170"/>
      <c r="R62" s="170"/>
      <c r="S62" s="170"/>
      <c r="T62" s="170"/>
    </row>
    <row r="63" spans="1:20" x14ac:dyDescent="0.25">
      <c r="A63" s="170">
        <v>19</v>
      </c>
      <c r="B63" s="170">
        <v>12.5</v>
      </c>
      <c r="C63" s="170">
        <v>180</v>
      </c>
      <c r="D63" s="170">
        <v>12.3</v>
      </c>
      <c r="E63" s="170">
        <v>221.9</v>
      </c>
      <c r="F63" s="176">
        <f t="shared" si="6"/>
        <v>223.60263870000003</v>
      </c>
      <c r="G63" s="176">
        <f t="shared" si="7"/>
        <v>72.149118087200009</v>
      </c>
      <c r="H63" s="176" t="s">
        <v>126</v>
      </c>
      <c r="I63" s="176" t="s">
        <v>131</v>
      </c>
      <c r="J63" s="176">
        <v>19</v>
      </c>
      <c r="K63" s="176">
        <v>6</v>
      </c>
      <c r="L63" s="176"/>
      <c r="M63" s="170"/>
      <c r="N63" s="170"/>
      <c r="O63" s="178"/>
      <c r="P63" s="170"/>
      <c r="Q63" s="170"/>
      <c r="R63" s="170"/>
      <c r="S63" s="170"/>
      <c r="T63" s="170"/>
    </row>
    <row r="64" spans="1:20" x14ac:dyDescent="0.25">
      <c r="A64" s="170">
        <v>33</v>
      </c>
      <c r="B64" s="170">
        <v>12.5</v>
      </c>
      <c r="C64" s="170">
        <v>180</v>
      </c>
      <c r="D64" s="170">
        <v>12.1</v>
      </c>
      <c r="E64" s="170">
        <v>189.2</v>
      </c>
      <c r="F64" s="176">
        <f t="shared" si="6"/>
        <v>191.08651319999998</v>
      </c>
      <c r="G64" s="176">
        <f t="shared" si="7"/>
        <v>61.657248259199989</v>
      </c>
      <c r="H64" s="176" t="s">
        <v>126</v>
      </c>
      <c r="I64" s="176" t="s">
        <v>132</v>
      </c>
      <c r="J64" s="176">
        <v>33</v>
      </c>
      <c r="K64" s="176">
        <v>6</v>
      </c>
      <c r="L64" s="176"/>
      <c r="M64" s="170"/>
      <c r="N64" s="170"/>
      <c r="O64" s="178"/>
      <c r="P64" s="170"/>
      <c r="Q64" s="170"/>
      <c r="R64" s="170"/>
      <c r="S64" s="170"/>
      <c r="T64" s="170"/>
    </row>
    <row r="65" spans="1:20" x14ac:dyDescent="0.25">
      <c r="A65" s="170">
        <v>29</v>
      </c>
      <c r="B65" s="170">
        <v>12.5</v>
      </c>
      <c r="C65" s="170">
        <v>180</v>
      </c>
      <c r="D65" s="170">
        <v>12.3</v>
      </c>
      <c r="E65" s="170">
        <v>207.6</v>
      </c>
      <c r="F65" s="176">
        <f t="shared" si="6"/>
        <v>209.19291480000001</v>
      </c>
      <c r="G65" s="176">
        <f t="shared" si="7"/>
        <v>67.499580508799994</v>
      </c>
      <c r="H65" s="176" t="s">
        <v>126</v>
      </c>
      <c r="I65" s="176" t="s">
        <v>133</v>
      </c>
      <c r="J65" s="176">
        <v>29</v>
      </c>
      <c r="K65" s="176">
        <v>6</v>
      </c>
      <c r="L65" s="176"/>
      <c r="M65" s="170"/>
      <c r="N65" s="170"/>
      <c r="O65" s="178"/>
      <c r="P65" s="170"/>
      <c r="Q65" s="170"/>
      <c r="R65" s="170"/>
      <c r="S65" s="170"/>
      <c r="T65" s="170"/>
    </row>
    <row r="66" spans="1:20" x14ac:dyDescent="0.25">
      <c r="A66" s="170">
        <v>35</v>
      </c>
      <c r="B66" s="170">
        <v>12.5</v>
      </c>
      <c r="C66" s="170">
        <v>180</v>
      </c>
      <c r="D66" s="176">
        <v>12</v>
      </c>
      <c r="E66" s="170">
        <v>202.6</v>
      </c>
      <c r="F66" s="176">
        <f t="shared" si="6"/>
        <v>204.852912</v>
      </c>
      <c r="G66" s="176">
        <f t="shared" si="7"/>
        <v>66.099206272000004</v>
      </c>
      <c r="H66" s="176" t="s">
        <v>126</v>
      </c>
      <c r="I66" s="176" t="s">
        <v>135</v>
      </c>
      <c r="J66" s="176">
        <v>35</v>
      </c>
      <c r="K66" s="176">
        <v>7</v>
      </c>
      <c r="L66" s="176"/>
      <c r="M66" s="170"/>
      <c r="N66" s="170"/>
      <c r="O66" s="178"/>
      <c r="P66" s="170"/>
      <c r="Q66" s="170"/>
      <c r="R66" s="170"/>
      <c r="S66" s="170"/>
      <c r="T66" s="170"/>
    </row>
    <row r="67" spans="1:20" x14ac:dyDescent="0.25">
      <c r="A67" s="170">
        <v>23</v>
      </c>
      <c r="B67" s="170">
        <v>12.5</v>
      </c>
      <c r="C67" s="170">
        <v>180</v>
      </c>
      <c r="D67" s="176">
        <v>12</v>
      </c>
      <c r="E67" s="170">
        <v>225.4</v>
      </c>
      <c r="F67" s="176">
        <f t="shared" si="6"/>
        <v>227.90644800000001</v>
      </c>
      <c r="G67" s="176">
        <f t="shared" si="7"/>
        <v>73.537813888000002</v>
      </c>
      <c r="H67" s="176" t="s">
        <v>126</v>
      </c>
      <c r="I67" s="176" t="s">
        <v>135</v>
      </c>
      <c r="J67" s="176">
        <v>23</v>
      </c>
      <c r="K67" s="176">
        <v>8</v>
      </c>
      <c r="L67" s="176"/>
      <c r="M67" s="170"/>
      <c r="N67" s="170"/>
      <c r="O67" s="178"/>
      <c r="P67" s="170"/>
      <c r="Q67" s="170"/>
      <c r="R67" s="170"/>
      <c r="S67" s="170"/>
      <c r="T67" s="170"/>
    </row>
    <row r="68" spans="1:20" x14ac:dyDescent="0.25">
      <c r="A68" s="170">
        <v>1</v>
      </c>
      <c r="B68" s="170">
        <v>12.5</v>
      </c>
      <c r="C68" s="170">
        <v>180</v>
      </c>
      <c r="D68" s="170">
        <v>11.3</v>
      </c>
      <c r="E68" s="170">
        <v>227.4</v>
      </c>
      <c r="F68" s="176">
        <f t="shared" si="6"/>
        <v>231.75766620000002</v>
      </c>
      <c r="G68" s="176">
        <f t="shared" si="7"/>
        <v>74.78047362720001</v>
      </c>
      <c r="H68" s="173"/>
      <c r="I68" s="173"/>
      <c r="J68" s="173"/>
      <c r="K68" s="173"/>
      <c r="L68" s="176"/>
      <c r="M68" s="170"/>
      <c r="N68" s="170"/>
      <c r="O68" s="178"/>
      <c r="P68" s="170"/>
      <c r="Q68" s="170"/>
      <c r="R68" s="170"/>
      <c r="S68" s="170"/>
      <c r="T68" s="170"/>
    </row>
    <row r="69" spans="1:20" x14ac:dyDescent="0.25">
      <c r="A69" s="170">
        <v>24</v>
      </c>
      <c r="B69" s="170">
        <v>12.5</v>
      </c>
      <c r="C69" s="170">
        <v>180</v>
      </c>
      <c r="D69" s="170">
        <v>12.1</v>
      </c>
      <c r="E69" s="170">
        <v>226.7</v>
      </c>
      <c r="F69" s="176">
        <f t="shared" si="6"/>
        <v>228.96042569999997</v>
      </c>
      <c r="G69" s="176">
        <f t="shared" si="7"/>
        <v>73.877897359199977</v>
      </c>
      <c r="H69" s="176"/>
      <c r="I69" s="176"/>
      <c r="J69" s="176"/>
      <c r="K69" s="176"/>
      <c r="L69" s="176"/>
      <c r="M69" s="170"/>
      <c r="N69" s="170"/>
      <c r="O69" s="178"/>
      <c r="P69" s="170"/>
      <c r="Q69" s="170"/>
      <c r="R69" s="170"/>
      <c r="S69" s="170"/>
      <c r="T69" s="170"/>
    </row>
    <row r="70" spans="1:20" x14ac:dyDescent="0.25">
      <c r="A70" s="170">
        <v>25</v>
      </c>
      <c r="B70" s="170">
        <v>12.5</v>
      </c>
      <c r="C70" s="170">
        <v>180</v>
      </c>
      <c r="D70" s="170">
        <v>12.6</v>
      </c>
      <c r="E70" s="170">
        <v>188.8</v>
      </c>
      <c r="F70" s="176">
        <f t="shared" si="6"/>
        <v>189.59786880000001</v>
      </c>
      <c r="G70" s="176">
        <f t="shared" si="7"/>
        <v>61.176912332800008</v>
      </c>
      <c r="H70" s="176"/>
      <c r="I70" s="176"/>
      <c r="J70" s="176"/>
      <c r="K70" s="176"/>
      <c r="L70" s="176"/>
      <c r="M70" s="170"/>
      <c r="N70" s="170"/>
      <c r="O70" s="178"/>
      <c r="P70" s="170"/>
      <c r="Q70" s="170"/>
      <c r="R70" s="170"/>
      <c r="S70" s="170"/>
      <c r="T70" s="170"/>
    </row>
    <row r="71" spans="1:20" x14ac:dyDescent="0.25">
      <c r="A71" s="170">
        <v>36</v>
      </c>
      <c r="B71" s="170">
        <v>12.5</v>
      </c>
      <c r="C71" s="170">
        <v>180</v>
      </c>
      <c r="D71" s="170">
        <v>12.1</v>
      </c>
      <c r="E71" s="170">
        <v>225.4</v>
      </c>
      <c r="F71" s="176">
        <f t="shared" si="6"/>
        <v>227.64746339999999</v>
      </c>
      <c r="G71" s="176">
        <f t="shared" si="7"/>
        <v>73.454248190399994</v>
      </c>
      <c r="H71" s="176"/>
      <c r="I71" s="176"/>
      <c r="J71" s="176"/>
      <c r="K71" s="176"/>
      <c r="L71" s="176"/>
      <c r="M71" s="170"/>
      <c r="N71" s="170"/>
      <c r="O71" s="178"/>
      <c r="P71" s="170"/>
      <c r="Q71" s="170"/>
      <c r="R71" s="170"/>
      <c r="S71" s="170"/>
      <c r="T71" s="170"/>
    </row>
    <row r="72" spans="1:20" x14ac:dyDescent="0.25">
      <c r="A72" s="170" t="s">
        <v>322</v>
      </c>
      <c r="B72" s="170"/>
      <c r="C72" s="170"/>
      <c r="D72" s="170"/>
      <c r="E72" s="170"/>
      <c r="F72" s="170"/>
      <c r="G72" s="170"/>
      <c r="H72" s="176"/>
      <c r="I72" s="176"/>
      <c r="J72" s="176"/>
      <c r="K72" s="176"/>
      <c r="L72" s="170"/>
      <c r="M72" s="179" t="s">
        <v>321</v>
      </c>
      <c r="N72" s="170"/>
      <c r="O72" s="178"/>
      <c r="P72" s="170"/>
      <c r="Q72" s="170"/>
      <c r="R72" s="170"/>
      <c r="S72" s="170"/>
      <c r="T72" s="170"/>
    </row>
    <row r="73" spans="1:20" x14ac:dyDescent="0.25">
      <c r="A73" s="170"/>
      <c r="B73" s="170"/>
      <c r="C73" s="170"/>
      <c r="D73" s="170"/>
      <c r="E73" s="170"/>
      <c r="F73" s="170"/>
      <c r="G73" s="176">
        <f>AVERAGE(G37:G72)</f>
        <v>68.468870481896161</v>
      </c>
      <c r="H73" s="176"/>
      <c r="I73" s="176"/>
      <c r="J73" s="176"/>
      <c r="K73" s="176"/>
      <c r="L73" s="176"/>
      <c r="M73" s="170"/>
      <c r="N73" s="170"/>
      <c r="O73" s="178"/>
      <c r="P73" s="170"/>
      <c r="Q73" s="170"/>
      <c r="R73" s="170"/>
      <c r="S73" s="170"/>
      <c r="T73" s="170"/>
    </row>
    <row r="74" spans="1:20" x14ac:dyDescent="0.25">
      <c r="H74" s="176"/>
      <c r="I74" s="176"/>
      <c r="J74" s="176"/>
      <c r="K74" s="176"/>
    </row>
    <row r="75" spans="1:20" x14ac:dyDescent="0.25">
      <c r="H75" s="170"/>
      <c r="I75" s="170"/>
      <c r="J75" s="170"/>
      <c r="K75" s="170"/>
    </row>
    <row r="76" spans="1:20" x14ac:dyDescent="0.25">
      <c r="H76" s="176"/>
      <c r="I76" s="176"/>
      <c r="J76" s="176"/>
      <c r="K76" s="176"/>
    </row>
  </sheetData>
  <sortState ref="A6:T25">
    <sortCondition ref="O6:O25"/>
    <sortCondition ref="N6:N25"/>
    <sortCondition ref="M6:M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Corn grain CC data</vt:lpstr>
      <vt:lpstr>Old Database</vt:lpstr>
      <vt:lpstr>Management</vt:lpstr>
      <vt:lpstr>Silage Yields</vt:lpstr>
      <vt:lpstr>Soybean Yields</vt:lpstr>
      <vt:lpstr>Yields 2012</vt:lpstr>
      <vt:lpstr>Yields 2013</vt:lpstr>
      <vt:lpstr>Yields 2014</vt:lpstr>
      <vt:lpstr>Yields 2015</vt:lpstr>
      <vt:lpstr>CC biom 2003-2007</vt:lpstr>
      <vt:lpstr>2003 CC </vt:lpstr>
      <vt:lpstr>2004 CC</vt:lpstr>
      <vt:lpstr>2005 CC</vt:lpstr>
      <vt:lpstr>2006 CC</vt:lpstr>
      <vt:lpstr>2007 CC</vt:lpstr>
      <vt:lpstr>2008 B42-44 CC</vt:lpstr>
      <vt:lpstr>2009 B42-44 CC</vt:lpstr>
      <vt:lpstr>2010 B42-44 CC</vt:lpstr>
      <vt:lpstr>2011 B42-44 CC</vt:lpstr>
      <vt:lpstr>2012 B42-44 CC</vt:lpstr>
      <vt:lpstr>2013 B42-44 CC</vt:lpstr>
      <vt:lpstr>2014 B42-44 cc</vt:lpstr>
      <vt:lpstr>2015 B42-44 CC</vt:lpstr>
      <vt:lpstr>2016 B42-44 CC</vt:lpstr>
      <vt:lpstr>2017 B42-44 CC</vt:lpstr>
      <vt:lpstr>2018 B42-44 CC</vt:lpstr>
      <vt:lpstr>2019 B42-44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Kaspar</dc:creator>
  <cp:lastModifiedBy>Nichols, Virginia A</cp:lastModifiedBy>
  <dcterms:created xsi:type="dcterms:W3CDTF">2018-10-25T12:09:20Z</dcterms:created>
  <dcterms:modified xsi:type="dcterms:W3CDTF">2019-08-19T21:52:29Z</dcterms:modified>
</cp:coreProperties>
</file>