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862B95F3-6270-4F69-A520-16AA6D867727}" xr6:coauthVersionLast="36" xr6:coauthVersionMax="36" xr10:uidLastSave="{00000000-0000-0000-0000-000000000000}"/>
  <bookViews>
    <workbookView xWindow="0" yWindow="0" windowWidth="11988" windowHeight="5640" xr2:uid="{00000000-000D-0000-FFFF-FFFF00000000}"/>
  </bookViews>
  <sheets>
    <sheet name="Corn" sheetId="2" r:id="rId1"/>
    <sheet name="Soybe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J32" i="1" s="1"/>
  <c r="K32" i="1" s="1"/>
  <c r="H31" i="1"/>
  <c r="J31" i="1" s="1"/>
  <c r="K31" i="1" s="1"/>
  <c r="M31" i="1" s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H11" i="1"/>
  <c r="I11" i="1" s="1"/>
  <c r="H10" i="1"/>
  <c r="J10" i="1" s="1"/>
  <c r="K10" i="1" s="1"/>
  <c r="H9" i="1"/>
  <c r="I9" i="1" s="1"/>
  <c r="J19" i="1" l="1"/>
  <c r="K19" i="1" s="1"/>
  <c r="M19" i="1" s="1"/>
  <c r="I30" i="1"/>
  <c r="J11" i="1"/>
  <c r="K11" i="1" s="1"/>
  <c r="M11" i="1" s="1"/>
  <c r="I23" i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L11" i="1"/>
  <c r="L17" i="1"/>
  <c r="L19" i="1"/>
  <c r="L23" i="1"/>
  <c r="L25" i="1"/>
  <c r="L27" i="1"/>
  <c r="L31" i="1"/>
  <c r="O40" i="1" l="1"/>
  <c r="L40" i="1"/>
  <c r="O36" i="1"/>
  <c r="L36" i="1"/>
  <c r="P38" i="1"/>
  <c r="M38" i="1"/>
  <c r="P43" i="1"/>
  <c r="P37" i="1"/>
  <c r="M43" i="1"/>
  <c r="M37" i="1"/>
  <c r="P44" i="1"/>
  <c r="M39" i="1"/>
  <c r="M44" i="1"/>
  <c r="P39" i="1"/>
  <c r="O38" i="1"/>
  <c r="L38" i="1"/>
  <c r="M42" i="1"/>
  <c r="M35" i="1"/>
  <c r="P42" i="1"/>
  <c r="P35" i="1"/>
  <c r="P40" i="1"/>
  <c r="M40" i="1"/>
  <c r="M36" i="1"/>
  <c r="P36" i="1"/>
  <c r="L29" i="1"/>
  <c r="L15" i="1"/>
  <c r="L13" i="1"/>
  <c r="L21" i="1"/>
  <c r="O39" i="1" s="1"/>
  <c r="O47" i="1"/>
  <c r="L47" i="1"/>
  <c r="P47" i="1"/>
  <c r="M47" i="1"/>
  <c r="L9" i="1"/>
  <c r="P46" i="1"/>
  <c r="M46" i="1"/>
  <c r="H30" i="2"/>
  <c r="I30" i="2" s="1"/>
  <c r="H29" i="2"/>
  <c r="J29" i="2" s="1"/>
  <c r="K29" i="2" s="1"/>
  <c r="H28" i="2"/>
  <c r="I28" i="2" s="1"/>
  <c r="H27" i="2"/>
  <c r="J27" i="2" s="1"/>
  <c r="K27" i="2" s="1"/>
  <c r="H26" i="2"/>
  <c r="I26" i="2" s="1"/>
  <c r="H25" i="2"/>
  <c r="J25" i="2" s="1"/>
  <c r="K25" i="2" s="1"/>
  <c r="H24" i="2"/>
  <c r="I24" i="2" s="1"/>
  <c r="H23" i="2"/>
  <c r="J23" i="2" s="1"/>
  <c r="K23" i="2" s="1"/>
  <c r="H22" i="2"/>
  <c r="I22" i="2" s="1"/>
  <c r="H21" i="2"/>
  <c r="J21" i="2" s="1"/>
  <c r="K21" i="2" s="1"/>
  <c r="H20" i="2"/>
  <c r="I20" i="2" s="1"/>
  <c r="H19" i="2"/>
  <c r="J19" i="2" s="1"/>
  <c r="K19" i="2" s="1"/>
  <c r="H18" i="2"/>
  <c r="I18" i="2" s="1"/>
  <c r="H17" i="2"/>
  <c r="J17" i="2" s="1"/>
  <c r="K17" i="2" s="1"/>
  <c r="H16" i="2"/>
  <c r="I16" i="2" s="1"/>
  <c r="H15" i="2"/>
  <c r="J15" i="2" s="1"/>
  <c r="K15" i="2" s="1"/>
  <c r="H14" i="2"/>
  <c r="I14" i="2" s="1"/>
  <c r="H13" i="2"/>
  <c r="J13" i="2" s="1"/>
  <c r="K13" i="2" s="1"/>
  <c r="H12" i="2"/>
  <c r="I12" i="2" s="1"/>
  <c r="H11" i="2"/>
  <c r="J11" i="2" s="1"/>
  <c r="K11" i="2" s="1"/>
  <c r="H10" i="2"/>
  <c r="I10" i="2" s="1"/>
  <c r="H9" i="2"/>
  <c r="J9" i="2" s="1"/>
  <c r="K9" i="2" s="1"/>
  <c r="H8" i="2"/>
  <c r="I8" i="2" s="1"/>
  <c r="H7" i="2"/>
  <c r="J7" i="2" s="1"/>
  <c r="K7" i="2" s="1"/>
  <c r="J8" i="2" l="1"/>
  <c r="K8" i="2" s="1"/>
  <c r="M8" i="2" s="1"/>
  <c r="J10" i="2"/>
  <c r="K10" i="2" s="1"/>
  <c r="M10" i="2" s="1"/>
  <c r="J12" i="2"/>
  <c r="K12" i="2" s="1"/>
  <c r="M12" i="2" s="1"/>
  <c r="J14" i="2"/>
  <c r="K14" i="2" s="1"/>
  <c r="M14" i="2" s="1"/>
  <c r="J16" i="2"/>
  <c r="K16" i="2" s="1"/>
  <c r="M16" i="2" s="1"/>
  <c r="J18" i="2"/>
  <c r="K18" i="2" s="1"/>
  <c r="M18" i="2" s="1"/>
  <c r="J20" i="2"/>
  <c r="K20" i="2" s="1"/>
  <c r="M20" i="2" s="1"/>
  <c r="J22" i="2"/>
  <c r="K22" i="2" s="1"/>
  <c r="M22" i="2" s="1"/>
  <c r="J24" i="2"/>
  <c r="K24" i="2" s="1"/>
  <c r="M24" i="2" s="1"/>
  <c r="J26" i="2"/>
  <c r="K26" i="2" s="1"/>
  <c r="M26" i="2" s="1"/>
  <c r="J28" i="2"/>
  <c r="K28" i="2" s="1"/>
  <c r="M28" i="2" s="1"/>
  <c r="J30" i="2"/>
  <c r="K30" i="2" s="1"/>
  <c r="M30" i="2" s="1"/>
  <c r="L39" i="1"/>
  <c r="O42" i="1"/>
  <c r="O35" i="1"/>
  <c r="L42" i="1"/>
  <c r="L35" i="1"/>
  <c r="O44" i="1"/>
  <c r="I7" i="2"/>
  <c r="I9" i="2"/>
  <c r="I11" i="2"/>
  <c r="I13" i="2"/>
  <c r="I15" i="2"/>
  <c r="I17" i="2"/>
  <c r="I19" i="2"/>
  <c r="I21" i="2"/>
  <c r="I23" i="2"/>
  <c r="I25" i="2"/>
  <c r="I27" i="2"/>
  <c r="I29" i="2"/>
  <c r="L44" i="1"/>
  <c r="O43" i="1"/>
  <c r="L37" i="1"/>
  <c r="L43" i="1"/>
  <c r="O37" i="1"/>
  <c r="P46" i="2"/>
  <c r="M46" i="2"/>
  <c r="O46" i="1"/>
  <c r="L46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4" i="2"/>
  <c r="L16" i="2"/>
  <c r="L18" i="2"/>
  <c r="L20" i="2"/>
  <c r="L22" i="2"/>
  <c r="L24" i="2"/>
  <c r="L26" i="2"/>
  <c r="L28" i="2"/>
  <c r="L30" i="2"/>
  <c r="L12" i="2"/>
  <c r="O35" i="2" l="1"/>
  <c r="L35" i="2"/>
  <c r="L41" i="2"/>
  <c r="L34" i="2"/>
  <c r="O41" i="2"/>
  <c r="O34" i="2"/>
  <c r="M43" i="2"/>
  <c r="M38" i="2"/>
  <c r="P38" i="2"/>
  <c r="P43" i="2"/>
  <c r="M36" i="2"/>
  <c r="M42" i="2"/>
  <c r="P42" i="2"/>
  <c r="P36" i="2"/>
  <c r="P39" i="2"/>
  <c r="M39" i="2"/>
  <c r="O39" i="2"/>
  <c r="L39" i="2"/>
  <c r="O43" i="2"/>
  <c r="L43" i="2"/>
  <c r="L38" i="2"/>
  <c r="O38" i="2"/>
  <c r="O36" i="2"/>
  <c r="L36" i="2"/>
  <c r="O42" i="2"/>
  <c r="L42" i="2"/>
  <c r="P37" i="2"/>
  <c r="M37" i="2"/>
  <c r="O37" i="2"/>
  <c r="L37" i="2"/>
  <c r="P41" i="2"/>
  <c r="M41" i="2"/>
  <c r="M34" i="2"/>
  <c r="P34" i="2"/>
  <c r="P35" i="2"/>
  <c r="M35" i="2"/>
  <c r="O46" i="2"/>
  <c r="L46" i="2"/>
  <c r="O45" i="2"/>
  <c r="L45" i="2"/>
  <c r="P45" i="2"/>
  <c r="M45" i="2"/>
</calcChain>
</file>

<file path=xl/sharedStrings.xml><?xml version="1.0" encoding="utf-8"?>
<sst xmlns="http://schemas.openxmlformats.org/spreadsheetml/2006/main" count="158" uniqueCount="50">
  <si>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</si>
  <si>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</si>
  <si>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</si>
  <si>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</si>
  <si>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</si>
  <si>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</si>
  <si>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</si>
  <si>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</si>
  <si>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</si>
  <si>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</si>
  <si>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</si>
  <si>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</si>
  <si>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</si>
  <si>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C2</t>
  </si>
  <si>
    <t>conv.</t>
  </si>
  <si>
    <t>low</t>
  </si>
  <si>
    <t>C3</t>
  </si>
  <si>
    <t>C4</t>
  </si>
  <si>
    <t>Mean (bu/ac)</t>
  </si>
  <si>
    <t>Mean (Mg/ha)</t>
  </si>
  <si>
    <t>C2 conv</t>
  </si>
  <si>
    <t>C2 low</t>
  </si>
  <si>
    <t>C3 conv</t>
  </si>
  <si>
    <t>C3 low</t>
  </si>
  <si>
    <t>C4 conv</t>
  </si>
  <si>
    <t>C4 low</t>
  </si>
  <si>
    <t>conv</t>
  </si>
  <si>
    <t>The middle 12 rows of each plot were used for data collection.</t>
  </si>
  <si>
    <t>Yield (lb/acre @ 13%)</t>
  </si>
  <si>
    <t>Yield (bu/acre @ 13%)</t>
  </si>
  <si>
    <t>Yield (Mg/ha @ 13%)</t>
  </si>
  <si>
    <t>S4</t>
  </si>
  <si>
    <t>S3</t>
  </si>
  <si>
    <t>S2</t>
  </si>
  <si>
    <t>S2 conv</t>
  </si>
  <si>
    <t>S2 low</t>
  </si>
  <si>
    <t>S3 conv</t>
  </si>
  <si>
    <t>S3 low</t>
  </si>
  <si>
    <t>S4 conv</t>
  </si>
  <si>
    <t>S4 low</t>
  </si>
  <si>
    <t>Subplot designation included for historical reference.</t>
  </si>
  <si>
    <t>Std Error (bu/ac)</t>
  </si>
  <si>
    <t>Std Error (Mg/ha)</t>
  </si>
  <si>
    <t>std error (bu/ac)</t>
  </si>
  <si>
    <t>std error (Mg/ha)</t>
  </si>
  <si>
    <t>2018 Marsden Soybean Yields</t>
  </si>
  <si>
    <t>Soybeans were harvested on 10/29/2018 with a John Deere 9450 plot combine with a 4 row head.  Weights and moisture values were obtained from the combine.  The middle 12 rows of each plot were used for data collection.</t>
  </si>
  <si>
    <t xml:space="preserve">-soybean plots were not split by herbicide treatment in 2018 (the entire plot received the same herbicide treatment).                            </t>
  </si>
  <si>
    <t>2018 Marsden Corn Yields</t>
  </si>
  <si>
    <t>Corn was harvested on 10/30/2018 with a John Deere 9450 plot combine and 4 row head.  Weights and moisture values were obtained from the combine.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</si>
</sst>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6"/>
  <sheetViews>
    <sheetView tabSelected="1" workbookViewId="0"/>
  </sheetViews>
  <sheetFormatPr defaultRowHeight="14.4" x14ac:dyDescent="0.3"/>
  <cols>
    <col min="4" max="4" width="13.21875" customWidth="1"/>
    <col min="5" max="5" width="13" customWidth="1"/>
    <col min="9" max="9" width="12.77734375" customWidth="1"/>
    <col min="10" max="10" width="13" customWidth="1"/>
    <col min="11" max="11" width="12.77734375" customWidth="1"/>
    <col min="12" max="12" width="11.88671875" customWidth="1"/>
    <col min="13" max="13" width="12.21875" customWidth="1"/>
    <col min="14" max="14" width="11.44140625" customWidth="1"/>
    <col min="15" max="15" width="14.109375" bestFit="1" customWidth="1"/>
    <col min="16" max="16" width="13.6640625" bestFit="1" customWidth="1"/>
  </cols>
  <sheetData>
    <row r="2" spans="1:13" ht="18" x14ac:dyDescent="0.35">
      <c r="A2" s="10" t="s">
        <v>48</v>
      </c>
    </row>
    <row r="3" spans="1:13" x14ac:dyDescent="0.3">
      <c r="A3" t="s">
        <v>49</v>
      </c>
    </row>
    <row r="4" spans="1:13" x14ac:dyDescent="0.3">
      <c r="A4" t="s">
        <v>27</v>
      </c>
    </row>
    <row r="6" spans="1:13" ht="43.8" thickBot="1" x14ac:dyDescent="0.35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3" t="s">
        <v>5</v>
      </c>
      <c r="G6" s="4" t="s">
        <v>6</v>
      </c>
      <c r="H6" s="3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3" t="s">
        <v>12</v>
      </c>
    </row>
    <row r="7" spans="1:13" x14ac:dyDescent="0.3">
      <c r="A7" s="1">
        <v>13</v>
      </c>
      <c r="B7" s="1" t="s">
        <v>13</v>
      </c>
      <c r="C7" s="1" t="s">
        <v>14</v>
      </c>
      <c r="D7" s="1">
        <v>920</v>
      </c>
      <c r="E7" s="1">
        <v>14.8</v>
      </c>
      <c r="F7" s="5">
        <v>275</v>
      </c>
      <c r="G7" s="5">
        <v>15</v>
      </c>
      <c r="H7" s="6">
        <f>(F7*G7)/43560</f>
        <v>9.4696969696969696E-2</v>
      </c>
      <c r="I7" s="6">
        <f>H7*0.405</f>
        <v>3.8352272727272728E-2</v>
      </c>
      <c r="J7" s="7">
        <f>((100-E7)/100)*D7/H7</f>
        <v>8277.3504000000012</v>
      </c>
      <c r="K7" s="7">
        <f>J7*(1/0.845)</f>
        <v>9795.6809467455641</v>
      </c>
      <c r="L7" s="7">
        <f>K7/56</f>
        <v>174.92287404902794</v>
      </c>
      <c r="M7" s="8">
        <f>K7*0.00112</f>
        <v>10.971162660355031</v>
      </c>
    </row>
    <row r="8" spans="1:13" x14ac:dyDescent="0.3">
      <c r="A8" s="9"/>
      <c r="B8" s="9"/>
      <c r="C8" s="1" t="s">
        <v>15</v>
      </c>
      <c r="D8" s="1">
        <v>1022</v>
      </c>
      <c r="E8" s="1">
        <v>14.8</v>
      </c>
      <c r="F8" s="5">
        <v>275</v>
      </c>
      <c r="G8" s="5">
        <v>15</v>
      </c>
      <c r="H8" s="6">
        <f t="shared" ref="H8:H30" si="0">(F8*G8)/43560</f>
        <v>9.4696969696969696E-2</v>
      </c>
      <c r="I8" s="6">
        <f t="shared" ref="I8:I30" si="1">H8*0.405</f>
        <v>3.8352272727272728E-2</v>
      </c>
      <c r="J8" s="7">
        <f t="shared" ref="J8:J30" si="2">((100-E8)/100)*D8/H8</f>
        <v>9195.0566400000007</v>
      </c>
      <c r="K8" s="7">
        <f t="shared" ref="K8:K30" si="3">J8*(1/0.845)</f>
        <v>10881.723834319528</v>
      </c>
      <c r="L8" s="7">
        <f t="shared" ref="L8:L30" si="4">K8/56</f>
        <v>194.31649704142015</v>
      </c>
      <c r="M8" s="8">
        <f t="shared" ref="M8:M30" si="5">K8*0.00112</f>
        <v>12.18753069443787</v>
      </c>
    </row>
    <row r="9" spans="1:13" x14ac:dyDescent="0.3">
      <c r="A9" s="1">
        <v>15</v>
      </c>
      <c r="B9" s="1" t="s">
        <v>16</v>
      </c>
      <c r="C9" s="1" t="s">
        <v>14</v>
      </c>
      <c r="D9" s="1">
        <v>1055</v>
      </c>
      <c r="E9" s="1">
        <v>14.9</v>
      </c>
      <c r="F9" s="5">
        <v>275</v>
      </c>
      <c r="G9" s="5">
        <v>15</v>
      </c>
      <c r="H9" s="6">
        <f t="shared" si="0"/>
        <v>9.4696969696969696E-2</v>
      </c>
      <c r="I9" s="6">
        <f t="shared" si="1"/>
        <v>3.8352272727272728E-2</v>
      </c>
      <c r="J9" s="7">
        <f t="shared" si="2"/>
        <v>9480.8207999999995</v>
      </c>
      <c r="K9" s="7">
        <f t="shared" si="3"/>
        <v>11219.90627218935</v>
      </c>
      <c r="L9" s="7">
        <f t="shared" si="4"/>
        <v>200.35546914623839</v>
      </c>
      <c r="M9" s="8">
        <f t="shared" si="5"/>
        <v>12.566295024852071</v>
      </c>
    </row>
    <row r="10" spans="1:13" x14ac:dyDescent="0.3">
      <c r="A10" s="9"/>
      <c r="B10" s="9"/>
      <c r="C10" s="1" t="s">
        <v>15</v>
      </c>
      <c r="D10" s="1">
        <v>1092</v>
      </c>
      <c r="E10" s="1">
        <v>15.1</v>
      </c>
      <c r="F10" s="5">
        <v>275</v>
      </c>
      <c r="G10" s="5">
        <v>15</v>
      </c>
      <c r="H10" s="6">
        <f t="shared" si="0"/>
        <v>9.4696969696969696E-2</v>
      </c>
      <c r="I10" s="6">
        <f t="shared" si="1"/>
        <v>3.8352272727272728E-2</v>
      </c>
      <c r="J10" s="7">
        <f t="shared" si="2"/>
        <v>9790.2604800000008</v>
      </c>
      <c r="K10" s="7">
        <f t="shared" si="3"/>
        <v>11586.107076923079</v>
      </c>
      <c r="L10" s="7">
        <f t="shared" si="4"/>
        <v>206.89476923076927</v>
      </c>
      <c r="M10" s="8">
        <f t="shared" si="5"/>
        <v>12.976439926153848</v>
      </c>
    </row>
    <row r="11" spans="1:13" x14ac:dyDescent="0.3">
      <c r="A11" s="1">
        <v>18</v>
      </c>
      <c r="B11" s="1" t="s">
        <v>17</v>
      </c>
      <c r="C11" s="1" t="s">
        <v>14</v>
      </c>
      <c r="D11" s="1">
        <v>1180</v>
      </c>
      <c r="E11" s="1">
        <v>15.1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10579.219200000001</v>
      </c>
      <c r="K11" s="7">
        <f t="shared" si="3"/>
        <v>12519.786035502961</v>
      </c>
      <c r="L11" s="7">
        <f t="shared" si="4"/>
        <v>223.56760777683857</v>
      </c>
      <c r="M11" s="8">
        <f t="shared" si="5"/>
        <v>14.022160359763316</v>
      </c>
    </row>
    <row r="12" spans="1:13" x14ac:dyDescent="0.3">
      <c r="A12" s="9"/>
      <c r="B12" s="9"/>
      <c r="C12" s="1" t="s">
        <v>15</v>
      </c>
      <c r="D12" s="1">
        <v>1234</v>
      </c>
      <c r="E12" s="1">
        <v>15.4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11024.259839999999</v>
      </c>
      <c r="K12" s="7">
        <f t="shared" si="3"/>
        <v>13046.461349112426</v>
      </c>
      <c r="L12" s="7">
        <f t="shared" si="4"/>
        <v>232.97252409129331</v>
      </c>
      <c r="M12" s="8">
        <f t="shared" si="5"/>
        <v>14.612036711005915</v>
      </c>
    </row>
    <row r="13" spans="1:13" x14ac:dyDescent="0.3">
      <c r="A13" s="1">
        <v>24</v>
      </c>
      <c r="B13" s="1" t="s">
        <v>13</v>
      </c>
      <c r="C13" s="1" t="s">
        <v>14</v>
      </c>
      <c r="D13" s="1">
        <v>1082</v>
      </c>
      <c r="E13" s="1">
        <v>14.9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9723.4579199999989</v>
      </c>
      <c r="K13" s="7">
        <f t="shared" si="3"/>
        <v>11507.050792899407</v>
      </c>
      <c r="L13" s="7">
        <f t="shared" si="4"/>
        <v>205.4830498732037</v>
      </c>
      <c r="M13" s="8">
        <f t="shared" si="5"/>
        <v>12.887896888047335</v>
      </c>
    </row>
    <row r="14" spans="1:13" x14ac:dyDescent="0.3">
      <c r="A14" s="9"/>
      <c r="B14" s="9"/>
      <c r="C14" s="1" t="s">
        <v>15</v>
      </c>
      <c r="D14" s="1">
        <v>1128</v>
      </c>
      <c r="E14" s="1">
        <v>14.9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10136.839680000001</v>
      </c>
      <c r="K14" s="7">
        <f t="shared" si="3"/>
        <v>11996.259976331363</v>
      </c>
      <c r="L14" s="7">
        <f t="shared" si="4"/>
        <v>214.21892814877432</v>
      </c>
      <c r="M14" s="8">
        <f t="shared" si="5"/>
        <v>13.435811173491125</v>
      </c>
    </row>
    <row r="15" spans="1:13" x14ac:dyDescent="0.3">
      <c r="A15" s="1">
        <v>26</v>
      </c>
      <c r="B15" s="1" t="s">
        <v>16</v>
      </c>
      <c r="C15" s="1" t="s">
        <v>14</v>
      </c>
      <c r="D15" s="1">
        <v>1107</v>
      </c>
      <c r="E15" s="1">
        <v>15.3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9901.3622400000004</v>
      </c>
      <c r="K15" s="7">
        <f t="shared" si="3"/>
        <v>11717.588449704142</v>
      </c>
      <c r="L15" s="7">
        <f t="shared" si="4"/>
        <v>209.24265088757397</v>
      </c>
      <c r="M15" s="8">
        <f t="shared" si="5"/>
        <v>13.123699063668639</v>
      </c>
    </row>
    <row r="16" spans="1:13" x14ac:dyDescent="0.3">
      <c r="A16" s="9"/>
      <c r="B16" s="9"/>
      <c r="C16" s="1" t="s">
        <v>15</v>
      </c>
      <c r="D16" s="1">
        <v>1099</v>
      </c>
      <c r="E16" s="1">
        <v>15.2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9841.4131199999993</v>
      </c>
      <c r="K16" s="7">
        <f t="shared" si="3"/>
        <v>11646.642745562131</v>
      </c>
      <c r="L16" s="7">
        <f t="shared" si="4"/>
        <v>207.97576331360946</v>
      </c>
      <c r="M16" s="8">
        <f t="shared" si="5"/>
        <v>13.044239875029586</v>
      </c>
    </row>
    <row r="17" spans="1:13" x14ac:dyDescent="0.3">
      <c r="A17" s="1">
        <v>28</v>
      </c>
      <c r="B17" s="1" t="s">
        <v>17</v>
      </c>
      <c r="C17" s="1" t="s">
        <v>14</v>
      </c>
      <c r="D17" s="1">
        <v>1162</v>
      </c>
      <c r="E17" s="1">
        <v>15.2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10405.57056</v>
      </c>
      <c r="K17" s="7">
        <f t="shared" si="3"/>
        <v>12314.284686390532</v>
      </c>
      <c r="L17" s="7">
        <f t="shared" si="4"/>
        <v>219.89794082840237</v>
      </c>
      <c r="M17" s="8">
        <f t="shared" si="5"/>
        <v>13.791998848757395</v>
      </c>
    </row>
    <row r="18" spans="1:13" x14ac:dyDescent="0.3">
      <c r="A18" s="9"/>
      <c r="B18" s="9"/>
      <c r="C18" s="1" t="s">
        <v>15</v>
      </c>
      <c r="D18" s="1">
        <v>1159</v>
      </c>
      <c r="E18" s="1">
        <v>14.9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10415.42304</v>
      </c>
      <c r="K18" s="7">
        <f t="shared" si="3"/>
        <v>12325.944426035503</v>
      </c>
      <c r="L18" s="7">
        <f t="shared" si="4"/>
        <v>220.10615046491969</v>
      </c>
      <c r="M18" s="8">
        <f t="shared" si="5"/>
        <v>13.805057757159762</v>
      </c>
    </row>
    <row r="19" spans="1:13" x14ac:dyDescent="0.3">
      <c r="A19" s="1">
        <v>34</v>
      </c>
      <c r="B19" s="1" t="s">
        <v>13</v>
      </c>
      <c r="C19" s="1" t="s">
        <v>14</v>
      </c>
      <c r="D19" s="1">
        <v>826.3</v>
      </c>
      <c r="E19" s="1">
        <v>14.9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7425.5945279999996</v>
      </c>
      <c r="K19" s="7">
        <f t="shared" si="3"/>
        <v>8787.6858319526618</v>
      </c>
      <c r="L19" s="7">
        <f t="shared" si="4"/>
        <v>156.92296128486896</v>
      </c>
      <c r="M19" s="8">
        <f t="shared" si="5"/>
        <v>9.8422081317869807</v>
      </c>
    </row>
    <row r="20" spans="1:13" x14ac:dyDescent="0.3">
      <c r="A20" s="9"/>
      <c r="B20" s="9"/>
      <c r="C20" s="1" t="s">
        <v>15</v>
      </c>
      <c r="D20" s="1">
        <v>849.9</v>
      </c>
      <c r="E20" s="1">
        <v>15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7628.7024000000001</v>
      </c>
      <c r="K20" s="7">
        <f t="shared" si="3"/>
        <v>9028.0501775147932</v>
      </c>
      <c r="L20" s="7">
        <f t="shared" si="4"/>
        <v>161.21518174133558</v>
      </c>
      <c r="M20" s="8">
        <f t="shared" si="5"/>
        <v>10.111416198816567</v>
      </c>
    </row>
    <row r="21" spans="1:13" x14ac:dyDescent="0.3">
      <c r="A21" s="1">
        <v>36</v>
      </c>
      <c r="B21" s="1" t="s">
        <v>16</v>
      </c>
      <c r="C21" s="1" t="s">
        <v>14</v>
      </c>
      <c r="D21" s="1">
        <v>1201</v>
      </c>
      <c r="E21" s="1">
        <v>15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10780.175999999999</v>
      </c>
      <c r="K21" s="7">
        <f t="shared" si="3"/>
        <v>12757.604733727811</v>
      </c>
      <c r="L21" s="7">
        <f t="shared" si="4"/>
        <v>227.81437024513949</v>
      </c>
      <c r="M21" s="8">
        <f t="shared" si="5"/>
        <v>14.288517301775146</v>
      </c>
    </row>
    <row r="22" spans="1:13" x14ac:dyDescent="0.3">
      <c r="A22" s="9"/>
      <c r="B22" s="9"/>
      <c r="C22" s="1" t="s">
        <v>15</v>
      </c>
      <c r="D22" s="1">
        <v>1185</v>
      </c>
      <c r="E22" s="1">
        <v>14.9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10649.0736</v>
      </c>
      <c r="K22" s="7">
        <f t="shared" si="3"/>
        <v>12602.453964497041</v>
      </c>
      <c r="L22" s="7">
        <f t="shared" si="4"/>
        <v>225.04382079459</v>
      </c>
      <c r="M22" s="8">
        <f t="shared" si="5"/>
        <v>14.114748440236685</v>
      </c>
    </row>
    <row r="23" spans="1:13" x14ac:dyDescent="0.3">
      <c r="A23" s="1">
        <v>37</v>
      </c>
      <c r="B23" s="1" t="s">
        <v>17</v>
      </c>
      <c r="C23" s="1" t="s">
        <v>14</v>
      </c>
      <c r="D23" s="1">
        <v>1253</v>
      </c>
      <c r="E23" s="1">
        <v>15.1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11233.696320000001</v>
      </c>
      <c r="K23" s="7">
        <f t="shared" si="3"/>
        <v>13294.315171597635</v>
      </c>
      <c r="L23" s="7">
        <f t="shared" si="4"/>
        <v>237.39848520710061</v>
      </c>
      <c r="M23" s="8">
        <f t="shared" si="5"/>
        <v>14.88963299218935</v>
      </c>
    </row>
    <row r="24" spans="1:13" x14ac:dyDescent="0.3">
      <c r="A24" s="9"/>
      <c r="B24" s="9"/>
      <c r="C24" s="1" t="s">
        <v>15</v>
      </c>
      <c r="D24" s="1">
        <v>1267</v>
      </c>
      <c r="E24" s="1">
        <v>15.3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11332.453439999999</v>
      </c>
      <c r="K24" s="7">
        <f t="shared" si="3"/>
        <v>13411.187502958579</v>
      </c>
      <c r="L24" s="7">
        <f t="shared" si="4"/>
        <v>239.48549112426034</v>
      </c>
      <c r="M24" s="8">
        <f t="shared" si="5"/>
        <v>15.020530003313608</v>
      </c>
    </row>
    <row r="25" spans="1:13" x14ac:dyDescent="0.3">
      <c r="A25" s="1">
        <v>44</v>
      </c>
      <c r="B25" s="1" t="s">
        <v>13</v>
      </c>
      <c r="C25" s="1" t="s">
        <v>14</v>
      </c>
      <c r="D25" s="1">
        <v>982.2</v>
      </c>
      <c r="E25" s="1">
        <v>15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8816.2271999999994</v>
      </c>
      <c r="K25" s="7">
        <f t="shared" si="3"/>
        <v>10433.404970414202</v>
      </c>
      <c r="L25" s="7">
        <f t="shared" si="4"/>
        <v>186.31080304311075</v>
      </c>
      <c r="M25" s="8">
        <f t="shared" si="5"/>
        <v>11.685413566863906</v>
      </c>
    </row>
    <row r="26" spans="1:13" x14ac:dyDescent="0.3">
      <c r="A26" s="9"/>
      <c r="B26" s="9"/>
      <c r="C26" s="1" t="s">
        <v>15</v>
      </c>
      <c r="D26" s="1">
        <v>1054</v>
      </c>
      <c r="E26" s="1">
        <v>15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9460.7039999999997</v>
      </c>
      <c r="K26" s="7">
        <f t="shared" si="3"/>
        <v>11196.099408284024</v>
      </c>
      <c r="L26" s="7">
        <f t="shared" si="4"/>
        <v>199.93034657650043</v>
      </c>
      <c r="M26" s="8">
        <f t="shared" si="5"/>
        <v>12.539631337278106</v>
      </c>
    </row>
    <row r="27" spans="1:13" x14ac:dyDescent="0.3">
      <c r="A27" s="1">
        <v>46</v>
      </c>
      <c r="B27" s="1" t="s">
        <v>17</v>
      </c>
      <c r="C27" s="1" t="s">
        <v>14</v>
      </c>
      <c r="D27" s="1">
        <v>1108</v>
      </c>
      <c r="E27" s="1">
        <v>15.1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9933.7075200000018</v>
      </c>
      <c r="K27" s="7">
        <f t="shared" si="3"/>
        <v>11755.866887573968</v>
      </c>
      <c r="L27" s="7">
        <f t="shared" si="4"/>
        <v>209.9261944209637</v>
      </c>
      <c r="M27" s="8">
        <f t="shared" si="5"/>
        <v>13.166570914082843</v>
      </c>
    </row>
    <row r="28" spans="1:13" x14ac:dyDescent="0.3">
      <c r="A28" s="9"/>
      <c r="B28" s="9"/>
      <c r="C28" s="1" t="s">
        <v>15</v>
      </c>
      <c r="D28" s="1">
        <v>1133</v>
      </c>
      <c r="E28" s="1">
        <v>15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10169.807999999999</v>
      </c>
      <c r="K28" s="7">
        <f t="shared" si="3"/>
        <v>12035.275739644971</v>
      </c>
      <c r="L28" s="7">
        <f t="shared" si="4"/>
        <v>214.9156382079459</v>
      </c>
      <c r="M28" s="8">
        <f t="shared" si="5"/>
        <v>13.479508828402366</v>
      </c>
    </row>
    <row r="29" spans="1:13" x14ac:dyDescent="0.3">
      <c r="A29" s="1">
        <v>47</v>
      </c>
      <c r="B29" s="1" t="s">
        <v>16</v>
      </c>
      <c r="C29" s="1" t="s">
        <v>14</v>
      </c>
      <c r="D29" s="1">
        <v>1046</v>
      </c>
      <c r="E29" s="1">
        <v>15.1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9377.8502400000016</v>
      </c>
      <c r="K29" s="7">
        <f t="shared" si="3"/>
        <v>11098.047621301777</v>
      </c>
      <c r="L29" s="7">
        <f t="shared" si="4"/>
        <v>198.17942180896031</v>
      </c>
      <c r="M29" s="8">
        <f t="shared" si="5"/>
        <v>12.42981333585799</v>
      </c>
    </row>
    <row r="30" spans="1:13" x14ac:dyDescent="0.3">
      <c r="A30" s="9"/>
      <c r="B30" s="9"/>
      <c r="C30" s="1" t="s">
        <v>15</v>
      </c>
      <c r="D30" s="1">
        <v>1036</v>
      </c>
      <c r="E30" s="1">
        <v>15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9299.1360000000004</v>
      </c>
      <c r="K30" s="7">
        <f t="shared" si="3"/>
        <v>11004.894674556213</v>
      </c>
      <c r="L30" s="7">
        <f t="shared" si="4"/>
        <v>196.51597633136095</v>
      </c>
      <c r="M30" s="8">
        <f t="shared" si="5"/>
        <v>12.325482035502958</v>
      </c>
    </row>
    <row r="33" spans="11:16" ht="15" thickBot="1" x14ac:dyDescent="0.35">
      <c r="L33" s="18" t="s">
        <v>18</v>
      </c>
      <c r="M33" s="18" t="s">
        <v>19</v>
      </c>
      <c r="N33" s="20"/>
      <c r="O33" s="20" t="s">
        <v>43</v>
      </c>
      <c r="P33" s="20" t="s">
        <v>44</v>
      </c>
    </row>
    <row r="34" spans="11:16" x14ac:dyDescent="0.3">
      <c r="K34" s="21" t="s">
        <v>20</v>
      </c>
      <c r="L34" s="22">
        <f>AVERAGE(L7,L13,L19,L25)</f>
        <v>180.90992206255282</v>
      </c>
      <c r="M34" s="37">
        <f>AVERAGE(M7,M13,M19,M25)</f>
        <v>11.346670311763313</v>
      </c>
      <c r="N34" s="21" t="s">
        <v>20</v>
      </c>
      <c r="O34" s="30">
        <f>STDEV(L7,L13,L19,L25)/2</f>
        <v>10.182612455517543</v>
      </c>
      <c r="P34" s="30">
        <f>STDEV(M7,M13,M19,M25)/2</f>
        <v>0.63865345321006028</v>
      </c>
    </row>
    <row r="35" spans="11:16" x14ac:dyDescent="0.3">
      <c r="K35" s="23" t="s">
        <v>21</v>
      </c>
      <c r="L35" s="12">
        <f>AVERAGE(L8,L14,L20,L26)</f>
        <v>192.42023837700759</v>
      </c>
      <c r="M35" s="38">
        <f>AVERAGE(M8,M14,M20,M26)</f>
        <v>12.068597351005916</v>
      </c>
      <c r="N35" s="23" t="s">
        <v>21</v>
      </c>
      <c r="O35" s="19">
        <f>STDEV(L8,L14,L20,L26)/2</f>
        <v>11.213592783952423</v>
      </c>
      <c r="P35" s="19">
        <f>STDEV(M8,M14,M20,M26)/2</f>
        <v>0.70331653940948524</v>
      </c>
    </row>
    <row r="36" spans="11:16" x14ac:dyDescent="0.3">
      <c r="K36" s="23" t="s">
        <v>22</v>
      </c>
      <c r="L36" s="12">
        <f>AVERAGE(L9,L15,L21,L29)</f>
        <v>208.89797802197805</v>
      </c>
      <c r="M36" s="12">
        <f>AVERAGE(M9,M15,M21,M29)</f>
        <v>13.102081181538463</v>
      </c>
      <c r="N36" s="23" t="s">
        <v>22</v>
      </c>
      <c r="O36" s="19">
        <f>STDEV(L9,L15,L21,L29)/2</f>
        <v>6.7441987373623098</v>
      </c>
      <c r="P36" s="19">
        <f>STDEV(M9,M15,M21,M29)/2</f>
        <v>0.42299614480736375</v>
      </c>
    </row>
    <row r="37" spans="11:16" x14ac:dyDescent="0.3">
      <c r="K37" s="23" t="s">
        <v>23</v>
      </c>
      <c r="L37" s="12">
        <f>AVERAGE(L10,L16,L22,L30)</f>
        <v>209.10758241758242</v>
      </c>
      <c r="M37" s="12">
        <f>AVERAGE(M10,M16,M22,M30)</f>
        <v>13.115227569230768</v>
      </c>
      <c r="N37" s="23" t="s">
        <v>23</v>
      </c>
      <c r="O37" s="19">
        <f>STDEV(L10,L16,L22,L30)/2</f>
        <v>5.9068448580385065</v>
      </c>
      <c r="P37" s="19">
        <f>STDEV(M10,M16,M22,M30)/2</f>
        <v>0.37047730949617524</v>
      </c>
    </row>
    <row r="38" spans="11:16" x14ac:dyDescent="0.3">
      <c r="K38" s="23" t="s">
        <v>24</v>
      </c>
      <c r="L38" s="12">
        <f>AVERAGE(L11,L17,L23,L27)</f>
        <v>222.69755705832631</v>
      </c>
      <c r="M38" s="12">
        <f>AVERAGE(M11,M17,M23,M27)</f>
        <v>13.967590778698227</v>
      </c>
      <c r="N38" s="23" t="s">
        <v>24</v>
      </c>
      <c r="O38" s="19">
        <f>STDEV(L11,L17,L23,L27)/2</f>
        <v>5.6849203405301658</v>
      </c>
      <c r="P38" s="19">
        <f>STDEV(M11,M17,M23,M27)/2</f>
        <v>0.35655820375805203</v>
      </c>
    </row>
    <row r="39" spans="11:16" x14ac:dyDescent="0.3">
      <c r="K39" s="23" t="s">
        <v>25</v>
      </c>
      <c r="L39" s="12">
        <f>AVERAGE(L12,L18,L24,L28)</f>
        <v>226.86995097210482</v>
      </c>
      <c r="M39" s="12">
        <f>AVERAGE(M12,M18,M24,M28)</f>
        <v>14.229283324970414</v>
      </c>
      <c r="N39" s="23" t="s">
        <v>25</v>
      </c>
      <c r="O39" s="19">
        <f>STDEV(L12,L18,L24,L28)/2</f>
        <v>5.6645670838557214</v>
      </c>
      <c r="P39" s="19">
        <f>STDEV(M12,M18,M24,M28)/2</f>
        <v>0.35528164749943092</v>
      </c>
    </row>
    <row r="40" spans="11:16" x14ac:dyDescent="0.3">
      <c r="K40" s="25"/>
      <c r="L40" s="9"/>
      <c r="M40" s="26"/>
      <c r="N40" s="25"/>
      <c r="O40" s="35"/>
      <c r="P40" s="36"/>
    </row>
    <row r="41" spans="11:16" x14ac:dyDescent="0.3">
      <c r="K41" s="23" t="s">
        <v>13</v>
      </c>
      <c r="L41" s="12">
        <f>AVERAGE(L7,L8,L13,L14,L19,L20,L25,L26)</f>
        <v>186.66508021978024</v>
      </c>
      <c r="M41" s="12">
        <f>AVERAGE(M7,M8,M13,M14,M19,M20,M25,M26)</f>
        <v>11.707633831384616</v>
      </c>
      <c r="N41" s="23" t="s">
        <v>13</v>
      </c>
      <c r="O41" s="19">
        <f>STDEV(L7,L8,L13,L14,L19,L20,L25,L26)/2.8</f>
        <v>7.4158764634790284</v>
      </c>
      <c r="P41" s="19">
        <f>STDEV(M7,M8,M13,M14,M19,M20,M25,M26)/2.8</f>
        <v>0.46512377178940112</v>
      </c>
    </row>
    <row r="42" spans="11:16" x14ac:dyDescent="0.3">
      <c r="K42" s="23" t="s">
        <v>16</v>
      </c>
      <c r="L42" s="12">
        <f>AVERAGE(L9,L10,L15,L16,L21,L22,L29,L30)</f>
        <v>209.00278021978022</v>
      </c>
      <c r="M42" s="12">
        <f>AVERAGE(M9,M10,M15,M16,M21,M22,M29,M30)</f>
        <v>13.108654375384614</v>
      </c>
      <c r="N42" s="23" t="s">
        <v>16</v>
      </c>
      <c r="O42" s="19">
        <f>STDEV(L9,L10,L15,L16,L21,L22,L29,L30)/2.8</f>
        <v>4.1924118019520478</v>
      </c>
      <c r="P42" s="19">
        <f>STDEV(M9,M10,M15,M16,M21,M22,M29,M30)/2.8</f>
        <v>0.26294806821843236</v>
      </c>
    </row>
    <row r="43" spans="11:16" x14ac:dyDescent="0.3">
      <c r="K43" s="23" t="s">
        <v>17</v>
      </c>
      <c r="L43" s="12">
        <f>AVERAGE(L11,L12,L17,L18,L23,L24,L27,L28)</f>
        <v>224.78375401521555</v>
      </c>
      <c r="M43" s="12">
        <f>AVERAGE(M11,M12,M17,M18,M23,M24,M27,M28)</f>
        <v>14.09843705183432</v>
      </c>
      <c r="N43" s="23" t="s">
        <v>17</v>
      </c>
      <c r="O43" s="19">
        <f>STDEV(L11,L12,L17,L18,L23,L24,L27,L28)/2.8</f>
        <v>3.8363133160381353</v>
      </c>
      <c r="P43" s="19">
        <f>STDEV(M11,M12,M17,M18,M23,M24,M27,M28)/2.8</f>
        <v>0.24061357118191187</v>
      </c>
    </row>
    <row r="44" spans="11:16" x14ac:dyDescent="0.3">
      <c r="K44" s="25"/>
      <c r="L44" s="9"/>
      <c r="M44" s="36"/>
      <c r="N44" s="25"/>
      <c r="O44" s="35"/>
      <c r="P44" s="36"/>
    </row>
    <row r="45" spans="11:16" x14ac:dyDescent="0.3">
      <c r="K45" s="23" t="s">
        <v>26</v>
      </c>
      <c r="L45" s="12">
        <f>AVERAGE(L7,L9,L11,L13,L15,L17,L19,L21,L23,L25,L27,L29)</f>
        <v>204.16848571428577</v>
      </c>
      <c r="M45" s="24">
        <f>AVERAGE(M7,M9,M11,M13,M15,M17,M19,M21,M23,M25,M27,M29)</f>
        <v>12.805447424000002</v>
      </c>
      <c r="N45" s="23" t="s">
        <v>26</v>
      </c>
      <c r="O45" s="19">
        <f>STDEV(L7,L9,L11,L13,L15,L17,L19,L21,L23,L25,L27,L29)/3.5</f>
        <v>6.5632241554699462</v>
      </c>
      <c r="P45" s="24">
        <f>STDEV(M7,M9,M11,M13,M15,M17,M19,M21,M23,M25,M27,M29)/3.5</f>
        <v>0.4116454190310706</v>
      </c>
    </row>
    <row r="46" spans="11:16" ht="15" thickBot="1" x14ac:dyDescent="0.35">
      <c r="K46" s="27" t="s">
        <v>15</v>
      </c>
      <c r="L46" s="28">
        <f>AVERAGE(L8,L10,L12,L14,L16,L18,L20,L22,L24,L26,L28,L30)</f>
        <v>209.46592392223158</v>
      </c>
      <c r="M46" s="29">
        <f>AVERAGE(M8,M10,M12,M14,M16,M18,M20,M22,M24,M26,M28,M30)</f>
        <v>13.137702748402367</v>
      </c>
      <c r="N46" s="27" t="s">
        <v>15</v>
      </c>
      <c r="O46" s="31">
        <f>STDEV(L8,L10,L12,L14,L16,L18,L20,L22,L24,L26,L28,L30)/3.5</f>
        <v>5.8977115414400556</v>
      </c>
      <c r="P46" s="29">
        <f>STDEV(M8,M10,M12,M14,M16,M18,M20,M22,M24,M26,M28,M30)/3.5</f>
        <v>0.36990446787912029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7"/>
  <sheetViews>
    <sheetView workbookViewId="0"/>
  </sheetViews>
  <sheetFormatPr defaultRowHeight="14.4" x14ac:dyDescent="0.3"/>
  <cols>
    <col min="3" max="3" width="9.5546875" bestFit="1" customWidth="1"/>
    <col min="4" max="4" width="20.44140625" bestFit="1" customWidth="1"/>
    <col min="5" max="5" width="10.21875" bestFit="1" customWidth="1"/>
    <col min="7" max="7" width="10.33203125" customWidth="1"/>
    <col min="8" max="8" width="12.21875" customWidth="1"/>
    <col min="9" max="9" width="11.109375" customWidth="1"/>
    <col min="10" max="10" width="11.6640625" customWidth="1"/>
    <col min="11" max="11" width="12.44140625" customWidth="1"/>
    <col min="12" max="12" width="12.21875" customWidth="1"/>
    <col min="13" max="13" width="12.5546875" customWidth="1"/>
    <col min="14" max="14" width="13.21875" customWidth="1"/>
    <col min="15" max="15" width="15.21875" customWidth="1"/>
    <col min="16" max="16" width="15.5546875" bestFit="1" customWidth="1"/>
  </cols>
  <sheetData>
    <row r="2" spans="1:13" ht="18" x14ac:dyDescent="0.35">
      <c r="A2" s="10" t="s">
        <v>45</v>
      </c>
    </row>
    <row r="3" spans="1:13" x14ac:dyDescent="0.3">
      <c r="A3" t="s">
        <v>46</v>
      </c>
    </row>
    <row r="4" spans="1:13" x14ac:dyDescent="0.3">
      <c r="A4" t="s">
        <v>27</v>
      </c>
    </row>
    <row r="5" spans="1:13" x14ac:dyDescent="0.3">
      <c r="A5" s="14" t="s">
        <v>47</v>
      </c>
    </row>
    <row r="6" spans="1:13" x14ac:dyDescent="0.3">
      <c r="B6" t="s">
        <v>40</v>
      </c>
    </row>
    <row r="8" spans="1:13" ht="43.8" thickBot="1" x14ac:dyDescent="0.35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3" t="s">
        <v>5</v>
      </c>
      <c r="G8" s="4" t="s">
        <v>6</v>
      </c>
      <c r="H8" s="3" t="s">
        <v>7</v>
      </c>
      <c r="I8" s="4" t="s">
        <v>8</v>
      </c>
      <c r="J8" s="4" t="s">
        <v>9</v>
      </c>
      <c r="K8" s="4" t="s">
        <v>28</v>
      </c>
      <c r="L8" s="4" t="s">
        <v>29</v>
      </c>
      <c r="M8" s="3" t="s">
        <v>30</v>
      </c>
    </row>
    <row r="9" spans="1:13" x14ac:dyDescent="0.3">
      <c r="A9" s="5">
        <v>11</v>
      </c>
      <c r="B9" s="5" t="s">
        <v>32</v>
      </c>
      <c r="C9" s="5" t="s">
        <v>14</v>
      </c>
      <c r="D9" s="15">
        <v>257.5</v>
      </c>
      <c r="E9" s="5">
        <v>12.7</v>
      </c>
      <c r="F9" s="5">
        <v>265</v>
      </c>
      <c r="G9" s="5">
        <v>15</v>
      </c>
      <c r="H9" s="6">
        <f>(F9*G9)/43560</f>
        <v>9.1253443526170805E-2</v>
      </c>
      <c r="I9" s="6">
        <f>H9*0.405</f>
        <v>3.6957644628099182E-2</v>
      </c>
      <c r="J9" s="7">
        <f>((100-E9)/100)*D9/H9</f>
        <v>2463.441283018868</v>
      </c>
      <c r="K9" s="7">
        <f>J9*(1/0.87)</f>
        <v>2831.5417046193884</v>
      </c>
      <c r="L9" s="7">
        <f>K9/60</f>
        <v>47.19236174365647</v>
      </c>
      <c r="M9" s="8">
        <f>K9*0.00112</f>
        <v>3.1713267091737145</v>
      </c>
    </row>
    <row r="10" spans="1:13" x14ac:dyDescent="0.3">
      <c r="A10" s="9"/>
      <c r="B10" s="9"/>
      <c r="C10" s="1" t="s">
        <v>15</v>
      </c>
      <c r="D10" s="16">
        <v>215.1</v>
      </c>
      <c r="E10" s="1">
        <v>12.6</v>
      </c>
      <c r="F10" s="5">
        <v>265</v>
      </c>
      <c r="G10" s="5">
        <v>15</v>
      </c>
      <c r="H10" s="6">
        <f t="shared" ref="H10:H32" si="0">(F10*G10)/43560</f>
        <v>9.1253443526170805E-2</v>
      </c>
      <c r="I10" s="6">
        <f t="shared" ref="I10:I32" si="1">H10*0.405</f>
        <v>3.6957644628099182E-2</v>
      </c>
      <c r="J10" s="7">
        <f t="shared" ref="J10:J32" si="2">((100-E10)/100)*D10/H10</f>
        <v>2060.1677343396227</v>
      </c>
      <c r="K10" s="7">
        <f t="shared" ref="K10:K32" si="3">J10*(1/0.87)</f>
        <v>2368.008890045543</v>
      </c>
      <c r="L10" s="7">
        <f t="shared" ref="L10:L32" si="4">K10/60</f>
        <v>39.466814834092382</v>
      </c>
      <c r="M10" s="8">
        <f t="shared" ref="M10:M32" si="5">K10*0.00112</f>
        <v>2.652169956851008</v>
      </c>
    </row>
    <row r="11" spans="1:13" x14ac:dyDescent="0.3">
      <c r="A11" s="1">
        <v>14</v>
      </c>
      <c r="B11" s="1" t="s">
        <v>31</v>
      </c>
      <c r="C11" s="5" t="s">
        <v>14</v>
      </c>
      <c r="D11" s="16">
        <v>244.5</v>
      </c>
      <c r="E11" s="1">
        <v>12.5</v>
      </c>
      <c r="F11" s="5">
        <v>265</v>
      </c>
      <c r="G11" s="5">
        <v>15</v>
      </c>
      <c r="H11" s="6">
        <f t="shared" si="0"/>
        <v>9.1253443526170805E-2</v>
      </c>
      <c r="I11" s="6">
        <f t="shared" si="1"/>
        <v>3.6957644628099182E-2</v>
      </c>
      <c r="J11" s="7">
        <f t="shared" si="2"/>
        <v>2344.4320754716978</v>
      </c>
      <c r="K11" s="7">
        <f t="shared" si="3"/>
        <v>2694.7495120364342</v>
      </c>
      <c r="L11" s="7">
        <f t="shared" si="4"/>
        <v>44.912491867273907</v>
      </c>
      <c r="M11" s="8">
        <f t="shared" si="5"/>
        <v>3.0181194534808062</v>
      </c>
    </row>
    <row r="12" spans="1:13" x14ac:dyDescent="0.3">
      <c r="A12" s="9"/>
      <c r="B12" s="9"/>
      <c r="C12" s="1" t="s">
        <v>15</v>
      </c>
      <c r="D12" s="16">
        <v>257.10000000000002</v>
      </c>
      <c r="E12" s="1">
        <v>12.7</v>
      </c>
      <c r="F12" s="5">
        <v>265</v>
      </c>
      <c r="G12" s="5">
        <v>15</v>
      </c>
      <c r="H12" s="6">
        <f t="shared" si="0"/>
        <v>9.1253443526170805E-2</v>
      </c>
      <c r="I12" s="6">
        <f t="shared" si="1"/>
        <v>3.6957644628099182E-2</v>
      </c>
      <c r="J12" s="7">
        <f t="shared" si="2"/>
        <v>2459.6145781132077</v>
      </c>
      <c r="K12" s="7">
        <f t="shared" si="3"/>
        <v>2827.1431932335718</v>
      </c>
      <c r="L12" s="7">
        <f t="shared" si="4"/>
        <v>47.119053220559529</v>
      </c>
      <c r="M12" s="8">
        <f t="shared" si="5"/>
        <v>3.1664003764216</v>
      </c>
    </row>
    <row r="13" spans="1:13" x14ac:dyDescent="0.3">
      <c r="A13" s="1">
        <v>19</v>
      </c>
      <c r="B13" s="1" t="s">
        <v>33</v>
      </c>
      <c r="C13" s="5" t="s">
        <v>14</v>
      </c>
      <c r="D13" s="16">
        <v>165.8</v>
      </c>
      <c r="E13" s="1">
        <v>12.8</v>
      </c>
      <c r="F13" s="5">
        <v>265</v>
      </c>
      <c r="G13" s="5">
        <v>15</v>
      </c>
      <c r="H13" s="6">
        <f t="shared" si="0"/>
        <v>9.1253443526170805E-2</v>
      </c>
      <c r="I13" s="6">
        <f t="shared" si="1"/>
        <v>3.6957644628099182E-2</v>
      </c>
      <c r="J13" s="7">
        <f t="shared" si="2"/>
        <v>1584.3522656603775</v>
      </c>
      <c r="K13" s="7">
        <f t="shared" si="3"/>
        <v>1821.0945582303189</v>
      </c>
      <c r="L13" s="7">
        <f t="shared" si="4"/>
        <v>30.351575970505316</v>
      </c>
      <c r="M13" s="8">
        <f t="shared" si="5"/>
        <v>2.0396259052179571</v>
      </c>
    </row>
    <row r="14" spans="1:13" x14ac:dyDescent="0.3">
      <c r="A14" s="9"/>
      <c r="B14" s="9"/>
      <c r="C14" s="1" t="s">
        <v>15</v>
      </c>
      <c r="D14" s="16">
        <v>195.9</v>
      </c>
      <c r="E14" s="1">
        <v>12.8</v>
      </c>
      <c r="F14" s="5">
        <v>265</v>
      </c>
      <c r="G14" s="5">
        <v>15</v>
      </c>
      <c r="H14" s="6">
        <f t="shared" si="0"/>
        <v>9.1253443526170805E-2</v>
      </c>
      <c r="I14" s="6">
        <f t="shared" si="1"/>
        <v>3.6957644628099182E-2</v>
      </c>
      <c r="J14" s="7">
        <f t="shared" si="2"/>
        <v>1871.981959245283</v>
      </c>
      <c r="K14" s="7">
        <f t="shared" si="3"/>
        <v>2151.7034014313595</v>
      </c>
      <c r="L14" s="7">
        <f t="shared" si="4"/>
        <v>35.861723357189327</v>
      </c>
      <c r="M14" s="8">
        <f t="shared" si="5"/>
        <v>2.4099078096031223</v>
      </c>
    </row>
    <row r="15" spans="1:13" x14ac:dyDescent="0.3">
      <c r="A15" s="1">
        <v>23</v>
      </c>
      <c r="B15" s="1" t="s">
        <v>32</v>
      </c>
      <c r="C15" s="5" t="s">
        <v>14</v>
      </c>
      <c r="D15" s="16">
        <v>228.3</v>
      </c>
      <c r="E15" s="1">
        <v>13</v>
      </c>
      <c r="F15" s="5">
        <v>265</v>
      </c>
      <c r="G15" s="5">
        <v>15</v>
      </c>
      <c r="H15" s="6">
        <f t="shared" si="0"/>
        <v>9.1253443526170805E-2</v>
      </c>
      <c r="I15" s="6">
        <f t="shared" si="1"/>
        <v>3.6957644628099182E-2</v>
      </c>
      <c r="J15" s="7">
        <f t="shared" si="2"/>
        <v>2176.5863547169811</v>
      </c>
      <c r="K15" s="7">
        <f t="shared" si="3"/>
        <v>2501.8233962264148</v>
      </c>
      <c r="L15" s="7">
        <f t="shared" si="4"/>
        <v>41.697056603773582</v>
      </c>
      <c r="M15" s="8">
        <f t="shared" si="5"/>
        <v>2.8020422037735844</v>
      </c>
    </row>
    <row r="16" spans="1:13" x14ac:dyDescent="0.3">
      <c r="A16" s="9"/>
      <c r="B16" s="9"/>
      <c r="C16" s="1" t="s">
        <v>15</v>
      </c>
      <c r="D16" s="16">
        <v>246.9</v>
      </c>
      <c r="E16" s="1">
        <v>13</v>
      </c>
      <c r="F16" s="5">
        <v>265</v>
      </c>
      <c r="G16" s="5">
        <v>15</v>
      </c>
      <c r="H16" s="6">
        <f t="shared" si="0"/>
        <v>9.1253443526170805E-2</v>
      </c>
      <c r="I16" s="6">
        <f t="shared" si="1"/>
        <v>3.6957644628099182E-2</v>
      </c>
      <c r="J16" s="7">
        <f t="shared" si="2"/>
        <v>2353.9166490566035</v>
      </c>
      <c r="K16" s="7">
        <f t="shared" si="3"/>
        <v>2705.6513207547164</v>
      </c>
      <c r="L16" s="7">
        <f t="shared" si="4"/>
        <v>45.094188679245271</v>
      </c>
      <c r="M16" s="8">
        <f t="shared" si="5"/>
        <v>3.0303294792452822</v>
      </c>
    </row>
    <row r="17" spans="1:13" x14ac:dyDescent="0.3">
      <c r="A17" s="1">
        <v>27</v>
      </c>
      <c r="B17" s="1" t="s">
        <v>33</v>
      </c>
      <c r="C17" s="5" t="s">
        <v>14</v>
      </c>
      <c r="D17" s="16">
        <v>210.7</v>
      </c>
      <c r="E17" s="1">
        <v>13.2</v>
      </c>
      <c r="F17" s="5">
        <v>265</v>
      </c>
      <c r="G17" s="5">
        <v>15</v>
      </c>
      <c r="H17" s="6">
        <f t="shared" si="0"/>
        <v>9.1253443526170805E-2</v>
      </c>
      <c r="I17" s="6">
        <f t="shared" si="1"/>
        <v>3.6957644628099182E-2</v>
      </c>
      <c r="J17" s="7">
        <f t="shared" si="2"/>
        <v>2004.1720392452828</v>
      </c>
      <c r="K17" s="7">
        <f t="shared" si="3"/>
        <v>2303.6460221210145</v>
      </c>
      <c r="L17" s="7">
        <f t="shared" si="4"/>
        <v>38.394100368683574</v>
      </c>
      <c r="M17" s="8">
        <f t="shared" si="5"/>
        <v>2.5800835447755359</v>
      </c>
    </row>
    <row r="18" spans="1:13" x14ac:dyDescent="0.3">
      <c r="A18" s="9"/>
      <c r="B18" s="9"/>
      <c r="C18" s="1" t="s">
        <v>15</v>
      </c>
      <c r="D18" s="16">
        <v>223.2</v>
      </c>
      <c r="E18" s="1">
        <v>13</v>
      </c>
      <c r="F18" s="5">
        <v>265</v>
      </c>
      <c r="G18" s="5">
        <v>15</v>
      </c>
      <c r="H18" s="6">
        <f t="shared" si="0"/>
        <v>9.1253443526170805E-2</v>
      </c>
      <c r="I18" s="6">
        <f t="shared" si="1"/>
        <v>3.6957644628099182E-2</v>
      </c>
      <c r="J18" s="7">
        <f t="shared" si="2"/>
        <v>2127.9635320754714</v>
      </c>
      <c r="K18" s="7">
        <f t="shared" si="3"/>
        <v>2445.9350943396221</v>
      </c>
      <c r="L18" s="7">
        <f t="shared" si="4"/>
        <v>40.765584905660369</v>
      </c>
      <c r="M18" s="8">
        <f t="shared" si="5"/>
        <v>2.7394473056603763</v>
      </c>
    </row>
    <row r="19" spans="1:13" x14ac:dyDescent="0.3">
      <c r="A19" s="1">
        <v>29</v>
      </c>
      <c r="B19" s="1" t="s">
        <v>31</v>
      </c>
      <c r="C19" s="5" t="s">
        <v>14</v>
      </c>
      <c r="D19" s="16">
        <v>255.7</v>
      </c>
      <c r="E19" s="1">
        <v>13</v>
      </c>
      <c r="F19" s="5">
        <v>265</v>
      </c>
      <c r="G19" s="5">
        <v>15</v>
      </c>
      <c r="H19" s="6">
        <f t="shared" si="0"/>
        <v>9.1253443526170805E-2</v>
      </c>
      <c r="I19" s="6">
        <f t="shared" si="1"/>
        <v>3.6957644628099182E-2</v>
      </c>
      <c r="J19" s="7">
        <f t="shared" si="2"/>
        <v>2437.8148528301886</v>
      </c>
      <c r="K19" s="7">
        <f t="shared" si="3"/>
        <v>2802.0860377358485</v>
      </c>
      <c r="L19" s="7">
        <f t="shared" si="4"/>
        <v>46.70143396226414</v>
      </c>
      <c r="M19" s="8">
        <f t="shared" si="5"/>
        <v>3.13833636226415</v>
      </c>
    </row>
    <row r="20" spans="1:13" x14ac:dyDescent="0.3">
      <c r="A20" s="9"/>
      <c r="B20" s="9"/>
      <c r="C20" s="1" t="s">
        <v>15</v>
      </c>
      <c r="D20" s="16">
        <v>297.89999999999998</v>
      </c>
      <c r="E20" s="1">
        <v>12.9</v>
      </c>
      <c r="F20" s="5">
        <v>265</v>
      </c>
      <c r="G20" s="5">
        <v>15</v>
      </c>
      <c r="H20" s="6">
        <f t="shared" si="0"/>
        <v>9.1253443526170805E-2</v>
      </c>
      <c r="I20" s="6">
        <f t="shared" si="1"/>
        <v>3.6957644628099182E-2</v>
      </c>
      <c r="J20" s="7">
        <f t="shared" si="2"/>
        <v>2843.4094098113201</v>
      </c>
      <c r="K20" s="7">
        <f t="shared" si="3"/>
        <v>3268.286677944046</v>
      </c>
      <c r="L20" s="7">
        <f t="shared" si="4"/>
        <v>54.471444632400768</v>
      </c>
      <c r="M20" s="8">
        <f t="shared" si="5"/>
        <v>3.6604810792973312</v>
      </c>
    </row>
    <row r="21" spans="1:13" x14ac:dyDescent="0.3">
      <c r="A21" s="1">
        <v>32</v>
      </c>
      <c r="B21" s="1" t="s">
        <v>31</v>
      </c>
      <c r="C21" s="5" t="s">
        <v>14</v>
      </c>
      <c r="D21" s="16">
        <v>301.5</v>
      </c>
      <c r="E21" s="1">
        <v>12.8</v>
      </c>
      <c r="F21" s="5">
        <v>265</v>
      </c>
      <c r="G21" s="5">
        <v>15</v>
      </c>
      <c r="H21" s="6">
        <f t="shared" si="0"/>
        <v>9.1253443526170805E-2</v>
      </c>
      <c r="I21" s="6">
        <f t="shared" si="1"/>
        <v>3.6957644628099182E-2</v>
      </c>
      <c r="J21" s="7">
        <f t="shared" si="2"/>
        <v>2881.0748377358491</v>
      </c>
      <c r="K21" s="7">
        <f t="shared" si="3"/>
        <v>3311.5802732595967</v>
      </c>
      <c r="L21" s="7">
        <f t="shared" si="4"/>
        <v>55.193004554326613</v>
      </c>
      <c r="M21" s="8">
        <f t="shared" si="5"/>
        <v>3.7089699060507479</v>
      </c>
    </row>
    <row r="22" spans="1:13" x14ac:dyDescent="0.3">
      <c r="A22" s="9"/>
      <c r="B22" s="9"/>
      <c r="C22" s="1" t="s">
        <v>15</v>
      </c>
      <c r="D22" s="16">
        <v>206.2</v>
      </c>
      <c r="E22" s="1">
        <v>12.8</v>
      </c>
      <c r="F22" s="5">
        <v>265</v>
      </c>
      <c r="G22" s="5">
        <v>15</v>
      </c>
      <c r="H22" s="6">
        <f t="shared" si="0"/>
        <v>9.1253443526170805E-2</v>
      </c>
      <c r="I22" s="6">
        <f t="shared" si="1"/>
        <v>3.6957644628099182E-2</v>
      </c>
      <c r="J22" s="7">
        <f t="shared" si="2"/>
        <v>1970.4067381132074</v>
      </c>
      <c r="K22" s="7">
        <f t="shared" si="3"/>
        <v>2264.835331164606</v>
      </c>
      <c r="L22" s="7">
        <f t="shared" si="4"/>
        <v>37.747255519410103</v>
      </c>
      <c r="M22" s="8">
        <f t="shared" si="5"/>
        <v>2.5366155709043587</v>
      </c>
    </row>
    <row r="23" spans="1:13" x14ac:dyDescent="0.3">
      <c r="A23" s="1">
        <v>35</v>
      </c>
      <c r="B23" s="1" t="s">
        <v>33</v>
      </c>
      <c r="C23" s="5" t="s">
        <v>14</v>
      </c>
      <c r="D23" s="16">
        <v>190.3</v>
      </c>
      <c r="E23" s="1">
        <v>12.6</v>
      </c>
      <c r="F23" s="5">
        <v>265</v>
      </c>
      <c r="G23" s="5">
        <v>15</v>
      </c>
      <c r="H23" s="6">
        <f t="shared" si="0"/>
        <v>9.1253443526170805E-2</v>
      </c>
      <c r="I23" s="6">
        <f t="shared" si="1"/>
        <v>3.6957644628099182E-2</v>
      </c>
      <c r="J23" s="7">
        <f t="shared" si="2"/>
        <v>1822.6402596226419</v>
      </c>
      <c r="K23" s="7">
        <f t="shared" si="3"/>
        <v>2094.988804163956</v>
      </c>
      <c r="L23" s="7">
        <f t="shared" si="4"/>
        <v>34.91648006939927</v>
      </c>
      <c r="M23" s="8">
        <f t="shared" si="5"/>
        <v>2.3463874606636304</v>
      </c>
    </row>
    <row r="24" spans="1:13" x14ac:dyDescent="0.3">
      <c r="A24" s="9"/>
      <c r="B24" s="9"/>
      <c r="C24" s="1" t="s">
        <v>15</v>
      </c>
      <c r="D24" s="16">
        <v>170.5</v>
      </c>
      <c r="E24" s="1">
        <v>12.5</v>
      </c>
      <c r="F24" s="5">
        <v>265</v>
      </c>
      <c r="G24" s="5">
        <v>15</v>
      </c>
      <c r="H24" s="6">
        <f t="shared" si="0"/>
        <v>9.1253443526170805E-2</v>
      </c>
      <c r="I24" s="6">
        <f t="shared" si="1"/>
        <v>3.6957644628099182E-2</v>
      </c>
      <c r="J24" s="7">
        <f t="shared" si="2"/>
        <v>1634.8698113207547</v>
      </c>
      <c r="K24" s="7">
        <f t="shared" si="3"/>
        <v>1879.160702667534</v>
      </c>
      <c r="L24" s="7">
        <f t="shared" si="4"/>
        <v>31.319345044458899</v>
      </c>
      <c r="M24" s="8">
        <f t="shared" si="5"/>
        <v>2.1046599869876377</v>
      </c>
    </row>
    <row r="25" spans="1:13" x14ac:dyDescent="0.3">
      <c r="A25" s="13">
        <v>38</v>
      </c>
      <c r="B25" s="13" t="s">
        <v>32</v>
      </c>
      <c r="C25" s="5" t="s">
        <v>14</v>
      </c>
      <c r="D25" s="17">
        <v>237.4</v>
      </c>
      <c r="E25" s="13">
        <v>12.6</v>
      </c>
      <c r="F25" s="5">
        <v>265</v>
      </c>
      <c r="G25" s="5">
        <v>15</v>
      </c>
      <c r="H25" s="6">
        <f t="shared" si="0"/>
        <v>9.1253443526170805E-2</v>
      </c>
      <c r="I25" s="6">
        <f t="shared" si="1"/>
        <v>3.6957644628099182E-2</v>
      </c>
      <c r="J25" s="7">
        <f t="shared" si="2"/>
        <v>2273.7509071698119</v>
      </c>
      <c r="K25" s="7">
        <f t="shared" si="3"/>
        <v>2613.5067898503585</v>
      </c>
      <c r="L25" s="7">
        <f t="shared" si="4"/>
        <v>43.558446497505976</v>
      </c>
      <c r="M25" s="8">
        <f t="shared" si="5"/>
        <v>2.9271276046324011</v>
      </c>
    </row>
    <row r="26" spans="1:13" x14ac:dyDescent="0.3">
      <c r="A26" s="9"/>
      <c r="B26" s="9"/>
      <c r="C26" s="1" t="s">
        <v>15</v>
      </c>
      <c r="D26" s="16">
        <v>222.7</v>
      </c>
      <c r="E26" s="1">
        <v>12.7</v>
      </c>
      <c r="F26" s="5">
        <v>265</v>
      </c>
      <c r="G26" s="5">
        <v>15</v>
      </c>
      <c r="H26" s="6">
        <f t="shared" si="0"/>
        <v>9.1253443526170805E-2</v>
      </c>
      <c r="I26" s="6">
        <f t="shared" si="1"/>
        <v>3.6957644628099182E-2</v>
      </c>
      <c r="J26" s="7">
        <f t="shared" si="2"/>
        <v>2130.5179562264148</v>
      </c>
      <c r="K26" s="7">
        <f t="shared" si="3"/>
        <v>2448.8712140533503</v>
      </c>
      <c r="L26" s="7">
        <f t="shared" si="4"/>
        <v>40.814520234222506</v>
      </c>
      <c r="M26" s="8">
        <f t="shared" si="5"/>
        <v>2.7427357597397521</v>
      </c>
    </row>
    <row r="27" spans="1:13" x14ac:dyDescent="0.3">
      <c r="A27" s="1">
        <v>45</v>
      </c>
      <c r="B27" s="1" t="s">
        <v>33</v>
      </c>
      <c r="C27" s="5" t="s">
        <v>14</v>
      </c>
      <c r="D27" s="16">
        <v>199.5</v>
      </c>
      <c r="E27" s="1">
        <v>12.7</v>
      </c>
      <c r="F27" s="5">
        <v>265</v>
      </c>
      <c r="G27" s="5">
        <v>15</v>
      </c>
      <c r="H27" s="6">
        <f t="shared" si="0"/>
        <v>9.1253443526170805E-2</v>
      </c>
      <c r="I27" s="6">
        <f t="shared" si="1"/>
        <v>3.6957644628099182E-2</v>
      </c>
      <c r="J27" s="7">
        <f t="shared" si="2"/>
        <v>1908.569071698113</v>
      </c>
      <c r="K27" s="7">
        <f t="shared" si="3"/>
        <v>2193.7575536759919</v>
      </c>
      <c r="L27" s="7">
        <f t="shared" si="4"/>
        <v>36.562625894599861</v>
      </c>
      <c r="M27" s="8">
        <f t="shared" si="5"/>
        <v>2.4570084601171107</v>
      </c>
    </row>
    <row r="28" spans="1:13" x14ac:dyDescent="0.3">
      <c r="A28" s="9"/>
      <c r="B28" s="9"/>
      <c r="C28" s="1" t="s">
        <v>15</v>
      </c>
      <c r="D28" s="16">
        <v>186.2</v>
      </c>
      <c r="E28" s="1">
        <v>12.7</v>
      </c>
      <c r="F28" s="5">
        <v>265</v>
      </c>
      <c r="G28" s="5">
        <v>15</v>
      </c>
      <c r="H28" s="6">
        <f t="shared" si="0"/>
        <v>9.1253443526170805E-2</v>
      </c>
      <c r="I28" s="6">
        <f t="shared" si="1"/>
        <v>3.6957644628099182E-2</v>
      </c>
      <c r="J28" s="7">
        <f t="shared" si="2"/>
        <v>1781.3311335849053</v>
      </c>
      <c r="K28" s="7">
        <f t="shared" si="3"/>
        <v>2047.5070500975921</v>
      </c>
      <c r="L28" s="7">
        <f t="shared" si="4"/>
        <v>34.125117501626534</v>
      </c>
      <c r="M28" s="8">
        <f t="shared" si="5"/>
        <v>2.293207896109303</v>
      </c>
    </row>
    <row r="29" spans="1:13" x14ac:dyDescent="0.3">
      <c r="A29" s="1">
        <v>48</v>
      </c>
      <c r="B29" s="1" t="s">
        <v>32</v>
      </c>
      <c r="C29" s="5" t="s">
        <v>14</v>
      </c>
      <c r="D29" s="16">
        <v>133.1</v>
      </c>
      <c r="E29" s="1">
        <v>12.7</v>
      </c>
      <c r="F29" s="5">
        <v>265</v>
      </c>
      <c r="G29" s="5">
        <v>15</v>
      </c>
      <c r="H29" s="6">
        <f t="shared" si="0"/>
        <v>9.1253443526170805E-2</v>
      </c>
      <c r="I29" s="6">
        <f t="shared" si="1"/>
        <v>3.6957644628099182E-2</v>
      </c>
      <c r="J29" s="7">
        <f t="shared" si="2"/>
        <v>1273.3360573584905</v>
      </c>
      <c r="K29" s="7">
        <f t="shared" si="3"/>
        <v>1463.6046636304488</v>
      </c>
      <c r="L29" s="7">
        <f t="shared" si="4"/>
        <v>24.393411060507482</v>
      </c>
      <c r="M29" s="8">
        <f t="shared" si="5"/>
        <v>1.6392372232661025</v>
      </c>
    </row>
    <row r="30" spans="1:13" x14ac:dyDescent="0.3">
      <c r="A30" s="9"/>
      <c r="B30" s="9"/>
      <c r="C30" s="1" t="s">
        <v>15</v>
      </c>
      <c r="D30" s="16">
        <v>154.6</v>
      </c>
      <c r="E30" s="1">
        <v>12.8</v>
      </c>
      <c r="F30" s="5">
        <v>265</v>
      </c>
      <c r="G30" s="5">
        <v>15</v>
      </c>
      <c r="H30" s="6">
        <f t="shared" si="0"/>
        <v>9.1253443526170805E-2</v>
      </c>
      <c r="I30" s="6">
        <f t="shared" si="1"/>
        <v>3.6957644628099182E-2</v>
      </c>
      <c r="J30" s="7">
        <f t="shared" si="2"/>
        <v>1477.327263396226</v>
      </c>
      <c r="K30" s="7">
        <f t="shared" si="3"/>
        <v>1698.0773142485357</v>
      </c>
      <c r="L30" s="7">
        <f t="shared" si="4"/>
        <v>28.301288570808929</v>
      </c>
      <c r="M30" s="8">
        <f t="shared" si="5"/>
        <v>1.9018465919583598</v>
      </c>
    </row>
    <row r="31" spans="1:13" x14ac:dyDescent="0.3">
      <c r="A31" s="1">
        <v>49</v>
      </c>
      <c r="B31" s="1" t="s">
        <v>31</v>
      </c>
      <c r="C31" s="5" t="s">
        <v>14</v>
      </c>
      <c r="D31" s="16">
        <v>159</v>
      </c>
      <c r="E31" s="1">
        <v>12.5</v>
      </c>
      <c r="F31" s="5">
        <v>190</v>
      </c>
      <c r="G31" s="5">
        <v>15</v>
      </c>
      <c r="H31" s="6">
        <f t="shared" si="0"/>
        <v>6.5426997245179058E-2</v>
      </c>
      <c r="I31" s="6">
        <f t="shared" si="1"/>
        <v>2.6497933884297522E-2</v>
      </c>
      <c r="J31" s="7">
        <f t="shared" si="2"/>
        <v>2126.4157894736845</v>
      </c>
      <c r="K31" s="7">
        <f t="shared" si="3"/>
        <v>2444.1560798548098</v>
      </c>
      <c r="L31" s="7">
        <f t="shared" si="4"/>
        <v>40.735934664246834</v>
      </c>
      <c r="M31" s="8">
        <f t="shared" si="5"/>
        <v>2.7374548094373869</v>
      </c>
    </row>
    <row r="32" spans="1:13" x14ac:dyDescent="0.3">
      <c r="A32" s="9"/>
      <c r="B32" s="9"/>
      <c r="C32" s="1" t="s">
        <v>15</v>
      </c>
      <c r="D32" s="16">
        <v>130.6</v>
      </c>
      <c r="E32" s="1">
        <v>12.4</v>
      </c>
      <c r="F32" s="5">
        <v>190</v>
      </c>
      <c r="G32" s="5">
        <v>15</v>
      </c>
      <c r="H32" s="6">
        <f t="shared" si="0"/>
        <v>6.5426997245179058E-2</v>
      </c>
      <c r="I32" s="6">
        <f t="shared" si="1"/>
        <v>2.6497933884297522E-2</v>
      </c>
      <c r="J32" s="7">
        <f t="shared" si="2"/>
        <v>1748.5992757894735</v>
      </c>
      <c r="K32" s="7">
        <f t="shared" si="3"/>
        <v>2009.8842250453717</v>
      </c>
      <c r="L32" s="7">
        <f t="shared" si="4"/>
        <v>33.498070417422859</v>
      </c>
      <c r="M32" s="8">
        <f t="shared" si="5"/>
        <v>2.2510703320508161</v>
      </c>
    </row>
    <row r="34" spans="11:16" ht="15" thickBot="1" x14ac:dyDescent="0.35">
      <c r="L34" s="18" t="s">
        <v>18</v>
      </c>
      <c r="M34" s="18" t="s">
        <v>19</v>
      </c>
      <c r="O34" s="20" t="s">
        <v>41</v>
      </c>
      <c r="P34" s="20" t="s">
        <v>42</v>
      </c>
    </row>
    <row r="35" spans="11:16" x14ac:dyDescent="0.3">
      <c r="K35" s="21" t="s">
        <v>34</v>
      </c>
      <c r="L35" s="22">
        <f>AVERAGE(L13,L17,L23,L27)</f>
        <v>35.056195575797005</v>
      </c>
      <c r="M35" s="22">
        <f>AVERAGE(M13,M17,M23,M27)</f>
        <v>2.3557763426935585</v>
      </c>
      <c r="N35" s="21" t="s">
        <v>34</v>
      </c>
      <c r="O35" s="30">
        <f>STDEV(L13,L17,L23,L27)/2</f>
        <v>1.7215280703734912</v>
      </c>
      <c r="P35" s="30">
        <f>STDEV(M13,M17,M23,M27)/2</f>
        <v>0.11568668632909861</v>
      </c>
    </row>
    <row r="36" spans="11:16" x14ac:dyDescent="0.3">
      <c r="K36" s="23" t="s">
        <v>35</v>
      </c>
      <c r="L36" s="12">
        <f>AVERAGE(L14,L18,L24,L28)</f>
        <v>35.517942702233782</v>
      </c>
      <c r="M36" s="12">
        <f>AVERAGE(M14,M18,M24,M28)</f>
        <v>2.3868057495901098</v>
      </c>
      <c r="N36" s="23" t="s">
        <v>35</v>
      </c>
      <c r="O36" s="19">
        <f>STDEV(L14,L18,L24,L28)/2</f>
        <v>1.9837699414083794</v>
      </c>
      <c r="P36" s="19">
        <f>STDEV(M14,M18,M24,M28)/2</f>
        <v>0.13330934006264306</v>
      </c>
    </row>
    <row r="37" spans="11:16" x14ac:dyDescent="0.3">
      <c r="K37" s="23" t="s">
        <v>36</v>
      </c>
      <c r="L37" s="12">
        <f>AVERAGE(L9,L15,L25,L29)</f>
        <v>39.210318976360874</v>
      </c>
      <c r="M37" s="12">
        <f>AVERAGE(M9,M15,M25,M29)</f>
        <v>2.6349334352114506</v>
      </c>
      <c r="N37" s="23" t="s">
        <v>36</v>
      </c>
      <c r="O37" s="19">
        <f>STDEV(L9,L15,L25,L29)/2</f>
        <v>5.0690551707849902</v>
      </c>
      <c r="P37" s="19">
        <f>STDEV(M9,M15,M25,M29)/2</f>
        <v>0.34064050747675156</v>
      </c>
    </row>
    <row r="38" spans="11:16" x14ac:dyDescent="0.3">
      <c r="K38" s="23" t="s">
        <v>37</v>
      </c>
      <c r="L38" s="12">
        <f>AVERAGE(L10,L16,L26,L30)</f>
        <v>38.419203079592272</v>
      </c>
      <c r="M38" s="12">
        <f>AVERAGE(M10,M16,M26,M30)</f>
        <v>2.5817704469486005</v>
      </c>
      <c r="N38" s="23" t="s">
        <v>37</v>
      </c>
      <c r="O38" s="19">
        <f>STDEV(L10,L16,L26,L30)/2</f>
        <v>3.5796026481307512</v>
      </c>
      <c r="P38" s="19">
        <f>STDEV(M10,M16,M26,M30)/2</f>
        <v>0.24054929795438712</v>
      </c>
    </row>
    <row r="39" spans="11:16" x14ac:dyDescent="0.3">
      <c r="K39" s="23" t="s">
        <v>38</v>
      </c>
      <c r="L39" s="12">
        <f>AVERAGE(L11,L19,L21,L31)</f>
        <v>46.88571626202787</v>
      </c>
      <c r="M39" s="12">
        <f>AVERAGE(M11,M19,M21,M31)</f>
        <v>3.1507201328082726</v>
      </c>
      <c r="N39" s="23" t="s">
        <v>38</v>
      </c>
      <c r="O39" s="19">
        <f>STDEV(L11,L19,L21,L31)/2</f>
        <v>3.0380699321256208</v>
      </c>
      <c r="P39" s="19">
        <f>STDEV(M11,M19,M21,M31)/2</f>
        <v>0.20415829943884287</v>
      </c>
    </row>
    <row r="40" spans="11:16" x14ac:dyDescent="0.3">
      <c r="K40" s="23" t="s">
        <v>39</v>
      </c>
      <c r="L40" s="12">
        <f>AVERAGE(L12,L20,L22,L32)</f>
        <v>43.208955947448317</v>
      </c>
      <c r="M40" s="12">
        <f>AVERAGE(M12,M20,M22,M32)</f>
        <v>2.9036418396685262</v>
      </c>
      <c r="N40" s="23" t="s">
        <v>39</v>
      </c>
      <c r="O40" s="19">
        <f>STDEV(L12,L20,L22,L32)/2</f>
        <v>4.7104845947344103</v>
      </c>
      <c r="P40" s="19">
        <f>STDEV(M12,M20,M22,M32)/2</f>
        <v>0.31654456476615483</v>
      </c>
    </row>
    <row r="41" spans="11:16" x14ac:dyDescent="0.3">
      <c r="K41" s="25"/>
      <c r="L41" s="9"/>
      <c r="M41" s="26"/>
      <c r="N41" s="25"/>
      <c r="O41" s="9"/>
      <c r="P41" s="33"/>
    </row>
    <row r="42" spans="11:16" x14ac:dyDescent="0.3">
      <c r="K42" s="23" t="s">
        <v>33</v>
      </c>
      <c r="L42" s="12">
        <f>AVERAGE(L13,L14,L17,L18,L23,L24,L27,L28)</f>
        <v>35.287069139015401</v>
      </c>
      <c r="M42" s="12">
        <f>AVERAGE(M13,M14,M17,M18,M23,M24,M27,M28)</f>
        <v>2.3712910461418337</v>
      </c>
      <c r="N42" s="23" t="s">
        <v>33</v>
      </c>
      <c r="O42" s="19">
        <f>STDEV(L13,L14,L17,L18,L23,L24,L27,L28)/2.8</f>
        <v>1.2313806112205143</v>
      </c>
      <c r="P42" s="19">
        <f>STDEV(M13,M14,M17,M18,M23,M24,M27,M28)/2.8</f>
        <v>8.2748777074018537E-2</v>
      </c>
    </row>
    <row r="43" spans="11:16" x14ac:dyDescent="0.3">
      <c r="K43" s="23" t="s">
        <v>32</v>
      </c>
      <c r="L43" s="12">
        <f>AVERAGE(L9,L10,L15,L16,L25,L26,L29,L30)</f>
        <v>38.81476102797658</v>
      </c>
      <c r="M43" s="12">
        <f>AVERAGE(M9,M10,M15,M16,M25,M26,M29,M30)</f>
        <v>2.6083519410800258</v>
      </c>
      <c r="N43" s="23" t="s">
        <v>32</v>
      </c>
      <c r="O43" s="19">
        <f>STDEV(L9,L10,L15,L16,L25,L26,L29,L30)/2.8</f>
        <v>2.9057041331615676</v>
      </c>
      <c r="P43" s="19">
        <f>STDEV(M9,M10,M15,M16,M25,M26,M29,M30)/2.8</f>
        <v>0.19526331774845848</v>
      </c>
    </row>
    <row r="44" spans="11:16" x14ac:dyDescent="0.3">
      <c r="K44" s="23" t="s">
        <v>31</v>
      </c>
      <c r="L44" s="12">
        <f>AVERAGE(L11,L12,L19,L20,L21,L22,L31,L32)</f>
        <v>45.047336104738093</v>
      </c>
      <c r="M44" s="12">
        <f>AVERAGE(M11,M12,M19,M20,M21,M22,M31,M32)</f>
        <v>3.0271809862383998</v>
      </c>
      <c r="N44" s="23" t="s">
        <v>31</v>
      </c>
      <c r="O44" s="19">
        <f>STDEV(L11,L12,L19,L20,L21,L22,L31,L32)/2.8</f>
        <v>2.7134113158518507</v>
      </c>
      <c r="P44" s="19">
        <f>STDEV(M11,M12,M19,M20,M21,M22,M31,M32)/2.8</f>
        <v>0.18234124042524341</v>
      </c>
    </row>
    <row r="45" spans="11:16" x14ac:dyDescent="0.3">
      <c r="K45" s="25"/>
      <c r="L45" s="9"/>
      <c r="M45" s="26"/>
      <c r="N45" s="25"/>
      <c r="O45" s="9"/>
      <c r="P45" s="33"/>
    </row>
    <row r="46" spans="11:16" x14ac:dyDescent="0.3">
      <c r="K46" s="23" t="s">
        <v>26</v>
      </c>
      <c r="L46" s="12">
        <f>AVERAGE(L9,L11,L13,L15,L17,L19,L21,L23,L25,L27,L29,L31)</f>
        <v>40.384076938061916</v>
      </c>
      <c r="M46" s="24">
        <f>AVERAGE(M9,M11,M13,M15,M17,M19,M21,M23,M25,M27,M29,M31)</f>
        <v>2.7138099702377603</v>
      </c>
      <c r="N46" s="23" t="s">
        <v>26</v>
      </c>
      <c r="O46" s="19">
        <f>STDEV(L9,L11,L13,L15,L17,L19,L21,L23,L25,L27,L29,L31)/3.5</f>
        <v>2.347868481801862</v>
      </c>
      <c r="P46" s="32">
        <f>STDEV(M9,M11,M13,M15,M17,M19,M21,M23,M25,M27,M29,M31)/3.4</f>
        <v>0.1624172549764113</v>
      </c>
    </row>
    <row r="47" spans="11:16" ht="15" thickBot="1" x14ac:dyDescent="0.35">
      <c r="K47" s="27" t="s">
        <v>15</v>
      </c>
      <c r="L47" s="28">
        <f>AVERAGE(L10,L12,L14,L16,L18,L20,L22,L24,L26,L28,L30,L32)</f>
        <v>39.048700576424785</v>
      </c>
      <c r="M47" s="29">
        <f>AVERAGE(M10,M12,M14,M16,M18,M20,M22,M24,M26,M28,M30,M32)</f>
        <v>2.6240726787357453</v>
      </c>
      <c r="N47" s="27" t="s">
        <v>15</v>
      </c>
      <c r="O47" s="31">
        <f>STDEV(L10,L12,L14,L16,L18,L20,L22,L24,L26,L28,L30,L32)/3.5</f>
        <v>2.0888106052069886</v>
      </c>
      <c r="P47" s="34">
        <f>STDEV(M10,M12,M14,M16,M18,M20,M22,M24,M26,M28,M30,M32)/3.5</f>
        <v>0.14036807266990872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2019-03-08T22:29:37Z</dcterms:modified>
</cp:coreProperties>
</file>