
<file path=[Content_Types].xml><?xml version="1.0" encoding="utf-8"?>
<Types xmlns="http://schemas.openxmlformats.org/package/2006/content-types">
  <Default Extension="bin" ContentType="application/vnd.ms-office.activeX"/>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xl/drawings/drawing2.xml" ContentType="application/vnd.openxmlformats-officedocument.drawing+xml"/>
  <Override PartName="/xl/activeX/activeX5.xml" ContentType="application/vnd.ms-office.activeX+xml"/>
  <Override PartName="/xl/activeX/activeX6.xml" ContentType="application/vnd.ms-office.activeX+xml"/>
  <Override PartName="/xl/activeX/activeX7.xml" ContentType="application/vnd.ms-office.activeX+xml"/>
  <Override PartName="/xl/activeX/activeX8.xml" ContentType="application/vnd.ms-office.activeX+xml"/>
  <Override PartName="/xl/activeX/activeX9.xml" ContentType="application/vnd.ms-office.activeX+xml"/>
  <Override PartName="/xl/activeX/activeX10.xml" ContentType="application/vnd.ms-office.activeX+xml"/>
  <Override PartName="/xl/comments1.xml" ContentType="application/vnd.openxmlformats-officedocument.spreadsheetml.comments+xml"/>
  <Override PartName="/xl/drawings/drawing3.xml" ContentType="application/vnd.openxmlformats-officedocument.drawing+xml"/>
  <Override PartName="/xl/activeX/activeX11.xml" ContentType="application/vnd.ms-office.activeX+xml"/>
  <Override PartName="/xl/drawings/drawing4.xml" ContentType="application/vnd.openxmlformats-officedocument.drawing+xml"/>
  <Override PartName="/xl/activeX/activeX12.xml" ContentType="application/vnd.ms-office.activeX+xml"/>
  <Override PartName="/xl/printerSettings/printerSettings1.bin" ContentType="application/vnd.openxmlformats-officedocument.spreadsheetml.printerSettings"/>
  <Override PartName="/xl/drawings/drawing5.xml" ContentType="application/vnd.openxmlformats-officedocument.drawing+xml"/>
  <Override PartName="/xl/activeX/activeX13.xml" ContentType="application/vnd.ms-office.activeX+xml"/>
  <Override PartName="/xl/printerSettings/printerSettings2.bin" ContentType="application/vnd.openxmlformats-officedocument.spreadsheetml.printerSettings"/>
  <Override PartName="/xl/drawings/drawing6.xml" ContentType="application/vnd.openxmlformats-officedocument.drawing+xml"/>
  <Override PartName="/xl/activeX/activeX14.xml" ContentType="application/vnd.ms-office.activeX+xml"/>
  <Override PartName="/xl/comments2.xml" ContentType="application/vnd.openxmlformats-officedocument.spreadsheetml.comments+xml"/>
  <Override PartName="/xl/printerSettings/printerSettings3.bin" ContentType="application/vnd.openxmlformats-officedocument.spreadsheetml.printerSettings"/>
  <Override PartName="/xl/drawings/drawing7.xml" ContentType="application/vnd.openxmlformats-officedocument.drawing+xml"/>
  <Override PartName="/xl/activeX/activeX15.xml" ContentType="application/vnd.ms-office.activeX+xml"/>
  <Override PartName="/xl/comments3.xml" ContentType="application/vnd.openxmlformats-officedocument.spreadsheetml.comments+xml"/>
  <Override PartName="/xl/drawings/drawing8.xml" ContentType="application/vnd.openxmlformats-officedocument.drawing+xml"/>
  <Override PartName="/xl/activeX/activeX16.xml" ContentType="application/vnd.ms-office.activeX+xml"/>
  <Override PartName="/xl/activeX/activeX17.xml" ContentType="application/vnd.ms-office.activeX+xml"/>
  <Override PartName="/xl/drawings/drawing9.xml" ContentType="application/vnd.openxmlformats-officedocument.drawing+xml"/>
  <Override PartName="/xl/activeX/activeX18.xml" ContentType="application/vnd.ms-office.activeX+xml"/>
  <Override PartName="/xl/comments4.xml" ContentType="application/vnd.openxmlformats-officedocument.spreadsheetml.comments+xml"/>
  <Override PartName="/xl/printerSettings/printerSettings4.bin" ContentType="application/vnd.openxmlformats-officedocument.spreadsheetml.printerSettings"/>
  <Override PartName="/xl/comments5.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au757887\PC_documents\_git-it\pietool\data\raw\"/>
    </mc:Choice>
  </mc:AlternateContent>
  <xr:revisionPtr revIDLastSave="0" documentId="8_{199D16D4-82DC-4E9B-946E-216CB2D9CC8B}" xr6:coauthVersionLast="47" xr6:coauthVersionMax="47" xr10:uidLastSave="{00000000-0000-0000-0000-000000000000}"/>
  <bookViews>
    <workbookView xWindow="-108" yWindow="-108" windowWidth="23256" windowHeight="12456" tabRatio="770" activeTab="1" xr2:uid="{3809FEAD-AC22-46A7-9018-597254EC3419}"/>
  </bookViews>
  <sheets>
    <sheet name="Main - PEA" sheetId="1" r:id="rId1"/>
    <sheet name="Integration Inputs" sheetId="2" r:id="rId2"/>
    <sheet name="UK Deflator" sheetId="3" r:id="rId3"/>
    <sheet name="US Deflator" sheetId="4" r:id="rId4"/>
    <sheet name="German Deflator" sheetId="5" r:id="rId5"/>
    <sheet name="Chemical EIQ and Costs" sheetId="6" r:id="rId6"/>
    <sheet name="GDP Pop Data" sheetId="7" r:id="rId7"/>
    <sheet name="Table Dev GDP, POP, AG" sheetId="10" r:id="rId8"/>
    <sheet name="Table of Hazards (AI only)" sheetId="8" r:id="rId9"/>
    <sheet name="Table of Risks (Field)" sheetId="9" r:id="rId10"/>
    <sheet name="Summary (2.8 PEA)" sheetId="11" r:id="rId11"/>
  </sheets>
  <externalReferences>
    <externalReference r:id="rId12"/>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4</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xlnm._FilterDatabase" localSheetId="8" hidden="1">'Table of Hazards (AI only)'!$B$5:$P$129</definedName>
    <definedName name="_xlnm._FilterDatabase" localSheetId="9" hidden="1">'Table of Risks (Field)'!$A$5:$AC$509</definedName>
    <definedName name="_ftn1" localSheetId="10">'Summary (2.8 PEA)'!#REF!</definedName>
    <definedName name="_ftn2" localSheetId="10">'Summary (2.8 PEA)'!#REF!</definedName>
    <definedName name="_ftn3" localSheetId="10">'Summary (2.8 PEA)'!#REF!</definedName>
    <definedName name="_ftn4" localSheetId="10">'Summary (2.8 PEA)'!$A$90</definedName>
    <definedName name="_ftn5" localSheetId="10">'Summary (2.8 PEA)'!$A$92</definedName>
    <definedName name="_ftn6" localSheetId="10">'Summary (2.8 PEA)'!$A$93</definedName>
    <definedName name="_ftn7" localSheetId="10">'Summary (2.8 PEA)'!$A$63</definedName>
    <definedName name="_ftnref1" localSheetId="10">'Summary (2.8 PEA)'!#REF!</definedName>
    <definedName name="_ftnref2" localSheetId="10">'Summary (2.8 PEA)'!#REF!</definedName>
    <definedName name="_ftnref3" localSheetId="10">'Summary (2.8 PEA)'!#REF!</definedName>
    <definedName name="_ftnref4" localSheetId="10">'Summary (2.8 PEA)'!$K$78</definedName>
    <definedName name="_ftnref5" localSheetId="10">'Summary (2.8 PEA)'!#REF!</definedName>
    <definedName name="_ftnref6" localSheetId="10">'Summary (2.8 PEA)'!$L$78</definedName>
    <definedName name="_ftnref7" localSheetId="10">'Summary (2.8 PEA)'!#REF!</definedName>
    <definedName name="BaitSuppBC">'[1]BCA BAIT SUPP'!$C$28</definedName>
    <definedName name="BaitSuppBEP">'[1]BCA BAIT SUPP'!#REF!</definedName>
    <definedName name="BaitSuppIRR">'[1]BCA BAIT SUPP'!#REF!</definedName>
    <definedName name="BaitSuppNPV">'[1]BCA BAIT SUPP'!$C$27</definedName>
    <definedName name="BaitSuppPBP">'[1]BCA BAIT SUPP'!#REF!</definedName>
    <definedName name="BaitSuppROE">'[1]BCA BAIT SUPP'!#REF!</definedName>
    <definedName name="BufferArea">'[1]Land use'!$BK$14</definedName>
    <definedName name="CostCurrent">#REF!</definedName>
    <definedName name="CostHoneyLoss">#REF!</definedName>
    <definedName name="CostHumanHealth">#REF!</definedName>
    <definedName name="CostSecondaryOutbreaks">#REF!</definedName>
    <definedName name="CountryName">'[1]Land use'!$BK$11</definedName>
    <definedName name="CurrentBC">'[1]BCA COVER SPRAY'!$C$28</definedName>
    <definedName name="CurrentControlMethod">'[1]Current control strategy'!$C$5</definedName>
    <definedName name="CurrentNPV">'[1]BCA COVER SPRAY'!$C$27</definedName>
    <definedName name="CurrentPerCentLoss">'[1]Production - Inputs'!$N$21</definedName>
    <definedName name="CurrentTonnesOfPostHarvestTreatment">#REF!</definedName>
    <definedName name="CurrentYield">'[1]Background data'!#REF!</definedName>
    <definedName name="DiscountRate">'[1]Background data'!$C$6</definedName>
    <definedName name="ExchangeRate">'[1]Background data'!$C$9</definedName>
    <definedName name="FactoryCost">'[1]Flies and Factory'!$C$13</definedName>
    <definedName name="FactoryYesNo">'[1]Flies and Factory'!$C$8</definedName>
    <definedName name="FlyNonFliersBought">'[1]Flies and Factory'!$C$18</definedName>
    <definedName name="FlyNonFliersOwnFactory">'[1]Flies and Factory'!$C$11</definedName>
    <definedName name="LossCurrent">'[1]Prod and Marketing - Output'!$T$3</definedName>
    <definedName name="MarketLoss">'[1]Prod and Marketing - Output'!$AC$3</definedName>
    <definedName name="No">'[1]Flies and Factory'!$R$4</definedName>
    <definedName name="OrchardArea">'[1]Land use'!$BK$13</definedName>
    <definedName name="OtherHostArea">'[1]Land use'!$BK$16</definedName>
    <definedName name="Pal_Workbook_GUID" hidden="1">"FUA32WZNT12BVBGSD4AB41E6"</definedName>
    <definedName name="PotentialProduction000T">#REF!</definedName>
    <definedName name="_xlnm.Print_Area" localSheetId="10">'Summary (2.8 PEA)'!$B$1:$O$89</definedName>
    <definedName name="ProjectDuration">'[1]Background data'!$C$5</definedName>
    <definedName name="ResidualLossBait">'[1]Background data'!$C$12</definedName>
    <definedName name="ResidualLossSIT">'[1]Background data'!$C$13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ITSuppBC">'[1]BCA SIT SUPP'!$C$29</definedName>
    <definedName name="SITSUPPNPV">'[1]BCA SIT SUPP'!$C$28</definedName>
    <definedName name="SprayPrice">'[1]Background data'!#REF!</definedName>
    <definedName name="TotalArea">'[1]Land use'!$BK$18</definedName>
    <definedName name="TotalCostConvControl">#REF!</definedName>
    <definedName name="TotalOrchardRatio">'[1]Land use'!$BK$19</definedName>
    <definedName name="TrapServiceCost">#REF!</definedName>
    <definedName name="UrbanArea">'[1]Land use'!$BK$15</definedName>
    <definedName name="Yes">'[1]Flies and Factory'!$R$3</definedName>
    <definedName name="Yield">'[1]Background data'!#REF!</definedName>
    <definedName name="ZoneName">'[1]Land use'!$BK$12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9" i="2" l="1"/>
  <c r="D79" i="2"/>
  <c r="F78" i="2"/>
  <c r="D78" i="2"/>
  <c r="F77" i="2"/>
  <c r="D77" i="2"/>
  <c r="G164" i="8"/>
  <c r="R173" i="8"/>
  <c r="R172" i="8"/>
  <c r="R171" i="8"/>
  <c r="R170" i="8"/>
  <c r="Q173" i="8"/>
  <c r="Q172" i="8"/>
  <c r="Q171" i="8"/>
  <c r="Q170" i="8"/>
  <c r="P173" i="8"/>
  <c r="P172" i="8"/>
  <c r="P171" i="8"/>
  <c r="P170" i="8"/>
  <c r="O173" i="8"/>
  <c r="O172" i="8"/>
  <c r="O171" i="8"/>
  <c r="O170" i="8"/>
  <c r="G68" i="7" l="1"/>
  <c r="F4" i="11" l="1"/>
  <c r="B51" i="11"/>
  <c r="A51" i="11"/>
  <c r="B50" i="11"/>
  <c r="A50" i="11"/>
  <c r="B49" i="11"/>
  <c r="A49" i="11"/>
  <c r="B48" i="11"/>
  <c r="A48" i="11"/>
  <c r="B47" i="11"/>
  <c r="A47" i="11"/>
  <c r="B46" i="11"/>
  <c r="A46" i="11"/>
  <c r="B45" i="11"/>
  <c r="A45" i="11"/>
  <c r="B44" i="11"/>
  <c r="A44" i="11"/>
  <c r="B43" i="11"/>
  <c r="A43" i="11"/>
  <c r="B42" i="11"/>
  <c r="A42" i="11"/>
  <c r="B41" i="11"/>
  <c r="A41" i="11"/>
  <c r="B40" i="11"/>
  <c r="A40" i="11"/>
  <c r="C4" i="11"/>
  <c r="H5" i="11"/>
  <c r="G5" i="11"/>
  <c r="F5" i="11"/>
  <c r="E5" i="11"/>
  <c r="D5" i="11"/>
  <c r="C5"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U508" i="9"/>
  <c r="T508" i="9"/>
  <c r="U507" i="9"/>
  <c r="T507" i="9"/>
  <c r="U506" i="9"/>
  <c r="T506" i="9"/>
  <c r="U505" i="9"/>
  <c r="T505" i="9"/>
  <c r="U504" i="9"/>
  <c r="T504" i="9"/>
  <c r="U503" i="9"/>
  <c r="T503" i="9"/>
  <c r="U502" i="9"/>
  <c r="T502" i="9"/>
  <c r="U501" i="9"/>
  <c r="T501" i="9"/>
  <c r="U500" i="9"/>
  <c r="T500" i="9"/>
  <c r="U499" i="9"/>
  <c r="T499" i="9"/>
  <c r="U498" i="9"/>
  <c r="T498" i="9"/>
  <c r="U497" i="9"/>
  <c r="T497" i="9"/>
  <c r="U496" i="9"/>
  <c r="T496" i="9"/>
  <c r="U495" i="9"/>
  <c r="T495" i="9"/>
  <c r="U494" i="9"/>
  <c r="T494" i="9"/>
  <c r="U493" i="9"/>
  <c r="T493" i="9"/>
  <c r="U492" i="9"/>
  <c r="T492" i="9"/>
  <c r="U491" i="9"/>
  <c r="T491" i="9"/>
  <c r="U490" i="9"/>
  <c r="T490" i="9"/>
  <c r="U489" i="9"/>
  <c r="T489" i="9"/>
  <c r="U488" i="9"/>
  <c r="T488" i="9"/>
  <c r="U487" i="9"/>
  <c r="T487" i="9"/>
  <c r="U486" i="9"/>
  <c r="T486" i="9"/>
  <c r="U485" i="9"/>
  <c r="T485" i="9"/>
  <c r="U484" i="9"/>
  <c r="T484" i="9"/>
  <c r="U483" i="9"/>
  <c r="T483" i="9"/>
  <c r="U482" i="9"/>
  <c r="T482" i="9"/>
  <c r="U481" i="9"/>
  <c r="T481" i="9"/>
  <c r="U480" i="9"/>
  <c r="T480" i="9"/>
  <c r="U479" i="9"/>
  <c r="T479" i="9"/>
  <c r="U478" i="9"/>
  <c r="T478" i="9"/>
  <c r="U477" i="9"/>
  <c r="T477" i="9"/>
  <c r="U476" i="9"/>
  <c r="T476" i="9"/>
  <c r="U475" i="9"/>
  <c r="T475" i="9"/>
  <c r="U474" i="9"/>
  <c r="T474" i="9"/>
  <c r="U473" i="9"/>
  <c r="T473" i="9"/>
  <c r="U472" i="9"/>
  <c r="T472" i="9"/>
  <c r="U471" i="9"/>
  <c r="T471" i="9"/>
  <c r="U470" i="9"/>
  <c r="T470" i="9"/>
  <c r="U469" i="9"/>
  <c r="T469" i="9"/>
  <c r="U468" i="9"/>
  <c r="T468" i="9"/>
  <c r="U467" i="9"/>
  <c r="T467" i="9"/>
  <c r="U466" i="9"/>
  <c r="T466" i="9"/>
  <c r="U465" i="9"/>
  <c r="T465" i="9"/>
  <c r="U464" i="9"/>
  <c r="T464" i="9"/>
  <c r="U463" i="9"/>
  <c r="T463" i="9"/>
  <c r="U462" i="9"/>
  <c r="T462" i="9"/>
  <c r="U461" i="9"/>
  <c r="T461" i="9"/>
  <c r="U460" i="9"/>
  <c r="T460" i="9"/>
  <c r="U459" i="9"/>
  <c r="T459" i="9"/>
  <c r="U458" i="9"/>
  <c r="T458" i="9"/>
  <c r="U457" i="9"/>
  <c r="T457" i="9"/>
  <c r="U456" i="9"/>
  <c r="T456" i="9"/>
  <c r="U455" i="9"/>
  <c r="T455" i="9"/>
  <c r="U454" i="9"/>
  <c r="T454" i="9"/>
  <c r="U453" i="9"/>
  <c r="T453" i="9"/>
  <c r="U452" i="9"/>
  <c r="T452" i="9"/>
  <c r="U451" i="9"/>
  <c r="T451" i="9"/>
  <c r="U450" i="9"/>
  <c r="T450" i="9"/>
  <c r="U449" i="9"/>
  <c r="T449" i="9"/>
  <c r="U448" i="9"/>
  <c r="T448" i="9"/>
  <c r="U447" i="9"/>
  <c r="T447" i="9"/>
  <c r="U446" i="9"/>
  <c r="T446" i="9"/>
  <c r="U445" i="9"/>
  <c r="T445" i="9"/>
  <c r="U444" i="9"/>
  <c r="T444" i="9"/>
  <c r="U443" i="9"/>
  <c r="T443" i="9"/>
  <c r="U442" i="9"/>
  <c r="T442" i="9"/>
  <c r="U441" i="9"/>
  <c r="T441" i="9"/>
  <c r="U440" i="9"/>
  <c r="T440" i="9"/>
  <c r="U439" i="9"/>
  <c r="T439" i="9"/>
  <c r="U438" i="9"/>
  <c r="T438" i="9"/>
  <c r="U437" i="9"/>
  <c r="T437" i="9"/>
  <c r="U436" i="9"/>
  <c r="T436" i="9"/>
  <c r="U435" i="9"/>
  <c r="T435" i="9"/>
  <c r="U434" i="9"/>
  <c r="T434" i="9"/>
  <c r="U433" i="9"/>
  <c r="T433" i="9"/>
  <c r="U432" i="9"/>
  <c r="T432" i="9"/>
  <c r="U431" i="9"/>
  <c r="T431" i="9"/>
  <c r="U430" i="9"/>
  <c r="T430" i="9"/>
  <c r="U429" i="9"/>
  <c r="T429" i="9"/>
  <c r="U428" i="9"/>
  <c r="T428" i="9"/>
  <c r="U427" i="9"/>
  <c r="T427" i="9"/>
  <c r="U426" i="9"/>
  <c r="T426" i="9"/>
  <c r="U425" i="9"/>
  <c r="T425" i="9"/>
  <c r="U424" i="9"/>
  <c r="T424" i="9"/>
  <c r="U423" i="9"/>
  <c r="T423" i="9"/>
  <c r="U422" i="9"/>
  <c r="T422" i="9"/>
  <c r="U421" i="9"/>
  <c r="T421" i="9"/>
  <c r="U420" i="9"/>
  <c r="T420" i="9"/>
  <c r="U419" i="9"/>
  <c r="T419" i="9"/>
  <c r="U418" i="9"/>
  <c r="T418" i="9"/>
  <c r="U417" i="9"/>
  <c r="T417" i="9"/>
  <c r="U416" i="9"/>
  <c r="T416" i="9"/>
  <c r="U415" i="9"/>
  <c r="T415" i="9"/>
  <c r="U414" i="9"/>
  <c r="T414" i="9"/>
  <c r="U413" i="9"/>
  <c r="T413" i="9"/>
  <c r="U412" i="9"/>
  <c r="T412" i="9"/>
  <c r="U411" i="9"/>
  <c r="T411" i="9"/>
  <c r="U410" i="9"/>
  <c r="T410" i="9"/>
  <c r="U409" i="9"/>
  <c r="T409" i="9"/>
  <c r="U408" i="9"/>
  <c r="T408" i="9"/>
  <c r="U407" i="9"/>
  <c r="T407" i="9"/>
  <c r="U406" i="9"/>
  <c r="T406" i="9"/>
  <c r="U405" i="9"/>
  <c r="T405" i="9"/>
  <c r="U404" i="9"/>
  <c r="T404" i="9"/>
  <c r="U403" i="9"/>
  <c r="T403" i="9"/>
  <c r="U402" i="9"/>
  <c r="T402" i="9"/>
  <c r="U401" i="9"/>
  <c r="T401" i="9"/>
  <c r="U400" i="9"/>
  <c r="T400" i="9"/>
  <c r="U399" i="9"/>
  <c r="T399" i="9"/>
  <c r="U398" i="9"/>
  <c r="T398" i="9"/>
  <c r="U397" i="9"/>
  <c r="T397" i="9"/>
  <c r="U396" i="9"/>
  <c r="T396" i="9"/>
  <c r="U395" i="9"/>
  <c r="T395" i="9"/>
  <c r="U394" i="9"/>
  <c r="T394" i="9"/>
  <c r="U393" i="9"/>
  <c r="T393" i="9"/>
  <c r="U392" i="9"/>
  <c r="T392" i="9"/>
  <c r="U391" i="9"/>
  <c r="T391" i="9"/>
  <c r="U390" i="9"/>
  <c r="T390" i="9"/>
  <c r="U389" i="9"/>
  <c r="T389" i="9"/>
  <c r="U388" i="9"/>
  <c r="T388" i="9"/>
  <c r="U387" i="9"/>
  <c r="T387" i="9"/>
  <c r="U386" i="9"/>
  <c r="T386" i="9"/>
  <c r="U385" i="9"/>
  <c r="T385" i="9"/>
  <c r="U384" i="9"/>
  <c r="T384" i="9"/>
  <c r="U383" i="9"/>
  <c r="T383" i="9"/>
  <c r="U382" i="9"/>
  <c r="T382" i="9"/>
  <c r="U381" i="9"/>
  <c r="T381" i="9"/>
  <c r="U380" i="9"/>
  <c r="T380" i="9"/>
  <c r="U379" i="9"/>
  <c r="T379" i="9"/>
  <c r="U378" i="9"/>
  <c r="T378" i="9"/>
  <c r="U377" i="9"/>
  <c r="T377" i="9"/>
  <c r="U376" i="9"/>
  <c r="T376" i="9"/>
  <c r="U375" i="9"/>
  <c r="T375" i="9"/>
  <c r="U374" i="9"/>
  <c r="T374" i="9"/>
  <c r="U373" i="9"/>
  <c r="T373" i="9"/>
  <c r="U372" i="9"/>
  <c r="T372" i="9"/>
  <c r="U371" i="9"/>
  <c r="T371" i="9"/>
  <c r="U370" i="9"/>
  <c r="T370" i="9"/>
  <c r="U369" i="9"/>
  <c r="T369" i="9"/>
  <c r="U368" i="9"/>
  <c r="T368" i="9"/>
  <c r="U367" i="9"/>
  <c r="T367" i="9"/>
  <c r="U366" i="9"/>
  <c r="T366" i="9"/>
  <c r="U365" i="9"/>
  <c r="T365" i="9"/>
  <c r="U364" i="9"/>
  <c r="T364" i="9"/>
  <c r="U363" i="9"/>
  <c r="T363" i="9"/>
  <c r="U362" i="9"/>
  <c r="T362" i="9"/>
  <c r="U361" i="9"/>
  <c r="T361" i="9"/>
  <c r="U360" i="9"/>
  <c r="T360" i="9"/>
  <c r="U359" i="9"/>
  <c r="T359" i="9"/>
  <c r="U358" i="9"/>
  <c r="T358" i="9"/>
  <c r="U357" i="9"/>
  <c r="T357" i="9"/>
  <c r="U356" i="9"/>
  <c r="T356" i="9"/>
  <c r="U355" i="9"/>
  <c r="T355" i="9"/>
  <c r="U354" i="9"/>
  <c r="T354" i="9"/>
  <c r="U353" i="9"/>
  <c r="T353" i="9"/>
  <c r="U352" i="9"/>
  <c r="T352" i="9"/>
  <c r="U351" i="9"/>
  <c r="T351" i="9"/>
  <c r="U350" i="9"/>
  <c r="T350" i="9"/>
  <c r="U349" i="9"/>
  <c r="T349" i="9"/>
  <c r="U348" i="9"/>
  <c r="T348" i="9"/>
  <c r="U347" i="9"/>
  <c r="T347" i="9"/>
  <c r="U346" i="9"/>
  <c r="T346" i="9"/>
  <c r="U345" i="9"/>
  <c r="T345" i="9"/>
  <c r="U344" i="9"/>
  <c r="T344" i="9"/>
  <c r="U343" i="9"/>
  <c r="T343" i="9"/>
  <c r="U342" i="9"/>
  <c r="T342" i="9"/>
  <c r="U341" i="9"/>
  <c r="T341" i="9"/>
  <c r="U340" i="9"/>
  <c r="T340" i="9"/>
  <c r="U339" i="9"/>
  <c r="T339" i="9"/>
  <c r="U338" i="9"/>
  <c r="T338" i="9"/>
  <c r="U337" i="9"/>
  <c r="T337" i="9"/>
  <c r="U336" i="9"/>
  <c r="T336" i="9"/>
  <c r="U335" i="9"/>
  <c r="T335" i="9"/>
  <c r="U334" i="9"/>
  <c r="T334" i="9"/>
  <c r="U333" i="9"/>
  <c r="T333" i="9"/>
  <c r="U332" i="9"/>
  <c r="T332" i="9"/>
  <c r="U331" i="9"/>
  <c r="T331" i="9"/>
  <c r="U330" i="9"/>
  <c r="T330" i="9"/>
  <c r="U329" i="9"/>
  <c r="T329" i="9"/>
  <c r="U328" i="9"/>
  <c r="T328" i="9"/>
  <c r="U327" i="9"/>
  <c r="T327" i="9"/>
  <c r="U326" i="9"/>
  <c r="T326" i="9"/>
  <c r="U325" i="9"/>
  <c r="T325" i="9"/>
  <c r="U324" i="9"/>
  <c r="T324" i="9"/>
  <c r="U323" i="9"/>
  <c r="T323" i="9"/>
  <c r="U322" i="9"/>
  <c r="T322" i="9"/>
  <c r="U321" i="9"/>
  <c r="T321" i="9"/>
  <c r="U320" i="9"/>
  <c r="T320" i="9"/>
  <c r="U319" i="9"/>
  <c r="T319" i="9"/>
  <c r="U318" i="9"/>
  <c r="T318" i="9"/>
  <c r="U317" i="9"/>
  <c r="T317" i="9"/>
  <c r="U316" i="9"/>
  <c r="T316" i="9"/>
  <c r="U315" i="9"/>
  <c r="T315" i="9"/>
  <c r="U314" i="9"/>
  <c r="T314" i="9"/>
  <c r="U313" i="9"/>
  <c r="T313" i="9"/>
  <c r="U312" i="9"/>
  <c r="T312" i="9"/>
  <c r="U311" i="9"/>
  <c r="T311" i="9"/>
  <c r="U310" i="9"/>
  <c r="T310" i="9"/>
  <c r="U309" i="9"/>
  <c r="T309" i="9"/>
  <c r="U308" i="9"/>
  <c r="T308" i="9"/>
  <c r="U307" i="9"/>
  <c r="T307" i="9"/>
  <c r="U306" i="9"/>
  <c r="T306" i="9"/>
  <c r="U305" i="9"/>
  <c r="T305" i="9"/>
  <c r="U304" i="9"/>
  <c r="T304" i="9"/>
  <c r="U303" i="9"/>
  <c r="T303" i="9"/>
  <c r="U302" i="9"/>
  <c r="T302" i="9"/>
  <c r="U301" i="9"/>
  <c r="T301" i="9"/>
  <c r="U300" i="9"/>
  <c r="T300" i="9"/>
  <c r="U299" i="9"/>
  <c r="T299" i="9"/>
  <c r="U297" i="9"/>
  <c r="T297" i="9"/>
  <c r="U296" i="9"/>
  <c r="T296" i="9"/>
  <c r="U295" i="9"/>
  <c r="T295" i="9"/>
  <c r="T294" i="9"/>
  <c r="S294" i="9"/>
  <c r="U294" i="9"/>
  <c r="R508" i="9"/>
  <c r="Q508" i="9"/>
  <c r="R507" i="9"/>
  <c r="Q507" i="9"/>
  <c r="R506" i="9"/>
  <c r="Q506" i="9"/>
  <c r="R505" i="9"/>
  <c r="Q505" i="9"/>
  <c r="R504" i="9"/>
  <c r="Q504" i="9"/>
  <c r="R503" i="9"/>
  <c r="Q503" i="9"/>
  <c r="R502" i="9"/>
  <c r="Q502" i="9"/>
  <c r="R501" i="9"/>
  <c r="Q501" i="9"/>
  <c r="R500" i="9"/>
  <c r="Q500" i="9"/>
  <c r="R499" i="9"/>
  <c r="Q499" i="9"/>
  <c r="R498" i="9"/>
  <c r="Q498" i="9"/>
  <c r="R497" i="9"/>
  <c r="Q497" i="9"/>
  <c r="R496" i="9"/>
  <c r="Q496" i="9"/>
  <c r="R495" i="9"/>
  <c r="Q495" i="9"/>
  <c r="R494" i="9"/>
  <c r="Q494" i="9"/>
  <c r="R493" i="9"/>
  <c r="Q493" i="9"/>
  <c r="R492" i="9"/>
  <c r="Q492" i="9"/>
  <c r="R491" i="9"/>
  <c r="Q491" i="9"/>
  <c r="R490" i="9"/>
  <c r="Q490" i="9"/>
  <c r="R489" i="9"/>
  <c r="Q489" i="9"/>
  <c r="R488" i="9"/>
  <c r="Q488" i="9"/>
  <c r="R487" i="9"/>
  <c r="Q487" i="9"/>
  <c r="R486" i="9"/>
  <c r="Q486" i="9"/>
  <c r="R485" i="9"/>
  <c r="Q485" i="9"/>
  <c r="R484" i="9"/>
  <c r="Q484" i="9"/>
  <c r="R483" i="9"/>
  <c r="Q483" i="9"/>
  <c r="R482" i="9"/>
  <c r="Q482" i="9"/>
  <c r="R481" i="9"/>
  <c r="Q481" i="9"/>
  <c r="R480" i="9"/>
  <c r="Q480" i="9"/>
  <c r="R479" i="9"/>
  <c r="Q479" i="9"/>
  <c r="R478" i="9"/>
  <c r="Q478" i="9"/>
  <c r="R477" i="9"/>
  <c r="Q477" i="9"/>
  <c r="R476" i="9"/>
  <c r="Q476" i="9"/>
  <c r="R475" i="9"/>
  <c r="Q475" i="9"/>
  <c r="R474" i="9"/>
  <c r="Q474" i="9"/>
  <c r="R473" i="9"/>
  <c r="Q473" i="9"/>
  <c r="R472" i="9"/>
  <c r="Q472" i="9"/>
  <c r="R471" i="9"/>
  <c r="Q471" i="9"/>
  <c r="R470" i="9"/>
  <c r="Q470" i="9"/>
  <c r="R469" i="9"/>
  <c r="Q469" i="9"/>
  <c r="R468" i="9"/>
  <c r="Q468" i="9"/>
  <c r="R467" i="9"/>
  <c r="Q467" i="9"/>
  <c r="R466" i="9"/>
  <c r="Q466" i="9"/>
  <c r="R465" i="9"/>
  <c r="Q465" i="9"/>
  <c r="R464" i="9"/>
  <c r="Q464" i="9"/>
  <c r="R463" i="9"/>
  <c r="Q463" i="9"/>
  <c r="R462" i="9"/>
  <c r="Q462" i="9"/>
  <c r="R461" i="9"/>
  <c r="Q461" i="9"/>
  <c r="R460" i="9"/>
  <c r="Q460" i="9"/>
  <c r="R459" i="9"/>
  <c r="Q459" i="9"/>
  <c r="R458" i="9"/>
  <c r="Q458" i="9"/>
  <c r="R457" i="9"/>
  <c r="Q457" i="9"/>
  <c r="R456" i="9"/>
  <c r="Q456" i="9"/>
  <c r="R455" i="9"/>
  <c r="Q455" i="9"/>
  <c r="R454" i="9"/>
  <c r="Q454" i="9"/>
  <c r="R453" i="9"/>
  <c r="Q453" i="9"/>
  <c r="R452" i="9"/>
  <c r="Q452" i="9"/>
  <c r="R451" i="9"/>
  <c r="Q451" i="9"/>
  <c r="R450" i="9"/>
  <c r="Q450" i="9"/>
  <c r="R449" i="9"/>
  <c r="Q449" i="9"/>
  <c r="R448" i="9"/>
  <c r="Q448" i="9"/>
  <c r="R447" i="9"/>
  <c r="Q447" i="9"/>
  <c r="R446" i="9"/>
  <c r="Q446" i="9"/>
  <c r="R445" i="9"/>
  <c r="Q445" i="9"/>
  <c r="R444" i="9"/>
  <c r="Q444" i="9"/>
  <c r="R443" i="9"/>
  <c r="Q443" i="9"/>
  <c r="R442" i="9"/>
  <c r="Q442" i="9"/>
  <c r="R441" i="9"/>
  <c r="Q441" i="9"/>
  <c r="R440" i="9"/>
  <c r="Q440" i="9"/>
  <c r="R439" i="9"/>
  <c r="Q439" i="9"/>
  <c r="R438" i="9"/>
  <c r="Q438" i="9"/>
  <c r="R437" i="9"/>
  <c r="Q437" i="9"/>
  <c r="R436" i="9"/>
  <c r="Q436" i="9"/>
  <c r="R435" i="9"/>
  <c r="Q435" i="9"/>
  <c r="R434" i="9"/>
  <c r="Q434" i="9"/>
  <c r="R433" i="9"/>
  <c r="Q433" i="9"/>
  <c r="R432" i="9"/>
  <c r="Q432" i="9"/>
  <c r="R431" i="9"/>
  <c r="Q431" i="9"/>
  <c r="R430" i="9"/>
  <c r="Q430" i="9"/>
  <c r="R429" i="9"/>
  <c r="Q429" i="9"/>
  <c r="R428" i="9"/>
  <c r="Q428" i="9"/>
  <c r="R427" i="9"/>
  <c r="Q427" i="9"/>
  <c r="R426" i="9"/>
  <c r="Q426" i="9"/>
  <c r="R425" i="9"/>
  <c r="Q425" i="9"/>
  <c r="R424" i="9"/>
  <c r="Q424" i="9"/>
  <c r="R423" i="9"/>
  <c r="Q423" i="9"/>
  <c r="R422" i="9"/>
  <c r="Q422" i="9"/>
  <c r="R421" i="9"/>
  <c r="Q421" i="9"/>
  <c r="R420" i="9"/>
  <c r="Q420" i="9"/>
  <c r="R419" i="9"/>
  <c r="Q419" i="9"/>
  <c r="R418" i="9"/>
  <c r="Q418" i="9"/>
  <c r="R417" i="9"/>
  <c r="Q417" i="9"/>
  <c r="R416" i="9"/>
  <c r="Q416" i="9"/>
  <c r="R415" i="9"/>
  <c r="Q415" i="9"/>
  <c r="R414" i="9"/>
  <c r="Q414" i="9"/>
  <c r="R413" i="9"/>
  <c r="Q413" i="9"/>
  <c r="R412" i="9"/>
  <c r="Q412" i="9"/>
  <c r="R411" i="9"/>
  <c r="Q411" i="9"/>
  <c r="R410" i="9"/>
  <c r="Q410" i="9"/>
  <c r="R409" i="9"/>
  <c r="Q409" i="9"/>
  <c r="R408" i="9"/>
  <c r="Q408" i="9"/>
  <c r="R407" i="9"/>
  <c r="Q407" i="9"/>
  <c r="R406" i="9"/>
  <c r="Q406" i="9"/>
  <c r="R405" i="9"/>
  <c r="Q405" i="9"/>
  <c r="R404" i="9"/>
  <c r="Q404" i="9"/>
  <c r="R403" i="9"/>
  <c r="Q403" i="9"/>
  <c r="R402" i="9"/>
  <c r="Q402" i="9"/>
  <c r="R401" i="9"/>
  <c r="Q401" i="9"/>
  <c r="R400" i="9"/>
  <c r="Q400" i="9"/>
  <c r="R399" i="9"/>
  <c r="Q399" i="9"/>
  <c r="R398" i="9"/>
  <c r="Q398" i="9"/>
  <c r="R397" i="9"/>
  <c r="Q397" i="9"/>
  <c r="R396" i="9"/>
  <c r="Q396" i="9"/>
  <c r="R395" i="9"/>
  <c r="Q395" i="9"/>
  <c r="R394" i="9"/>
  <c r="Q394" i="9"/>
  <c r="R393" i="9"/>
  <c r="Q393" i="9"/>
  <c r="R392" i="9"/>
  <c r="Q392" i="9"/>
  <c r="R391" i="9"/>
  <c r="Q391" i="9"/>
  <c r="R390" i="9"/>
  <c r="Q390" i="9"/>
  <c r="R389" i="9"/>
  <c r="Q389" i="9"/>
  <c r="R388" i="9"/>
  <c r="Q388" i="9"/>
  <c r="R387" i="9"/>
  <c r="Q387" i="9"/>
  <c r="R386" i="9"/>
  <c r="Q386" i="9"/>
  <c r="R385" i="9"/>
  <c r="Q385" i="9"/>
  <c r="R384" i="9"/>
  <c r="Q384" i="9"/>
  <c r="R383" i="9"/>
  <c r="Q383" i="9"/>
  <c r="R382" i="9"/>
  <c r="Q382" i="9"/>
  <c r="R381" i="9"/>
  <c r="Q381" i="9"/>
  <c r="R380" i="9"/>
  <c r="Q380" i="9"/>
  <c r="R379" i="9"/>
  <c r="Q379" i="9"/>
  <c r="R378" i="9"/>
  <c r="Q378" i="9"/>
  <c r="R377" i="9"/>
  <c r="Q377" i="9"/>
  <c r="R376" i="9"/>
  <c r="Q376" i="9"/>
  <c r="R375" i="9"/>
  <c r="Q375" i="9"/>
  <c r="R374" i="9"/>
  <c r="Q374" i="9"/>
  <c r="R373" i="9"/>
  <c r="Q373" i="9"/>
  <c r="R372" i="9"/>
  <c r="Q372" i="9"/>
  <c r="R371" i="9"/>
  <c r="Q371" i="9"/>
  <c r="R370" i="9"/>
  <c r="Q370" i="9"/>
  <c r="R369" i="9"/>
  <c r="Q369" i="9"/>
  <c r="R368" i="9"/>
  <c r="Q368" i="9"/>
  <c r="R367" i="9"/>
  <c r="Q367" i="9"/>
  <c r="R366" i="9"/>
  <c r="Q366" i="9"/>
  <c r="R365" i="9"/>
  <c r="Q365" i="9"/>
  <c r="R364" i="9"/>
  <c r="Q364" i="9"/>
  <c r="R363" i="9"/>
  <c r="Q363" i="9"/>
  <c r="R362" i="9"/>
  <c r="Q362" i="9"/>
  <c r="R361" i="9"/>
  <c r="Q361" i="9"/>
  <c r="R360" i="9"/>
  <c r="Q360" i="9"/>
  <c r="R359" i="9"/>
  <c r="Q359" i="9"/>
  <c r="R358" i="9"/>
  <c r="Q358" i="9"/>
  <c r="R357" i="9"/>
  <c r="Q357" i="9"/>
  <c r="R356" i="9"/>
  <c r="Q356" i="9"/>
  <c r="R355" i="9"/>
  <c r="Q355" i="9"/>
  <c r="R354" i="9"/>
  <c r="Q354" i="9"/>
  <c r="R353" i="9"/>
  <c r="Q353" i="9"/>
  <c r="R352" i="9"/>
  <c r="Q352" i="9"/>
  <c r="R351" i="9"/>
  <c r="Q351" i="9"/>
  <c r="R350" i="9"/>
  <c r="Q350" i="9"/>
  <c r="R349" i="9"/>
  <c r="Q349" i="9"/>
  <c r="R348" i="9"/>
  <c r="Q348" i="9"/>
  <c r="R347" i="9"/>
  <c r="Q347" i="9"/>
  <c r="R346" i="9"/>
  <c r="Q346" i="9"/>
  <c r="R345" i="9"/>
  <c r="Q345" i="9"/>
  <c r="R344" i="9"/>
  <c r="Q344" i="9"/>
  <c r="R343" i="9"/>
  <c r="Q343" i="9"/>
  <c r="R342" i="9"/>
  <c r="Q342" i="9"/>
  <c r="R341" i="9"/>
  <c r="Q341" i="9"/>
  <c r="R340" i="9"/>
  <c r="Q340" i="9"/>
  <c r="R339" i="9"/>
  <c r="Q339" i="9"/>
  <c r="R338" i="9"/>
  <c r="Q338" i="9"/>
  <c r="R337" i="9"/>
  <c r="Q337" i="9"/>
  <c r="R336" i="9"/>
  <c r="Q336" i="9"/>
  <c r="R335" i="9"/>
  <c r="Q335" i="9"/>
  <c r="R334" i="9"/>
  <c r="Q334" i="9"/>
  <c r="R333" i="9"/>
  <c r="Q333" i="9"/>
  <c r="R332" i="9"/>
  <c r="Q332" i="9"/>
  <c r="R331" i="9"/>
  <c r="Q331" i="9"/>
  <c r="R330" i="9"/>
  <c r="Q330" i="9"/>
  <c r="R329" i="9"/>
  <c r="Q329" i="9"/>
  <c r="R328" i="9"/>
  <c r="Q328" i="9"/>
  <c r="R327" i="9"/>
  <c r="Q327" i="9"/>
  <c r="R326" i="9"/>
  <c r="Q326" i="9"/>
  <c r="R325" i="9"/>
  <c r="Q325" i="9"/>
  <c r="R324" i="9"/>
  <c r="Q324" i="9"/>
  <c r="R323" i="9"/>
  <c r="Q323" i="9"/>
  <c r="R322" i="9"/>
  <c r="Q322" i="9"/>
  <c r="R321" i="9"/>
  <c r="Q321" i="9"/>
  <c r="R320" i="9"/>
  <c r="Q320" i="9"/>
  <c r="R319" i="9"/>
  <c r="Q319" i="9"/>
  <c r="R318" i="9"/>
  <c r="Q318" i="9"/>
  <c r="R317" i="9"/>
  <c r="Q317" i="9"/>
  <c r="R316" i="9"/>
  <c r="Q316" i="9"/>
  <c r="R315" i="9"/>
  <c r="Q315" i="9"/>
  <c r="R314" i="9"/>
  <c r="Q314" i="9"/>
  <c r="R313" i="9"/>
  <c r="Q313" i="9"/>
  <c r="R312" i="9"/>
  <c r="Q312" i="9"/>
  <c r="R311" i="9"/>
  <c r="Q311" i="9"/>
  <c r="R310" i="9"/>
  <c r="Q310" i="9"/>
  <c r="R309" i="9"/>
  <c r="Q309" i="9"/>
  <c r="R308" i="9"/>
  <c r="Q308" i="9"/>
  <c r="R307" i="9"/>
  <c r="Q307" i="9"/>
  <c r="R306" i="9"/>
  <c r="Q306" i="9"/>
  <c r="R305" i="9"/>
  <c r="Q305" i="9"/>
  <c r="R304" i="9"/>
  <c r="Q304" i="9"/>
  <c r="R303" i="9"/>
  <c r="Q303" i="9"/>
  <c r="R302" i="9"/>
  <c r="Q302" i="9"/>
  <c r="R301" i="9"/>
  <c r="Q301" i="9"/>
  <c r="R300" i="9"/>
  <c r="Q300" i="9"/>
  <c r="R299" i="9"/>
  <c r="Q299" i="9"/>
  <c r="R297" i="9"/>
  <c r="Q297" i="9"/>
  <c r="R296" i="9"/>
  <c r="Q296" i="9"/>
  <c r="R295" i="9"/>
  <c r="Q295" i="9"/>
  <c r="Q294" i="9"/>
  <c r="R294" i="9"/>
  <c r="O508" i="9"/>
  <c r="N508" i="9"/>
  <c r="O507" i="9"/>
  <c r="N507" i="9"/>
  <c r="O506" i="9"/>
  <c r="N506" i="9"/>
  <c r="O505" i="9"/>
  <c r="N505" i="9"/>
  <c r="O504" i="9"/>
  <c r="N504" i="9"/>
  <c r="O503" i="9"/>
  <c r="N503" i="9"/>
  <c r="O502" i="9"/>
  <c r="N502" i="9"/>
  <c r="O501" i="9"/>
  <c r="N501" i="9"/>
  <c r="O500" i="9"/>
  <c r="N500" i="9"/>
  <c r="O499" i="9"/>
  <c r="N499" i="9"/>
  <c r="O498" i="9"/>
  <c r="N498" i="9"/>
  <c r="O497" i="9"/>
  <c r="N497" i="9"/>
  <c r="O496" i="9"/>
  <c r="N496" i="9"/>
  <c r="O495" i="9"/>
  <c r="N495" i="9"/>
  <c r="O494" i="9"/>
  <c r="N494" i="9"/>
  <c r="O493" i="9"/>
  <c r="N493" i="9"/>
  <c r="O492" i="9"/>
  <c r="N492" i="9"/>
  <c r="O491" i="9"/>
  <c r="N491" i="9"/>
  <c r="O490" i="9"/>
  <c r="N490" i="9"/>
  <c r="O489" i="9"/>
  <c r="N489" i="9"/>
  <c r="O488" i="9"/>
  <c r="N488" i="9"/>
  <c r="O487" i="9"/>
  <c r="N487" i="9"/>
  <c r="O486" i="9"/>
  <c r="N486" i="9"/>
  <c r="O485" i="9"/>
  <c r="N485" i="9"/>
  <c r="O484" i="9"/>
  <c r="N484" i="9"/>
  <c r="O483" i="9"/>
  <c r="N483" i="9"/>
  <c r="O482" i="9"/>
  <c r="N482" i="9"/>
  <c r="O481" i="9"/>
  <c r="N481" i="9"/>
  <c r="O480" i="9"/>
  <c r="N480" i="9"/>
  <c r="O479" i="9"/>
  <c r="N479" i="9"/>
  <c r="O478" i="9"/>
  <c r="N478" i="9"/>
  <c r="O477" i="9"/>
  <c r="N477" i="9"/>
  <c r="O476" i="9"/>
  <c r="N476" i="9"/>
  <c r="O475" i="9"/>
  <c r="N475" i="9"/>
  <c r="O474" i="9"/>
  <c r="N474" i="9"/>
  <c r="O473" i="9"/>
  <c r="N473" i="9"/>
  <c r="O472" i="9"/>
  <c r="N472" i="9"/>
  <c r="O471" i="9"/>
  <c r="N471" i="9"/>
  <c r="O470" i="9"/>
  <c r="N470" i="9"/>
  <c r="O469" i="9"/>
  <c r="N469" i="9"/>
  <c r="O468" i="9"/>
  <c r="N468" i="9"/>
  <c r="O467" i="9"/>
  <c r="N467" i="9"/>
  <c r="O466" i="9"/>
  <c r="N466" i="9"/>
  <c r="O465" i="9"/>
  <c r="N465" i="9"/>
  <c r="O464" i="9"/>
  <c r="N464" i="9"/>
  <c r="O463" i="9"/>
  <c r="N463" i="9"/>
  <c r="O462" i="9"/>
  <c r="N462" i="9"/>
  <c r="O461" i="9"/>
  <c r="N461" i="9"/>
  <c r="O460" i="9"/>
  <c r="N460" i="9"/>
  <c r="O459" i="9"/>
  <c r="N459" i="9"/>
  <c r="O458" i="9"/>
  <c r="N458" i="9"/>
  <c r="O457" i="9"/>
  <c r="N457" i="9"/>
  <c r="O456" i="9"/>
  <c r="N456" i="9"/>
  <c r="O455" i="9"/>
  <c r="N455" i="9"/>
  <c r="O454" i="9"/>
  <c r="N454" i="9"/>
  <c r="O453" i="9"/>
  <c r="N453" i="9"/>
  <c r="O452" i="9"/>
  <c r="N452" i="9"/>
  <c r="O451" i="9"/>
  <c r="N451" i="9"/>
  <c r="O450" i="9"/>
  <c r="N450" i="9"/>
  <c r="O449" i="9"/>
  <c r="N449" i="9"/>
  <c r="O448" i="9"/>
  <c r="N448" i="9"/>
  <c r="O447" i="9"/>
  <c r="N447" i="9"/>
  <c r="O446" i="9"/>
  <c r="N446" i="9"/>
  <c r="O445" i="9"/>
  <c r="N445" i="9"/>
  <c r="O444" i="9"/>
  <c r="N444" i="9"/>
  <c r="O443" i="9"/>
  <c r="N443" i="9"/>
  <c r="O442" i="9"/>
  <c r="N442" i="9"/>
  <c r="O441" i="9"/>
  <c r="N441" i="9"/>
  <c r="O440" i="9"/>
  <c r="N440" i="9"/>
  <c r="O439" i="9"/>
  <c r="N439" i="9"/>
  <c r="O438" i="9"/>
  <c r="N438" i="9"/>
  <c r="O437" i="9"/>
  <c r="N437" i="9"/>
  <c r="O436" i="9"/>
  <c r="N436" i="9"/>
  <c r="O435" i="9"/>
  <c r="N435" i="9"/>
  <c r="O434" i="9"/>
  <c r="N434" i="9"/>
  <c r="O433" i="9"/>
  <c r="N433" i="9"/>
  <c r="O432" i="9"/>
  <c r="N432" i="9"/>
  <c r="O431" i="9"/>
  <c r="N431" i="9"/>
  <c r="O430" i="9"/>
  <c r="N430" i="9"/>
  <c r="O429" i="9"/>
  <c r="N429" i="9"/>
  <c r="O428" i="9"/>
  <c r="N428" i="9"/>
  <c r="O427" i="9"/>
  <c r="N427" i="9"/>
  <c r="O426" i="9"/>
  <c r="N426" i="9"/>
  <c r="O425" i="9"/>
  <c r="N425" i="9"/>
  <c r="O424" i="9"/>
  <c r="N424" i="9"/>
  <c r="O423" i="9"/>
  <c r="N423" i="9"/>
  <c r="O422" i="9"/>
  <c r="N422" i="9"/>
  <c r="O421" i="9"/>
  <c r="N421" i="9"/>
  <c r="O420" i="9"/>
  <c r="N420" i="9"/>
  <c r="O419" i="9"/>
  <c r="N419" i="9"/>
  <c r="O418" i="9"/>
  <c r="N418" i="9"/>
  <c r="O417" i="9"/>
  <c r="N417" i="9"/>
  <c r="O416" i="9"/>
  <c r="N416" i="9"/>
  <c r="O415" i="9"/>
  <c r="N415" i="9"/>
  <c r="O414" i="9"/>
  <c r="N414" i="9"/>
  <c r="O413" i="9"/>
  <c r="N413" i="9"/>
  <c r="O412" i="9"/>
  <c r="N412" i="9"/>
  <c r="O411" i="9"/>
  <c r="N411" i="9"/>
  <c r="O410" i="9"/>
  <c r="N410" i="9"/>
  <c r="O409" i="9"/>
  <c r="N409" i="9"/>
  <c r="O408" i="9"/>
  <c r="N408" i="9"/>
  <c r="O407" i="9"/>
  <c r="N407" i="9"/>
  <c r="O406" i="9"/>
  <c r="N406" i="9"/>
  <c r="O405" i="9"/>
  <c r="N405" i="9"/>
  <c r="O404" i="9"/>
  <c r="N404" i="9"/>
  <c r="O403" i="9"/>
  <c r="N403" i="9"/>
  <c r="O402" i="9"/>
  <c r="N402" i="9"/>
  <c r="O401" i="9"/>
  <c r="N401" i="9"/>
  <c r="O400" i="9"/>
  <c r="N400" i="9"/>
  <c r="O399" i="9"/>
  <c r="N399" i="9"/>
  <c r="O398" i="9"/>
  <c r="N398" i="9"/>
  <c r="O397" i="9"/>
  <c r="N397" i="9"/>
  <c r="O396" i="9"/>
  <c r="N396" i="9"/>
  <c r="O395" i="9"/>
  <c r="N395" i="9"/>
  <c r="O394" i="9"/>
  <c r="N394" i="9"/>
  <c r="O393" i="9"/>
  <c r="N393" i="9"/>
  <c r="O392" i="9"/>
  <c r="N392" i="9"/>
  <c r="O391" i="9"/>
  <c r="N391" i="9"/>
  <c r="O390" i="9"/>
  <c r="N390" i="9"/>
  <c r="O389" i="9"/>
  <c r="N389" i="9"/>
  <c r="O388" i="9"/>
  <c r="N388" i="9"/>
  <c r="O387" i="9"/>
  <c r="N387" i="9"/>
  <c r="O386" i="9"/>
  <c r="N386" i="9"/>
  <c r="O385" i="9"/>
  <c r="N385" i="9"/>
  <c r="O384" i="9"/>
  <c r="N384" i="9"/>
  <c r="O383" i="9"/>
  <c r="N383" i="9"/>
  <c r="O382" i="9"/>
  <c r="N382" i="9"/>
  <c r="O381" i="9"/>
  <c r="N381" i="9"/>
  <c r="O380" i="9"/>
  <c r="N380" i="9"/>
  <c r="O379" i="9"/>
  <c r="N379" i="9"/>
  <c r="O378" i="9"/>
  <c r="N378" i="9"/>
  <c r="O377" i="9"/>
  <c r="N377" i="9"/>
  <c r="O376" i="9"/>
  <c r="N376" i="9"/>
  <c r="O375" i="9"/>
  <c r="N375" i="9"/>
  <c r="O374" i="9"/>
  <c r="N374" i="9"/>
  <c r="O373" i="9"/>
  <c r="N373" i="9"/>
  <c r="O372" i="9"/>
  <c r="N372" i="9"/>
  <c r="O371" i="9"/>
  <c r="N371" i="9"/>
  <c r="O370" i="9"/>
  <c r="N370" i="9"/>
  <c r="O369" i="9"/>
  <c r="N369" i="9"/>
  <c r="O368" i="9"/>
  <c r="N368" i="9"/>
  <c r="O367" i="9"/>
  <c r="N367" i="9"/>
  <c r="O366" i="9"/>
  <c r="N366" i="9"/>
  <c r="O365" i="9"/>
  <c r="N365" i="9"/>
  <c r="O364" i="9"/>
  <c r="N364" i="9"/>
  <c r="O363" i="9"/>
  <c r="N363" i="9"/>
  <c r="O362" i="9"/>
  <c r="N362" i="9"/>
  <c r="O361" i="9"/>
  <c r="N361" i="9"/>
  <c r="O360" i="9"/>
  <c r="N360" i="9"/>
  <c r="O359" i="9"/>
  <c r="N359" i="9"/>
  <c r="O358" i="9"/>
  <c r="N358" i="9"/>
  <c r="O357" i="9"/>
  <c r="N357" i="9"/>
  <c r="O356" i="9"/>
  <c r="N356" i="9"/>
  <c r="O355" i="9"/>
  <c r="N355" i="9"/>
  <c r="O354" i="9"/>
  <c r="N354" i="9"/>
  <c r="O353" i="9"/>
  <c r="N353" i="9"/>
  <c r="O352" i="9"/>
  <c r="N352" i="9"/>
  <c r="O351" i="9"/>
  <c r="N351" i="9"/>
  <c r="O350" i="9"/>
  <c r="N350" i="9"/>
  <c r="O349" i="9"/>
  <c r="N349" i="9"/>
  <c r="O348" i="9"/>
  <c r="N348" i="9"/>
  <c r="O347" i="9"/>
  <c r="N347" i="9"/>
  <c r="O346" i="9"/>
  <c r="N346" i="9"/>
  <c r="O345" i="9"/>
  <c r="N345" i="9"/>
  <c r="O344" i="9"/>
  <c r="N344" i="9"/>
  <c r="O343" i="9"/>
  <c r="N343" i="9"/>
  <c r="O342" i="9"/>
  <c r="N342" i="9"/>
  <c r="O341" i="9"/>
  <c r="N341" i="9"/>
  <c r="O340" i="9"/>
  <c r="N340" i="9"/>
  <c r="O339" i="9"/>
  <c r="N339" i="9"/>
  <c r="O338" i="9"/>
  <c r="N338" i="9"/>
  <c r="O337" i="9"/>
  <c r="N337" i="9"/>
  <c r="O336" i="9"/>
  <c r="N336" i="9"/>
  <c r="O335" i="9"/>
  <c r="N335" i="9"/>
  <c r="O334" i="9"/>
  <c r="N334" i="9"/>
  <c r="O333" i="9"/>
  <c r="N333" i="9"/>
  <c r="O332" i="9"/>
  <c r="N332" i="9"/>
  <c r="O331" i="9"/>
  <c r="N331" i="9"/>
  <c r="O330" i="9"/>
  <c r="N330" i="9"/>
  <c r="O329" i="9"/>
  <c r="N329" i="9"/>
  <c r="O328" i="9"/>
  <c r="N328" i="9"/>
  <c r="O325" i="9"/>
  <c r="O301" i="9"/>
  <c r="O299" i="9"/>
  <c r="P294" i="9"/>
  <c r="L508" i="9"/>
  <c r="K508" i="9"/>
  <c r="L507" i="9"/>
  <c r="K507" i="9"/>
  <c r="L506" i="9"/>
  <c r="K506" i="9"/>
  <c r="L505" i="9"/>
  <c r="K505" i="9"/>
  <c r="L504" i="9"/>
  <c r="K504" i="9"/>
  <c r="L503" i="9"/>
  <c r="K503" i="9"/>
  <c r="L502" i="9"/>
  <c r="K502" i="9"/>
  <c r="L501" i="9"/>
  <c r="K501" i="9"/>
  <c r="L500" i="9"/>
  <c r="K500" i="9"/>
  <c r="L499" i="9"/>
  <c r="K499" i="9"/>
  <c r="L498" i="9"/>
  <c r="K498" i="9"/>
  <c r="L497" i="9"/>
  <c r="K497" i="9"/>
  <c r="L496" i="9"/>
  <c r="K496" i="9"/>
  <c r="L495" i="9"/>
  <c r="K495" i="9"/>
  <c r="L494" i="9"/>
  <c r="K494" i="9"/>
  <c r="L493" i="9"/>
  <c r="K493" i="9"/>
  <c r="L492" i="9"/>
  <c r="K492" i="9"/>
  <c r="L491" i="9"/>
  <c r="K491" i="9"/>
  <c r="L490" i="9"/>
  <c r="K490" i="9"/>
  <c r="L489" i="9"/>
  <c r="K489" i="9"/>
  <c r="L488" i="9"/>
  <c r="K488" i="9"/>
  <c r="L487" i="9"/>
  <c r="K487" i="9"/>
  <c r="L486" i="9"/>
  <c r="K486" i="9"/>
  <c r="L485" i="9"/>
  <c r="K485" i="9"/>
  <c r="L484" i="9"/>
  <c r="K484" i="9"/>
  <c r="L483" i="9"/>
  <c r="K483" i="9"/>
  <c r="L482" i="9"/>
  <c r="K482" i="9"/>
  <c r="L481" i="9"/>
  <c r="K481" i="9"/>
  <c r="L480" i="9"/>
  <c r="K480" i="9"/>
  <c r="L479" i="9"/>
  <c r="K479" i="9"/>
  <c r="L478" i="9"/>
  <c r="K478" i="9"/>
  <c r="L477" i="9"/>
  <c r="K477" i="9"/>
  <c r="L476" i="9"/>
  <c r="K476" i="9"/>
  <c r="L475" i="9"/>
  <c r="K475" i="9"/>
  <c r="L474" i="9"/>
  <c r="K474" i="9"/>
  <c r="L473" i="9"/>
  <c r="K473" i="9"/>
  <c r="L472" i="9"/>
  <c r="K472" i="9"/>
  <c r="L471" i="9"/>
  <c r="K471" i="9"/>
  <c r="L470" i="9"/>
  <c r="K470" i="9"/>
  <c r="L469" i="9"/>
  <c r="K469" i="9"/>
  <c r="L468" i="9"/>
  <c r="K468" i="9"/>
  <c r="L467" i="9"/>
  <c r="K467" i="9"/>
  <c r="L466" i="9"/>
  <c r="K466" i="9"/>
  <c r="L465" i="9"/>
  <c r="K465" i="9"/>
  <c r="L464" i="9"/>
  <c r="K464" i="9"/>
  <c r="L463" i="9"/>
  <c r="K463" i="9"/>
  <c r="L462" i="9"/>
  <c r="K462" i="9"/>
  <c r="L461" i="9"/>
  <c r="K461" i="9"/>
  <c r="L460" i="9"/>
  <c r="K460" i="9"/>
  <c r="L459" i="9"/>
  <c r="K459" i="9"/>
  <c r="L458" i="9"/>
  <c r="K458" i="9"/>
  <c r="L457" i="9"/>
  <c r="K457" i="9"/>
  <c r="L456" i="9"/>
  <c r="K456" i="9"/>
  <c r="L455" i="9"/>
  <c r="K455" i="9"/>
  <c r="L454" i="9"/>
  <c r="K454" i="9"/>
  <c r="L453" i="9"/>
  <c r="K453" i="9"/>
  <c r="L452" i="9"/>
  <c r="K452" i="9"/>
  <c r="L451" i="9"/>
  <c r="K451" i="9"/>
  <c r="L450" i="9"/>
  <c r="K450" i="9"/>
  <c r="L449" i="9"/>
  <c r="K449" i="9"/>
  <c r="L448" i="9"/>
  <c r="K448" i="9"/>
  <c r="L447" i="9"/>
  <c r="K447" i="9"/>
  <c r="L446" i="9"/>
  <c r="K446" i="9"/>
  <c r="L445" i="9"/>
  <c r="K445" i="9"/>
  <c r="L444" i="9"/>
  <c r="K444" i="9"/>
  <c r="L443" i="9"/>
  <c r="K443" i="9"/>
  <c r="L442" i="9"/>
  <c r="K442" i="9"/>
  <c r="L441" i="9"/>
  <c r="K441" i="9"/>
  <c r="L440" i="9"/>
  <c r="K440" i="9"/>
  <c r="L439" i="9"/>
  <c r="K439" i="9"/>
  <c r="L438" i="9"/>
  <c r="K438" i="9"/>
  <c r="L437" i="9"/>
  <c r="K437" i="9"/>
  <c r="L436" i="9"/>
  <c r="K436" i="9"/>
  <c r="L435" i="9"/>
  <c r="K435" i="9"/>
  <c r="L434" i="9"/>
  <c r="K434" i="9"/>
  <c r="L433" i="9"/>
  <c r="K433" i="9"/>
  <c r="L432" i="9"/>
  <c r="K432" i="9"/>
  <c r="L431" i="9"/>
  <c r="K431" i="9"/>
  <c r="L430" i="9"/>
  <c r="K430" i="9"/>
  <c r="L429" i="9"/>
  <c r="K429" i="9"/>
  <c r="L428" i="9"/>
  <c r="K428" i="9"/>
  <c r="L427" i="9"/>
  <c r="K427" i="9"/>
  <c r="L426" i="9"/>
  <c r="K426" i="9"/>
  <c r="L425" i="9"/>
  <c r="K425" i="9"/>
  <c r="L424" i="9"/>
  <c r="K424" i="9"/>
  <c r="L423" i="9"/>
  <c r="K423" i="9"/>
  <c r="L422" i="9"/>
  <c r="K422" i="9"/>
  <c r="L421" i="9"/>
  <c r="K421" i="9"/>
  <c r="L420" i="9"/>
  <c r="K420" i="9"/>
  <c r="L419" i="9"/>
  <c r="K419" i="9"/>
  <c r="L418" i="9"/>
  <c r="K418" i="9"/>
  <c r="L417" i="9"/>
  <c r="K417" i="9"/>
  <c r="L416" i="9"/>
  <c r="K416" i="9"/>
  <c r="L415" i="9"/>
  <c r="K415" i="9"/>
  <c r="L414" i="9"/>
  <c r="K414" i="9"/>
  <c r="L413" i="9"/>
  <c r="K413" i="9"/>
  <c r="L412" i="9"/>
  <c r="K412" i="9"/>
  <c r="L411" i="9"/>
  <c r="K411" i="9"/>
  <c r="L410" i="9"/>
  <c r="K410" i="9"/>
  <c r="L409" i="9"/>
  <c r="K409" i="9"/>
  <c r="L408" i="9"/>
  <c r="K408" i="9"/>
  <c r="L407" i="9"/>
  <c r="K407" i="9"/>
  <c r="L406" i="9"/>
  <c r="K406" i="9"/>
  <c r="L405" i="9"/>
  <c r="K405" i="9"/>
  <c r="L404" i="9"/>
  <c r="K404" i="9"/>
  <c r="L403" i="9"/>
  <c r="K403" i="9"/>
  <c r="L402" i="9"/>
  <c r="K402" i="9"/>
  <c r="L401" i="9"/>
  <c r="K401" i="9"/>
  <c r="L400" i="9"/>
  <c r="K400" i="9"/>
  <c r="L399" i="9"/>
  <c r="K399" i="9"/>
  <c r="L398" i="9"/>
  <c r="K398" i="9"/>
  <c r="L397" i="9"/>
  <c r="K397" i="9"/>
  <c r="L396" i="9"/>
  <c r="K396" i="9"/>
  <c r="L395" i="9"/>
  <c r="K395" i="9"/>
  <c r="L394" i="9"/>
  <c r="K394" i="9"/>
  <c r="L393" i="9"/>
  <c r="K393" i="9"/>
  <c r="L392" i="9"/>
  <c r="K392" i="9"/>
  <c r="L391" i="9"/>
  <c r="K391" i="9"/>
  <c r="L390" i="9"/>
  <c r="K390" i="9"/>
  <c r="L389" i="9"/>
  <c r="K389" i="9"/>
  <c r="L388" i="9"/>
  <c r="K388" i="9"/>
  <c r="L387" i="9"/>
  <c r="K387" i="9"/>
  <c r="L386" i="9"/>
  <c r="K386" i="9"/>
  <c r="L385" i="9"/>
  <c r="K385" i="9"/>
  <c r="L384" i="9"/>
  <c r="K384" i="9"/>
  <c r="L383" i="9"/>
  <c r="K383" i="9"/>
  <c r="L382" i="9"/>
  <c r="K382" i="9"/>
  <c r="L381" i="9"/>
  <c r="K381" i="9"/>
  <c r="L380" i="9"/>
  <c r="K380" i="9"/>
  <c r="L379" i="9"/>
  <c r="K379" i="9"/>
  <c r="L378" i="9"/>
  <c r="K378" i="9"/>
  <c r="L377" i="9"/>
  <c r="K377" i="9"/>
  <c r="L376" i="9"/>
  <c r="K376" i="9"/>
  <c r="L375" i="9"/>
  <c r="K375" i="9"/>
  <c r="L374" i="9"/>
  <c r="K374" i="9"/>
  <c r="L373" i="9"/>
  <c r="K373" i="9"/>
  <c r="L372" i="9"/>
  <c r="K372" i="9"/>
  <c r="L371" i="9"/>
  <c r="K371" i="9"/>
  <c r="L370" i="9"/>
  <c r="K370" i="9"/>
  <c r="L369" i="9"/>
  <c r="K369" i="9"/>
  <c r="L368" i="9"/>
  <c r="K368" i="9"/>
  <c r="L367" i="9"/>
  <c r="K367" i="9"/>
  <c r="L366" i="9"/>
  <c r="K366" i="9"/>
  <c r="L365" i="9"/>
  <c r="K365" i="9"/>
  <c r="L364" i="9"/>
  <c r="K364" i="9"/>
  <c r="L363" i="9"/>
  <c r="K363" i="9"/>
  <c r="L362" i="9"/>
  <c r="K362" i="9"/>
  <c r="L361" i="9"/>
  <c r="K361" i="9"/>
  <c r="L360" i="9"/>
  <c r="K360" i="9"/>
  <c r="L359" i="9"/>
  <c r="K359" i="9"/>
  <c r="L358" i="9"/>
  <c r="K358" i="9"/>
  <c r="L357" i="9"/>
  <c r="K357" i="9"/>
  <c r="L356" i="9"/>
  <c r="K356" i="9"/>
  <c r="L355" i="9"/>
  <c r="K355" i="9"/>
  <c r="L354" i="9"/>
  <c r="K354" i="9"/>
  <c r="L353" i="9"/>
  <c r="K353" i="9"/>
  <c r="L352" i="9"/>
  <c r="K352" i="9"/>
  <c r="L351" i="9"/>
  <c r="K351" i="9"/>
  <c r="L350" i="9"/>
  <c r="K350" i="9"/>
  <c r="L349" i="9"/>
  <c r="K349" i="9"/>
  <c r="L348" i="9"/>
  <c r="K348" i="9"/>
  <c r="L347" i="9"/>
  <c r="K347" i="9"/>
  <c r="L346" i="9"/>
  <c r="K346" i="9"/>
  <c r="L345" i="9"/>
  <c r="K345" i="9"/>
  <c r="L344" i="9"/>
  <c r="K344" i="9"/>
  <c r="L343" i="9"/>
  <c r="K343" i="9"/>
  <c r="L342" i="9"/>
  <c r="K342" i="9"/>
  <c r="L341" i="9"/>
  <c r="K341" i="9"/>
  <c r="L340" i="9"/>
  <c r="K340" i="9"/>
  <c r="L339" i="9"/>
  <c r="K339" i="9"/>
  <c r="L338" i="9"/>
  <c r="K338" i="9"/>
  <c r="L337" i="9"/>
  <c r="K337" i="9"/>
  <c r="L336" i="9"/>
  <c r="K336" i="9"/>
  <c r="L335" i="9"/>
  <c r="K335" i="9"/>
  <c r="L334" i="9"/>
  <c r="K334" i="9"/>
  <c r="L333" i="9"/>
  <c r="K333" i="9"/>
  <c r="L332" i="9"/>
  <c r="K332" i="9"/>
  <c r="L331" i="9"/>
  <c r="K331" i="9"/>
  <c r="L330" i="9"/>
  <c r="K330" i="9"/>
  <c r="L329" i="9"/>
  <c r="K329" i="9"/>
  <c r="L328" i="9"/>
  <c r="K328" i="9"/>
  <c r="K326" i="9"/>
  <c r="N7" i="8"/>
  <c r="N8" i="8"/>
  <c r="E152" i="8" s="1"/>
  <c r="J171" i="8" s="1"/>
  <c r="N9" i="8"/>
  <c r="N10" i="8"/>
  <c r="N11" i="8"/>
  <c r="E153" i="8" s="1"/>
  <c r="F171" i="8" s="1"/>
  <c r="N12" i="8"/>
  <c r="N13" i="8"/>
  <c r="N14" i="8"/>
  <c r="E154" i="8" s="1"/>
  <c r="N15" i="8"/>
  <c r="N16" i="8"/>
  <c r="N17" i="8"/>
  <c r="N18" i="8"/>
  <c r="N19" i="8"/>
  <c r="N20" i="8"/>
  <c r="N21" i="8"/>
  <c r="O327" i="9" s="1"/>
  <c r="N22" i="8"/>
  <c r="N23" i="8"/>
  <c r="N24" i="8"/>
  <c r="N25" i="8"/>
  <c r="N26" i="8"/>
  <c r="N27" i="8"/>
  <c r="E155" i="8" s="1"/>
  <c r="N28" i="8"/>
  <c r="O326" i="9" s="1"/>
  <c r="N29" i="8"/>
  <c r="E156" i="8" s="1"/>
  <c r="M171" i="8" s="1"/>
  <c r="N30" i="8"/>
  <c r="N31" i="8"/>
  <c r="N32" i="8"/>
  <c r="N33" i="8"/>
  <c r="N34" i="8"/>
  <c r="N35" i="8"/>
  <c r="N36" i="8"/>
  <c r="N37" i="8"/>
  <c r="N38" i="8"/>
  <c r="N39" i="8"/>
  <c r="N40" i="8"/>
  <c r="N41" i="8"/>
  <c r="E157" i="8" s="1"/>
  <c r="D171" i="8" s="1"/>
  <c r="N42" i="8"/>
  <c r="N43" i="8"/>
  <c r="N44" i="8"/>
  <c r="O324" i="9" s="1"/>
  <c r="N45" i="8"/>
  <c r="N46" i="8"/>
  <c r="N47" i="8"/>
  <c r="N48" i="8"/>
  <c r="N49" i="8"/>
  <c r="N50" i="8"/>
  <c r="E158" i="8" s="1"/>
  <c r="G171" i="8" s="1"/>
  <c r="N51" i="8"/>
  <c r="N52" i="8"/>
  <c r="N53" i="8"/>
  <c r="N54" i="8"/>
  <c r="N55" i="8"/>
  <c r="N56" i="8"/>
  <c r="N57" i="8"/>
  <c r="N58" i="8"/>
  <c r="N59" i="8"/>
  <c r="N60" i="8"/>
  <c r="N61" i="8"/>
  <c r="N62" i="8"/>
  <c r="N63" i="8"/>
  <c r="N64" i="8"/>
  <c r="N65" i="8"/>
  <c r="N66" i="8"/>
  <c r="N67" i="8"/>
  <c r="N68" i="8"/>
  <c r="N69" i="8"/>
  <c r="E159" i="8" s="1"/>
  <c r="I171" i="8" s="1"/>
  <c r="N70" i="8"/>
  <c r="N71" i="8"/>
  <c r="N72" i="8"/>
  <c r="N73" i="8"/>
  <c r="E160" i="8" s="1"/>
  <c r="E171" i="8" s="1"/>
  <c r="N74" i="8"/>
  <c r="N75" i="8"/>
  <c r="E161" i="8" s="1"/>
  <c r="N76" i="8"/>
  <c r="N77" i="8"/>
  <c r="N78" i="8"/>
  <c r="N79" i="8"/>
  <c r="N80" i="8"/>
  <c r="N81" i="8"/>
  <c r="N82" i="8"/>
  <c r="N83" i="8"/>
  <c r="N84" i="8"/>
  <c r="N85" i="8"/>
  <c r="N86" i="8"/>
  <c r="N87" i="8"/>
  <c r="N88" i="8"/>
  <c r="N89" i="8"/>
  <c r="N90" i="8"/>
  <c r="N91" i="8"/>
  <c r="N92" i="8"/>
  <c r="E162" i="8" s="1"/>
  <c r="N171" i="8" s="1"/>
  <c r="N93" i="8"/>
  <c r="N94" i="8"/>
  <c r="N95" i="8"/>
  <c r="N96" i="8"/>
  <c r="N97" i="8"/>
  <c r="N98" i="8"/>
  <c r="N99" i="8"/>
  <c r="N100" i="8"/>
  <c r="N101" i="8"/>
  <c r="N102" i="8"/>
  <c r="E163" i="8" s="1"/>
  <c r="H171" i="8" s="1"/>
  <c r="N103" i="8"/>
  <c r="N104" i="8"/>
  <c r="N105" i="8"/>
  <c r="N106" i="8"/>
  <c r="N107" i="8"/>
  <c r="N108" i="8"/>
  <c r="O323" i="9" s="1"/>
  <c r="N109" i="8"/>
  <c r="E164" i="8" s="1"/>
  <c r="L171" i="8" s="1"/>
  <c r="N110" i="8"/>
  <c r="N111" i="8"/>
  <c r="E165" i="8" s="1"/>
  <c r="K171" i="8" s="1"/>
  <c r="N112" i="8"/>
  <c r="N113" i="8"/>
  <c r="N114" i="8"/>
  <c r="N115" i="8"/>
  <c r="N116" i="8"/>
  <c r="N117" i="8"/>
  <c r="N118" i="8"/>
  <c r="N119" i="8"/>
  <c r="N120" i="8"/>
  <c r="N121" i="8"/>
  <c r="N122" i="8"/>
  <c r="N123" i="8"/>
  <c r="N124" i="8"/>
  <c r="N125" i="8"/>
  <c r="N126" i="8"/>
  <c r="N127" i="8"/>
  <c r="N128" i="8"/>
  <c r="N129" i="8"/>
  <c r="N6" i="8"/>
  <c r="E151" i="8" s="1"/>
  <c r="M129" i="8"/>
  <c r="M128" i="8"/>
  <c r="M127" i="8"/>
  <c r="M126" i="8"/>
  <c r="M125" i="8"/>
  <c r="M124" i="8"/>
  <c r="M123" i="8"/>
  <c r="M122" i="8"/>
  <c r="M121" i="8"/>
  <c r="M120" i="8"/>
  <c r="M119" i="8"/>
  <c r="M118" i="8"/>
  <c r="M117" i="8"/>
  <c r="M116" i="8"/>
  <c r="M115" i="8"/>
  <c r="M114" i="8"/>
  <c r="M113" i="8"/>
  <c r="M112" i="8"/>
  <c r="M111" i="8"/>
  <c r="D165" i="8" s="1"/>
  <c r="K170" i="8" s="1"/>
  <c r="M110" i="8"/>
  <c r="M109" i="8"/>
  <c r="D164" i="8" s="1"/>
  <c r="L170" i="8" s="1"/>
  <c r="M108" i="8"/>
  <c r="N323" i="9" s="1"/>
  <c r="M107" i="8"/>
  <c r="M106" i="8"/>
  <c r="M105" i="8"/>
  <c r="M104" i="8"/>
  <c r="M103" i="8"/>
  <c r="M102" i="8"/>
  <c r="D163" i="8" s="1"/>
  <c r="H170" i="8" s="1"/>
  <c r="M101" i="8"/>
  <c r="M100" i="8"/>
  <c r="M99" i="8"/>
  <c r="M98" i="8"/>
  <c r="M97" i="8"/>
  <c r="M96" i="8"/>
  <c r="M95" i="8"/>
  <c r="M94" i="8"/>
  <c r="M93" i="8"/>
  <c r="M92" i="8"/>
  <c r="D162" i="8" s="1"/>
  <c r="N170" i="8" s="1"/>
  <c r="M91" i="8"/>
  <c r="M90" i="8"/>
  <c r="M89" i="8"/>
  <c r="M88" i="8"/>
  <c r="M87" i="8"/>
  <c r="M86" i="8"/>
  <c r="M85" i="8"/>
  <c r="M84" i="8"/>
  <c r="M83" i="8"/>
  <c r="M82" i="8"/>
  <c r="M81" i="8"/>
  <c r="M80" i="8"/>
  <c r="M79" i="8"/>
  <c r="M78" i="8"/>
  <c r="M77" i="8"/>
  <c r="M76" i="8"/>
  <c r="M75" i="8"/>
  <c r="D161" i="8" s="1"/>
  <c r="M74" i="8"/>
  <c r="M73" i="8"/>
  <c r="D160" i="8" s="1"/>
  <c r="E170" i="8" s="1"/>
  <c r="M72" i="8"/>
  <c r="M71" i="8"/>
  <c r="M70" i="8"/>
  <c r="M69" i="8"/>
  <c r="D159" i="8" s="1"/>
  <c r="I170" i="8" s="1"/>
  <c r="M68" i="8"/>
  <c r="M67" i="8"/>
  <c r="M66" i="8"/>
  <c r="M65" i="8"/>
  <c r="M64" i="8"/>
  <c r="M63" i="8"/>
  <c r="M62" i="8"/>
  <c r="M61" i="8"/>
  <c r="M60" i="8"/>
  <c r="M59" i="8"/>
  <c r="M58" i="8"/>
  <c r="M57" i="8"/>
  <c r="M56" i="8"/>
  <c r="M55" i="8"/>
  <c r="M54" i="8"/>
  <c r="M53" i="8"/>
  <c r="M52" i="8"/>
  <c r="M51" i="8"/>
  <c r="M50" i="8"/>
  <c r="D158" i="8" s="1"/>
  <c r="G170" i="8" s="1"/>
  <c r="M49" i="8"/>
  <c r="M48" i="8"/>
  <c r="M47" i="8"/>
  <c r="M46" i="8"/>
  <c r="M45" i="8"/>
  <c r="M44" i="8"/>
  <c r="N324" i="9" s="1"/>
  <c r="M43" i="8"/>
  <c r="M42" i="8"/>
  <c r="M41" i="8"/>
  <c r="D157" i="8" s="1"/>
  <c r="D170" i="8" s="1"/>
  <c r="M40" i="8"/>
  <c r="M39" i="8"/>
  <c r="M38" i="8"/>
  <c r="M37" i="8"/>
  <c r="M36" i="8"/>
  <c r="M35" i="8"/>
  <c r="M34" i="8"/>
  <c r="M33" i="8"/>
  <c r="M32" i="8"/>
  <c r="M31" i="8"/>
  <c r="M30" i="8"/>
  <c r="M29" i="8"/>
  <c r="D156" i="8" s="1"/>
  <c r="M170" i="8" s="1"/>
  <c r="M28" i="8"/>
  <c r="N326" i="9" s="1"/>
  <c r="M27" i="8"/>
  <c r="D155" i="8" s="1"/>
  <c r="M26" i="8"/>
  <c r="M25" i="8"/>
  <c r="M24" i="8"/>
  <c r="M23" i="8"/>
  <c r="M22" i="8"/>
  <c r="M21" i="8"/>
  <c r="N327" i="9" s="1"/>
  <c r="M20" i="8"/>
  <c r="M19" i="8"/>
  <c r="M18" i="8"/>
  <c r="M17" i="8"/>
  <c r="M16" i="8"/>
  <c r="M15" i="8"/>
  <c r="M14" i="8"/>
  <c r="D154" i="8" s="1"/>
  <c r="M13" i="8"/>
  <c r="M12" i="8"/>
  <c r="M11" i="8"/>
  <c r="D153" i="8" s="1"/>
  <c r="F170" i="8" s="1"/>
  <c r="M10" i="8"/>
  <c r="M9" i="8"/>
  <c r="M8" i="8"/>
  <c r="D152" i="8" s="1"/>
  <c r="J170" i="8" s="1"/>
  <c r="M7" i="8"/>
  <c r="M6" i="8"/>
  <c r="D151" i="8" s="1"/>
  <c r="J7" i="8"/>
  <c r="J8" i="8"/>
  <c r="K297" i="9" s="1"/>
  <c r="J9" i="8"/>
  <c r="J10" i="8"/>
  <c r="J11" i="8"/>
  <c r="K300" i="9" s="1"/>
  <c r="J12" i="8"/>
  <c r="J13" i="8"/>
  <c r="J14" i="8"/>
  <c r="K312" i="9" s="1"/>
  <c r="J15" i="8"/>
  <c r="J16" i="8"/>
  <c r="J17" i="8"/>
  <c r="J18" i="8"/>
  <c r="J19" i="8"/>
  <c r="J20" i="8"/>
  <c r="J21" i="8"/>
  <c r="K327" i="9" s="1"/>
  <c r="J22" i="8"/>
  <c r="J23" i="8"/>
  <c r="J24" i="8"/>
  <c r="J25" i="8"/>
  <c r="J26" i="8"/>
  <c r="J27" i="8"/>
  <c r="K313" i="9" s="1"/>
  <c r="J28" i="8"/>
  <c r="J29" i="8"/>
  <c r="J30" i="8"/>
  <c r="J31" i="8"/>
  <c r="J32" i="8"/>
  <c r="J33" i="8"/>
  <c r="J34" i="8"/>
  <c r="J35" i="8"/>
  <c r="J36" i="8"/>
  <c r="J37" i="8"/>
  <c r="J38" i="8"/>
  <c r="J39" i="8"/>
  <c r="J40" i="8"/>
  <c r="J41" i="8"/>
  <c r="K301" i="9" s="1"/>
  <c r="J42" i="8"/>
  <c r="J43" i="8"/>
  <c r="J44" i="8"/>
  <c r="K324" i="9" s="1"/>
  <c r="J45" i="8"/>
  <c r="J46" i="8"/>
  <c r="J47" i="8"/>
  <c r="J48" i="8"/>
  <c r="J49" i="8"/>
  <c r="J50" i="8"/>
  <c r="K316" i="9" s="1"/>
  <c r="J51" i="8"/>
  <c r="J52" i="8"/>
  <c r="J53" i="8"/>
  <c r="J54" i="8"/>
  <c r="J55" i="8"/>
  <c r="J56" i="8"/>
  <c r="J57" i="8"/>
  <c r="J58" i="8"/>
  <c r="J59" i="8"/>
  <c r="J60" i="8"/>
  <c r="J61" i="8"/>
  <c r="J62" i="8"/>
  <c r="J63" i="8"/>
  <c r="J64" i="8"/>
  <c r="J65" i="8"/>
  <c r="J66" i="8"/>
  <c r="J67" i="8"/>
  <c r="J68" i="8"/>
  <c r="J69" i="8"/>
  <c r="K321" i="9" s="1"/>
  <c r="J70" i="8"/>
  <c r="J71" i="8"/>
  <c r="J72" i="8"/>
  <c r="J73" i="8"/>
  <c r="K305" i="9" s="1"/>
  <c r="J74" i="8"/>
  <c r="J75" i="8"/>
  <c r="K325" i="9" s="1"/>
  <c r="J76" i="8"/>
  <c r="J77" i="8"/>
  <c r="J78" i="8"/>
  <c r="J79" i="8"/>
  <c r="J80" i="8"/>
  <c r="J81" i="8"/>
  <c r="J82" i="8"/>
  <c r="J83" i="8"/>
  <c r="J84" i="8"/>
  <c r="J85" i="8"/>
  <c r="J86" i="8"/>
  <c r="J87" i="8"/>
  <c r="J88" i="8"/>
  <c r="J89" i="8"/>
  <c r="J90" i="8"/>
  <c r="J91" i="8"/>
  <c r="J92" i="8"/>
  <c r="K320" i="9" s="1"/>
  <c r="J93" i="8"/>
  <c r="J94" i="8"/>
  <c r="J95" i="8"/>
  <c r="J96" i="8"/>
  <c r="J97" i="8"/>
  <c r="J98" i="8"/>
  <c r="J99" i="8"/>
  <c r="J100" i="8"/>
  <c r="J101" i="8"/>
  <c r="J102" i="8"/>
  <c r="Q298" i="9" s="1"/>
  <c r="J103" i="8"/>
  <c r="J104" i="8"/>
  <c r="J105" i="8"/>
  <c r="J106" i="8"/>
  <c r="J107" i="8"/>
  <c r="J108" i="8"/>
  <c r="K323" i="9" s="1"/>
  <c r="J109" i="8"/>
  <c r="K309" i="9" s="1"/>
  <c r="J110" i="8"/>
  <c r="J111" i="8"/>
  <c r="K317" i="9" s="1"/>
  <c r="J112" i="8"/>
  <c r="J113" i="8"/>
  <c r="J114" i="8"/>
  <c r="J115" i="8"/>
  <c r="J116" i="8"/>
  <c r="J117" i="8"/>
  <c r="J118" i="8"/>
  <c r="J119" i="8"/>
  <c r="J120" i="8"/>
  <c r="J121" i="8"/>
  <c r="J122" i="8"/>
  <c r="J123" i="8"/>
  <c r="J124" i="8"/>
  <c r="J125" i="8"/>
  <c r="J126" i="8"/>
  <c r="J127" i="8"/>
  <c r="J128" i="8"/>
  <c r="J129" i="8"/>
  <c r="J6" i="8"/>
  <c r="K298" i="9" s="1"/>
  <c r="I6" i="8"/>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B6" i="11"/>
  <c r="W434" i="9" l="1"/>
  <c r="O295" i="9"/>
  <c r="K318" i="9"/>
  <c r="O300" i="9"/>
  <c r="O305" i="9"/>
  <c r="N310" i="9"/>
  <c r="O313" i="9"/>
  <c r="N294" i="9"/>
  <c r="Z294" i="9" s="1"/>
  <c r="G6" i="11" s="1"/>
  <c r="O317" i="9"/>
  <c r="O297" i="9"/>
  <c r="O309" i="9"/>
  <c r="O321" i="9"/>
  <c r="K294" i="9"/>
  <c r="W294" i="9" s="1"/>
  <c r="D6" i="11" s="1"/>
  <c r="K306" i="9"/>
  <c r="W306" i="9" s="1"/>
  <c r="D18" i="11" s="1"/>
  <c r="N298" i="9"/>
  <c r="N302" i="9"/>
  <c r="Z302" i="9" s="1"/>
  <c r="G14" i="11" s="1"/>
  <c r="N306" i="9"/>
  <c r="Z306" i="9" s="1"/>
  <c r="G18" i="11" s="1"/>
  <c r="N318" i="9"/>
  <c r="N322" i="9"/>
  <c r="K310" i="9"/>
  <c r="K314" i="9"/>
  <c r="K322" i="9"/>
  <c r="W322" i="9" s="1"/>
  <c r="D34" i="11" s="1"/>
  <c r="N314" i="9"/>
  <c r="O294" i="9"/>
  <c r="AA294" i="9" s="1"/>
  <c r="H6" i="11" s="1"/>
  <c r="O298" i="9"/>
  <c r="O302" i="9"/>
  <c r="O306" i="9"/>
  <c r="O310" i="9"/>
  <c r="O314" i="9"/>
  <c r="O318" i="9"/>
  <c r="O322" i="9"/>
  <c r="K302" i="9"/>
  <c r="W302" i="9" s="1"/>
  <c r="D14" i="11" s="1"/>
  <c r="K295" i="9"/>
  <c r="W295" i="9" s="1"/>
  <c r="D7" i="11" s="1"/>
  <c r="K299" i="9"/>
  <c r="K303" i="9"/>
  <c r="K307" i="9"/>
  <c r="K311" i="9"/>
  <c r="K315" i="9"/>
  <c r="W315" i="9" s="1"/>
  <c r="D27" i="11" s="1"/>
  <c r="K319" i="9"/>
  <c r="W319" i="9" s="1"/>
  <c r="D31" i="11" s="1"/>
  <c r="N295" i="9"/>
  <c r="Z295" i="9" s="1"/>
  <c r="G7" i="11" s="1"/>
  <c r="N299" i="9"/>
  <c r="N303" i="9"/>
  <c r="N307" i="9"/>
  <c r="N311" i="9"/>
  <c r="N315" i="9"/>
  <c r="N319" i="9"/>
  <c r="Z319" i="9" s="1"/>
  <c r="G31" i="11" s="1"/>
  <c r="O303" i="9"/>
  <c r="O307" i="9"/>
  <c r="O311" i="9"/>
  <c r="O315" i="9"/>
  <c r="O319" i="9"/>
  <c r="K296" i="9"/>
  <c r="K304" i="9"/>
  <c r="K308" i="9"/>
  <c r="W308" i="9" s="1"/>
  <c r="D20" i="11" s="1"/>
  <c r="N296" i="9"/>
  <c r="Z296" i="9" s="1"/>
  <c r="G8" i="11" s="1"/>
  <c r="N300" i="9"/>
  <c r="Z300" i="9" s="1"/>
  <c r="G12" i="11" s="1"/>
  <c r="N304" i="9"/>
  <c r="Z304" i="9" s="1"/>
  <c r="G16" i="11" s="1"/>
  <c r="N308" i="9"/>
  <c r="Z308" i="9" s="1"/>
  <c r="G20" i="11" s="1"/>
  <c r="N312" i="9"/>
  <c r="Z312" i="9" s="1"/>
  <c r="G24" i="11" s="1"/>
  <c r="N316" i="9"/>
  <c r="N320" i="9"/>
  <c r="Z320" i="9" s="1"/>
  <c r="G32" i="11" s="1"/>
  <c r="O304" i="9"/>
  <c r="O308" i="9"/>
  <c r="O312" i="9"/>
  <c r="O316" i="9"/>
  <c r="O320" i="9"/>
  <c r="T298" i="9"/>
  <c r="O296" i="9"/>
  <c r="N297" i="9"/>
  <c r="N301" i="9"/>
  <c r="Z301" i="9" s="1"/>
  <c r="G13" i="11" s="1"/>
  <c r="N305" i="9"/>
  <c r="Z305" i="9" s="1"/>
  <c r="G17" i="11" s="1"/>
  <c r="N309" i="9"/>
  <c r="Z309" i="9" s="1"/>
  <c r="G21" i="11" s="1"/>
  <c r="N313" i="9"/>
  <c r="Z313" i="9" s="1"/>
  <c r="G25" i="11" s="1"/>
  <c r="N317" i="9"/>
  <c r="N321" i="9"/>
  <c r="Z321" i="9" s="1"/>
  <c r="G33" i="11" s="1"/>
  <c r="N325" i="9"/>
  <c r="Z325" i="9" s="1"/>
  <c r="G37" i="11" s="1"/>
  <c r="U298" i="9"/>
  <c r="W370" i="9"/>
  <c r="W338" i="9"/>
  <c r="D50" i="11" s="1"/>
  <c r="Z324" i="9"/>
  <c r="G36" i="11" s="1"/>
  <c r="Z328" i="9"/>
  <c r="G40" i="11" s="1"/>
  <c r="Z332" i="9"/>
  <c r="G44" i="11" s="1"/>
  <c r="Z336" i="9"/>
  <c r="G48" i="11" s="1"/>
  <c r="Z340" i="9"/>
  <c r="Z344" i="9"/>
  <c r="Z348" i="9"/>
  <c r="Z352" i="9"/>
  <c r="Z356" i="9"/>
  <c r="Z360" i="9"/>
  <c r="Z364" i="9"/>
  <c r="Z368" i="9"/>
  <c r="Z372" i="9"/>
  <c r="Z376" i="9"/>
  <c r="Z380" i="9"/>
  <c r="Z384" i="9"/>
  <c r="Z388" i="9"/>
  <c r="Z392" i="9"/>
  <c r="Z396" i="9"/>
  <c r="Z400" i="9"/>
  <c r="Z404" i="9"/>
  <c r="Z408" i="9"/>
  <c r="Z412" i="9"/>
  <c r="Z416" i="9"/>
  <c r="Z420" i="9"/>
  <c r="Z424" i="9"/>
  <c r="Z428" i="9"/>
  <c r="Z432" i="9"/>
  <c r="Z436" i="9"/>
  <c r="Z440" i="9"/>
  <c r="Z444" i="9"/>
  <c r="Z448" i="9"/>
  <c r="Z452" i="9"/>
  <c r="Z456" i="9"/>
  <c r="Z460" i="9"/>
  <c r="Z464" i="9"/>
  <c r="Z468" i="9"/>
  <c r="Z472" i="9"/>
  <c r="Z476" i="9"/>
  <c r="Z480" i="9"/>
  <c r="Z484" i="9"/>
  <c r="Z488" i="9"/>
  <c r="Z492" i="9"/>
  <c r="Z496" i="9"/>
  <c r="Z500" i="9"/>
  <c r="Z504" i="9"/>
  <c r="Z508" i="9"/>
  <c r="Z316" i="9"/>
  <c r="G28" i="11" s="1"/>
  <c r="Z317" i="9"/>
  <c r="G29" i="11" s="1"/>
  <c r="Z337" i="9"/>
  <c r="G49" i="11" s="1"/>
  <c r="Z297" i="9"/>
  <c r="G9" i="11" s="1"/>
  <c r="Z329" i="9"/>
  <c r="G41" i="11" s="1"/>
  <c r="Z333" i="9"/>
  <c r="G45" i="11" s="1"/>
  <c r="Z341" i="9"/>
  <c r="Z345" i="9"/>
  <c r="Z349" i="9"/>
  <c r="Z353" i="9"/>
  <c r="Z357" i="9"/>
  <c r="Z361" i="9"/>
  <c r="Z365" i="9"/>
  <c r="Z369" i="9"/>
  <c r="Z373" i="9"/>
  <c r="Z377" i="9"/>
  <c r="Z381" i="9"/>
  <c r="Z385" i="9"/>
  <c r="Z389" i="9"/>
  <c r="Z393" i="9"/>
  <c r="Z397" i="9"/>
  <c r="Z401" i="9"/>
  <c r="Z405" i="9"/>
  <c r="Z409" i="9"/>
  <c r="Z413" i="9"/>
  <c r="Z417" i="9"/>
  <c r="Z421" i="9"/>
  <c r="Z425" i="9"/>
  <c r="Z429" i="9"/>
  <c r="Z433" i="9"/>
  <c r="Z437" i="9"/>
  <c r="Z441" i="9"/>
  <c r="Z445" i="9"/>
  <c r="Z449" i="9"/>
  <c r="Z453" i="9"/>
  <c r="Z457" i="9"/>
  <c r="Z461" i="9"/>
  <c r="Z465" i="9"/>
  <c r="Z469" i="9"/>
  <c r="Z473" i="9"/>
  <c r="Z477" i="9"/>
  <c r="Z481" i="9"/>
  <c r="Z485" i="9"/>
  <c r="Z489" i="9"/>
  <c r="Z493" i="9"/>
  <c r="Z497" i="9"/>
  <c r="Z501" i="9"/>
  <c r="Z505" i="9"/>
  <c r="W300" i="9"/>
  <c r="D12" i="11" s="1"/>
  <c r="W312" i="9"/>
  <c r="D24" i="11" s="1"/>
  <c r="W320" i="9"/>
  <c r="D32" i="11" s="1"/>
  <c r="W324" i="9"/>
  <c r="D36" i="11" s="1"/>
  <c r="W328" i="9"/>
  <c r="D40" i="11" s="1"/>
  <c r="W332" i="9"/>
  <c r="D44" i="11" s="1"/>
  <c r="W336" i="9"/>
  <c r="D48" i="11" s="1"/>
  <c r="W340" i="9"/>
  <c r="W344" i="9"/>
  <c r="W348" i="9"/>
  <c r="W352" i="9"/>
  <c r="W356" i="9"/>
  <c r="W360" i="9"/>
  <c r="W364" i="9"/>
  <c r="W368" i="9"/>
  <c r="W372" i="9"/>
  <c r="W376" i="9"/>
  <c r="W380" i="9"/>
  <c r="W384" i="9"/>
  <c r="W388" i="9"/>
  <c r="W392" i="9"/>
  <c r="W396" i="9"/>
  <c r="W400" i="9"/>
  <c r="W404" i="9"/>
  <c r="W408" i="9"/>
  <c r="W412" i="9"/>
  <c r="W416" i="9"/>
  <c r="W420" i="9"/>
  <c r="W424" i="9"/>
  <c r="W428" i="9"/>
  <c r="W432" i="9"/>
  <c r="W436" i="9"/>
  <c r="W440" i="9"/>
  <c r="W444" i="9"/>
  <c r="W448" i="9"/>
  <c r="W452" i="9"/>
  <c r="W456" i="9"/>
  <c r="W460" i="9"/>
  <c r="W464" i="9"/>
  <c r="W468" i="9"/>
  <c r="W472" i="9"/>
  <c r="W476" i="9"/>
  <c r="W480" i="9"/>
  <c r="W484" i="9"/>
  <c r="W488" i="9"/>
  <c r="W492" i="9"/>
  <c r="W496" i="9"/>
  <c r="W500" i="9"/>
  <c r="W504" i="9"/>
  <c r="W508" i="9"/>
  <c r="W296" i="9"/>
  <c r="D8" i="11" s="1"/>
  <c r="W304" i="9"/>
  <c r="D16" i="11" s="1"/>
  <c r="W316" i="9"/>
  <c r="D28" i="11" s="1"/>
  <c r="W305" i="9"/>
  <c r="D17" i="11" s="1"/>
  <c r="W317" i="9"/>
  <c r="D29" i="11" s="1"/>
  <c r="W325" i="9"/>
  <c r="D37" i="11" s="1"/>
  <c r="W329" i="9"/>
  <c r="D41" i="11" s="1"/>
  <c r="W337" i="9"/>
  <c r="D49" i="11" s="1"/>
  <c r="W345" i="9"/>
  <c r="W357" i="9"/>
  <c r="W365" i="9"/>
  <c r="W373" i="9"/>
  <c r="W381" i="9"/>
  <c r="W385" i="9"/>
  <c r="W393" i="9"/>
  <c r="W397" i="9"/>
  <c r="W405" i="9"/>
  <c r="W409" i="9"/>
  <c r="W413" i="9"/>
  <c r="W417" i="9"/>
  <c r="W421" i="9"/>
  <c r="W425" i="9"/>
  <c r="W429" i="9"/>
  <c r="W433" i="9"/>
  <c r="W437" i="9"/>
  <c r="W441" i="9"/>
  <c r="W445" i="9"/>
  <c r="W449" i="9"/>
  <c r="W453" i="9"/>
  <c r="W461" i="9"/>
  <c r="W465" i="9"/>
  <c r="W473" i="9"/>
  <c r="W477" i="9"/>
  <c r="W481" i="9"/>
  <c r="W485" i="9"/>
  <c r="W493" i="9"/>
  <c r="W497" i="9"/>
  <c r="W301" i="9"/>
  <c r="D13" i="11" s="1"/>
  <c r="W309" i="9"/>
  <c r="D21" i="11" s="1"/>
  <c r="W313" i="9"/>
  <c r="D25" i="11" s="1"/>
  <c r="W321" i="9"/>
  <c r="D33" i="11" s="1"/>
  <c r="W333" i="9"/>
  <c r="D45" i="11" s="1"/>
  <c r="W341" i="9"/>
  <c r="W349" i="9"/>
  <c r="W353" i="9"/>
  <c r="W361" i="9"/>
  <c r="W369" i="9"/>
  <c r="W377" i="9"/>
  <c r="W389" i="9"/>
  <c r="W401" i="9"/>
  <c r="W335" i="9"/>
  <c r="D47" i="11" s="1"/>
  <c r="W423" i="9"/>
  <c r="W427" i="9"/>
  <c r="W431" i="9"/>
  <c r="W435" i="9"/>
  <c r="W439" i="9"/>
  <c r="W443" i="9"/>
  <c r="W447" i="9"/>
  <c r="W451" i="9"/>
  <c r="W455" i="9"/>
  <c r="W459" i="9"/>
  <c r="W463" i="9"/>
  <c r="W467" i="9"/>
  <c r="W471" i="9"/>
  <c r="W475" i="9"/>
  <c r="W479" i="9"/>
  <c r="W483" i="9"/>
  <c r="W487" i="9"/>
  <c r="W491" i="9"/>
  <c r="W495" i="9"/>
  <c r="W499" i="9"/>
  <c r="W503" i="9"/>
  <c r="W507" i="9"/>
  <c r="W303" i="9"/>
  <c r="D15" i="11" s="1"/>
  <c r="W311" i="9"/>
  <c r="D23" i="11" s="1"/>
  <c r="W323" i="9"/>
  <c r="D35" i="11" s="1"/>
  <c r="W327" i="9"/>
  <c r="D39" i="11" s="1"/>
  <c r="W331" i="9"/>
  <c r="D43" i="11" s="1"/>
  <c r="W339" i="9"/>
  <c r="D51" i="11" s="1"/>
  <c r="W343" i="9"/>
  <c r="W347" i="9"/>
  <c r="W351" i="9"/>
  <c r="W355" i="9"/>
  <c r="W359" i="9"/>
  <c r="W363" i="9"/>
  <c r="W367" i="9"/>
  <c r="W371" i="9"/>
  <c r="W375" i="9"/>
  <c r="W379" i="9"/>
  <c r="W383" i="9"/>
  <c r="W387" i="9"/>
  <c r="W391" i="9"/>
  <c r="W395" i="9"/>
  <c r="W399" i="9"/>
  <c r="W403" i="9"/>
  <c r="W407" i="9"/>
  <c r="W411" i="9"/>
  <c r="W415" i="9"/>
  <c r="W419" i="9"/>
  <c r="W299" i="9"/>
  <c r="D11" i="11" s="1"/>
  <c r="W307" i="9"/>
  <c r="D19" i="11" s="1"/>
  <c r="Z299" i="9"/>
  <c r="G11" i="11" s="1"/>
  <c r="Z303" i="9"/>
  <c r="G15" i="11" s="1"/>
  <c r="Z307" i="9"/>
  <c r="G19" i="11" s="1"/>
  <c r="Z311" i="9"/>
  <c r="G23" i="11" s="1"/>
  <c r="Z315" i="9"/>
  <c r="G27" i="11" s="1"/>
  <c r="Z323" i="9"/>
  <c r="G35" i="11" s="1"/>
  <c r="Z327" i="9"/>
  <c r="G39" i="11" s="1"/>
  <c r="Z331" i="9"/>
  <c r="G43" i="11" s="1"/>
  <c r="Z335" i="9"/>
  <c r="G47" i="11" s="1"/>
  <c r="Z339" i="9"/>
  <c r="G51" i="11" s="1"/>
  <c r="Z343" i="9"/>
  <c r="Z347" i="9"/>
  <c r="Z351" i="9"/>
  <c r="Z355" i="9"/>
  <c r="Z359" i="9"/>
  <c r="Z363" i="9"/>
  <c r="Z367" i="9"/>
  <c r="Z371" i="9"/>
  <c r="Z375" i="9"/>
  <c r="Z379" i="9"/>
  <c r="Z383" i="9"/>
  <c r="Z387" i="9"/>
  <c r="Z391" i="9"/>
  <c r="Z395" i="9"/>
  <c r="Z399" i="9"/>
  <c r="Z403" i="9"/>
  <c r="Z407" i="9"/>
  <c r="Z411" i="9"/>
  <c r="Z415" i="9"/>
  <c r="Z419" i="9"/>
  <c r="Z423" i="9"/>
  <c r="Z427" i="9"/>
  <c r="Z431" i="9"/>
  <c r="Z435" i="9"/>
  <c r="Z439" i="9"/>
  <c r="Z443" i="9"/>
  <c r="Z447" i="9"/>
  <c r="Z451" i="9"/>
  <c r="Z455" i="9"/>
  <c r="Z459" i="9"/>
  <c r="Z463" i="9"/>
  <c r="Z467" i="9"/>
  <c r="Z471" i="9"/>
  <c r="Z475" i="9"/>
  <c r="Z479" i="9"/>
  <c r="Z483" i="9"/>
  <c r="Z487" i="9"/>
  <c r="Z491" i="9"/>
  <c r="Z495" i="9"/>
  <c r="Z499" i="9"/>
  <c r="Z503" i="9"/>
  <c r="Z507" i="9"/>
  <c r="W402" i="9"/>
  <c r="W310" i="9"/>
  <c r="D22" i="11" s="1"/>
  <c r="W314" i="9"/>
  <c r="D26" i="11" s="1"/>
  <c r="W318" i="9"/>
  <c r="D30" i="11" s="1"/>
  <c r="W326" i="9"/>
  <c r="D38" i="11" s="1"/>
  <c r="W330" i="9"/>
  <c r="D42" i="11" s="1"/>
  <c r="W334" i="9"/>
  <c r="D46" i="11" s="1"/>
  <c r="W342" i="9"/>
  <c r="W346" i="9"/>
  <c r="W350" i="9"/>
  <c r="W354" i="9"/>
  <c r="W358" i="9"/>
  <c r="W362" i="9"/>
  <c r="W366" i="9"/>
  <c r="W374" i="9"/>
  <c r="W378" i="9"/>
  <c r="W382" i="9"/>
  <c r="W386" i="9"/>
  <c r="W390" i="9"/>
  <c r="W394" i="9"/>
  <c r="W398" i="9"/>
  <c r="W406" i="9"/>
  <c r="W410" i="9"/>
  <c r="W414" i="9"/>
  <c r="W418" i="9"/>
  <c r="W422" i="9"/>
  <c r="W426" i="9"/>
  <c r="W430" i="9"/>
  <c r="W438" i="9"/>
  <c r="W298" i="9"/>
  <c r="D10" i="11" s="1"/>
  <c r="W442" i="9"/>
  <c r="W454" i="9"/>
  <c r="W462" i="9"/>
  <c r="W470" i="9"/>
  <c r="W478" i="9"/>
  <c r="W490" i="9"/>
  <c r="W498" i="9"/>
  <c r="W502" i="9"/>
  <c r="W506" i="9"/>
  <c r="W446" i="9"/>
  <c r="W482" i="9"/>
  <c r="W450" i="9"/>
  <c r="W458" i="9"/>
  <c r="W466" i="9"/>
  <c r="W474" i="9"/>
  <c r="W486" i="9"/>
  <c r="W494" i="9"/>
  <c r="W297" i="9"/>
  <c r="D9" i="11" s="1"/>
  <c r="W457" i="9"/>
  <c r="W469" i="9"/>
  <c r="W489" i="9"/>
  <c r="W501" i="9"/>
  <c r="W505" i="9"/>
  <c r="Z310" i="9"/>
  <c r="G22" i="11" s="1"/>
  <c r="Z314" i="9"/>
  <c r="G26" i="11" s="1"/>
  <c r="Z318" i="9"/>
  <c r="G30" i="11" s="1"/>
  <c r="Z322" i="9"/>
  <c r="G34" i="11" s="1"/>
  <c r="Z326" i="9"/>
  <c r="G38" i="11" s="1"/>
  <c r="Z330" i="9"/>
  <c r="G42" i="11" s="1"/>
  <c r="Z334" i="9"/>
  <c r="G46" i="11" s="1"/>
  <c r="Z338" i="9"/>
  <c r="G50" i="11" s="1"/>
  <c r="Z342" i="9"/>
  <c r="Z346" i="9"/>
  <c r="Z350" i="9"/>
  <c r="Z354" i="9"/>
  <c r="Z358" i="9"/>
  <c r="Z362" i="9"/>
  <c r="Z366" i="9"/>
  <c r="Z370" i="9"/>
  <c r="Z374" i="9"/>
  <c r="Z378" i="9"/>
  <c r="Z382" i="9"/>
  <c r="Z386" i="9"/>
  <c r="Z390" i="9"/>
  <c r="Z394" i="9"/>
  <c r="Z398" i="9"/>
  <c r="Z402" i="9"/>
  <c r="Z406" i="9"/>
  <c r="Z410" i="9"/>
  <c r="Z414" i="9"/>
  <c r="Z418" i="9"/>
  <c r="Z422" i="9"/>
  <c r="Z426" i="9"/>
  <c r="Z430" i="9"/>
  <c r="Z434" i="9"/>
  <c r="Z438" i="9"/>
  <c r="Z442" i="9"/>
  <c r="Z446" i="9"/>
  <c r="Z450" i="9"/>
  <c r="Z454" i="9"/>
  <c r="Z458" i="9"/>
  <c r="Z462" i="9"/>
  <c r="Z466" i="9"/>
  <c r="Z470" i="9"/>
  <c r="Z474" i="9"/>
  <c r="Z478" i="9"/>
  <c r="Z482" i="9"/>
  <c r="Z486" i="9"/>
  <c r="Z490" i="9"/>
  <c r="Z494" i="9"/>
  <c r="Z498" i="9"/>
  <c r="Z502" i="9"/>
  <c r="Z506" i="9"/>
  <c r="L88" i="11"/>
  <c r="K88" i="11"/>
  <c r="J88" i="11"/>
  <c r="I88" i="11"/>
  <c r="H88" i="11"/>
  <c r="G88" i="11"/>
  <c r="F88" i="11"/>
  <c r="E88" i="11"/>
  <c r="D88" i="11"/>
  <c r="C88" i="11"/>
  <c r="I78" i="11"/>
  <c r="H78" i="11"/>
  <c r="G78" i="11"/>
  <c r="F78" i="11"/>
  <c r="E78" i="11"/>
  <c r="L73" i="11"/>
  <c r="Y73" i="11" s="1"/>
  <c r="K73" i="11"/>
  <c r="X73" i="11" s="1"/>
  <c r="J73" i="11"/>
  <c r="W73" i="11" s="1"/>
  <c r="I73" i="11"/>
  <c r="V73" i="11" s="1"/>
  <c r="H73" i="11"/>
  <c r="U73" i="11" s="1"/>
  <c r="G73" i="11"/>
  <c r="T73" i="11" s="1"/>
  <c r="F73" i="11"/>
  <c r="S73" i="11" s="1"/>
  <c r="E73" i="11"/>
  <c r="R73" i="11" s="1"/>
  <c r="D73" i="11"/>
  <c r="Q73" i="11" s="1"/>
  <c r="C73" i="11"/>
  <c r="P73" i="11" s="1"/>
  <c r="L72" i="11"/>
  <c r="Y72" i="11" s="1"/>
  <c r="K72" i="11"/>
  <c r="X72" i="11" s="1"/>
  <c r="J72" i="11"/>
  <c r="W72" i="11" s="1"/>
  <c r="I72" i="11"/>
  <c r="V72" i="11" s="1"/>
  <c r="H72" i="11"/>
  <c r="U72" i="11" s="1"/>
  <c r="G72" i="11"/>
  <c r="T72" i="11" s="1"/>
  <c r="F72" i="11"/>
  <c r="S72" i="11" s="1"/>
  <c r="E72" i="11"/>
  <c r="R72" i="11" s="1"/>
  <c r="D72" i="11"/>
  <c r="Q72" i="11" s="1"/>
  <c r="C72" i="11"/>
  <c r="P72" i="11" s="1"/>
  <c r="L71" i="11"/>
  <c r="Y71" i="11" s="1"/>
  <c r="K71" i="11"/>
  <c r="X71" i="11" s="1"/>
  <c r="J71" i="11"/>
  <c r="W71" i="11" s="1"/>
  <c r="I71" i="11"/>
  <c r="V71" i="11" s="1"/>
  <c r="H71" i="11"/>
  <c r="U71" i="11" s="1"/>
  <c r="G71" i="11"/>
  <c r="T71" i="11" s="1"/>
  <c r="F71" i="11"/>
  <c r="S71" i="11" s="1"/>
  <c r="E71" i="11"/>
  <c r="R71" i="11" s="1"/>
  <c r="D71" i="11"/>
  <c r="Q71" i="11" s="1"/>
  <c r="C71" i="11"/>
  <c r="P71" i="11" s="1"/>
  <c r="S70" i="11"/>
  <c r="L70" i="11"/>
  <c r="Y70" i="11" s="1"/>
  <c r="K70" i="11"/>
  <c r="X70" i="11" s="1"/>
  <c r="J70" i="11"/>
  <c r="I70" i="11"/>
  <c r="H70" i="11"/>
  <c r="U70" i="11" s="1"/>
  <c r="G70" i="11"/>
  <c r="T70" i="11" s="1"/>
  <c r="F70" i="11"/>
  <c r="E70" i="11"/>
  <c r="R70" i="11" s="1"/>
  <c r="D70" i="11"/>
  <c r="Q70" i="11" s="1"/>
  <c r="C70" i="11"/>
  <c r="P70" i="11" s="1"/>
  <c r="L68" i="11"/>
  <c r="Y68" i="11" s="1"/>
  <c r="K68" i="11"/>
  <c r="X68" i="11" s="1"/>
  <c r="J68" i="11"/>
  <c r="W68" i="11" s="1"/>
  <c r="I68" i="11"/>
  <c r="V68" i="11" s="1"/>
  <c r="H68" i="11"/>
  <c r="U68" i="11" s="1"/>
  <c r="G68" i="11"/>
  <c r="T68" i="11" s="1"/>
  <c r="F68" i="11"/>
  <c r="S68" i="11" s="1"/>
  <c r="E68" i="11"/>
  <c r="R68" i="11" s="1"/>
  <c r="D68" i="11"/>
  <c r="Q68" i="11" s="1"/>
  <c r="C68" i="11"/>
  <c r="P68" i="11" s="1"/>
  <c r="L67" i="11"/>
  <c r="K67" i="11"/>
  <c r="X67" i="11" s="1"/>
  <c r="J67" i="11"/>
  <c r="W67" i="11" s="1"/>
  <c r="I67" i="11"/>
  <c r="V67" i="11" s="1"/>
  <c r="H67" i="11"/>
  <c r="U67" i="11" s="1"/>
  <c r="G67" i="11"/>
  <c r="T67" i="11" s="1"/>
  <c r="F67" i="11"/>
  <c r="E67" i="11"/>
  <c r="D67" i="11"/>
  <c r="Q67" i="11" s="1"/>
  <c r="C67" i="11"/>
  <c r="P67" i="11" s="1"/>
  <c r="L65" i="11"/>
  <c r="Y65" i="11" s="1"/>
  <c r="K65" i="11"/>
  <c r="X65" i="11" s="1"/>
  <c r="J65" i="11"/>
  <c r="W65" i="11" s="1"/>
  <c r="I65" i="11"/>
  <c r="V65" i="11" s="1"/>
  <c r="H65" i="11"/>
  <c r="U65" i="11" s="1"/>
  <c r="G65" i="11"/>
  <c r="T65" i="11" s="1"/>
  <c r="F65" i="11"/>
  <c r="S65" i="11" s="1"/>
  <c r="E65" i="11"/>
  <c r="R65" i="11" s="1"/>
  <c r="D65" i="11"/>
  <c r="Q65" i="11" s="1"/>
  <c r="C65" i="11"/>
  <c r="P65" i="11" s="1"/>
  <c r="L64" i="11"/>
  <c r="Y64" i="11" s="1"/>
  <c r="K64" i="11"/>
  <c r="X64" i="11" s="1"/>
  <c r="J64" i="11"/>
  <c r="I64" i="11"/>
  <c r="V64" i="11" s="1"/>
  <c r="H64" i="11"/>
  <c r="H66" i="11" s="1"/>
  <c r="G64" i="11"/>
  <c r="T64" i="11" s="1"/>
  <c r="F64" i="11"/>
  <c r="E64" i="11"/>
  <c r="R64" i="11" s="1"/>
  <c r="D64" i="11"/>
  <c r="Q64" i="11" s="1"/>
  <c r="C64" i="11"/>
  <c r="P64" i="11" s="1"/>
  <c r="C227" i="7"/>
  <c r="C226" i="7"/>
  <c r="C225"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8" i="7"/>
  <c r="G9" i="7"/>
  <c r="G10" i="7"/>
  <c r="G11" i="7"/>
  <c r="G7" i="7"/>
  <c r="Z298" i="9" l="1"/>
  <c r="G10" i="11" s="1"/>
  <c r="I74" i="11"/>
  <c r="E69" i="11"/>
  <c r="F66" i="11"/>
  <c r="J74" i="11"/>
  <c r="D69" i="11"/>
  <c r="L69" i="11"/>
  <c r="P66" i="11"/>
  <c r="X66" i="11"/>
  <c r="U69" i="11"/>
  <c r="Y67" i="11"/>
  <c r="Y69" i="11" s="1"/>
  <c r="R74" i="11"/>
  <c r="S74" i="11"/>
  <c r="Q66" i="11"/>
  <c r="Y66" i="11"/>
  <c r="V69" i="11"/>
  <c r="F74" i="11"/>
  <c r="R66" i="11"/>
  <c r="S64" i="11"/>
  <c r="S66" i="11" s="1"/>
  <c r="J69" i="11"/>
  <c r="V70" i="11"/>
  <c r="U64" i="11"/>
  <c r="U66" i="11" s="1"/>
  <c r="H74" i="11"/>
  <c r="I66" i="11"/>
  <c r="I75" i="11" s="1"/>
  <c r="V75" i="11" s="1"/>
  <c r="F69" i="11"/>
  <c r="F75" i="11" s="1"/>
  <c r="S75" i="11" s="1"/>
  <c r="R67" i="11"/>
  <c r="R69" i="11" s="1"/>
  <c r="J66" i="11"/>
  <c r="T69" i="11"/>
  <c r="U74" i="11"/>
  <c r="T74" i="11"/>
  <c r="V74" i="11"/>
  <c r="X69" i="11"/>
  <c r="T66" i="11"/>
  <c r="V66" i="11"/>
  <c r="P69" i="11"/>
  <c r="Q69" i="11"/>
  <c r="P74" i="11"/>
  <c r="X74" i="11"/>
  <c r="J75" i="11"/>
  <c r="W75" i="11" s="1"/>
  <c r="W69" i="11"/>
  <c r="Q74" i="11"/>
  <c r="Y74" i="11"/>
  <c r="C74" i="11"/>
  <c r="K74" i="11"/>
  <c r="W64" i="11"/>
  <c r="W66" i="11" s="1"/>
  <c r="D66" i="11"/>
  <c r="L66" i="11"/>
  <c r="S67" i="11"/>
  <c r="S69" i="11" s="1"/>
  <c r="H69" i="11"/>
  <c r="W70" i="11"/>
  <c r="W74" i="11" s="1"/>
  <c r="D74" i="11"/>
  <c r="L74" i="11"/>
  <c r="K66" i="11"/>
  <c r="E74" i="11"/>
  <c r="G69" i="11"/>
  <c r="I69" i="11"/>
  <c r="C66" i="11"/>
  <c r="E66" i="11"/>
  <c r="G66" i="11"/>
  <c r="C69" i="11"/>
  <c r="K69" i="11"/>
  <c r="G74" i="11"/>
  <c r="S305" i="9"/>
  <c r="P305" i="9"/>
  <c r="S304" i="9"/>
  <c r="P304" i="9"/>
  <c r="S508" i="9"/>
  <c r="P508" i="9"/>
  <c r="M508" i="9"/>
  <c r="J508" i="9"/>
  <c r="S507" i="9"/>
  <c r="P507" i="9"/>
  <c r="M507" i="9"/>
  <c r="J507" i="9"/>
  <c r="S506" i="9"/>
  <c r="P506" i="9"/>
  <c r="M506" i="9"/>
  <c r="J506" i="9"/>
  <c r="S505" i="9"/>
  <c r="P505" i="9"/>
  <c r="M505" i="9"/>
  <c r="J505" i="9"/>
  <c r="S504" i="9"/>
  <c r="P504" i="9"/>
  <c r="M504" i="9"/>
  <c r="J504" i="9"/>
  <c r="S503" i="9"/>
  <c r="P503" i="9"/>
  <c r="M503" i="9"/>
  <c r="J503" i="9"/>
  <c r="S502" i="9"/>
  <c r="P502" i="9"/>
  <c r="M502" i="9"/>
  <c r="J502" i="9"/>
  <c r="S501" i="9"/>
  <c r="P501" i="9"/>
  <c r="M501" i="9"/>
  <c r="J501" i="9"/>
  <c r="S500" i="9"/>
  <c r="P500" i="9"/>
  <c r="M500" i="9"/>
  <c r="J500" i="9"/>
  <c r="S499" i="9"/>
  <c r="P499" i="9"/>
  <c r="M499" i="9"/>
  <c r="J499" i="9"/>
  <c r="S498" i="9"/>
  <c r="P498" i="9"/>
  <c r="M498" i="9"/>
  <c r="J498" i="9"/>
  <c r="S497" i="9"/>
  <c r="P497" i="9"/>
  <c r="M497" i="9"/>
  <c r="J497" i="9"/>
  <c r="S496" i="9"/>
  <c r="P496" i="9"/>
  <c r="M496" i="9"/>
  <c r="J496" i="9"/>
  <c r="S495" i="9"/>
  <c r="P495" i="9"/>
  <c r="M495" i="9"/>
  <c r="J495" i="9"/>
  <c r="S494" i="9"/>
  <c r="P494" i="9"/>
  <c r="M494" i="9"/>
  <c r="J494" i="9"/>
  <c r="S493" i="9"/>
  <c r="P493" i="9"/>
  <c r="M493" i="9"/>
  <c r="J493" i="9"/>
  <c r="S492" i="9"/>
  <c r="P492" i="9"/>
  <c r="M492" i="9"/>
  <c r="J492" i="9"/>
  <c r="S491" i="9"/>
  <c r="P491" i="9"/>
  <c r="M491" i="9"/>
  <c r="J491" i="9"/>
  <c r="S490" i="9"/>
  <c r="P490" i="9"/>
  <c r="M490" i="9"/>
  <c r="J490" i="9"/>
  <c r="S489" i="9"/>
  <c r="P489" i="9"/>
  <c r="M489" i="9"/>
  <c r="J489" i="9"/>
  <c r="S488" i="9"/>
  <c r="P488" i="9"/>
  <c r="M488" i="9"/>
  <c r="J488" i="9"/>
  <c r="S487" i="9"/>
  <c r="P487" i="9"/>
  <c r="M487" i="9"/>
  <c r="J487" i="9"/>
  <c r="S486" i="9"/>
  <c r="P486" i="9"/>
  <c r="M486" i="9"/>
  <c r="J486" i="9"/>
  <c r="S485" i="9"/>
  <c r="P485" i="9"/>
  <c r="M485" i="9"/>
  <c r="J485" i="9"/>
  <c r="S484" i="9"/>
  <c r="P484" i="9"/>
  <c r="M484" i="9"/>
  <c r="J484" i="9"/>
  <c r="S483" i="9"/>
  <c r="P483" i="9"/>
  <c r="M483" i="9"/>
  <c r="J483" i="9"/>
  <c r="S482" i="9"/>
  <c r="P482" i="9"/>
  <c r="M482" i="9"/>
  <c r="J482" i="9"/>
  <c r="S481" i="9"/>
  <c r="P481" i="9"/>
  <c r="M481" i="9"/>
  <c r="J481" i="9"/>
  <c r="S480" i="9"/>
  <c r="P480" i="9"/>
  <c r="M480" i="9"/>
  <c r="J480" i="9"/>
  <c r="S479" i="9"/>
  <c r="P479" i="9"/>
  <c r="M479" i="9"/>
  <c r="J479" i="9"/>
  <c r="S478" i="9"/>
  <c r="P478" i="9"/>
  <c r="M478" i="9"/>
  <c r="J478" i="9"/>
  <c r="S477" i="9"/>
  <c r="P477" i="9"/>
  <c r="M477" i="9"/>
  <c r="J477" i="9"/>
  <c r="S476" i="9"/>
  <c r="P476" i="9"/>
  <c r="M476" i="9"/>
  <c r="J476" i="9"/>
  <c r="S475" i="9"/>
  <c r="P475" i="9"/>
  <c r="M475" i="9"/>
  <c r="J475" i="9"/>
  <c r="S474" i="9"/>
  <c r="P474" i="9"/>
  <c r="M474" i="9"/>
  <c r="J474" i="9"/>
  <c r="S473" i="9"/>
  <c r="P473" i="9"/>
  <c r="M473" i="9"/>
  <c r="J473" i="9"/>
  <c r="S472" i="9"/>
  <c r="P472" i="9"/>
  <c r="M472" i="9"/>
  <c r="J472" i="9"/>
  <c r="S471" i="9"/>
  <c r="P471" i="9"/>
  <c r="M471" i="9"/>
  <c r="J471" i="9"/>
  <c r="S470" i="9"/>
  <c r="P470" i="9"/>
  <c r="M470" i="9"/>
  <c r="J470" i="9"/>
  <c r="S469" i="9"/>
  <c r="P469" i="9"/>
  <c r="M469" i="9"/>
  <c r="J469" i="9"/>
  <c r="S468" i="9"/>
  <c r="P468" i="9"/>
  <c r="M468" i="9"/>
  <c r="J468" i="9"/>
  <c r="S467" i="9"/>
  <c r="P467" i="9"/>
  <c r="M467" i="9"/>
  <c r="J467" i="9"/>
  <c r="S466" i="9"/>
  <c r="P466" i="9"/>
  <c r="M466" i="9"/>
  <c r="J466" i="9"/>
  <c r="S465" i="9"/>
  <c r="P465" i="9"/>
  <c r="M465" i="9"/>
  <c r="J465" i="9"/>
  <c r="S464" i="9"/>
  <c r="P464" i="9"/>
  <c r="M464" i="9"/>
  <c r="J464" i="9"/>
  <c r="S463" i="9"/>
  <c r="P463" i="9"/>
  <c r="M463" i="9"/>
  <c r="J463" i="9"/>
  <c r="S462" i="9"/>
  <c r="P462" i="9"/>
  <c r="M462" i="9"/>
  <c r="J462" i="9"/>
  <c r="S461" i="9"/>
  <c r="P461" i="9"/>
  <c r="M461" i="9"/>
  <c r="J461" i="9"/>
  <c r="S460" i="9"/>
  <c r="P460" i="9"/>
  <c r="M460" i="9"/>
  <c r="J460" i="9"/>
  <c r="S459" i="9"/>
  <c r="P459" i="9"/>
  <c r="M459" i="9"/>
  <c r="J459" i="9"/>
  <c r="S458" i="9"/>
  <c r="P458" i="9"/>
  <c r="M458" i="9"/>
  <c r="J458" i="9"/>
  <c r="S457" i="9"/>
  <c r="P457" i="9"/>
  <c r="M457" i="9"/>
  <c r="J457" i="9"/>
  <c r="S456" i="9"/>
  <c r="P456" i="9"/>
  <c r="M456" i="9"/>
  <c r="J456" i="9"/>
  <c r="S455" i="9"/>
  <c r="P455" i="9"/>
  <c r="M455" i="9"/>
  <c r="J455" i="9"/>
  <c r="S454" i="9"/>
  <c r="P454" i="9"/>
  <c r="M454" i="9"/>
  <c r="J454" i="9"/>
  <c r="S453" i="9"/>
  <c r="P453" i="9"/>
  <c r="M453" i="9"/>
  <c r="J453" i="9"/>
  <c r="S452" i="9"/>
  <c r="P452" i="9"/>
  <c r="M452" i="9"/>
  <c r="J452" i="9"/>
  <c r="S451" i="9"/>
  <c r="P451" i="9"/>
  <c r="M451" i="9"/>
  <c r="J451" i="9"/>
  <c r="S450" i="9"/>
  <c r="P450" i="9"/>
  <c r="M450" i="9"/>
  <c r="J450" i="9"/>
  <c r="S449" i="9"/>
  <c r="P449" i="9"/>
  <c r="M449" i="9"/>
  <c r="J449" i="9"/>
  <c r="S448" i="9"/>
  <c r="P448" i="9"/>
  <c r="M448" i="9"/>
  <c r="J448" i="9"/>
  <c r="S447" i="9"/>
  <c r="P447" i="9"/>
  <c r="M447" i="9"/>
  <c r="J447" i="9"/>
  <c r="S446" i="9"/>
  <c r="P446" i="9"/>
  <c r="M446" i="9"/>
  <c r="J446" i="9"/>
  <c r="S445" i="9"/>
  <c r="P445" i="9"/>
  <c r="M445" i="9"/>
  <c r="J445" i="9"/>
  <c r="S444" i="9"/>
  <c r="P444" i="9"/>
  <c r="M444" i="9"/>
  <c r="J444" i="9"/>
  <c r="S443" i="9"/>
  <c r="P443" i="9"/>
  <c r="M443" i="9"/>
  <c r="J443" i="9"/>
  <c r="S442" i="9"/>
  <c r="P442" i="9"/>
  <c r="M442" i="9"/>
  <c r="J442" i="9"/>
  <c r="S441" i="9"/>
  <c r="P441" i="9"/>
  <c r="M441" i="9"/>
  <c r="J441" i="9"/>
  <c r="S440" i="9"/>
  <c r="P440" i="9"/>
  <c r="M440" i="9"/>
  <c r="J440" i="9"/>
  <c r="S439" i="9"/>
  <c r="P439" i="9"/>
  <c r="M439" i="9"/>
  <c r="J439" i="9"/>
  <c r="S438" i="9"/>
  <c r="P438" i="9"/>
  <c r="M438" i="9"/>
  <c r="J438" i="9"/>
  <c r="S437" i="9"/>
  <c r="P437" i="9"/>
  <c r="M437" i="9"/>
  <c r="J437" i="9"/>
  <c r="S436" i="9"/>
  <c r="P436" i="9"/>
  <c r="M436" i="9"/>
  <c r="J436" i="9"/>
  <c r="S435" i="9"/>
  <c r="P435" i="9"/>
  <c r="M435" i="9"/>
  <c r="J435" i="9"/>
  <c r="S434" i="9"/>
  <c r="P434" i="9"/>
  <c r="M434" i="9"/>
  <c r="J434" i="9"/>
  <c r="S433" i="9"/>
  <c r="P433" i="9"/>
  <c r="M433" i="9"/>
  <c r="J433" i="9"/>
  <c r="S432" i="9"/>
  <c r="P432" i="9"/>
  <c r="M432" i="9"/>
  <c r="J432" i="9"/>
  <c r="S431" i="9"/>
  <c r="P431" i="9"/>
  <c r="M431" i="9"/>
  <c r="J431" i="9"/>
  <c r="S430" i="9"/>
  <c r="P430" i="9"/>
  <c r="M430" i="9"/>
  <c r="J430" i="9"/>
  <c r="S429" i="9"/>
  <c r="P429" i="9"/>
  <c r="M429" i="9"/>
  <c r="J429" i="9"/>
  <c r="S428" i="9"/>
  <c r="P428" i="9"/>
  <c r="M428" i="9"/>
  <c r="J428" i="9"/>
  <c r="S427" i="9"/>
  <c r="P427" i="9"/>
  <c r="M427" i="9"/>
  <c r="J427" i="9"/>
  <c r="S426" i="9"/>
  <c r="P426" i="9"/>
  <c r="M426" i="9"/>
  <c r="J426" i="9"/>
  <c r="S425" i="9"/>
  <c r="P425" i="9"/>
  <c r="M425" i="9"/>
  <c r="J425" i="9"/>
  <c r="S424" i="9"/>
  <c r="P424" i="9"/>
  <c r="M424" i="9"/>
  <c r="J424" i="9"/>
  <c r="S423" i="9"/>
  <c r="P423" i="9"/>
  <c r="M423" i="9"/>
  <c r="J423" i="9"/>
  <c r="S422" i="9"/>
  <c r="P422" i="9"/>
  <c r="M422" i="9"/>
  <c r="J422" i="9"/>
  <c r="S421" i="9"/>
  <c r="P421" i="9"/>
  <c r="M421" i="9"/>
  <c r="J421" i="9"/>
  <c r="S420" i="9"/>
  <c r="P420" i="9"/>
  <c r="M420" i="9"/>
  <c r="J420" i="9"/>
  <c r="S419" i="9"/>
  <c r="P419" i="9"/>
  <c r="M419" i="9"/>
  <c r="J419" i="9"/>
  <c r="S418" i="9"/>
  <c r="P418" i="9"/>
  <c r="M418" i="9"/>
  <c r="J418" i="9"/>
  <c r="S417" i="9"/>
  <c r="P417" i="9"/>
  <c r="M417" i="9"/>
  <c r="J417" i="9"/>
  <c r="S416" i="9"/>
  <c r="P416" i="9"/>
  <c r="M416" i="9"/>
  <c r="J416" i="9"/>
  <c r="S415" i="9"/>
  <c r="P415" i="9"/>
  <c r="M415" i="9"/>
  <c r="J415" i="9"/>
  <c r="S414" i="9"/>
  <c r="P414" i="9"/>
  <c r="M414" i="9"/>
  <c r="J414" i="9"/>
  <c r="S413" i="9"/>
  <c r="P413" i="9"/>
  <c r="M413" i="9"/>
  <c r="J413" i="9"/>
  <c r="S412" i="9"/>
  <c r="P412" i="9"/>
  <c r="M412" i="9"/>
  <c r="J412" i="9"/>
  <c r="S411" i="9"/>
  <c r="P411" i="9"/>
  <c r="M411" i="9"/>
  <c r="J411" i="9"/>
  <c r="S410" i="9"/>
  <c r="P410" i="9"/>
  <c r="M410" i="9"/>
  <c r="J410" i="9"/>
  <c r="S409" i="9"/>
  <c r="P409" i="9"/>
  <c r="M409" i="9"/>
  <c r="J409" i="9"/>
  <c r="S408" i="9"/>
  <c r="P408" i="9"/>
  <c r="M408" i="9"/>
  <c r="J408" i="9"/>
  <c r="S407" i="9"/>
  <c r="P407" i="9"/>
  <c r="M407" i="9"/>
  <c r="J407" i="9"/>
  <c r="S406" i="9"/>
  <c r="P406" i="9"/>
  <c r="M406" i="9"/>
  <c r="J406" i="9"/>
  <c r="S405" i="9"/>
  <c r="P405" i="9"/>
  <c r="M405" i="9"/>
  <c r="J405" i="9"/>
  <c r="S404" i="9"/>
  <c r="P404" i="9"/>
  <c r="M404" i="9"/>
  <c r="J404" i="9"/>
  <c r="S403" i="9"/>
  <c r="P403" i="9"/>
  <c r="M403" i="9"/>
  <c r="J403" i="9"/>
  <c r="S402" i="9"/>
  <c r="P402" i="9"/>
  <c r="M402" i="9"/>
  <c r="J402" i="9"/>
  <c r="S401" i="9"/>
  <c r="P401" i="9"/>
  <c r="M401" i="9"/>
  <c r="J401" i="9"/>
  <c r="S400" i="9"/>
  <c r="P400" i="9"/>
  <c r="M400" i="9"/>
  <c r="J400" i="9"/>
  <c r="S399" i="9"/>
  <c r="P399" i="9"/>
  <c r="M399" i="9"/>
  <c r="J399" i="9"/>
  <c r="S398" i="9"/>
  <c r="P398" i="9"/>
  <c r="M398" i="9"/>
  <c r="J398" i="9"/>
  <c r="S397" i="9"/>
  <c r="P397" i="9"/>
  <c r="M397" i="9"/>
  <c r="J397" i="9"/>
  <c r="S396" i="9"/>
  <c r="P396" i="9"/>
  <c r="M396" i="9"/>
  <c r="J396" i="9"/>
  <c r="S395" i="9"/>
  <c r="P395" i="9"/>
  <c r="M395" i="9"/>
  <c r="J395" i="9"/>
  <c r="S394" i="9"/>
  <c r="P394" i="9"/>
  <c r="M394" i="9"/>
  <c r="J394" i="9"/>
  <c r="S393" i="9"/>
  <c r="P393" i="9"/>
  <c r="M393" i="9"/>
  <c r="J393" i="9"/>
  <c r="S392" i="9"/>
  <c r="P392" i="9"/>
  <c r="M392" i="9"/>
  <c r="J392" i="9"/>
  <c r="S391" i="9"/>
  <c r="P391" i="9"/>
  <c r="M391" i="9"/>
  <c r="J391" i="9"/>
  <c r="S390" i="9"/>
  <c r="P390" i="9"/>
  <c r="M390" i="9"/>
  <c r="J390" i="9"/>
  <c r="S389" i="9"/>
  <c r="P389" i="9"/>
  <c r="M389" i="9"/>
  <c r="J389" i="9"/>
  <c r="S388" i="9"/>
  <c r="P388" i="9"/>
  <c r="M388" i="9"/>
  <c r="J388" i="9"/>
  <c r="S387" i="9"/>
  <c r="P387" i="9"/>
  <c r="M387" i="9"/>
  <c r="J387" i="9"/>
  <c r="S386" i="9"/>
  <c r="P386" i="9"/>
  <c r="M386" i="9"/>
  <c r="J386" i="9"/>
  <c r="S385" i="9"/>
  <c r="P385" i="9"/>
  <c r="M385" i="9"/>
  <c r="J385" i="9"/>
  <c r="S384" i="9"/>
  <c r="P384" i="9"/>
  <c r="M384" i="9"/>
  <c r="J384" i="9"/>
  <c r="S383" i="9"/>
  <c r="P383" i="9"/>
  <c r="M383" i="9"/>
  <c r="J383" i="9"/>
  <c r="S382" i="9"/>
  <c r="P382" i="9"/>
  <c r="M382" i="9"/>
  <c r="J382" i="9"/>
  <c r="S381" i="9"/>
  <c r="P381" i="9"/>
  <c r="M381" i="9"/>
  <c r="J381" i="9"/>
  <c r="S380" i="9"/>
  <c r="P380" i="9"/>
  <c r="M380" i="9"/>
  <c r="J380" i="9"/>
  <c r="S379" i="9"/>
  <c r="P379" i="9"/>
  <c r="M379" i="9"/>
  <c r="J379" i="9"/>
  <c r="S378" i="9"/>
  <c r="P378" i="9"/>
  <c r="M378" i="9"/>
  <c r="J378" i="9"/>
  <c r="S377" i="9"/>
  <c r="P377" i="9"/>
  <c r="M377" i="9"/>
  <c r="J377" i="9"/>
  <c r="S376" i="9"/>
  <c r="P376" i="9"/>
  <c r="M376" i="9"/>
  <c r="J376" i="9"/>
  <c r="S375" i="9"/>
  <c r="P375" i="9"/>
  <c r="M375" i="9"/>
  <c r="J375" i="9"/>
  <c r="S374" i="9"/>
  <c r="P374" i="9"/>
  <c r="M374" i="9"/>
  <c r="J374" i="9"/>
  <c r="S373" i="9"/>
  <c r="P373" i="9"/>
  <c r="M373" i="9"/>
  <c r="J373" i="9"/>
  <c r="S372" i="9"/>
  <c r="P372" i="9"/>
  <c r="M372" i="9"/>
  <c r="J372" i="9"/>
  <c r="S371" i="9"/>
  <c r="P371" i="9"/>
  <c r="M371" i="9"/>
  <c r="J371" i="9"/>
  <c r="S370" i="9"/>
  <c r="P370" i="9"/>
  <c r="M370" i="9"/>
  <c r="J370" i="9"/>
  <c r="S369" i="9"/>
  <c r="P369" i="9"/>
  <c r="M369" i="9"/>
  <c r="J369" i="9"/>
  <c r="S368" i="9"/>
  <c r="P368" i="9"/>
  <c r="M368" i="9"/>
  <c r="J368" i="9"/>
  <c r="S367" i="9"/>
  <c r="P367" i="9"/>
  <c r="M367" i="9"/>
  <c r="J367" i="9"/>
  <c r="S366" i="9"/>
  <c r="P366" i="9"/>
  <c r="M366" i="9"/>
  <c r="J366" i="9"/>
  <c r="S365" i="9"/>
  <c r="P365" i="9"/>
  <c r="M365" i="9"/>
  <c r="J365" i="9"/>
  <c r="S364" i="9"/>
  <c r="P364" i="9"/>
  <c r="M364" i="9"/>
  <c r="J364" i="9"/>
  <c r="S363" i="9"/>
  <c r="P363" i="9"/>
  <c r="M363" i="9"/>
  <c r="J363" i="9"/>
  <c r="S362" i="9"/>
  <c r="P362" i="9"/>
  <c r="M362" i="9"/>
  <c r="J362" i="9"/>
  <c r="S361" i="9"/>
  <c r="P361" i="9"/>
  <c r="M361" i="9"/>
  <c r="J361" i="9"/>
  <c r="S360" i="9"/>
  <c r="P360" i="9"/>
  <c r="M360" i="9"/>
  <c r="J360" i="9"/>
  <c r="S359" i="9"/>
  <c r="P359" i="9"/>
  <c r="M359" i="9"/>
  <c r="J359" i="9"/>
  <c r="S358" i="9"/>
  <c r="P358" i="9"/>
  <c r="M358" i="9"/>
  <c r="J358" i="9"/>
  <c r="S357" i="9"/>
  <c r="P357" i="9"/>
  <c r="M357" i="9"/>
  <c r="J357" i="9"/>
  <c r="S356" i="9"/>
  <c r="P356" i="9"/>
  <c r="M356" i="9"/>
  <c r="J356" i="9"/>
  <c r="S355" i="9"/>
  <c r="P355" i="9"/>
  <c r="M355" i="9"/>
  <c r="J355" i="9"/>
  <c r="S354" i="9"/>
  <c r="P354" i="9"/>
  <c r="M354" i="9"/>
  <c r="J354" i="9"/>
  <c r="S353" i="9"/>
  <c r="P353" i="9"/>
  <c r="M353" i="9"/>
  <c r="J353" i="9"/>
  <c r="S352" i="9"/>
  <c r="P352" i="9"/>
  <c r="M352" i="9"/>
  <c r="J352" i="9"/>
  <c r="S351" i="9"/>
  <c r="P351" i="9"/>
  <c r="M351" i="9"/>
  <c r="J351" i="9"/>
  <c r="S350" i="9"/>
  <c r="P350" i="9"/>
  <c r="M350" i="9"/>
  <c r="J350" i="9"/>
  <c r="S349" i="9"/>
  <c r="P349" i="9"/>
  <c r="M349" i="9"/>
  <c r="J349" i="9"/>
  <c r="S348" i="9"/>
  <c r="P348" i="9"/>
  <c r="M348" i="9"/>
  <c r="J348" i="9"/>
  <c r="S347" i="9"/>
  <c r="P347" i="9"/>
  <c r="M347" i="9"/>
  <c r="J347" i="9"/>
  <c r="S346" i="9"/>
  <c r="P346" i="9"/>
  <c r="M346" i="9"/>
  <c r="J346" i="9"/>
  <c r="S345" i="9"/>
  <c r="P345" i="9"/>
  <c r="M345" i="9"/>
  <c r="J345" i="9"/>
  <c r="S344" i="9"/>
  <c r="P344" i="9"/>
  <c r="M344" i="9"/>
  <c r="J344" i="9"/>
  <c r="S343" i="9"/>
  <c r="P343" i="9"/>
  <c r="M343" i="9"/>
  <c r="J343" i="9"/>
  <c r="S342" i="9"/>
  <c r="P342" i="9"/>
  <c r="M342" i="9"/>
  <c r="J342" i="9"/>
  <c r="S341" i="9"/>
  <c r="P341" i="9"/>
  <c r="M341" i="9"/>
  <c r="J341" i="9"/>
  <c r="S340" i="9"/>
  <c r="P340" i="9"/>
  <c r="M340" i="9"/>
  <c r="J340" i="9"/>
  <c r="S339" i="9"/>
  <c r="P339" i="9"/>
  <c r="M339" i="9"/>
  <c r="J339" i="9"/>
  <c r="S338" i="9"/>
  <c r="P338" i="9"/>
  <c r="M338" i="9"/>
  <c r="J338" i="9"/>
  <c r="S337" i="9"/>
  <c r="P337" i="9"/>
  <c r="M337" i="9"/>
  <c r="J337" i="9"/>
  <c r="S336" i="9"/>
  <c r="P336" i="9"/>
  <c r="M336" i="9"/>
  <c r="J336" i="9"/>
  <c r="S335" i="9"/>
  <c r="P335" i="9"/>
  <c r="M335" i="9"/>
  <c r="J335" i="9"/>
  <c r="S334" i="9"/>
  <c r="P334" i="9"/>
  <c r="M334" i="9"/>
  <c r="J334" i="9"/>
  <c r="S333" i="9"/>
  <c r="P333" i="9"/>
  <c r="M333" i="9"/>
  <c r="J333" i="9"/>
  <c r="S332" i="9"/>
  <c r="P332" i="9"/>
  <c r="M332" i="9"/>
  <c r="J332" i="9"/>
  <c r="S331" i="9"/>
  <c r="P331" i="9"/>
  <c r="M331" i="9"/>
  <c r="J331" i="9"/>
  <c r="S330" i="9"/>
  <c r="P330" i="9"/>
  <c r="M330" i="9"/>
  <c r="J330" i="9"/>
  <c r="S329" i="9"/>
  <c r="P329" i="9"/>
  <c r="M329" i="9"/>
  <c r="J329" i="9"/>
  <c r="S328" i="9"/>
  <c r="P328" i="9"/>
  <c r="M328" i="9"/>
  <c r="J328" i="9"/>
  <c r="S327" i="9"/>
  <c r="P327" i="9"/>
  <c r="S326" i="9"/>
  <c r="P326" i="9"/>
  <c r="S325" i="9"/>
  <c r="P325" i="9"/>
  <c r="S324" i="9"/>
  <c r="P324" i="9"/>
  <c r="S323" i="9"/>
  <c r="P323" i="9"/>
  <c r="S322" i="9"/>
  <c r="P322" i="9"/>
  <c r="S321" i="9"/>
  <c r="P321" i="9"/>
  <c r="S320" i="9"/>
  <c r="P320" i="9"/>
  <c r="S319" i="9"/>
  <c r="P319" i="9"/>
  <c r="S318" i="9"/>
  <c r="P318" i="9"/>
  <c r="S317" i="9"/>
  <c r="P317" i="9"/>
  <c r="S316" i="9"/>
  <c r="P316" i="9"/>
  <c r="S315" i="9"/>
  <c r="P315" i="9"/>
  <c r="S314" i="9"/>
  <c r="P314" i="9"/>
  <c r="S313" i="9"/>
  <c r="P313" i="9"/>
  <c r="S312" i="9"/>
  <c r="P312" i="9"/>
  <c r="S311" i="9"/>
  <c r="P311" i="9"/>
  <c r="S310" i="9"/>
  <c r="P310" i="9"/>
  <c r="S309" i="9"/>
  <c r="P309" i="9"/>
  <c r="S308" i="9"/>
  <c r="P308" i="9"/>
  <c r="S307" i="9"/>
  <c r="P307" i="9"/>
  <c r="S306" i="9"/>
  <c r="P306" i="9"/>
  <c r="S303" i="9"/>
  <c r="P303" i="9"/>
  <c r="S302" i="9"/>
  <c r="P302" i="9"/>
  <c r="S301" i="9"/>
  <c r="P301" i="9"/>
  <c r="S300" i="9"/>
  <c r="P300" i="9"/>
  <c r="S299" i="9"/>
  <c r="P299" i="9"/>
  <c r="S297" i="9"/>
  <c r="P297" i="9"/>
  <c r="S296" i="9"/>
  <c r="P296" i="9"/>
  <c r="S295" i="9"/>
  <c r="P295" i="9"/>
  <c r="U293" i="9"/>
  <c r="S293" i="9"/>
  <c r="R293" i="9"/>
  <c r="P293" i="9"/>
  <c r="L293" i="9"/>
  <c r="U292" i="9"/>
  <c r="S292" i="9"/>
  <c r="R292" i="9"/>
  <c r="P292" i="9"/>
  <c r="L292" i="9"/>
  <c r="U291" i="9"/>
  <c r="S291" i="9"/>
  <c r="R291" i="9"/>
  <c r="P291" i="9"/>
  <c r="L291" i="9"/>
  <c r="U290" i="9"/>
  <c r="S290" i="9"/>
  <c r="R290" i="9"/>
  <c r="P290" i="9"/>
  <c r="L290" i="9"/>
  <c r="U289" i="9"/>
  <c r="S289" i="9"/>
  <c r="R289" i="9"/>
  <c r="P289" i="9"/>
  <c r="L289" i="9"/>
  <c r="U288" i="9"/>
  <c r="S288" i="9"/>
  <c r="R288" i="9"/>
  <c r="P288" i="9"/>
  <c r="L288" i="9"/>
  <c r="U287" i="9"/>
  <c r="S287" i="9"/>
  <c r="R287" i="9"/>
  <c r="P287" i="9"/>
  <c r="L287" i="9"/>
  <c r="U286" i="9"/>
  <c r="S286" i="9"/>
  <c r="R286" i="9"/>
  <c r="P286" i="9"/>
  <c r="L286" i="9"/>
  <c r="U285" i="9"/>
  <c r="S285" i="9"/>
  <c r="R285" i="9"/>
  <c r="P285" i="9"/>
  <c r="L285" i="9"/>
  <c r="U284" i="9"/>
  <c r="S284" i="9"/>
  <c r="R284" i="9"/>
  <c r="P284" i="9"/>
  <c r="L284" i="9"/>
  <c r="U283" i="9"/>
  <c r="S283" i="9"/>
  <c r="R283" i="9"/>
  <c r="P283" i="9"/>
  <c r="L283" i="9"/>
  <c r="U282" i="9"/>
  <c r="S282" i="9"/>
  <c r="R282" i="9"/>
  <c r="P282" i="9"/>
  <c r="L282" i="9"/>
  <c r="U281" i="9"/>
  <c r="S281" i="9"/>
  <c r="R281" i="9"/>
  <c r="P281" i="9"/>
  <c r="L281" i="9"/>
  <c r="U280" i="9"/>
  <c r="S280" i="9"/>
  <c r="R280" i="9"/>
  <c r="P280" i="9"/>
  <c r="L280" i="9"/>
  <c r="U279" i="9"/>
  <c r="S279" i="9"/>
  <c r="R279" i="9"/>
  <c r="P279" i="9"/>
  <c r="L279" i="9"/>
  <c r="U278" i="9"/>
  <c r="S278" i="9"/>
  <c r="R278" i="9"/>
  <c r="P278" i="9"/>
  <c r="L278" i="9"/>
  <c r="U277" i="9"/>
  <c r="S277" i="9"/>
  <c r="R277" i="9"/>
  <c r="P277" i="9"/>
  <c r="L277" i="9"/>
  <c r="U276" i="9"/>
  <c r="S276" i="9"/>
  <c r="R276" i="9"/>
  <c r="P276" i="9"/>
  <c r="L276" i="9"/>
  <c r="U275" i="9"/>
  <c r="S275" i="9"/>
  <c r="R275" i="9"/>
  <c r="P275" i="9"/>
  <c r="L275" i="9"/>
  <c r="U274" i="9"/>
  <c r="S274" i="9"/>
  <c r="R274" i="9"/>
  <c r="P274" i="9"/>
  <c r="L274" i="9"/>
  <c r="U273" i="9"/>
  <c r="S273" i="9"/>
  <c r="R273" i="9"/>
  <c r="P273" i="9"/>
  <c r="L273" i="9"/>
  <c r="U272" i="9"/>
  <c r="S272" i="9"/>
  <c r="R272" i="9"/>
  <c r="P272" i="9"/>
  <c r="L272" i="9"/>
  <c r="U271" i="9"/>
  <c r="S271" i="9"/>
  <c r="R271" i="9"/>
  <c r="P271" i="9"/>
  <c r="L271" i="9"/>
  <c r="U270" i="9"/>
  <c r="S270" i="9"/>
  <c r="R270" i="9"/>
  <c r="P270" i="9"/>
  <c r="L270" i="9"/>
  <c r="U269" i="9"/>
  <c r="S269" i="9"/>
  <c r="R269" i="9"/>
  <c r="P269" i="9"/>
  <c r="L269" i="9"/>
  <c r="U268" i="9"/>
  <c r="S268" i="9"/>
  <c r="R268" i="9"/>
  <c r="P268" i="9"/>
  <c r="L268" i="9"/>
  <c r="U267" i="9"/>
  <c r="S267" i="9"/>
  <c r="R267" i="9"/>
  <c r="P267" i="9"/>
  <c r="L267" i="9"/>
  <c r="U266" i="9"/>
  <c r="S266" i="9"/>
  <c r="R266" i="9"/>
  <c r="P266" i="9"/>
  <c r="L266" i="9"/>
  <c r="U265" i="9"/>
  <c r="S265" i="9"/>
  <c r="R265" i="9"/>
  <c r="P265" i="9"/>
  <c r="L265" i="9"/>
  <c r="U264" i="9"/>
  <c r="S264" i="9"/>
  <c r="R264" i="9"/>
  <c r="P264" i="9"/>
  <c r="L264" i="9"/>
  <c r="U263" i="9"/>
  <c r="S263" i="9"/>
  <c r="R263" i="9"/>
  <c r="P263" i="9"/>
  <c r="L263" i="9"/>
  <c r="U262" i="9"/>
  <c r="S262" i="9"/>
  <c r="R262" i="9"/>
  <c r="P262" i="9"/>
  <c r="L262" i="9"/>
  <c r="U261" i="9"/>
  <c r="S261" i="9"/>
  <c r="R261" i="9"/>
  <c r="P261" i="9"/>
  <c r="L261" i="9"/>
  <c r="U260" i="9"/>
  <c r="S260" i="9"/>
  <c r="R260" i="9"/>
  <c r="P260" i="9"/>
  <c r="L260" i="9"/>
  <c r="U259" i="9"/>
  <c r="S259" i="9"/>
  <c r="R259" i="9"/>
  <c r="P259" i="9"/>
  <c r="L259" i="9"/>
  <c r="U258" i="9"/>
  <c r="S258" i="9"/>
  <c r="R258" i="9"/>
  <c r="P258" i="9"/>
  <c r="L258" i="9"/>
  <c r="U257" i="9"/>
  <c r="S257" i="9"/>
  <c r="R257" i="9"/>
  <c r="P257" i="9"/>
  <c r="L257" i="9"/>
  <c r="U256" i="9"/>
  <c r="S256" i="9"/>
  <c r="R256" i="9"/>
  <c r="P256" i="9"/>
  <c r="L256" i="9"/>
  <c r="U255" i="9"/>
  <c r="S255" i="9"/>
  <c r="R255" i="9"/>
  <c r="P255" i="9"/>
  <c r="L255" i="9"/>
  <c r="U254" i="9"/>
  <c r="S254" i="9"/>
  <c r="R254" i="9"/>
  <c r="P254" i="9"/>
  <c r="L254" i="9"/>
  <c r="U253" i="9"/>
  <c r="S253" i="9"/>
  <c r="R253" i="9"/>
  <c r="P253" i="9"/>
  <c r="L253" i="9"/>
  <c r="U252" i="9"/>
  <c r="S252" i="9"/>
  <c r="R252" i="9"/>
  <c r="P252" i="9"/>
  <c r="L252" i="9"/>
  <c r="U251" i="9"/>
  <c r="S251" i="9"/>
  <c r="R251" i="9"/>
  <c r="P251" i="9"/>
  <c r="L251" i="9"/>
  <c r="U250" i="9"/>
  <c r="S250" i="9"/>
  <c r="R250" i="9"/>
  <c r="P250" i="9"/>
  <c r="L250" i="9"/>
  <c r="U249" i="9"/>
  <c r="S249" i="9"/>
  <c r="R249" i="9"/>
  <c r="P249" i="9"/>
  <c r="L249" i="9"/>
  <c r="U248" i="9"/>
  <c r="S248" i="9"/>
  <c r="R248" i="9"/>
  <c r="P248" i="9"/>
  <c r="L248" i="9"/>
  <c r="U247" i="9"/>
  <c r="S247" i="9"/>
  <c r="R247" i="9"/>
  <c r="P247" i="9"/>
  <c r="L247" i="9"/>
  <c r="U246" i="9"/>
  <c r="S246" i="9"/>
  <c r="R246" i="9"/>
  <c r="P246" i="9"/>
  <c r="L246" i="9"/>
  <c r="U245" i="9"/>
  <c r="S245" i="9"/>
  <c r="R245" i="9"/>
  <c r="P245" i="9"/>
  <c r="L245" i="9"/>
  <c r="R244" i="9"/>
  <c r="L244" i="9"/>
  <c r="U243" i="9"/>
  <c r="S243" i="9"/>
  <c r="R243" i="9"/>
  <c r="P243" i="9"/>
  <c r="L243" i="9"/>
  <c r="U242" i="9"/>
  <c r="S242" i="9"/>
  <c r="R242" i="9"/>
  <c r="P242" i="9"/>
  <c r="L242" i="9"/>
  <c r="U241" i="9"/>
  <c r="S241" i="9"/>
  <c r="R241" i="9"/>
  <c r="P241" i="9"/>
  <c r="L241" i="9"/>
  <c r="U240" i="9"/>
  <c r="S240" i="9"/>
  <c r="R240" i="9"/>
  <c r="P240" i="9"/>
  <c r="L240" i="9"/>
  <c r="U239" i="9"/>
  <c r="S239" i="9"/>
  <c r="R239" i="9"/>
  <c r="P239" i="9"/>
  <c r="L239" i="9"/>
  <c r="U238" i="9"/>
  <c r="S238" i="9"/>
  <c r="R238" i="9"/>
  <c r="P238" i="9"/>
  <c r="L238" i="9"/>
  <c r="U237" i="9"/>
  <c r="S237" i="9"/>
  <c r="R237" i="9"/>
  <c r="P237" i="9"/>
  <c r="L237" i="9"/>
  <c r="U236" i="9"/>
  <c r="S236" i="9"/>
  <c r="R236" i="9"/>
  <c r="P236" i="9"/>
  <c r="L236" i="9"/>
  <c r="R235" i="9"/>
  <c r="L235" i="9"/>
  <c r="R234" i="9"/>
  <c r="L234" i="9"/>
  <c r="U233" i="9"/>
  <c r="S233" i="9"/>
  <c r="R233" i="9"/>
  <c r="P233" i="9"/>
  <c r="L233" i="9"/>
  <c r="U232" i="9"/>
  <c r="S232" i="9"/>
  <c r="R232" i="9"/>
  <c r="P232" i="9"/>
  <c r="L232" i="9"/>
  <c r="R231" i="9"/>
  <c r="L231" i="9"/>
  <c r="R230" i="9"/>
  <c r="L230" i="9"/>
  <c r="R229" i="9"/>
  <c r="L229" i="9"/>
  <c r="U228" i="9"/>
  <c r="S228" i="9"/>
  <c r="R228" i="9"/>
  <c r="P228" i="9"/>
  <c r="L228" i="9"/>
  <c r="U227" i="9"/>
  <c r="S227" i="9"/>
  <c r="R227" i="9"/>
  <c r="P227" i="9"/>
  <c r="L227" i="9"/>
  <c r="U226" i="9"/>
  <c r="S226" i="9"/>
  <c r="R226" i="9"/>
  <c r="P226" i="9"/>
  <c r="L226" i="9"/>
  <c r="U225" i="9"/>
  <c r="S225" i="9"/>
  <c r="R225" i="9"/>
  <c r="P225" i="9"/>
  <c r="L225" i="9"/>
  <c r="U224" i="9"/>
  <c r="S224" i="9"/>
  <c r="R224" i="9"/>
  <c r="P224" i="9"/>
  <c r="L224" i="9"/>
  <c r="U223" i="9"/>
  <c r="S223" i="9"/>
  <c r="R223" i="9"/>
  <c r="P223" i="9"/>
  <c r="L223" i="9"/>
  <c r="U222" i="9"/>
  <c r="S222" i="9"/>
  <c r="R222" i="9"/>
  <c r="P222" i="9"/>
  <c r="L222" i="9"/>
  <c r="R221" i="9"/>
  <c r="L221" i="9"/>
  <c r="U220" i="9"/>
  <c r="S220" i="9"/>
  <c r="R220" i="9"/>
  <c r="P220" i="9"/>
  <c r="L220" i="9"/>
  <c r="U219" i="9"/>
  <c r="S219" i="9"/>
  <c r="R219" i="9"/>
  <c r="P219" i="9"/>
  <c r="L219" i="9"/>
  <c r="R218" i="9"/>
  <c r="L218" i="9"/>
  <c r="R217" i="9"/>
  <c r="L217" i="9"/>
  <c r="R216" i="9"/>
  <c r="L216" i="9"/>
  <c r="U215" i="9"/>
  <c r="S215" i="9"/>
  <c r="R215" i="9"/>
  <c r="P215" i="9"/>
  <c r="L215" i="9"/>
  <c r="U214" i="9"/>
  <c r="S214" i="9"/>
  <c r="R214" i="9"/>
  <c r="P214" i="9"/>
  <c r="L214" i="9"/>
  <c r="U213" i="9"/>
  <c r="S213" i="9"/>
  <c r="R213" i="9"/>
  <c r="P213" i="9"/>
  <c r="L213" i="9"/>
  <c r="U212" i="9"/>
  <c r="S212" i="9"/>
  <c r="R212" i="9"/>
  <c r="P212" i="9"/>
  <c r="L212" i="9"/>
  <c r="R211" i="9"/>
  <c r="L211" i="9"/>
  <c r="R210" i="9"/>
  <c r="L210" i="9"/>
  <c r="R209" i="9"/>
  <c r="L209" i="9"/>
  <c r="U208" i="9"/>
  <c r="S208" i="9"/>
  <c r="R208" i="9"/>
  <c r="P208" i="9"/>
  <c r="L208" i="9"/>
  <c r="U207" i="9"/>
  <c r="S207" i="9"/>
  <c r="R207" i="9"/>
  <c r="P207" i="9"/>
  <c r="L207" i="9"/>
  <c r="R206" i="9"/>
  <c r="L206" i="9"/>
  <c r="R205" i="9"/>
  <c r="L205" i="9"/>
  <c r="U204" i="9"/>
  <c r="S204" i="9"/>
  <c r="R204" i="9"/>
  <c r="P204" i="9"/>
  <c r="L204" i="9"/>
  <c r="R203" i="9"/>
  <c r="L203" i="9"/>
  <c r="R202" i="9"/>
  <c r="L202" i="9"/>
  <c r="U201" i="9"/>
  <c r="S201" i="9"/>
  <c r="R201" i="9"/>
  <c r="P201" i="9"/>
  <c r="L201" i="9"/>
  <c r="U200" i="9"/>
  <c r="S200" i="9"/>
  <c r="R200" i="9"/>
  <c r="P200" i="9"/>
  <c r="L200" i="9"/>
  <c r="U199" i="9"/>
  <c r="S199" i="9"/>
  <c r="R199" i="9"/>
  <c r="P199" i="9"/>
  <c r="L199" i="9"/>
  <c r="U198" i="9"/>
  <c r="S198" i="9"/>
  <c r="R198" i="9"/>
  <c r="P198" i="9"/>
  <c r="L198" i="9"/>
  <c r="U197" i="9"/>
  <c r="S197" i="9"/>
  <c r="R197" i="9"/>
  <c r="P197" i="9"/>
  <c r="L197" i="9"/>
  <c r="R196" i="9"/>
  <c r="L196" i="9"/>
  <c r="R195" i="9"/>
  <c r="L195" i="9"/>
  <c r="R194" i="9"/>
  <c r="L194" i="9"/>
  <c r="R193" i="9"/>
  <c r="L193" i="9"/>
  <c r="U192" i="9"/>
  <c r="S192" i="9"/>
  <c r="R192" i="9"/>
  <c r="P192" i="9"/>
  <c r="L192" i="9"/>
  <c r="U191" i="9"/>
  <c r="S191" i="9"/>
  <c r="R191" i="9"/>
  <c r="P191" i="9"/>
  <c r="L191" i="9"/>
  <c r="U190" i="9"/>
  <c r="S190" i="9"/>
  <c r="R190" i="9"/>
  <c r="P190" i="9"/>
  <c r="L190" i="9"/>
  <c r="U189" i="9"/>
  <c r="S189" i="9"/>
  <c r="R189" i="9"/>
  <c r="P189" i="9"/>
  <c r="L189" i="9"/>
  <c r="R188" i="9"/>
  <c r="L188" i="9"/>
  <c r="R187" i="9"/>
  <c r="L187" i="9"/>
  <c r="U186" i="9"/>
  <c r="S186" i="9"/>
  <c r="R186" i="9"/>
  <c r="P186" i="9"/>
  <c r="L186" i="9"/>
  <c r="U185" i="9"/>
  <c r="S185" i="9"/>
  <c r="R185" i="9"/>
  <c r="P185" i="9"/>
  <c r="L185" i="9"/>
  <c r="U184" i="9"/>
  <c r="S184" i="9"/>
  <c r="R184" i="9"/>
  <c r="P184" i="9"/>
  <c r="L184" i="9"/>
  <c r="U183" i="9"/>
  <c r="S183" i="9"/>
  <c r="R183" i="9"/>
  <c r="P183" i="9"/>
  <c r="L183" i="9"/>
  <c r="R182" i="9"/>
  <c r="L182" i="9"/>
  <c r="R181" i="9"/>
  <c r="L181" i="9"/>
  <c r="U180" i="9"/>
  <c r="S180" i="9"/>
  <c r="R180" i="9"/>
  <c r="P180" i="9"/>
  <c r="L180" i="9"/>
  <c r="U179" i="9"/>
  <c r="S179" i="9"/>
  <c r="R179" i="9"/>
  <c r="P179" i="9"/>
  <c r="L179" i="9"/>
  <c r="U178" i="9"/>
  <c r="S178" i="9"/>
  <c r="R178" i="9"/>
  <c r="P178" i="9"/>
  <c r="L178" i="9"/>
  <c r="U177" i="9"/>
  <c r="S177" i="9"/>
  <c r="R177" i="9"/>
  <c r="P177" i="9"/>
  <c r="L177" i="9"/>
  <c r="U176" i="9"/>
  <c r="S176" i="9"/>
  <c r="R176" i="9"/>
  <c r="P176" i="9"/>
  <c r="L176" i="9"/>
  <c r="U175" i="9"/>
  <c r="S175" i="9"/>
  <c r="R175" i="9"/>
  <c r="P175" i="9"/>
  <c r="L175" i="9"/>
  <c r="U174" i="9"/>
  <c r="S174" i="9"/>
  <c r="R174" i="9"/>
  <c r="P174" i="9"/>
  <c r="L174" i="9"/>
  <c r="R173" i="9"/>
  <c r="L173" i="9"/>
  <c r="U172" i="9"/>
  <c r="S172" i="9"/>
  <c r="R172" i="9"/>
  <c r="P172" i="9"/>
  <c r="L172" i="9"/>
  <c r="U171" i="9"/>
  <c r="S171" i="9"/>
  <c r="R171" i="9"/>
  <c r="P171" i="9"/>
  <c r="L171" i="9"/>
  <c r="U170" i="9"/>
  <c r="S170" i="9"/>
  <c r="R170" i="9"/>
  <c r="P170" i="9"/>
  <c r="L170" i="9"/>
  <c r="U169" i="9"/>
  <c r="S169" i="9"/>
  <c r="R169" i="9"/>
  <c r="P169" i="9"/>
  <c r="L169" i="9"/>
  <c r="U168" i="9"/>
  <c r="S168" i="9"/>
  <c r="R168" i="9"/>
  <c r="P168" i="9"/>
  <c r="L168" i="9"/>
  <c r="U167" i="9"/>
  <c r="S167" i="9"/>
  <c r="R167" i="9"/>
  <c r="P167" i="9"/>
  <c r="L167" i="9"/>
  <c r="U166" i="9"/>
  <c r="S166" i="9"/>
  <c r="R166" i="9"/>
  <c r="P166" i="9"/>
  <c r="L166" i="9"/>
  <c r="U165" i="9"/>
  <c r="S165" i="9"/>
  <c r="R165" i="9"/>
  <c r="P165" i="9"/>
  <c r="L165" i="9"/>
  <c r="U164" i="9"/>
  <c r="S164" i="9"/>
  <c r="R164" i="9"/>
  <c r="P164" i="9"/>
  <c r="L164" i="9"/>
  <c r="U163" i="9"/>
  <c r="S163" i="9"/>
  <c r="R163" i="9"/>
  <c r="P163" i="9"/>
  <c r="L163" i="9"/>
  <c r="U162" i="9"/>
  <c r="S162" i="9"/>
  <c r="R162" i="9"/>
  <c r="P162" i="9"/>
  <c r="L162" i="9"/>
  <c r="U161" i="9"/>
  <c r="S161" i="9"/>
  <c r="R161" i="9"/>
  <c r="P161" i="9"/>
  <c r="L161" i="9"/>
  <c r="U160" i="9"/>
  <c r="S160" i="9"/>
  <c r="R160" i="9"/>
  <c r="P160" i="9"/>
  <c r="L160" i="9"/>
  <c r="U159" i="9"/>
  <c r="S159" i="9"/>
  <c r="R159" i="9"/>
  <c r="P159" i="9"/>
  <c r="L159" i="9"/>
  <c r="U158" i="9"/>
  <c r="S158" i="9"/>
  <c r="R158" i="9"/>
  <c r="P158" i="9"/>
  <c r="L158" i="9"/>
  <c r="U157" i="9"/>
  <c r="S157" i="9"/>
  <c r="R157" i="9"/>
  <c r="P157" i="9"/>
  <c r="L157" i="9"/>
  <c r="U156" i="9"/>
  <c r="S156" i="9"/>
  <c r="R156" i="9"/>
  <c r="P156" i="9"/>
  <c r="L156" i="9"/>
  <c r="U155" i="9"/>
  <c r="S155" i="9"/>
  <c r="R155" i="9"/>
  <c r="P155" i="9"/>
  <c r="L155" i="9"/>
  <c r="U154" i="9"/>
  <c r="S154" i="9"/>
  <c r="R154" i="9"/>
  <c r="P154" i="9"/>
  <c r="O154" i="9"/>
  <c r="L154" i="9"/>
  <c r="U153" i="9"/>
  <c r="S153" i="9"/>
  <c r="R153" i="9"/>
  <c r="P153" i="9"/>
  <c r="L153" i="9"/>
  <c r="U152" i="9"/>
  <c r="S152" i="9"/>
  <c r="R152" i="9"/>
  <c r="P152" i="9"/>
  <c r="L152" i="9"/>
  <c r="U151" i="9"/>
  <c r="S151" i="9"/>
  <c r="R151" i="9"/>
  <c r="P151" i="9"/>
  <c r="L151" i="9"/>
  <c r="U150" i="9"/>
  <c r="S150" i="9"/>
  <c r="R150" i="9"/>
  <c r="P150" i="9"/>
  <c r="L150" i="9"/>
  <c r="U149" i="9"/>
  <c r="S149" i="9"/>
  <c r="R149" i="9"/>
  <c r="P149" i="9"/>
  <c r="L149" i="9"/>
  <c r="U148" i="9"/>
  <c r="S148" i="9"/>
  <c r="R148" i="9"/>
  <c r="P148" i="9"/>
  <c r="L148" i="9"/>
  <c r="U147" i="9"/>
  <c r="S147" i="9"/>
  <c r="R147" i="9"/>
  <c r="P147" i="9"/>
  <c r="L147" i="9"/>
  <c r="U146" i="9"/>
  <c r="S146" i="9"/>
  <c r="R146" i="9"/>
  <c r="P146" i="9"/>
  <c r="L146" i="9"/>
  <c r="U145" i="9"/>
  <c r="S145" i="9"/>
  <c r="R145" i="9"/>
  <c r="P145" i="9"/>
  <c r="L145" i="9"/>
  <c r="U144" i="9"/>
  <c r="S144" i="9"/>
  <c r="R144" i="9"/>
  <c r="P144" i="9"/>
  <c r="L144" i="9"/>
  <c r="U143" i="9"/>
  <c r="S143" i="9"/>
  <c r="R143" i="9"/>
  <c r="P143" i="9"/>
  <c r="L143" i="9"/>
  <c r="U142" i="9"/>
  <c r="S142" i="9"/>
  <c r="R142" i="9"/>
  <c r="P142" i="9"/>
  <c r="L142" i="9"/>
  <c r="U141" i="9"/>
  <c r="S141" i="9"/>
  <c r="R141" i="9"/>
  <c r="P141" i="9"/>
  <c r="L141" i="9"/>
  <c r="U140" i="9"/>
  <c r="S140" i="9"/>
  <c r="R140" i="9"/>
  <c r="P140" i="9"/>
  <c r="L140" i="9"/>
  <c r="U139" i="9"/>
  <c r="S139" i="9"/>
  <c r="R139" i="9"/>
  <c r="P139" i="9"/>
  <c r="L139" i="9"/>
  <c r="U138" i="9"/>
  <c r="S138" i="9"/>
  <c r="R138" i="9"/>
  <c r="P138" i="9"/>
  <c r="L138" i="9"/>
  <c r="U137" i="9"/>
  <c r="S137" i="9"/>
  <c r="R137" i="9"/>
  <c r="P137" i="9"/>
  <c r="L137" i="9"/>
  <c r="U136" i="9"/>
  <c r="S136" i="9"/>
  <c r="R136" i="9"/>
  <c r="P136" i="9"/>
  <c r="O136" i="9"/>
  <c r="L136" i="9"/>
  <c r="U135" i="9"/>
  <c r="S135" i="9"/>
  <c r="R135" i="9"/>
  <c r="P135" i="9"/>
  <c r="L135" i="9"/>
  <c r="U134" i="9"/>
  <c r="S134" i="9"/>
  <c r="R134" i="9"/>
  <c r="P134" i="9"/>
  <c r="L134" i="9"/>
  <c r="U133" i="9"/>
  <c r="S133" i="9"/>
  <c r="R133" i="9"/>
  <c r="P133" i="9"/>
  <c r="L133" i="9"/>
  <c r="U132" i="9"/>
  <c r="S132" i="9"/>
  <c r="R132" i="9"/>
  <c r="P132" i="9"/>
  <c r="L132" i="9"/>
  <c r="R131" i="9"/>
  <c r="L131" i="9"/>
  <c r="R130" i="9"/>
  <c r="L130" i="9"/>
  <c r="R129" i="9"/>
  <c r="L129" i="9"/>
  <c r="U128" i="9"/>
  <c r="S128" i="9"/>
  <c r="R128" i="9"/>
  <c r="P128" i="9"/>
  <c r="L128" i="9"/>
  <c r="U127" i="9"/>
  <c r="S127" i="9"/>
  <c r="R127" i="9"/>
  <c r="P127" i="9"/>
  <c r="L127" i="9"/>
  <c r="U126" i="9"/>
  <c r="S126" i="9"/>
  <c r="R126" i="9"/>
  <c r="P126" i="9"/>
  <c r="L126" i="9"/>
  <c r="U125" i="9"/>
  <c r="S125" i="9"/>
  <c r="R125" i="9"/>
  <c r="P125" i="9"/>
  <c r="L125" i="9"/>
  <c r="R124" i="9"/>
  <c r="L124" i="9"/>
  <c r="U123" i="9"/>
  <c r="S123" i="9"/>
  <c r="R123" i="9"/>
  <c r="P123" i="9"/>
  <c r="L123" i="9"/>
  <c r="U122" i="9"/>
  <c r="S122" i="9"/>
  <c r="R122" i="9"/>
  <c r="P122" i="9"/>
  <c r="L122" i="9"/>
  <c r="R121" i="9"/>
  <c r="L121" i="9"/>
  <c r="U120" i="9"/>
  <c r="S120" i="9"/>
  <c r="R120" i="9"/>
  <c r="P120" i="9"/>
  <c r="L120" i="9"/>
  <c r="U119" i="9"/>
  <c r="S119" i="9"/>
  <c r="R119" i="9"/>
  <c r="P119" i="9"/>
  <c r="L119" i="9"/>
  <c r="U118" i="9"/>
  <c r="S118" i="9"/>
  <c r="R118" i="9"/>
  <c r="P118" i="9"/>
  <c r="L118" i="9"/>
  <c r="U117" i="9"/>
  <c r="S117" i="9"/>
  <c r="R117" i="9"/>
  <c r="P117" i="9"/>
  <c r="L117" i="9"/>
  <c r="U116" i="9"/>
  <c r="S116" i="9"/>
  <c r="R116" i="9"/>
  <c r="P116" i="9"/>
  <c r="L116" i="9"/>
  <c r="R115" i="9"/>
  <c r="L115" i="9"/>
  <c r="R114" i="9"/>
  <c r="L114" i="9"/>
  <c r="R113" i="9"/>
  <c r="L113" i="9"/>
  <c r="R112" i="9"/>
  <c r="L112" i="9"/>
  <c r="R111" i="9"/>
  <c r="L111" i="9"/>
  <c r="R110" i="9"/>
  <c r="L110" i="9"/>
  <c r="R109" i="9"/>
  <c r="L109" i="9"/>
  <c r="U108" i="9"/>
  <c r="S108" i="9"/>
  <c r="R108" i="9"/>
  <c r="P108" i="9"/>
  <c r="L108" i="9"/>
  <c r="U107" i="9"/>
  <c r="S107" i="9"/>
  <c r="R107" i="9"/>
  <c r="P107" i="9"/>
  <c r="L107" i="9"/>
  <c r="U106" i="9"/>
  <c r="S106" i="9"/>
  <c r="R106" i="9"/>
  <c r="P106" i="9"/>
  <c r="L106" i="9"/>
  <c r="U105" i="9"/>
  <c r="S105" i="9"/>
  <c r="R105" i="9"/>
  <c r="P105" i="9"/>
  <c r="L105" i="9"/>
  <c r="U104" i="9"/>
  <c r="S104" i="9"/>
  <c r="R104" i="9"/>
  <c r="P104" i="9"/>
  <c r="L104" i="9"/>
  <c r="U103" i="9"/>
  <c r="S103" i="9"/>
  <c r="R103" i="9"/>
  <c r="P103" i="9"/>
  <c r="L103" i="9"/>
  <c r="U102" i="9"/>
  <c r="S102" i="9"/>
  <c r="R102" i="9"/>
  <c r="P102" i="9"/>
  <c r="L102" i="9"/>
  <c r="U101" i="9"/>
  <c r="S101" i="9"/>
  <c r="R101" i="9"/>
  <c r="P101" i="9"/>
  <c r="L101" i="9"/>
  <c r="U100" i="9"/>
  <c r="S100" i="9"/>
  <c r="R100" i="9"/>
  <c r="P100" i="9"/>
  <c r="L100" i="9"/>
  <c r="U99" i="9"/>
  <c r="S99" i="9"/>
  <c r="R99" i="9"/>
  <c r="P99" i="9"/>
  <c r="L99" i="9"/>
  <c r="U98" i="9"/>
  <c r="S98" i="9"/>
  <c r="R98" i="9"/>
  <c r="P98" i="9"/>
  <c r="L98" i="9"/>
  <c r="U97" i="9"/>
  <c r="S97" i="9"/>
  <c r="R97" i="9"/>
  <c r="P97" i="9"/>
  <c r="L97" i="9"/>
  <c r="U96" i="9"/>
  <c r="S96" i="9"/>
  <c r="R96" i="9"/>
  <c r="P96" i="9"/>
  <c r="L96" i="9"/>
  <c r="U95" i="9"/>
  <c r="S95" i="9"/>
  <c r="R95" i="9"/>
  <c r="P95" i="9"/>
  <c r="L95" i="9"/>
  <c r="U94" i="9"/>
  <c r="S94" i="9"/>
  <c r="R94" i="9"/>
  <c r="P94" i="9"/>
  <c r="L94" i="9"/>
  <c r="U93" i="9"/>
  <c r="S93" i="9"/>
  <c r="R93" i="9"/>
  <c r="P93" i="9"/>
  <c r="L93" i="9"/>
  <c r="U92" i="9"/>
  <c r="S92" i="9"/>
  <c r="R92" i="9"/>
  <c r="P92" i="9"/>
  <c r="L92" i="9"/>
  <c r="U91" i="9"/>
  <c r="S91" i="9"/>
  <c r="R91" i="9"/>
  <c r="P91" i="9"/>
  <c r="L91" i="9"/>
  <c r="U90" i="9"/>
  <c r="S90" i="9"/>
  <c r="R90" i="9"/>
  <c r="P90" i="9"/>
  <c r="L90" i="9"/>
  <c r="U89" i="9"/>
  <c r="S89" i="9"/>
  <c r="R89" i="9"/>
  <c r="P89" i="9"/>
  <c r="L89" i="9"/>
  <c r="U88" i="9"/>
  <c r="S88" i="9"/>
  <c r="R88" i="9"/>
  <c r="P88" i="9"/>
  <c r="L88" i="9"/>
  <c r="U87" i="9"/>
  <c r="S87" i="9"/>
  <c r="R87" i="9"/>
  <c r="P87" i="9"/>
  <c r="L87" i="9"/>
  <c r="U86" i="9"/>
  <c r="S86" i="9"/>
  <c r="R86" i="9"/>
  <c r="P86" i="9"/>
  <c r="L86" i="9"/>
  <c r="U85" i="9"/>
  <c r="S85" i="9"/>
  <c r="R85" i="9"/>
  <c r="P85" i="9"/>
  <c r="L85" i="9"/>
  <c r="U84" i="9"/>
  <c r="S84" i="9"/>
  <c r="R84" i="9"/>
  <c r="P84" i="9"/>
  <c r="L84" i="9"/>
  <c r="U83" i="9"/>
  <c r="S83" i="9"/>
  <c r="R83" i="9"/>
  <c r="P83" i="9"/>
  <c r="L83" i="9"/>
  <c r="U82" i="9"/>
  <c r="S82" i="9"/>
  <c r="R82" i="9"/>
  <c r="P82" i="9"/>
  <c r="L82" i="9"/>
  <c r="U81" i="9"/>
  <c r="S81" i="9"/>
  <c r="R81" i="9"/>
  <c r="P81" i="9"/>
  <c r="L81" i="9"/>
  <c r="U80" i="9"/>
  <c r="S80" i="9"/>
  <c r="R80" i="9"/>
  <c r="P80" i="9"/>
  <c r="L80" i="9"/>
  <c r="U79" i="9"/>
  <c r="S79" i="9"/>
  <c r="R79" i="9"/>
  <c r="P79" i="9"/>
  <c r="L79" i="9"/>
  <c r="U78" i="9"/>
  <c r="S78" i="9"/>
  <c r="R78" i="9"/>
  <c r="P78" i="9"/>
  <c r="L78" i="9"/>
  <c r="U77" i="9"/>
  <c r="S77" i="9"/>
  <c r="R77" i="9"/>
  <c r="P77" i="9"/>
  <c r="L77" i="9"/>
  <c r="U76" i="9"/>
  <c r="S76" i="9"/>
  <c r="R76" i="9"/>
  <c r="P76" i="9"/>
  <c r="L76" i="9"/>
  <c r="U75" i="9"/>
  <c r="S75" i="9"/>
  <c r="R75" i="9"/>
  <c r="P75" i="9"/>
  <c r="L75" i="9"/>
  <c r="U74" i="9"/>
  <c r="S74" i="9"/>
  <c r="R74" i="9"/>
  <c r="P74" i="9"/>
  <c r="L74" i="9"/>
  <c r="U73" i="9"/>
  <c r="S73" i="9"/>
  <c r="R73" i="9"/>
  <c r="P73" i="9"/>
  <c r="L73" i="9"/>
  <c r="U72" i="9"/>
  <c r="S72" i="9"/>
  <c r="R72" i="9"/>
  <c r="P72" i="9"/>
  <c r="L72" i="9"/>
  <c r="U71" i="9"/>
  <c r="S71" i="9"/>
  <c r="R71" i="9"/>
  <c r="P71" i="9"/>
  <c r="L71" i="9"/>
  <c r="U70" i="9"/>
  <c r="S70" i="9"/>
  <c r="R70" i="9"/>
  <c r="P70" i="9"/>
  <c r="L70" i="9"/>
  <c r="U69" i="9"/>
  <c r="S69" i="9"/>
  <c r="R69" i="9"/>
  <c r="P69" i="9"/>
  <c r="L69" i="9"/>
  <c r="U68" i="9"/>
  <c r="S68" i="9"/>
  <c r="R68" i="9"/>
  <c r="P68" i="9"/>
  <c r="L68" i="9"/>
  <c r="U67" i="9"/>
  <c r="S67" i="9"/>
  <c r="R67" i="9"/>
  <c r="P67" i="9"/>
  <c r="L67" i="9"/>
  <c r="U66" i="9"/>
  <c r="S66" i="9"/>
  <c r="R66" i="9"/>
  <c r="P66" i="9"/>
  <c r="L66" i="9"/>
  <c r="R65" i="9"/>
  <c r="L65" i="9"/>
  <c r="U64" i="9"/>
  <c r="S64" i="9"/>
  <c r="R64" i="9"/>
  <c r="P64" i="9"/>
  <c r="L64" i="9"/>
  <c r="U63" i="9"/>
  <c r="S63" i="9"/>
  <c r="R63" i="9"/>
  <c r="P63" i="9"/>
  <c r="L63" i="9"/>
  <c r="U62" i="9"/>
  <c r="S62" i="9"/>
  <c r="R62" i="9"/>
  <c r="P62" i="9"/>
  <c r="L62" i="9"/>
  <c r="U61" i="9"/>
  <c r="S61" i="9"/>
  <c r="R61" i="9"/>
  <c r="P61" i="9"/>
  <c r="L61" i="9"/>
  <c r="U60" i="9"/>
  <c r="S60" i="9"/>
  <c r="R60" i="9"/>
  <c r="P60" i="9"/>
  <c r="L60" i="9"/>
  <c r="U59" i="9"/>
  <c r="S59" i="9"/>
  <c r="R59" i="9"/>
  <c r="P59" i="9"/>
  <c r="L59" i="9"/>
  <c r="U58" i="9"/>
  <c r="S58" i="9"/>
  <c r="R58" i="9"/>
  <c r="P58" i="9"/>
  <c r="L58" i="9"/>
  <c r="U57" i="9"/>
  <c r="S57" i="9"/>
  <c r="R57" i="9"/>
  <c r="P57" i="9"/>
  <c r="L57" i="9"/>
  <c r="U56" i="9"/>
  <c r="S56" i="9"/>
  <c r="R56" i="9"/>
  <c r="P56" i="9"/>
  <c r="L56" i="9"/>
  <c r="U55" i="9"/>
  <c r="S55" i="9"/>
  <c r="R55" i="9"/>
  <c r="P55" i="9"/>
  <c r="L55" i="9"/>
  <c r="U54" i="9"/>
  <c r="S54" i="9"/>
  <c r="R54" i="9"/>
  <c r="P54" i="9"/>
  <c r="L54" i="9"/>
  <c r="U53" i="9"/>
  <c r="S53" i="9"/>
  <c r="R53" i="9"/>
  <c r="P53" i="9"/>
  <c r="L53" i="9"/>
  <c r="U52" i="9"/>
  <c r="S52" i="9"/>
  <c r="R52" i="9"/>
  <c r="P52" i="9"/>
  <c r="L52" i="9"/>
  <c r="U51" i="9"/>
  <c r="S51" i="9"/>
  <c r="R51" i="9"/>
  <c r="P51" i="9"/>
  <c r="L51" i="9"/>
  <c r="U50" i="9"/>
  <c r="S50" i="9"/>
  <c r="R50" i="9"/>
  <c r="P50" i="9"/>
  <c r="L50" i="9"/>
  <c r="R49" i="9"/>
  <c r="L49" i="9"/>
  <c r="U48" i="9"/>
  <c r="S48" i="9"/>
  <c r="R48" i="9"/>
  <c r="P48" i="9"/>
  <c r="L48" i="9"/>
  <c r="U47" i="9"/>
  <c r="S47" i="9"/>
  <c r="R47" i="9"/>
  <c r="P47" i="9"/>
  <c r="L47" i="9"/>
  <c r="U46" i="9"/>
  <c r="S46" i="9"/>
  <c r="R46" i="9"/>
  <c r="P46" i="9"/>
  <c r="L46" i="9"/>
  <c r="R45" i="9"/>
  <c r="L45" i="9"/>
  <c r="U44" i="9"/>
  <c r="S44" i="9"/>
  <c r="R44" i="9"/>
  <c r="P44" i="9"/>
  <c r="L44" i="9"/>
  <c r="R43" i="9"/>
  <c r="L43" i="9"/>
  <c r="U42" i="9"/>
  <c r="S42" i="9"/>
  <c r="R42" i="9"/>
  <c r="P42" i="9"/>
  <c r="L42" i="9"/>
  <c r="R41" i="9"/>
  <c r="L41" i="9"/>
  <c r="R40" i="9"/>
  <c r="L40" i="9"/>
  <c r="U39" i="9"/>
  <c r="S39" i="9"/>
  <c r="R39" i="9"/>
  <c r="P39" i="9"/>
  <c r="L39" i="9"/>
  <c r="U38" i="9"/>
  <c r="S38" i="9"/>
  <c r="R38" i="9"/>
  <c r="P38" i="9"/>
  <c r="L38" i="9"/>
  <c r="U37" i="9"/>
  <c r="S37" i="9"/>
  <c r="R37" i="9"/>
  <c r="P37" i="9"/>
  <c r="L37" i="9"/>
  <c r="R36" i="9"/>
  <c r="L36" i="9"/>
  <c r="R35" i="9"/>
  <c r="L35" i="9"/>
  <c r="U34" i="9"/>
  <c r="S34" i="9"/>
  <c r="R34" i="9"/>
  <c r="P34" i="9"/>
  <c r="L34" i="9"/>
  <c r="U33" i="9"/>
  <c r="S33" i="9"/>
  <c r="R33" i="9"/>
  <c r="P33" i="9"/>
  <c r="L33" i="9"/>
  <c r="R32" i="9"/>
  <c r="L32" i="9"/>
  <c r="U31" i="9"/>
  <c r="S31" i="9"/>
  <c r="R31" i="9"/>
  <c r="P31" i="9"/>
  <c r="L31" i="9"/>
  <c r="R30" i="9"/>
  <c r="L30" i="9"/>
  <c r="U29" i="9"/>
  <c r="S29" i="9"/>
  <c r="R29" i="9"/>
  <c r="P29" i="9"/>
  <c r="L29" i="9"/>
  <c r="R28" i="9"/>
  <c r="L28" i="9"/>
  <c r="R27" i="9"/>
  <c r="L27" i="9"/>
  <c r="U26" i="9"/>
  <c r="S26" i="9"/>
  <c r="R26" i="9"/>
  <c r="P26" i="9"/>
  <c r="L26" i="9"/>
  <c r="R25" i="9"/>
  <c r="L25" i="9"/>
  <c r="U24" i="9"/>
  <c r="S24" i="9"/>
  <c r="R24" i="9"/>
  <c r="P24" i="9"/>
  <c r="L24" i="9"/>
  <c r="U23" i="9"/>
  <c r="S23" i="9"/>
  <c r="R23" i="9"/>
  <c r="P23" i="9"/>
  <c r="L23" i="9"/>
  <c r="U22" i="9"/>
  <c r="S22" i="9"/>
  <c r="R22" i="9"/>
  <c r="P22" i="9"/>
  <c r="L22" i="9"/>
  <c r="U21" i="9"/>
  <c r="S21" i="9"/>
  <c r="R21" i="9"/>
  <c r="P21" i="9"/>
  <c r="L21" i="9"/>
  <c r="U20" i="9"/>
  <c r="S20" i="9"/>
  <c r="R20" i="9"/>
  <c r="P20" i="9"/>
  <c r="L20" i="9"/>
  <c r="U19" i="9"/>
  <c r="S19" i="9"/>
  <c r="R19" i="9"/>
  <c r="P19" i="9"/>
  <c r="L19" i="9"/>
  <c r="U18" i="9"/>
  <c r="S18" i="9"/>
  <c r="R18" i="9"/>
  <c r="P18" i="9"/>
  <c r="L18" i="9"/>
  <c r="U17" i="9"/>
  <c r="S17" i="9"/>
  <c r="R17" i="9"/>
  <c r="P17" i="9"/>
  <c r="L17" i="9"/>
  <c r="R16" i="9"/>
  <c r="L16" i="9"/>
  <c r="U15" i="9"/>
  <c r="S15" i="9"/>
  <c r="R15" i="9"/>
  <c r="P15" i="9"/>
  <c r="L15" i="9"/>
  <c r="U14" i="9"/>
  <c r="S14" i="9"/>
  <c r="R14" i="9"/>
  <c r="P14" i="9"/>
  <c r="L14" i="9"/>
  <c r="U13" i="9"/>
  <c r="S13" i="9"/>
  <c r="R13" i="9"/>
  <c r="P13" i="9"/>
  <c r="L13" i="9"/>
  <c r="U12" i="9"/>
  <c r="S12" i="9"/>
  <c r="R12" i="9"/>
  <c r="P12" i="9"/>
  <c r="L12" i="9"/>
  <c r="U11" i="9"/>
  <c r="S11" i="9"/>
  <c r="R11" i="9"/>
  <c r="P11" i="9"/>
  <c r="L11" i="9"/>
  <c r="U10" i="9"/>
  <c r="S10" i="9"/>
  <c r="R10" i="9"/>
  <c r="P10" i="9"/>
  <c r="L10" i="9"/>
  <c r="U9" i="9"/>
  <c r="S9" i="9"/>
  <c r="R9" i="9"/>
  <c r="P9" i="9"/>
  <c r="L9" i="9"/>
  <c r="U8" i="9"/>
  <c r="S8" i="9"/>
  <c r="R8" i="9"/>
  <c r="P8" i="9"/>
  <c r="L8" i="9"/>
  <c r="U7" i="9"/>
  <c r="S7" i="9"/>
  <c r="R7" i="9"/>
  <c r="P7" i="9"/>
  <c r="L7" i="9"/>
  <c r="U6" i="9"/>
  <c r="S6" i="9"/>
  <c r="R6" i="9"/>
  <c r="P6" i="9"/>
  <c r="L6" i="9"/>
  <c r="P129" i="8"/>
  <c r="O129" i="8"/>
  <c r="O209" i="9"/>
  <c r="L129" i="8"/>
  <c r="M42" i="9" s="1"/>
  <c r="K129" i="8"/>
  <c r="I129" i="8"/>
  <c r="J209" i="9" s="1"/>
  <c r="P128" i="8"/>
  <c r="O128" i="8"/>
  <c r="O164" i="9"/>
  <c r="L128" i="8"/>
  <c r="M144" i="9" s="1"/>
  <c r="K128" i="8"/>
  <c r="I128" i="8"/>
  <c r="J154" i="9" s="1"/>
  <c r="M164" i="9" l="1"/>
  <c r="J144" i="9"/>
  <c r="M209" i="9"/>
  <c r="V328" i="9"/>
  <c r="C40" i="11" s="1"/>
  <c r="V330" i="9"/>
  <c r="C42" i="11" s="1"/>
  <c r="V332" i="9"/>
  <c r="C44" i="11" s="1"/>
  <c r="V334" i="9"/>
  <c r="C46" i="11" s="1"/>
  <c r="V336" i="9"/>
  <c r="C48" i="11" s="1"/>
  <c r="V338" i="9"/>
  <c r="C50" i="11" s="1"/>
  <c r="V340" i="9"/>
  <c r="V342" i="9"/>
  <c r="V344" i="9"/>
  <c r="V346" i="9"/>
  <c r="V348" i="9"/>
  <c r="V350" i="9"/>
  <c r="V352" i="9"/>
  <c r="V354" i="9"/>
  <c r="V356" i="9"/>
  <c r="V358" i="9"/>
  <c r="V360" i="9"/>
  <c r="V362" i="9"/>
  <c r="V364" i="9"/>
  <c r="V366" i="9"/>
  <c r="V368" i="9"/>
  <c r="V370" i="9"/>
  <c r="V372" i="9"/>
  <c r="V374" i="9"/>
  <c r="V376" i="9"/>
  <c r="V378" i="9"/>
  <c r="V380" i="9"/>
  <c r="V382" i="9"/>
  <c r="V384" i="9"/>
  <c r="V386" i="9"/>
  <c r="V388" i="9"/>
  <c r="V390" i="9"/>
  <c r="V392" i="9"/>
  <c r="V394" i="9"/>
  <c r="V396" i="9"/>
  <c r="V398" i="9"/>
  <c r="V400" i="9"/>
  <c r="V402" i="9"/>
  <c r="V404" i="9"/>
  <c r="V406" i="9"/>
  <c r="V408" i="9"/>
  <c r="V410" i="9"/>
  <c r="V412" i="9"/>
  <c r="V414" i="9"/>
  <c r="V416" i="9"/>
  <c r="V418" i="9"/>
  <c r="V420" i="9"/>
  <c r="V422" i="9"/>
  <c r="V424" i="9"/>
  <c r="V426" i="9"/>
  <c r="V428" i="9"/>
  <c r="V430" i="9"/>
  <c r="V432" i="9"/>
  <c r="V434" i="9"/>
  <c r="V436" i="9"/>
  <c r="V438" i="9"/>
  <c r="V440" i="9"/>
  <c r="V442" i="9"/>
  <c r="V444" i="9"/>
  <c r="V446" i="9"/>
  <c r="V448" i="9"/>
  <c r="V450" i="9"/>
  <c r="V452" i="9"/>
  <c r="V454" i="9"/>
  <c r="V456" i="9"/>
  <c r="V458" i="9"/>
  <c r="V460" i="9"/>
  <c r="V462" i="9"/>
  <c r="V464" i="9"/>
  <c r="V466" i="9"/>
  <c r="V468" i="9"/>
  <c r="V470" i="9"/>
  <c r="V472" i="9"/>
  <c r="V474" i="9"/>
  <c r="V476" i="9"/>
  <c r="V478" i="9"/>
  <c r="V480" i="9"/>
  <c r="V482" i="9"/>
  <c r="V484" i="9"/>
  <c r="V486" i="9"/>
  <c r="V488" i="9"/>
  <c r="V490" i="9"/>
  <c r="V492" i="9"/>
  <c r="V494" i="9"/>
  <c r="V496" i="9"/>
  <c r="V498" i="9"/>
  <c r="V500" i="9"/>
  <c r="V502" i="9"/>
  <c r="V504" i="9"/>
  <c r="V506" i="9"/>
  <c r="V508" i="9"/>
  <c r="V329" i="9"/>
  <c r="C41" i="11" s="1"/>
  <c r="V331" i="9"/>
  <c r="C43" i="11" s="1"/>
  <c r="V333" i="9"/>
  <c r="C45" i="11" s="1"/>
  <c r="V335" i="9"/>
  <c r="C47" i="11" s="1"/>
  <c r="V337" i="9"/>
  <c r="C49" i="11" s="1"/>
  <c r="V339" i="9"/>
  <c r="C51" i="11" s="1"/>
  <c r="V341" i="9"/>
  <c r="V343" i="9"/>
  <c r="V345" i="9"/>
  <c r="V347" i="9"/>
  <c r="V349" i="9"/>
  <c r="V351" i="9"/>
  <c r="V353" i="9"/>
  <c r="V355" i="9"/>
  <c r="V357" i="9"/>
  <c r="V359" i="9"/>
  <c r="V361" i="9"/>
  <c r="V363" i="9"/>
  <c r="V365" i="9"/>
  <c r="V367" i="9"/>
  <c r="V369" i="9"/>
  <c r="V371" i="9"/>
  <c r="V373" i="9"/>
  <c r="V375" i="9"/>
  <c r="V377" i="9"/>
  <c r="V379" i="9"/>
  <c r="V381" i="9"/>
  <c r="V383" i="9"/>
  <c r="V385" i="9"/>
  <c r="V387" i="9"/>
  <c r="V389" i="9"/>
  <c r="V391" i="9"/>
  <c r="V393" i="9"/>
  <c r="V395" i="9"/>
  <c r="V397" i="9"/>
  <c r="V399" i="9"/>
  <c r="V401" i="9"/>
  <c r="V403" i="9"/>
  <c r="V405" i="9"/>
  <c r="V407" i="9"/>
  <c r="V409" i="9"/>
  <c r="V411" i="9"/>
  <c r="V413" i="9"/>
  <c r="V415" i="9"/>
  <c r="V417" i="9"/>
  <c r="V419" i="9"/>
  <c r="V421" i="9"/>
  <c r="V423" i="9"/>
  <c r="V425" i="9"/>
  <c r="V427" i="9"/>
  <c r="V429" i="9"/>
  <c r="V431" i="9"/>
  <c r="V433" i="9"/>
  <c r="V435" i="9"/>
  <c r="V437" i="9"/>
  <c r="V439" i="9"/>
  <c r="V441" i="9"/>
  <c r="V443" i="9"/>
  <c r="V445" i="9"/>
  <c r="V447" i="9"/>
  <c r="V449" i="9"/>
  <c r="V451" i="9"/>
  <c r="V453" i="9"/>
  <c r="V455" i="9"/>
  <c r="V457" i="9"/>
  <c r="V459" i="9"/>
  <c r="V461" i="9"/>
  <c r="V463" i="9"/>
  <c r="V465" i="9"/>
  <c r="V467" i="9"/>
  <c r="V469" i="9"/>
  <c r="V471" i="9"/>
  <c r="V473" i="9"/>
  <c r="V475" i="9"/>
  <c r="V477" i="9"/>
  <c r="V479" i="9"/>
  <c r="V481" i="9"/>
  <c r="V483" i="9"/>
  <c r="V485" i="9"/>
  <c r="V487" i="9"/>
  <c r="V489" i="9"/>
  <c r="V491" i="9"/>
  <c r="V493" i="9"/>
  <c r="V495" i="9"/>
  <c r="V497" i="9"/>
  <c r="V499" i="9"/>
  <c r="V501" i="9"/>
  <c r="V503" i="9"/>
  <c r="V505" i="9"/>
  <c r="V507" i="9"/>
  <c r="O42" i="9"/>
  <c r="M136" i="9"/>
  <c r="M154" i="9"/>
  <c r="J164" i="9"/>
  <c r="O144" i="9"/>
  <c r="J136" i="9"/>
  <c r="J42" i="9"/>
  <c r="D75" i="11"/>
  <c r="Q75" i="11" s="1"/>
  <c r="H75" i="11"/>
  <c r="U75" i="11" s="1"/>
  <c r="K75" i="11"/>
  <c r="X75" i="11" s="1"/>
  <c r="G75" i="11"/>
  <c r="T75" i="11" s="1"/>
  <c r="E75" i="11"/>
  <c r="R75" i="11" s="1"/>
  <c r="C75" i="11"/>
  <c r="P75" i="11" s="1"/>
  <c r="L75" i="11"/>
  <c r="Y75" i="11" s="1"/>
  <c r="D227" i="7"/>
  <c r="D226" i="7"/>
  <c r="D225" i="7"/>
  <c r="G225" i="7" l="1"/>
  <c r="M41" i="10"/>
  <c r="M40" i="10"/>
  <c r="M39" i="10"/>
  <c r="M38" i="10"/>
  <c r="M216" i="10"/>
  <c r="M215" i="10"/>
  <c r="M214" i="10"/>
  <c r="M213" i="10"/>
  <c r="M212" i="10"/>
  <c r="M211" i="10"/>
  <c r="M210" i="10"/>
  <c r="M209" i="10"/>
  <c r="M208" i="10"/>
  <c r="M207" i="10"/>
  <c r="M206" i="10"/>
  <c r="M205" i="10"/>
  <c r="M204" i="10"/>
  <c r="M203" i="10"/>
  <c r="M202" i="10"/>
  <c r="M201" i="10"/>
  <c r="M200" i="10"/>
  <c r="M199" i="10"/>
  <c r="M198" i="10"/>
  <c r="M197" i="10"/>
  <c r="M196" i="10"/>
  <c r="M195" i="10"/>
  <c r="M194" i="10"/>
  <c r="M193" i="10"/>
  <c r="M192" i="10"/>
  <c r="M191" i="10"/>
  <c r="M190" i="10"/>
  <c r="M189" i="10"/>
  <c r="M188" i="10"/>
  <c r="M187" i="10"/>
  <c r="M186" i="10"/>
  <c r="M185" i="10"/>
  <c r="M184" i="10"/>
  <c r="M183" i="10"/>
  <c r="M182" i="10"/>
  <c r="M181" i="10"/>
  <c r="M180" i="10"/>
  <c r="M179" i="10"/>
  <c r="M178" i="10"/>
  <c r="M177" i="10"/>
  <c r="M176" i="10"/>
  <c r="M175" i="10"/>
  <c r="M174" i="10"/>
  <c r="M173" i="10"/>
  <c r="M172" i="10"/>
  <c r="M171" i="10"/>
  <c r="M170" i="10"/>
  <c r="M169" i="10"/>
  <c r="M168" i="10"/>
  <c r="M167" i="10"/>
  <c r="M166" i="10"/>
  <c r="M165" i="10"/>
  <c r="M164" i="10"/>
  <c r="M163" i="10"/>
  <c r="M162" i="10"/>
  <c r="M161" i="10"/>
  <c r="M160" i="10"/>
  <c r="M159" i="10"/>
  <c r="M158" i="10"/>
  <c r="M157" i="10"/>
  <c r="M156" i="10"/>
  <c r="M155" i="10"/>
  <c r="M154" i="10"/>
  <c r="M153" i="10"/>
  <c r="M152" i="10"/>
  <c r="M151" i="10"/>
  <c r="M150" i="10"/>
  <c r="M149" i="10"/>
  <c r="M148" i="10"/>
  <c r="M147" i="10"/>
  <c r="M146" i="10"/>
  <c r="M145" i="10"/>
  <c r="M144" i="10"/>
  <c r="M143" i="10"/>
  <c r="M142" i="10"/>
  <c r="M141" i="10"/>
  <c r="M140" i="10"/>
  <c r="M139" i="10"/>
  <c r="M138" i="10"/>
  <c r="M137" i="10"/>
  <c r="M136" i="10"/>
  <c r="M135" i="10"/>
  <c r="M134" i="10"/>
  <c r="M133" i="10"/>
  <c r="M132" i="10"/>
  <c r="M131" i="10"/>
  <c r="M130" i="10"/>
  <c r="M129" i="10"/>
  <c r="M128" i="10"/>
  <c r="M127" i="10"/>
  <c r="M126" i="10"/>
  <c r="M125" i="10"/>
  <c r="M124" i="10"/>
  <c r="M123" i="10"/>
  <c r="M122" i="10"/>
  <c r="M121" i="10"/>
  <c r="M120" i="10"/>
  <c r="M119" i="10"/>
  <c r="M118" i="10"/>
  <c r="M117" i="10"/>
  <c r="M116" i="10"/>
  <c r="M115" i="10"/>
  <c r="M114" i="10"/>
  <c r="M113" i="10"/>
  <c r="M112" i="10"/>
  <c r="M111" i="10"/>
  <c r="M110" i="10"/>
  <c r="M109" i="10"/>
  <c r="M108" i="10"/>
  <c r="M107" i="10"/>
  <c r="M106" i="10"/>
  <c r="M105" i="10"/>
  <c r="M104" i="10"/>
  <c r="M103" i="10"/>
  <c r="M102" i="10"/>
  <c r="M101" i="10"/>
  <c r="M100" i="10"/>
  <c r="M99" i="10"/>
  <c r="M98" i="10"/>
  <c r="M97" i="10"/>
  <c r="M96" i="10"/>
  <c r="M95" i="10"/>
  <c r="M94" i="10"/>
  <c r="M93" i="10"/>
  <c r="M92" i="10"/>
  <c r="M91" i="10"/>
  <c r="M90" i="10"/>
  <c r="M89" i="10"/>
  <c r="M88" i="10"/>
  <c r="M87" i="10"/>
  <c r="M86" i="10"/>
  <c r="M85" i="10"/>
  <c r="M84" i="10"/>
  <c r="M83" i="10"/>
  <c r="M82" i="10"/>
  <c r="M81" i="10"/>
  <c r="M80" i="10"/>
  <c r="M79" i="10"/>
  <c r="M78" i="10"/>
  <c r="M77" i="10"/>
  <c r="M76" i="10"/>
  <c r="M75" i="10"/>
  <c r="M74" i="10"/>
  <c r="M73" i="10"/>
  <c r="M72" i="10"/>
  <c r="M71" i="10"/>
  <c r="M70" i="10"/>
  <c r="M69" i="10"/>
  <c r="M68" i="10"/>
  <c r="M67" i="10"/>
  <c r="M66" i="10"/>
  <c r="M65" i="10"/>
  <c r="M64" i="10"/>
  <c r="M63" i="10"/>
  <c r="M62" i="10"/>
  <c r="M61" i="10"/>
  <c r="M60" i="10"/>
  <c r="M59" i="10"/>
  <c r="M58" i="10"/>
  <c r="M57" i="10"/>
  <c r="M56" i="10"/>
  <c r="M55" i="10"/>
  <c r="M54" i="10"/>
  <c r="M53" i="10"/>
  <c r="M52" i="10"/>
  <c r="M51" i="10"/>
  <c r="M50" i="10"/>
  <c r="M49" i="10"/>
  <c r="M48" i="10"/>
  <c r="M47" i="10"/>
  <c r="M46" i="10"/>
  <c r="M45" i="10"/>
  <c r="M44" i="10"/>
  <c r="M43" i="10"/>
  <c r="M42" i="10"/>
  <c r="M37" i="10"/>
  <c r="M36" i="10"/>
  <c r="M35" i="10"/>
  <c r="M34" i="10"/>
  <c r="M33" i="10"/>
  <c r="M32" i="10"/>
  <c r="M31" i="10"/>
  <c r="M30" i="10"/>
  <c r="M29" i="10"/>
  <c r="M28" i="10"/>
  <c r="M27" i="10"/>
  <c r="M26" i="10"/>
  <c r="M25" i="10"/>
  <c r="M24" i="10"/>
  <c r="M23" i="10"/>
  <c r="M22" i="10"/>
  <c r="M21" i="10"/>
  <c r="M20" i="10"/>
  <c r="M19" i="10"/>
  <c r="M18" i="10"/>
  <c r="M17" i="10"/>
  <c r="M16" i="10"/>
  <c r="M15" i="10"/>
  <c r="M14" i="10"/>
  <c r="M13" i="10"/>
  <c r="M12" i="10"/>
  <c r="M11" i="10"/>
  <c r="M10" i="10"/>
  <c r="M9" i="10"/>
  <c r="M8" i="10"/>
  <c r="H138" i="10"/>
  <c r="H137" i="10"/>
  <c r="H216" i="10"/>
  <c r="H215" i="10"/>
  <c r="H214" i="10"/>
  <c r="H213" i="10"/>
  <c r="H212" i="10"/>
  <c r="H211" i="10"/>
  <c r="H210" i="10"/>
  <c r="H209" i="10"/>
  <c r="H208" i="10"/>
  <c r="H207" i="10"/>
  <c r="H206" i="10"/>
  <c r="H205" i="10"/>
  <c r="H204" i="10"/>
  <c r="H203" i="10"/>
  <c r="H202"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8" i="10"/>
  <c r="F201" i="10" l="1"/>
  <c r="F136" i="10"/>
  <c r="F123" i="10"/>
  <c r="F148" i="10"/>
  <c r="F127" i="10"/>
  <c r="F103" i="10"/>
  <c r="F195" i="10"/>
  <c r="F210" i="10"/>
  <c r="F58" i="10"/>
  <c r="F167" i="10"/>
  <c r="F165" i="10"/>
  <c r="F162" i="10"/>
  <c r="F200" i="10"/>
  <c r="F177" i="10"/>
  <c r="F174" i="10"/>
  <c r="F164" i="10"/>
  <c r="F80" i="10"/>
  <c r="F166" i="10"/>
  <c r="F13" i="10"/>
  <c r="F48" i="10"/>
  <c r="F69" i="10"/>
  <c r="F79" i="10"/>
  <c r="F171" i="10"/>
  <c r="F53" i="10"/>
  <c r="F163" i="10"/>
  <c r="F202" i="10"/>
  <c r="F16" i="10"/>
  <c r="F41" i="10"/>
  <c r="F42" i="10"/>
  <c r="F65" i="10"/>
  <c r="F11" i="10"/>
  <c r="F83" i="10"/>
  <c r="F26" i="10"/>
  <c r="F23" i="10"/>
  <c r="F193" i="10"/>
  <c r="F113" i="10"/>
  <c r="F43" i="10"/>
  <c r="F110" i="10"/>
  <c r="F28" i="10"/>
  <c r="F129" i="10"/>
  <c r="F57" i="10"/>
  <c r="F74" i="10"/>
  <c r="F181" i="10"/>
  <c r="F111" i="10"/>
  <c r="F37" i="10"/>
  <c r="F29" i="10"/>
  <c r="F185" i="10"/>
  <c r="F120" i="10"/>
  <c r="F143" i="10"/>
  <c r="F70" i="10"/>
  <c r="F67" i="10"/>
  <c r="F20" i="10"/>
  <c r="F131" i="10"/>
  <c r="F89" i="10"/>
  <c r="F104" i="10"/>
  <c r="F178" i="10"/>
  <c r="F172" i="10"/>
  <c r="F64" i="10"/>
  <c r="F194" i="10"/>
  <c r="F149" i="10"/>
  <c r="F98" i="10"/>
  <c r="F135" i="10"/>
  <c r="F85" i="10"/>
  <c r="F124" i="10"/>
  <c r="F125" i="10"/>
  <c r="F49" i="10"/>
  <c r="F118" i="10"/>
  <c r="F122" i="10"/>
  <c r="F34" i="10"/>
  <c r="F128" i="10"/>
  <c r="F151" i="10"/>
  <c r="F196" i="10"/>
  <c r="F32" i="10"/>
  <c r="F144" i="10"/>
  <c r="F44" i="10"/>
  <c r="F73" i="10"/>
  <c r="F161" i="10"/>
  <c r="F141" i="10"/>
  <c r="F54" i="10"/>
  <c r="F133" i="10"/>
  <c r="F190" i="10"/>
  <c r="F9" i="10"/>
  <c r="F109" i="10"/>
  <c r="F106" i="10"/>
  <c r="F140" i="10"/>
  <c r="F117" i="10"/>
  <c r="F66" i="10"/>
  <c r="F27" i="10"/>
  <c r="F214" i="10"/>
  <c r="F8" i="10"/>
  <c r="F121" i="10"/>
  <c r="F36" i="10"/>
  <c r="F130" i="10"/>
  <c r="F15" i="10"/>
  <c r="F82" i="10"/>
  <c r="F84" i="10"/>
  <c r="F31" i="10"/>
  <c r="F107" i="10"/>
  <c r="F52" i="10"/>
  <c r="F108" i="10"/>
  <c r="F86" i="10"/>
  <c r="F63" i="10"/>
  <c r="F116" i="10"/>
  <c r="F216" i="10"/>
  <c r="F215" i="10"/>
  <c r="F115" i="10"/>
  <c r="F169" i="10"/>
  <c r="F21" i="10"/>
  <c r="F75" i="10"/>
  <c r="F184" i="10"/>
  <c r="F176" i="10"/>
  <c r="F112" i="10"/>
  <c r="F208" i="10"/>
  <c r="F100" i="10"/>
  <c r="F188" i="10"/>
  <c r="F152" i="10"/>
  <c r="F30" i="10"/>
  <c r="F38" i="10"/>
  <c r="F157" i="10"/>
  <c r="F114" i="10"/>
  <c r="F50" i="10"/>
  <c r="F39" i="10"/>
  <c r="F137" i="10"/>
  <c r="F197" i="10"/>
  <c r="F199" i="10"/>
  <c r="F203" i="10"/>
  <c r="F51" i="10"/>
  <c r="F150" i="10"/>
  <c r="F60" i="10"/>
  <c r="F170" i="10"/>
  <c r="F211" i="10"/>
  <c r="F146" i="10"/>
  <c r="F175" i="10"/>
  <c r="F105" i="10"/>
  <c r="F35" i="10"/>
  <c r="F97" i="10"/>
  <c r="F19" i="10"/>
  <c r="F81" i="10"/>
  <c r="F191" i="10"/>
  <c r="F77" i="10"/>
  <c r="F139" i="10"/>
  <c r="F61" i="10"/>
  <c r="F24" i="10"/>
  <c r="F134" i="10"/>
  <c r="F59" i="10"/>
  <c r="F183" i="10"/>
  <c r="F71" i="10"/>
  <c r="F158" i="10"/>
  <c r="F102" i="10"/>
  <c r="F12" i="10"/>
  <c r="F132" i="10"/>
  <c r="F88" i="10"/>
  <c r="F78" i="10"/>
  <c r="F209" i="10"/>
  <c r="F68" i="10"/>
  <c r="F56" i="10"/>
  <c r="F156" i="10"/>
  <c r="F95" i="10"/>
  <c r="F87" i="10"/>
  <c r="F145" i="10"/>
  <c r="F153" i="10"/>
  <c r="F55" i="10"/>
  <c r="F18" i="10"/>
  <c r="F204" i="10"/>
  <c r="F93" i="10"/>
  <c r="F45" i="10"/>
  <c r="F94" i="10"/>
  <c r="F186" i="10"/>
  <c r="F10" i="10"/>
  <c r="F187" i="10"/>
  <c r="F25" i="10"/>
  <c r="F101" i="10"/>
  <c r="F205" i="10"/>
  <c r="F159" i="10"/>
  <c r="F173" i="10"/>
  <c r="F179" i="10"/>
  <c r="F47" i="10"/>
  <c r="F119" i="10"/>
  <c r="F154" i="10"/>
  <c r="F14" i="10"/>
  <c r="F138" i="10"/>
  <c r="F142" i="10"/>
  <c r="F147" i="10"/>
  <c r="F92" i="10"/>
  <c r="F22" i="10"/>
  <c r="F212" i="10"/>
  <c r="F192" i="10"/>
  <c r="F189" i="10"/>
  <c r="F17" i="10"/>
  <c r="F155" i="10"/>
  <c r="F168" i="10"/>
  <c r="F62" i="10"/>
  <c r="F40" i="10"/>
  <c r="F182" i="10"/>
  <c r="F180" i="10"/>
  <c r="F126" i="10"/>
  <c r="F198" i="10"/>
  <c r="F96" i="10"/>
  <c r="F206" i="10"/>
  <c r="F72" i="10"/>
  <c r="F33" i="10"/>
  <c r="F91" i="10"/>
  <c r="F76" i="10"/>
  <c r="F99" i="10"/>
  <c r="F160" i="10"/>
  <c r="F90" i="10"/>
  <c r="F207" i="10"/>
  <c r="F46" i="10"/>
  <c r="F213" i="10"/>
  <c r="P127" i="8"/>
  <c r="O127" i="8"/>
  <c r="O41" i="9"/>
  <c r="L127" i="8"/>
  <c r="M41" i="9" s="1"/>
  <c r="K127" i="8"/>
  <c r="I127" i="8"/>
  <c r="J41" i="9" s="1"/>
  <c r="P126" i="8"/>
  <c r="O126" i="8"/>
  <c r="L126" i="8"/>
  <c r="K126" i="8"/>
  <c r="I126" i="8"/>
  <c r="P125" i="8"/>
  <c r="O125" i="8"/>
  <c r="L125" i="8"/>
  <c r="K125" i="8"/>
  <c r="I125" i="8"/>
  <c r="P124" i="8"/>
  <c r="O124" i="8"/>
  <c r="O105" i="9"/>
  <c r="L124" i="8"/>
  <c r="M105" i="9" s="1"/>
  <c r="K124" i="8"/>
  <c r="I124" i="8"/>
  <c r="J105" i="9" s="1"/>
  <c r="P123" i="8"/>
  <c r="O123" i="8"/>
  <c r="L123" i="8"/>
  <c r="K123" i="8"/>
  <c r="I123" i="8"/>
  <c r="P122" i="8"/>
  <c r="O122" i="8"/>
  <c r="L122" i="8"/>
  <c r="K122" i="8"/>
  <c r="I122" i="8"/>
  <c r="P121" i="8"/>
  <c r="O121" i="8"/>
  <c r="O137" i="9"/>
  <c r="L121" i="8"/>
  <c r="M137" i="9" s="1"/>
  <c r="K121" i="8"/>
  <c r="I121" i="8"/>
  <c r="J137" i="9" s="1"/>
  <c r="P120" i="8"/>
  <c r="O120" i="8"/>
  <c r="O90" i="9"/>
  <c r="L120" i="8"/>
  <c r="M90" i="9" s="1"/>
  <c r="K120" i="8"/>
  <c r="I120" i="8"/>
  <c r="J90" i="9" s="1"/>
  <c r="P119" i="8"/>
  <c r="O119" i="8"/>
  <c r="O77" i="9"/>
  <c r="L119" i="8"/>
  <c r="M77" i="9" s="1"/>
  <c r="K119" i="8"/>
  <c r="I119" i="8"/>
  <c r="J77" i="9" s="1"/>
  <c r="P118" i="8"/>
  <c r="O118" i="8"/>
  <c r="L118" i="8"/>
  <c r="K118" i="8"/>
  <c r="I118" i="8"/>
  <c r="P117" i="8"/>
  <c r="O117" i="8"/>
  <c r="O141" i="9"/>
  <c r="L117" i="8"/>
  <c r="M141" i="9" s="1"/>
  <c r="K117" i="8"/>
  <c r="I117" i="8"/>
  <c r="J141" i="9" s="1"/>
  <c r="P116" i="8"/>
  <c r="O116" i="8"/>
  <c r="L116" i="8"/>
  <c r="K116" i="8"/>
  <c r="I116" i="8"/>
  <c r="P115" i="8"/>
  <c r="O115" i="8"/>
  <c r="L115" i="8"/>
  <c r="K115" i="8"/>
  <c r="I115" i="8"/>
  <c r="P114" i="8"/>
  <c r="O114" i="8"/>
  <c r="L114" i="8"/>
  <c r="K114" i="8"/>
  <c r="I114" i="8"/>
  <c r="P113" i="8"/>
  <c r="O113" i="8"/>
  <c r="L113" i="8"/>
  <c r="K113" i="8"/>
  <c r="I113" i="8"/>
  <c r="P112" i="8"/>
  <c r="O112" i="8"/>
  <c r="O67" i="9"/>
  <c r="L112" i="8"/>
  <c r="M67" i="9" s="1"/>
  <c r="K112" i="8"/>
  <c r="I112" i="8"/>
  <c r="J67" i="9" s="1"/>
  <c r="P111" i="8"/>
  <c r="G165" i="8" s="1"/>
  <c r="K173" i="8" s="1"/>
  <c r="O111" i="8"/>
  <c r="F165" i="8" s="1"/>
  <c r="K172" i="8" s="1"/>
  <c r="L111" i="8"/>
  <c r="K111" i="8"/>
  <c r="I111" i="8"/>
  <c r="P110" i="8"/>
  <c r="O110" i="8"/>
  <c r="L110" i="8"/>
  <c r="K110" i="8"/>
  <c r="I110" i="8"/>
  <c r="P109" i="8"/>
  <c r="O109" i="8"/>
  <c r="F164" i="8" s="1"/>
  <c r="L172" i="8" s="1"/>
  <c r="L109" i="8"/>
  <c r="K109" i="8"/>
  <c r="I109" i="8"/>
  <c r="P108" i="8"/>
  <c r="O108" i="8"/>
  <c r="L108" i="8"/>
  <c r="M323" i="9" s="1"/>
  <c r="K108" i="8"/>
  <c r="L323" i="9" s="1"/>
  <c r="I108" i="8"/>
  <c r="J323" i="9" s="1"/>
  <c r="V323" i="9" s="1"/>
  <c r="C35" i="11" s="1"/>
  <c r="P107" i="8"/>
  <c r="O107" i="8"/>
  <c r="L107" i="8"/>
  <c r="K107" i="8"/>
  <c r="I107" i="8"/>
  <c r="P106" i="8"/>
  <c r="O106" i="8"/>
  <c r="O66" i="9"/>
  <c r="L106" i="8"/>
  <c r="M66" i="9" s="1"/>
  <c r="K106" i="8"/>
  <c r="I106" i="8"/>
  <c r="J66" i="9" s="1"/>
  <c r="P105" i="8"/>
  <c r="O105" i="8"/>
  <c r="O259" i="9"/>
  <c r="L105" i="8"/>
  <c r="M259" i="9" s="1"/>
  <c r="K105" i="8"/>
  <c r="I105" i="8"/>
  <c r="J259" i="9" s="1"/>
  <c r="P104" i="8"/>
  <c r="O104" i="8"/>
  <c r="L104" i="8"/>
  <c r="K104" i="8"/>
  <c r="I104" i="8"/>
  <c r="P103" i="8"/>
  <c r="O103" i="8"/>
  <c r="L103" i="8"/>
  <c r="K103" i="8"/>
  <c r="I103" i="8"/>
  <c r="P102" i="8"/>
  <c r="G163" i="8" s="1"/>
  <c r="H173" i="8" s="1"/>
  <c r="O102" i="8"/>
  <c r="F163" i="8" s="1"/>
  <c r="H172" i="8" s="1"/>
  <c r="L102" i="8"/>
  <c r="K102" i="8"/>
  <c r="R298" i="9" s="1"/>
  <c r="I102" i="8"/>
  <c r="P101" i="8"/>
  <c r="O101" i="8"/>
  <c r="L101" i="8"/>
  <c r="K101" i="8"/>
  <c r="I101" i="8"/>
  <c r="P100" i="8"/>
  <c r="O100" i="8"/>
  <c r="L100" i="8"/>
  <c r="K100" i="8"/>
  <c r="I100" i="8"/>
  <c r="P99" i="8"/>
  <c r="O99" i="8"/>
  <c r="L99" i="8"/>
  <c r="K99" i="8"/>
  <c r="I99" i="8"/>
  <c r="P98" i="8"/>
  <c r="O98" i="8"/>
  <c r="O64" i="9"/>
  <c r="L98" i="8"/>
  <c r="M64" i="9" s="1"/>
  <c r="K98" i="8"/>
  <c r="I98" i="8"/>
  <c r="J64" i="9" s="1"/>
  <c r="P97" i="8"/>
  <c r="O97" i="8"/>
  <c r="L97" i="8"/>
  <c r="K97" i="8"/>
  <c r="I97" i="8"/>
  <c r="P96" i="8"/>
  <c r="O96" i="8"/>
  <c r="L96" i="8"/>
  <c r="K96" i="8"/>
  <c r="I96" i="8"/>
  <c r="P95" i="8"/>
  <c r="O95" i="8"/>
  <c r="L95" i="8"/>
  <c r="K95" i="8"/>
  <c r="I95" i="8"/>
  <c r="P94" i="8"/>
  <c r="O94" i="8"/>
  <c r="L94" i="8"/>
  <c r="K94" i="8"/>
  <c r="I94" i="8"/>
  <c r="P93" i="8"/>
  <c r="O93" i="8"/>
  <c r="L93" i="8"/>
  <c r="K93" i="8"/>
  <c r="I93" i="8"/>
  <c r="P92" i="8"/>
  <c r="G162" i="8" s="1"/>
  <c r="N173" i="8" s="1"/>
  <c r="O92" i="8"/>
  <c r="F162" i="8" s="1"/>
  <c r="N172" i="8" s="1"/>
  <c r="L92" i="8"/>
  <c r="M320" i="9" s="1"/>
  <c r="K92" i="8"/>
  <c r="L320" i="9" s="1"/>
  <c r="I92" i="8"/>
  <c r="J320" i="9" s="1"/>
  <c r="V320" i="9" s="1"/>
  <c r="C32" i="11" s="1"/>
  <c r="P91" i="8"/>
  <c r="O91" i="8"/>
  <c r="O191" i="9"/>
  <c r="L91" i="8"/>
  <c r="M191" i="9" s="1"/>
  <c r="K91" i="8"/>
  <c r="I91" i="8"/>
  <c r="J191" i="9" s="1"/>
  <c r="P90" i="8"/>
  <c r="O90" i="8"/>
  <c r="L90" i="8"/>
  <c r="K90" i="8"/>
  <c r="I90" i="8"/>
  <c r="P89" i="8"/>
  <c r="O89" i="8"/>
  <c r="O271" i="9"/>
  <c r="L89" i="8"/>
  <c r="M271" i="9" s="1"/>
  <c r="K89" i="8"/>
  <c r="I89" i="8"/>
  <c r="J271" i="9" s="1"/>
  <c r="P88" i="8"/>
  <c r="O88" i="8"/>
  <c r="L88" i="8"/>
  <c r="K88" i="8"/>
  <c r="I88" i="8"/>
  <c r="P87" i="8"/>
  <c r="O87" i="8"/>
  <c r="L87" i="8"/>
  <c r="K87" i="8"/>
  <c r="I87" i="8"/>
  <c r="P86" i="8"/>
  <c r="O86" i="8"/>
  <c r="L86" i="8"/>
  <c r="K86" i="8"/>
  <c r="I86" i="8"/>
  <c r="P85" i="8"/>
  <c r="O85" i="8"/>
  <c r="L85" i="8"/>
  <c r="K85" i="8"/>
  <c r="I85" i="8"/>
  <c r="P84" i="8"/>
  <c r="O84" i="8"/>
  <c r="L84" i="8"/>
  <c r="K84" i="8"/>
  <c r="I84" i="8"/>
  <c r="P83" i="8"/>
  <c r="O83" i="8"/>
  <c r="L83" i="8"/>
  <c r="K83" i="8"/>
  <c r="I83" i="8"/>
  <c r="P82" i="8"/>
  <c r="O82" i="8"/>
  <c r="O176" i="9"/>
  <c r="L82" i="8"/>
  <c r="M176" i="9" s="1"/>
  <c r="K82" i="8"/>
  <c r="I82" i="8"/>
  <c r="J176" i="9" s="1"/>
  <c r="P81" i="8"/>
  <c r="O81" i="8"/>
  <c r="O126" i="9"/>
  <c r="L81" i="8"/>
  <c r="M126" i="9" s="1"/>
  <c r="K81" i="8"/>
  <c r="I81" i="8"/>
  <c r="J126" i="9" s="1"/>
  <c r="P80" i="8"/>
  <c r="O80" i="8"/>
  <c r="L80" i="8"/>
  <c r="K80" i="8"/>
  <c r="I80" i="8"/>
  <c r="P79" i="8"/>
  <c r="O79" i="8"/>
  <c r="L79" i="8"/>
  <c r="K79" i="8"/>
  <c r="I79" i="8"/>
  <c r="P78" i="8"/>
  <c r="O78" i="8"/>
  <c r="O59" i="9"/>
  <c r="L78" i="8"/>
  <c r="M59" i="9" s="1"/>
  <c r="K78" i="8"/>
  <c r="I78" i="8"/>
  <c r="J59" i="9" s="1"/>
  <c r="P77" i="8"/>
  <c r="O77" i="8"/>
  <c r="L77" i="8"/>
  <c r="K77" i="8"/>
  <c r="I77" i="8"/>
  <c r="P76" i="8"/>
  <c r="O76" i="8"/>
  <c r="L76" i="8"/>
  <c r="K76" i="8"/>
  <c r="I76" i="8"/>
  <c r="P75" i="8"/>
  <c r="G161" i="8" s="1"/>
  <c r="O75" i="8"/>
  <c r="F161" i="8" s="1"/>
  <c r="L75" i="8"/>
  <c r="M325" i="9" s="1"/>
  <c r="K75" i="8"/>
  <c r="L325" i="9" s="1"/>
  <c r="I75" i="8"/>
  <c r="J325" i="9" s="1"/>
  <c r="V325" i="9" s="1"/>
  <c r="C37" i="11" s="1"/>
  <c r="P74" i="8"/>
  <c r="O74" i="8"/>
  <c r="O122" i="9"/>
  <c r="L74" i="8"/>
  <c r="M122" i="9" s="1"/>
  <c r="K74" i="8"/>
  <c r="I74" i="8"/>
  <c r="J122" i="9" s="1"/>
  <c r="P73" i="8"/>
  <c r="G160" i="8" s="1"/>
  <c r="E173" i="8" s="1"/>
  <c r="O73" i="8"/>
  <c r="F160" i="8" s="1"/>
  <c r="E172" i="8" s="1"/>
  <c r="L73" i="8"/>
  <c r="K73" i="8"/>
  <c r="I73" i="8"/>
  <c r="P72" i="8"/>
  <c r="O72" i="8"/>
  <c r="L72" i="8"/>
  <c r="K72" i="8"/>
  <c r="I72" i="8"/>
  <c r="P71" i="8"/>
  <c r="O71" i="8"/>
  <c r="O104" i="9"/>
  <c r="L71" i="8"/>
  <c r="M104" i="9" s="1"/>
  <c r="K71" i="8"/>
  <c r="I71" i="8"/>
  <c r="J104" i="9" s="1"/>
  <c r="P70" i="8"/>
  <c r="O70" i="8"/>
  <c r="L70" i="8"/>
  <c r="K70" i="8"/>
  <c r="I70" i="8"/>
  <c r="P69" i="8"/>
  <c r="G159" i="8" s="1"/>
  <c r="I173" i="8" s="1"/>
  <c r="O69" i="8"/>
  <c r="F159" i="8" s="1"/>
  <c r="I172" i="8" s="1"/>
  <c r="L69" i="8"/>
  <c r="K69" i="8"/>
  <c r="L321" i="9" s="1"/>
  <c r="I69" i="8"/>
  <c r="P68" i="8"/>
  <c r="O68" i="8"/>
  <c r="L68" i="8"/>
  <c r="K68" i="8"/>
  <c r="I68" i="8"/>
  <c r="P67" i="8"/>
  <c r="O67" i="8"/>
  <c r="O178" i="9"/>
  <c r="L67" i="8"/>
  <c r="M178" i="9" s="1"/>
  <c r="K67" i="8"/>
  <c r="I67" i="8"/>
  <c r="J178" i="9" s="1"/>
  <c r="P66" i="8"/>
  <c r="O66" i="8"/>
  <c r="L66" i="8"/>
  <c r="K66" i="8"/>
  <c r="I66" i="8"/>
  <c r="P65" i="8"/>
  <c r="O65" i="8"/>
  <c r="U114" i="9"/>
  <c r="L65" i="8"/>
  <c r="S114" i="9" s="1"/>
  <c r="K65" i="8"/>
  <c r="I65" i="8"/>
  <c r="P114" i="9" s="1"/>
  <c r="P64" i="8"/>
  <c r="O64" i="8"/>
  <c r="O31" i="9"/>
  <c r="L64" i="8"/>
  <c r="M31" i="9" s="1"/>
  <c r="K64" i="8"/>
  <c r="I64" i="8"/>
  <c r="J31" i="9" s="1"/>
  <c r="P63" i="8"/>
  <c r="O63" i="8"/>
  <c r="L63" i="8"/>
  <c r="K63" i="8"/>
  <c r="I63" i="8"/>
  <c r="P62" i="8"/>
  <c r="O62" i="8"/>
  <c r="L62" i="8"/>
  <c r="K62" i="8"/>
  <c r="I62" i="8"/>
  <c r="P61" i="8"/>
  <c r="O61" i="8"/>
  <c r="L61" i="8"/>
  <c r="K61" i="8"/>
  <c r="I61" i="8"/>
  <c r="P60" i="8"/>
  <c r="O60" i="8"/>
  <c r="L60" i="8"/>
  <c r="K60" i="8"/>
  <c r="I60" i="8"/>
  <c r="P59" i="8"/>
  <c r="O59" i="8"/>
  <c r="L59" i="8"/>
  <c r="K59" i="8"/>
  <c r="I59" i="8"/>
  <c r="P58" i="8"/>
  <c r="O58" i="8"/>
  <c r="O177" i="9"/>
  <c r="L58" i="8"/>
  <c r="M177" i="9" s="1"/>
  <c r="K58" i="8"/>
  <c r="I58" i="8"/>
  <c r="J177" i="9" s="1"/>
  <c r="P57" i="8"/>
  <c r="O57" i="8"/>
  <c r="O284" i="9"/>
  <c r="L57" i="8"/>
  <c r="M284" i="9" s="1"/>
  <c r="K57" i="8"/>
  <c r="I57" i="8"/>
  <c r="J284" i="9" s="1"/>
  <c r="P56" i="8"/>
  <c r="O56" i="8"/>
  <c r="L56" i="8"/>
  <c r="K56" i="8"/>
  <c r="I56" i="8"/>
  <c r="P55" i="8"/>
  <c r="O55" i="8"/>
  <c r="L55" i="8"/>
  <c r="K55" i="8"/>
  <c r="I55" i="8"/>
  <c r="P54" i="8"/>
  <c r="O54" i="8"/>
  <c r="O58" i="9"/>
  <c r="L54" i="8"/>
  <c r="M58" i="9" s="1"/>
  <c r="K54" i="8"/>
  <c r="I54" i="8"/>
  <c r="J58" i="9" s="1"/>
  <c r="P53" i="8"/>
  <c r="O53" i="8"/>
  <c r="L53" i="8"/>
  <c r="K53" i="8"/>
  <c r="I53" i="8"/>
  <c r="P52" i="8"/>
  <c r="O52" i="8"/>
  <c r="L52" i="8"/>
  <c r="K52" i="8"/>
  <c r="I52" i="8"/>
  <c r="P51" i="8"/>
  <c r="O51" i="8"/>
  <c r="L51" i="8"/>
  <c r="K51" i="8"/>
  <c r="I51" i="8"/>
  <c r="P50" i="8"/>
  <c r="G158" i="8" s="1"/>
  <c r="G173" i="8" s="1"/>
  <c r="O50" i="8"/>
  <c r="F158" i="8" s="1"/>
  <c r="G172" i="8" s="1"/>
  <c r="L50" i="8"/>
  <c r="K50" i="8"/>
  <c r="L316" i="9" s="1"/>
  <c r="I50" i="8"/>
  <c r="P49" i="8"/>
  <c r="O49" i="8"/>
  <c r="L49" i="8"/>
  <c r="K49" i="8"/>
  <c r="I49" i="8"/>
  <c r="P48" i="8"/>
  <c r="O48" i="8"/>
  <c r="L48" i="8"/>
  <c r="K48" i="8"/>
  <c r="I48" i="8"/>
  <c r="P47" i="8"/>
  <c r="O47" i="8"/>
  <c r="O26" i="9"/>
  <c r="L47" i="8"/>
  <c r="M26" i="9" s="1"/>
  <c r="K47" i="8"/>
  <c r="I47" i="8"/>
  <c r="J26" i="9" s="1"/>
  <c r="P46" i="8"/>
  <c r="O46" i="8"/>
  <c r="U16" i="9"/>
  <c r="L46" i="8"/>
  <c r="S16" i="9" s="1"/>
  <c r="K46" i="8"/>
  <c r="I46" i="8"/>
  <c r="P16" i="9" s="1"/>
  <c r="P45" i="8"/>
  <c r="O45" i="8"/>
  <c r="L45" i="8"/>
  <c r="K45" i="8"/>
  <c r="I45" i="8"/>
  <c r="P44" i="8"/>
  <c r="O44" i="8"/>
  <c r="L44" i="8"/>
  <c r="M324" i="9" s="1"/>
  <c r="K44" i="8"/>
  <c r="L324" i="9" s="1"/>
  <c r="I44" i="8"/>
  <c r="J324" i="9" s="1"/>
  <c r="V324" i="9" s="1"/>
  <c r="C36" i="11" s="1"/>
  <c r="P43" i="8"/>
  <c r="O43" i="8"/>
  <c r="L43" i="8"/>
  <c r="K43" i="8"/>
  <c r="I43" i="8"/>
  <c r="P42" i="8"/>
  <c r="O42" i="8"/>
  <c r="L42" i="8"/>
  <c r="K42" i="8"/>
  <c r="I42" i="8"/>
  <c r="P41" i="8"/>
  <c r="G157" i="8" s="1"/>
  <c r="D173" i="8" s="1"/>
  <c r="O41" i="8"/>
  <c r="F157" i="8" s="1"/>
  <c r="D172" i="8" s="1"/>
  <c r="L41" i="8"/>
  <c r="K41" i="8"/>
  <c r="I41" i="8"/>
  <c r="P40" i="8"/>
  <c r="O40" i="8"/>
  <c r="L40" i="8"/>
  <c r="K40" i="8"/>
  <c r="I40" i="8"/>
  <c r="P39" i="8"/>
  <c r="O39" i="8"/>
  <c r="L39" i="8"/>
  <c r="K39" i="8"/>
  <c r="I39" i="8"/>
  <c r="P38" i="8"/>
  <c r="O38" i="8"/>
  <c r="L38" i="8"/>
  <c r="K38" i="8"/>
  <c r="I38" i="8"/>
  <c r="P37" i="8"/>
  <c r="O37" i="8"/>
  <c r="L37" i="8"/>
  <c r="K37" i="8"/>
  <c r="I37" i="8"/>
  <c r="P36" i="8"/>
  <c r="O36" i="8"/>
  <c r="L36" i="8"/>
  <c r="K36" i="8"/>
  <c r="I36" i="8"/>
  <c r="P35" i="8"/>
  <c r="O35" i="8"/>
  <c r="L35" i="8"/>
  <c r="K35" i="8"/>
  <c r="I35" i="8"/>
  <c r="P34" i="8"/>
  <c r="O34" i="8"/>
  <c r="L34" i="8"/>
  <c r="K34" i="8"/>
  <c r="I34" i="8"/>
  <c r="P33" i="8"/>
  <c r="O33" i="8"/>
  <c r="L33" i="8"/>
  <c r="K33" i="8"/>
  <c r="I33" i="8"/>
  <c r="P32" i="8"/>
  <c r="O32" i="8"/>
  <c r="U36" i="9"/>
  <c r="L32" i="8"/>
  <c r="S36" i="9" s="1"/>
  <c r="K32" i="8"/>
  <c r="I32" i="8"/>
  <c r="P36" i="9" s="1"/>
  <c r="P31" i="8"/>
  <c r="O31" i="8"/>
  <c r="L31" i="8"/>
  <c r="K31" i="8"/>
  <c r="I31" i="8"/>
  <c r="P30" i="8"/>
  <c r="O30" i="8"/>
  <c r="L30" i="8"/>
  <c r="K30" i="8"/>
  <c r="I30" i="8"/>
  <c r="P29" i="8"/>
  <c r="G156" i="8" s="1"/>
  <c r="M173" i="8" s="1"/>
  <c r="O29" i="8"/>
  <c r="F156" i="8" s="1"/>
  <c r="M172" i="8" s="1"/>
  <c r="O86" i="9"/>
  <c r="L29" i="8"/>
  <c r="M86" i="9" s="1"/>
  <c r="K29" i="8"/>
  <c r="I29" i="8"/>
  <c r="J86" i="9" s="1"/>
  <c r="P28" i="8"/>
  <c r="O28" i="8"/>
  <c r="L28" i="8"/>
  <c r="K28" i="8"/>
  <c r="L326" i="9" s="1"/>
  <c r="I28" i="8"/>
  <c r="P27" i="8"/>
  <c r="G155" i="8" s="1"/>
  <c r="O27" i="8"/>
  <c r="F155" i="8" s="1"/>
  <c r="L27" i="8"/>
  <c r="K27" i="8"/>
  <c r="I27" i="8"/>
  <c r="P26" i="8"/>
  <c r="O26" i="8"/>
  <c r="L26" i="8"/>
  <c r="K26" i="8"/>
  <c r="I26" i="8"/>
  <c r="P25" i="8"/>
  <c r="O25" i="8"/>
  <c r="L25" i="8"/>
  <c r="K25" i="8"/>
  <c r="I25" i="8"/>
  <c r="P24" i="8"/>
  <c r="O24" i="8"/>
  <c r="L24" i="8"/>
  <c r="K24" i="8"/>
  <c r="I24" i="8"/>
  <c r="P23" i="8"/>
  <c r="O23" i="8"/>
  <c r="L23" i="8"/>
  <c r="K23" i="8"/>
  <c r="I23" i="8"/>
  <c r="P22" i="8"/>
  <c r="O22" i="8"/>
  <c r="O286" i="9"/>
  <c r="L22" i="8"/>
  <c r="M286" i="9" s="1"/>
  <c r="K22" i="8"/>
  <c r="I22" i="8"/>
  <c r="J286" i="9" s="1"/>
  <c r="P21" i="8"/>
  <c r="O21" i="8"/>
  <c r="L21" i="8"/>
  <c r="K21" i="8"/>
  <c r="L327" i="9" s="1"/>
  <c r="I21" i="8"/>
  <c r="P20" i="8"/>
  <c r="O20" i="8"/>
  <c r="O22" i="9"/>
  <c r="L20" i="8"/>
  <c r="M22" i="9" s="1"/>
  <c r="K20" i="8"/>
  <c r="I20" i="8"/>
  <c r="J22" i="9" s="1"/>
  <c r="P19" i="8"/>
  <c r="O19" i="8"/>
  <c r="O21" i="9"/>
  <c r="L19" i="8"/>
  <c r="M21" i="9" s="1"/>
  <c r="K19" i="8"/>
  <c r="I19" i="8"/>
  <c r="J21" i="9" s="1"/>
  <c r="P18" i="8"/>
  <c r="O18" i="8"/>
  <c r="L18" i="8"/>
  <c r="K18" i="8"/>
  <c r="I18" i="8"/>
  <c r="P17" i="8"/>
  <c r="O17" i="8"/>
  <c r="L17" i="8"/>
  <c r="K17" i="8"/>
  <c r="I17" i="8"/>
  <c r="P16" i="8"/>
  <c r="O16" i="8"/>
  <c r="L16" i="8"/>
  <c r="K16" i="8"/>
  <c r="I16" i="8"/>
  <c r="P15" i="8"/>
  <c r="O15" i="8"/>
  <c r="L15" i="8"/>
  <c r="K15" i="8"/>
  <c r="I15" i="8"/>
  <c r="P14" i="8"/>
  <c r="G154" i="8" s="1"/>
  <c r="O14" i="8"/>
  <c r="F154" i="8" s="1"/>
  <c r="L14" i="8"/>
  <c r="K14" i="8"/>
  <c r="I14" i="8"/>
  <c r="P13" i="8"/>
  <c r="O13" i="8"/>
  <c r="L13" i="8"/>
  <c r="K13" i="8"/>
  <c r="I13" i="8"/>
  <c r="P12" i="8"/>
  <c r="O12" i="8"/>
  <c r="L12" i="8"/>
  <c r="K12" i="8"/>
  <c r="I12" i="8"/>
  <c r="P11" i="8"/>
  <c r="G153" i="8" s="1"/>
  <c r="F173" i="8" s="1"/>
  <c r="O11" i="8"/>
  <c r="F153" i="8" s="1"/>
  <c r="F172" i="8" s="1"/>
  <c r="L11" i="8"/>
  <c r="K11" i="8"/>
  <c r="I11" i="8"/>
  <c r="P10" i="8"/>
  <c r="O10" i="8"/>
  <c r="L10" i="8"/>
  <c r="K10" i="8"/>
  <c r="I10" i="8"/>
  <c r="P9" i="8"/>
  <c r="O9" i="8"/>
  <c r="L9" i="8"/>
  <c r="K9" i="8"/>
  <c r="I9" i="8"/>
  <c r="P8" i="8"/>
  <c r="G152" i="8" s="1"/>
  <c r="J173" i="8" s="1"/>
  <c r="O8" i="8"/>
  <c r="F152" i="8" s="1"/>
  <c r="J172" i="8" s="1"/>
  <c r="L8" i="8"/>
  <c r="M294" i="9" s="1"/>
  <c r="K8" i="8"/>
  <c r="I8" i="8"/>
  <c r="J294" i="9" s="1"/>
  <c r="V294" i="9" s="1"/>
  <c r="C6" i="11" s="1"/>
  <c r="P7" i="8"/>
  <c r="O7" i="8"/>
  <c r="O281" i="9"/>
  <c r="L7" i="8"/>
  <c r="M281" i="9" s="1"/>
  <c r="K7" i="8"/>
  <c r="I7" i="8"/>
  <c r="J281" i="9" s="1"/>
  <c r="P6" i="8"/>
  <c r="G151" i="8" s="1"/>
  <c r="O6" i="8"/>
  <c r="F151" i="8" s="1"/>
  <c r="L6" i="8"/>
  <c r="K6" i="8"/>
  <c r="L298" i="9" s="1"/>
  <c r="E227" i="7"/>
  <c r="E226" i="7"/>
  <c r="E225" i="7"/>
  <c r="H224" i="7"/>
  <c r="G224" i="7"/>
  <c r="E224" i="7"/>
  <c r="D224" i="7"/>
  <c r="C224" i="7"/>
  <c r="K6" i="7"/>
  <c r="F4766" i="6"/>
  <c r="E4759" i="6"/>
  <c r="E4758" i="6"/>
  <c r="E4757" i="6"/>
  <c r="D4767" i="6" s="1"/>
  <c r="E4756" i="6"/>
  <c r="E4755" i="6"/>
  <c r="E4754" i="6"/>
  <c r="D4766" i="6" s="1"/>
  <c r="E4766" i="6" s="1"/>
  <c r="E4753" i="6"/>
  <c r="E4752" i="6"/>
  <c r="E4751" i="6"/>
  <c r="E4750" i="6"/>
  <c r="E4749" i="6"/>
  <c r="E4748" i="6"/>
  <c r="E4747" i="6"/>
  <c r="D4764" i="6" s="1"/>
  <c r="E4764" i="6" s="1"/>
  <c r="F4764" i="6" s="1"/>
  <c r="E4746" i="6"/>
  <c r="E4731" i="6"/>
  <c r="F4731" i="6" s="1"/>
  <c r="D4726" i="6"/>
  <c r="E4726" i="6" s="1"/>
  <c r="E4722" i="6"/>
  <c r="E4721" i="6"/>
  <c r="E4720" i="6"/>
  <c r="D4730" i="6" s="1"/>
  <c r="E4719" i="6"/>
  <c r="E4718" i="6"/>
  <c r="D4732" i="6" s="1"/>
  <c r="E4732" i="6" s="1"/>
  <c r="F4732" i="6" s="1"/>
  <c r="E4717" i="6"/>
  <c r="D4729" i="6" s="1"/>
  <c r="E4729" i="6" s="1"/>
  <c r="F4729" i="6" s="1"/>
  <c r="E4716" i="6"/>
  <c r="E4715" i="6"/>
  <c r="D4731" i="6" s="1"/>
  <c r="E4714" i="6"/>
  <c r="E4713" i="6"/>
  <c r="E4712" i="6"/>
  <c r="E4711" i="6"/>
  <c r="E4710" i="6"/>
  <c r="E4709" i="6"/>
  <c r="D4696" i="6"/>
  <c r="E4696" i="6" s="1"/>
  <c r="F4696" i="6" s="1"/>
  <c r="E4685" i="6"/>
  <c r="E4684" i="6"/>
  <c r="E4683" i="6"/>
  <c r="D4693" i="6" s="1"/>
  <c r="E4682" i="6"/>
  <c r="E4681" i="6"/>
  <c r="D4695" i="6" s="1"/>
  <c r="E4695" i="6" s="1"/>
  <c r="F4695" i="6" s="1"/>
  <c r="E4680" i="6"/>
  <c r="D4692" i="6" s="1"/>
  <c r="E4692" i="6" s="1"/>
  <c r="F4692" i="6" s="1"/>
  <c r="E4679" i="6"/>
  <c r="E4678" i="6"/>
  <c r="D4694" i="6" s="1"/>
  <c r="E4694" i="6" s="1"/>
  <c r="F4694" i="6" s="1"/>
  <c r="E4677" i="6"/>
  <c r="E4676" i="6"/>
  <c r="E4675" i="6"/>
  <c r="E4674" i="6"/>
  <c r="E4673" i="6"/>
  <c r="E4672" i="6"/>
  <c r="D4659" i="6"/>
  <c r="E4659" i="6" s="1"/>
  <c r="F4659" i="6" s="1"/>
  <c r="D4658" i="6"/>
  <c r="E4658" i="6" s="1"/>
  <c r="F4658" i="6" s="1"/>
  <c r="E4655" i="6"/>
  <c r="F4655" i="6" s="1"/>
  <c r="E4652" i="6"/>
  <c r="F4652" i="6" s="1"/>
  <c r="D4652" i="6"/>
  <c r="E4648" i="6"/>
  <c r="E4647" i="6"/>
  <c r="E4646" i="6"/>
  <c r="D4656" i="6" s="1"/>
  <c r="E4645" i="6"/>
  <c r="E4644" i="6"/>
  <c r="E4643" i="6"/>
  <c r="D4655" i="6" s="1"/>
  <c r="E4642" i="6"/>
  <c r="E4641" i="6"/>
  <c r="D4657" i="6" s="1"/>
  <c r="E4657" i="6" s="1"/>
  <c r="F4657" i="6" s="1"/>
  <c r="E4640" i="6"/>
  <c r="E4639" i="6"/>
  <c r="E4638" i="6"/>
  <c r="E4637" i="6"/>
  <c r="E4636" i="6"/>
  <c r="D4664" i="6" s="1"/>
  <c r="D4667" i="6" s="1"/>
  <c r="E4635" i="6"/>
  <c r="D4654" i="6" s="1"/>
  <c r="D4620" i="6"/>
  <c r="E4620" i="6" s="1"/>
  <c r="F4620" i="6" s="1"/>
  <c r="E4611" i="6"/>
  <c r="D4622" i="6" s="1"/>
  <c r="E4622" i="6" s="1"/>
  <c r="F4622" i="6" s="1"/>
  <c r="E4610" i="6"/>
  <c r="D4621" i="6" s="1"/>
  <c r="E4621" i="6" s="1"/>
  <c r="F4621" i="6" s="1"/>
  <c r="E4609" i="6"/>
  <c r="D4619" i="6" s="1"/>
  <c r="E4608" i="6"/>
  <c r="E4607" i="6"/>
  <c r="E4606" i="6"/>
  <c r="D4618" i="6" s="1"/>
  <c r="E4618" i="6" s="1"/>
  <c r="F4618" i="6" s="1"/>
  <c r="E4605" i="6"/>
  <c r="E4604" i="6"/>
  <c r="E4603" i="6"/>
  <c r="E4602" i="6"/>
  <c r="E4601" i="6"/>
  <c r="E4600" i="6"/>
  <c r="E4599" i="6"/>
  <c r="E4598" i="6"/>
  <c r="D4582" i="6"/>
  <c r="E4574" i="6"/>
  <c r="E4573" i="6"/>
  <c r="E4572" i="6"/>
  <c r="E4571" i="6"/>
  <c r="E4570" i="6"/>
  <c r="E4569" i="6"/>
  <c r="D4581" i="6" s="1"/>
  <c r="E4568" i="6"/>
  <c r="E4567" i="6"/>
  <c r="E4566" i="6"/>
  <c r="E4565" i="6"/>
  <c r="E4564" i="6"/>
  <c r="E4563" i="6"/>
  <c r="E4562" i="6"/>
  <c r="E4561" i="6"/>
  <c r="D4580" i="6" s="1"/>
  <c r="D4544" i="6"/>
  <c r="D4541" i="6"/>
  <c r="E4537" i="6"/>
  <c r="D4548" i="6" s="1"/>
  <c r="E4536" i="6"/>
  <c r="E4535" i="6"/>
  <c r="E4534" i="6"/>
  <c r="E4533" i="6"/>
  <c r="D4547" i="6" s="1"/>
  <c r="E4532" i="6"/>
  <c r="E4531" i="6"/>
  <c r="D4545" i="6" s="1"/>
  <c r="E4530" i="6"/>
  <c r="D4546" i="6" s="1"/>
  <c r="E4529" i="6"/>
  <c r="E4528" i="6"/>
  <c r="E4527" i="6"/>
  <c r="E4526" i="6"/>
  <c r="E4525" i="6"/>
  <c r="D4553" i="6" s="1"/>
  <c r="D4556" i="6" s="1"/>
  <c r="E4524" i="6"/>
  <c r="D4543" i="6" s="1"/>
  <c r="D4511" i="6"/>
  <c r="D4507" i="6"/>
  <c r="D4506" i="6"/>
  <c r="E4500" i="6"/>
  <c r="E4499" i="6"/>
  <c r="E4498" i="6"/>
  <c r="D4508" i="6" s="1"/>
  <c r="E4497" i="6"/>
  <c r="E4496" i="6"/>
  <c r="D4510" i="6" s="1"/>
  <c r="E4495" i="6"/>
  <c r="E4494" i="6"/>
  <c r="E4493" i="6"/>
  <c r="D4509" i="6" s="1"/>
  <c r="E4492" i="6"/>
  <c r="E4491" i="6"/>
  <c r="E4490" i="6"/>
  <c r="E4489" i="6"/>
  <c r="E4488" i="6"/>
  <c r="D4504" i="6" s="1"/>
  <c r="E4487" i="6"/>
  <c r="D4479" i="6"/>
  <c r="D4482" i="6" s="1"/>
  <c r="D4468" i="6"/>
  <c r="E4463" i="6"/>
  <c r="E4462" i="6"/>
  <c r="E4461" i="6"/>
  <c r="D4471" i="6" s="1"/>
  <c r="E4460" i="6"/>
  <c r="E4459" i="6"/>
  <c r="E4458" i="6"/>
  <c r="D4470" i="6" s="1"/>
  <c r="E4457" i="6"/>
  <c r="E4456" i="6"/>
  <c r="D4472" i="6" s="1"/>
  <c r="E4455" i="6"/>
  <c r="E4454" i="6"/>
  <c r="E4453" i="6"/>
  <c r="E4452" i="6"/>
  <c r="E4451" i="6"/>
  <c r="D4467" i="6" s="1"/>
  <c r="E4450" i="6"/>
  <c r="D4469" i="6" s="1"/>
  <c r="E4426" i="6"/>
  <c r="E4425" i="6"/>
  <c r="E4424" i="6"/>
  <c r="D4434" i="6" s="1"/>
  <c r="E4423" i="6"/>
  <c r="E4422" i="6"/>
  <c r="D4436" i="6" s="1"/>
  <c r="E4421" i="6"/>
  <c r="D4433" i="6" s="1"/>
  <c r="E4420" i="6"/>
  <c r="E4419" i="6"/>
  <c r="D4435" i="6" s="1"/>
  <c r="E4418" i="6"/>
  <c r="D4430" i="6" s="1"/>
  <c r="E4417" i="6"/>
  <c r="E4416" i="6"/>
  <c r="E4415" i="6"/>
  <c r="E4414" i="6"/>
  <c r="D4442" i="6" s="1"/>
  <c r="D4445" i="6" s="1"/>
  <c r="E4413" i="6"/>
  <c r="D4400" i="6"/>
  <c r="E4389" i="6"/>
  <c r="E4388" i="6"/>
  <c r="E4387" i="6"/>
  <c r="D4397" i="6" s="1"/>
  <c r="E4386" i="6"/>
  <c r="E4385" i="6"/>
  <c r="D4399" i="6" s="1"/>
  <c r="E4384" i="6"/>
  <c r="D4396" i="6" s="1"/>
  <c r="E4383" i="6"/>
  <c r="E4382" i="6"/>
  <c r="D4398" i="6" s="1"/>
  <c r="E4381" i="6"/>
  <c r="E4380" i="6"/>
  <c r="E4379" i="6"/>
  <c r="E4378" i="6"/>
  <c r="E4377" i="6"/>
  <c r="D4393" i="6" s="1"/>
  <c r="E4376" i="6"/>
  <c r="D4363" i="6"/>
  <c r="D4362" i="6"/>
  <c r="D4359" i="6"/>
  <c r="D4356" i="6"/>
  <c r="E4352" i="6"/>
  <c r="E4351" i="6"/>
  <c r="E4350" i="6"/>
  <c r="E4349" i="6"/>
  <c r="E4348" i="6"/>
  <c r="E4347" i="6"/>
  <c r="E4346" i="6"/>
  <c r="E4345" i="6"/>
  <c r="D4361" i="6" s="1"/>
  <c r="E4344" i="6"/>
  <c r="E4343" i="6"/>
  <c r="E4342" i="6"/>
  <c r="E4341" i="6"/>
  <c r="E4340" i="6"/>
  <c r="E4339" i="6"/>
  <c r="D4358" i="6" s="1"/>
  <c r="D4324" i="6"/>
  <c r="D4321" i="6"/>
  <c r="E4315" i="6"/>
  <c r="D4326" i="6" s="1"/>
  <c r="E4314" i="6"/>
  <c r="D4325" i="6" s="1"/>
  <c r="E4313" i="6"/>
  <c r="D4323" i="6" s="1"/>
  <c r="E4312" i="6"/>
  <c r="E4311" i="6"/>
  <c r="E4310" i="6"/>
  <c r="D4322" i="6" s="1"/>
  <c r="E4309" i="6"/>
  <c r="E4308" i="6"/>
  <c r="E4307" i="6"/>
  <c r="E4306" i="6"/>
  <c r="E4305" i="6"/>
  <c r="E4304" i="6"/>
  <c r="E4303" i="6"/>
  <c r="E4302" i="6"/>
  <c r="D4294" i="6"/>
  <c r="D4297" i="6" s="1"/>
  <c r="D4288" i="6"/>
  <c r="D4286" i="6"/>
  <c r="E4278" i="6"/>
  <c r="E4277" i="6"/>
  <c r="E4276" i="6"/>
  <c r="E4275" i="6"/>
  <c r="E4274" i="6"/>
  <c r="E4273" i="6"/>
  <c r="D4285" i="6" s="1"/>
  <c r="E4272" i="6"/>
  <c r="E4271" i="6"/>
  <c r="E4270" i="6"/>
  <c r="E4269" i="6"/>
  <c r="E4268" i="6"/>
  <c r="E4267" i="6"/>
  <c r="E4266" i="6"/>
  <c r="E4265" i="6"/>
  <c r="D4248" i="6"/>
  <c r="D4245" i="6"/>
  <c r="E4241" i="6"/>
  <c r="E4240" i="6"/>
  <c r="E4239" i="6"/>
  <c r="E4238" i="6"/>
  <c r="E4237" i="6"/>
  <c r="E4236" i="6"/>
  <c r="E4235" i="6"/>
  <c r="D4249" i="6" s="1"/>
  <c r="E4234" i="6"/>
  <c r="D4250" i="6" s="1"/>
  <c r="E4233" i="6"/>
  <c r="E4232" i="6"/>
  <c r="E4231" i="6"/>
  <c r="E4230" i="6"/>
  <c r="D4247" i="6" s="1"/>
  <c r="E4229" i="6"/>
  <c r="E4228" i="6"/>
  <c r="D4215" i="6"/>
  <c r="D4211" i="6"/>
  <c r="E4204" i="6"/>
  <c r="E4203" i="6"/>
  <c r="E4202" i="6"/>
  <c r="D4212" i="6" s="1"/>
  <c r="E4201" i="6"/>
  <c r="E4200" i="6"/>
  <c r="E4199" i="6"/>
  <c r="E4198" i="6"/>
  <c r="E4197" i="6"/>
  <c r="E4196" i="6"/>
  <c r="E4195" i="6"/>
  <c r="E4194" i="6"/>
  <c r="E4193" i="6"/>
  <c r="D4210" i="6" s="1"/>
  <c r="E4192" i="6"/>
  <c r="E4191" i="6"/>
  <c r="D4174" i="6"/>
  <c r="E4167" i="6"/>
  <c r="E4166" i="6"/>
  <c r="D4177" i="6" s="1"/>
  <c r="E4165" i="6"/>
  <c r="E4164" i="6"/>
  <c r="E4163" i="6"/>
  <c r="D4178" i="6" s="1"/>
  <c r="E4162" i="6"/>
  <c r="E4161" i="6"/>
  <c r="E4160" i="6"/>
  <c r="D4176" i="6" s="1"/>
  <c r="E4159" i="6"/>
  <c r="E4158" i="6"/>
  <c r="D4172" i="6" s="1"/>
  <c r="E4157" i="6"/>
  <c r="E4156" i="6"/>
  <c r="E4155" i="6"/>
  <c r="E4154" i="6"/>
  <c r="D4143" i="6"/>
  <c r="D4139" i="6"/>
  <c r="E4130" i="6"/>
  <c r="E4129" i="6"/>
  <c r="E4128" i="6"/>
  <c r="D4138" i="6" s="1"/>
  <c r="E4127" i="6"/>
  <c r="E4126" i="6"/>
  <c r="E4125" i="6"/>
  <c r="D4137" i="6" s="1"/>
  <c r="E4124" i="6"/>
  <c r="E4123" i="6"/>
  <c r="E4122" i="6"/>
  <c r="D4136" i="6" s="1"/>
  <c r="E4121" i="6"/>
  <c r="E4120" i="6"/>
  <c r="E4119" i="6"/>
  <c r="E4118" i="6"/>
  <c r="E4117" i="6"/>
  <c r="D4098" i="6"/>
  <c r="E4093" i="6"/>
  <c r="E4092" i="6"/>
  <c r="E4091" i="6"/>
  <c r="D4101" i="6" s="1"/>
  <c r="E4090" i="6"/>
  <c r="E4089" i="6"/>
  <c r="D4103" i="6" s="1"/>
  <c r="E4088" i="6"/>
  <c r="D4100" i="6" s="1"/>
  <c r="E4087" i="6"/>
  <c r="E4086" i="6"/>
  <c r="E4085" i="6"/>
  <c r="E4084" i="6"/>
  <c r="E4083" i="6"/>
  <c r="E4082" i="6"/>
  <c r="E4081" i="6"/>
  <c r="D4097" i="6" s="1"/>
  <c r="E4080" i="6"/>
  <c r="D4066" i="6"/>
  <c r="D4062" i="6"/>
  <c r="E4056" i="6"/>
  <c r="E4055" i="6"/>
  <c r="E4054" i="6"/>
  <c r="D4064" i="6" s="1"/>
  <c r="E4053" i="6"/>
  <c r="E4052" i="6"/>
  <c r="D4067" i="6" s="1"/>
  <c r="E4051" i="6"/>
  <c r="D4063" i="6" s="1"/>
  <c r="E4050" i="6"/>
  <c r="E4049" i="6"/>
  <c r="D4065" i="6" s="1"/>
  <c r="E4048" i="6"/>
  <c r="E4047" i="6"/>
  <c r="E4046" i="6"/>
  <c r="E4045" i="6"/>
  <c r="D4060" i="6" s="1"/>
  <c r="E4044" i="6"/>
  <c r="E4043" i="6"/>
  <c r="D4030" i="6"/>
  <c r="D4026" i="6"/>
  <c r="E4019" i="6"/>
  <c r="E4018" i="6"/>
  <c r="E4017" i="6"/>
  <c r="D4027" i="6" s="1"/>
  <c r="E4016" i="6"/>
  <c r="E4015" i="6"/>
  <c r="E4014" i="6"/>
  <c r="E4013" i="6"/>
  <c r="E4012" i="6"/>
  <c r="E4011" i="6"/>
  <c r="E4010" i="6"/>
  <c r="E4009" i="6"/>
  <c r="D4024" i="6" s="1"/>
  <c r="E4008" i="6"/>
  <c r="E4007" i="6"/>
  <c r="E4006" i="6"/>
  <c r="D3990" i="6"/>
  <c r="E3982" i="6"/>
  <c r="D3993" i="6" s="1"/>
  <c r="E3981" i="6"/>
  <c r="D3992" i="6" s="1"/>
  <c r="E3980" i="6"/>
  <c r="E3979" i="6"/>
  <c r="E3978" i="6"/>
  <c r="E3977" i="6"/>
  <c r="D3989" i="6" s="1"/>
  <c r="E3976" i="6"/>
  <c r="E3975" i="6"/>
  <c r="D3991" i="6" s="1"/>
  <c r="E3974" i="6"/>
  <c r="E3973" i="6"/>
  <c r="D3986" i="6" s="1"/>
  <c r="E3972" i="6"/>
  <c r="E3971" i="6"/>
  <c r="E3970" i="6"/>
  <c r="E3969" i="6"/>
  <c r="D3988" i="6" s="1"/>
  <c r="D3952" i="6"/>
  <c r="E3945" i="6"/>
  <c r="E3944" i="6"/>
  <c r="E3943" i="6"/>
  <c r="D3953" i="6" s="1"/>
  <c r="E3942" i="6"/>
  <c r="E3941" i="6"/>
  <c r="D3955" i="6" s="1"/>
  <c r="E3940" i="6"/>
  <c r="E3939" i="6"/>
  <c r="E3938" i="6"/>
  <c r="E3937" i="6"/>
  <c r="E3936" i="6"/>
  <c r="E3935" i="6"/>
  <c r="E3934" i="6"/>
  <c r="E3933" i="6"/>
  <c r="E3932" i="6"/>
  <c r="D3918" i="6"/>
  <c r="F3908" i="6"/>
  <c r="E3908" i="6"/>
  <c r="E3907" i="6"/>
  <c r="E3906" i="6"/>
  <c r="D3916" i="6" s="1"/>
  <c r="E3905" i="6"/>
  <c r="E3904" i="6"/>
  <c r="D3919" i="6" s="1"/>
  <c r="E3903" i="6"/>
  <c r="D3915" i="6" s="1"/>
  <c r="E3902" i="6"/>
  <c r="E3901" i="6"/>
  <c r="D3917" i="6" s="1"/>
  <c r="E3900" i="6"/>
  <c r="E3899" i="6"/>
  <c r="E3898" i="6"/>
  <c r="E3897" i="6"/>
  <c r="E3896" i="6"/>
  <c r="E3895" i="6"/>
  <c r="D3882" i="6"/>
  <c r="D3879" i="6"/>
  <c r="E3871" i="6"/>
  <c r="E3870" i="6"/>
  <c r="D3881" i="6" s="1"/>
  <c r="E3869" i="6"/>
  <c r="E3868" i="6"/>
  <c r="E3867" i="6"/>
  <c r="E3866" i="6"/>
  <c r="D3878" i="6" s="1"/>
  <c r="E3865" i="6"/>
  <c r="E3864" i="6"/>
  <c r="D3880" i="6" s="1"/>
  <c r="E3863" i="6"/>
  <c r="E3862" i="6"/>
  <c r="D3875" i="6" s="1"/>
  <c r="E3861" i="6"/>
  <c r="E3860" i="6"/>
  <c r="E3859" i="6"/>
  <c r="E3858" i="6"/>
  <c r="D3877" i="6" s="1"/>
  <c r="D3841" i="6"/>
  <c r="E3834" i="6"/>
  <c r="E3833" i="6"/>
  <c r="E3832" i="6"/>
  <c r="D3842" i="6" s="1"/>
  <c r="E3831" i="6"/>
  <c r="E3830" i="6"/>
  <c r="D3844" i="6" s="1"/>
  <c r="E3829" i="6"/>
  <c r="E3828" i="6"/>
  <c r="E3827" i="6"/>
  <c r="E3826" i="6"/>
  <c r="E3825" i="6"/>
  <c r="E3824" i="6"/>
  <c r="E3823" i="6"/>
  <c r="E3822" i="6"/>
  <c r="D3838" i="6" s="1"/>
  <c r="E3821" i="6"/>
  <c r="D3807" i="6"/>
  <c r="D3805" i="6"/>
  <c r="D3801" i="6"/>
  <c r="E3797" i="6"/>
  <c r="E3796" i="6"/>
  <c r="E3795" i="6"/>
  <c r="E3794" i="6"/>
  <c r="E3793" i="6"/>
  <c r="D3808" i="6" s="1"/>
  <c r="E3792" i="6"/>
  <c r="D3804" i="6" s="1"/>
  <c r="E3791" i="6"/>
  <c r="E3790" i="6"/>
  <c r="D3806" i="6" s="1"/>
  <c r="E3789" i="6"/>
  <c r="E3788" i="6"/>
  <c r="E3787" i="6"/>
  <c r="E3786" i="6"/>
  <c r="E3785" i="6"/>
  <c r="E3784" i="6"/>
  <c r="D3769" i="6"/>
  <c r="D3767" i="6"/>
  <c r="E3760" i="6"/>
  <c r="D3771" i="6" s="1"/>
  <c r="E3759" i="6"/>
  <c r="E3758" i="6"/>
  <c r="D3768" i="6" s="1"/>
  <c r="E3757" i="6"/>
  <c r="E3756" i="6"/>
  <c r="D3770" i="6" s="1"/>
  <c r="E3755" i="6"/>
  <c r="E3754" i="6"/>
  <c r="E3753" i="6"/>
  <c r="E3752" i="6"/>
  <c r="E3751" i="6"/>
  <c r="E3750" i="6"/>
  <c r="E3749" i="6"/>
  <c r="E3748" i="6"/>
  <c r="E3747" i="6"/>
  <c r="D3734" i="6"/>
  <c r="D3731" i="6"/>
  <c r="E3723" i="6"/>
  <c r="E3722" i="6"/>
  <c r="D3733" i="6" s="1"/>
  <c r="E3721" i="6"/>
  <c r="E3720" i="6"/>
  <c r="E3719" i="6"/>
  <c r="E3718" i="6"/>
  <c r="D3730" i="6" s="1"/>
  <c r="E3717" i="6"/>
  <c r="E3716" i="6"/>
  <c r="D3732" i="6" s="1"/>
  <c r="E3715" i="6"/>
  <c r="E3714" i="6"/>
  <c r="E3713" i="6"/>
  <c r="E3712" i="6"/>
  <c r="D3727" i="6" s="1"/>
  <c r="E3711" i="6"/>
  <c r="D3739" i="6" s="1"/>
  <c r="D3742" i="6" s="1"/>
  <c r="E3710" i="6"/>
  <c r="D3729" i="6" s="1"/>
  <c r="D3695" i="6"/>
  <c r="D3693" i="6"/>
  <c r="E3686" i="6"/>
  <c r="E3685" i="6"/>
  <c r="E3684" i="6"/>
  <c r="D3694" i="6" s="1"/>
  <c r="E3683" i="6"/>
  <c r="E3682" i="6"/>
  <c r="E3681" i="6"/>
  <c r="E3680" i="6"/>
  <c r="D3702" i="6" s="1"/>
  <c r="D3705" i="6" s="1"/>
  <c r="E3679" i="6"/>
  <c r="E3678" i="6"/>
  <c r="D3691" i="6" s="1"/>
  <c r="E3677" i="6"/>
  <c r="E3676" i="6"/>
  <c r="E3675" i="6"/>
  <c r="E3674" i="6"/>
  <c r="E3673" i="6"/>
  <c r="D3657" i="6"/>
  <c r="E3649" i="6"/>
  <c r="E3648" i="6"/>
  <c r="E3647" i="6"/>
  <c r="E3646" i="6"/>
  <c r="E3645" i="6"/>
  <c r="D3660" i="6" s="1"/>
  <c r="E3644" i="6"/>
  <c r="D3656" i="6" s="1"/>
  <c r="E3643" i="6"/>
  <c r="E3642" i="6"/>
  <c r="E3641" i="6"/>
  <c r="E3640" i="6"/>
  <c r="E3639" i="6"/>
  <c r="E3638" i="6"/>
  <c r="D3653" i="6" s="1"/>
  <c r="E3637" i="6"/>
  <c r="E3636" i="6"/>
  <c r="D3623" i="6"/>
  <c r="D3619" i="6"/>
  <c r="D3617" i="6"/>
  <c r="E3612" i="6"/>
  <c r="E3611" i="6"/>
  <c r="E3610" i="6"/>
  <c r="E3609" i="6"/>
  <c r="E3608" i="6"/>
  <c r="D3622" i="6" s="1"/>
  <c r="E3607" i="6"/>
  <c r="E3606" i="6"/>
  <c r="E3605" i="6"/>
  <c r="D3621" i="6" s="1"/>
  <c r="E3604" i="6"/>
  <c r="E3603" i="6"/>
  <c r="E3602" i="6"/>
  <c r="E3601" i="6"/>
  <c r="E3600" i="6"/>
  <c r="D3616" i="6" s="1"/>
  <c r="E3599" i="6"/>
  <c r="D3618" i="6" s="1"/>
  <c r="D3589" i="6"/>
  <c r="E3575" i="6"/>
  <c r="D3586" i="6" s="1"/>
  <c r="E3574" i="6"/>
  <c r="D3585" i="6" s="1"/>
  <c r="E3573" i="6"/>
  <c r="D3583" i="6" s="1"/>
  <c r="E3572" i="6"/>
  <c r="E3571" i="6"/>
  <c r="E3570" i="6"/>
  <c r="D3582" i="6" s="1"/>
  <c r="E3569" i="6"/>
  <c r="E3568" i="6"/>
  <c r="D3584" i="6" s="1"/>
  <c r="E3567" i="6"/>
  <c r="E3566" i="6"/>
  <c r="D3579" i="6" s="1"/>
  <c r="E3565" i="6"/>
  <c r="E3564" i="6"/>
  <c r="E3563" i="6"/>
  <c r="D3591" i="6" s="1"/>
  <c r="D3594" i="6" s="1"/>
  <c r="E3562" i="6"/>
  <c r="D3581" i="6" s="1"/>
  <c r="E3538" i="6"/>
  <c r="D3549" i="6" s="1"/>
  <c r="E3537" i="6"/>
  <c r="E3536" i="6"/>
  <c r="D3546" i="6" s="1"/>
  <c r="E3535" i="6"/>
  <c r="E3534" i="6"/>
  <c r="D3548" i="6" s="1"/>
  <c r="E3533" i="6"/>
  <c r="D3545" i="6" s="1"/>
  <c r="E3532" i="6"/>
  <c r="E3531" i="6"/>
  <c r="E3530" i="6"/>
  <c r="E3529" i="6"/>
  <c r="E3528" i="6"/>
  <c r="E3527" i="6"/>
  <c r="E3526" i="6"/>
  <c r="E3525" i="6"/>
  <c r="D3511" i="6"/>
  <c r="F3501" i="6"/>
  <c r="E3501" i="6"/>
  <c r="E3500" i="6"/>
  <c r="E3499" i="6"/>
  <c r="D3509" i="6" s="1"/>
  <c r="E3498" i="6"/>
  <c r="E3497" i="6"/>
  <c r="D3512" i="6" s="1"/>
  <c r="E3496" i="6"/>
  <c r="D3508" i="6" s="1"/>
  <c r="E3495" i="6"/>
  <c r="E3494" i="6"/>
  <c r="D3510" i="6" s="1"/>
  <c r="E3493" i="6"/>
  <c r="E3492" i="6"/>
  <c r="E3491" i="6"/>
  <c r="D3505" i="6" s="1"/>
  <c r="E3490" i="6"/>
  <c r="E3489" i="6"/>
  <c r="E3488" i="6"/>
  <c r="D3470" i="6"/>
  <c r="E3464" i="6"/>
  <c r="E3463" i="6"/>
  <c r="D3474" i="6" s="1"/>
  <c r="E3462" i="6"/>
  <c r="D3472" i="6" s="1"/>
  <c r="D3478" i="6" s="1"/>
  <c r="E3461" i="6"/>
  <c r="E3460" i="6"/>
  <c r="D3475" i="6" s="1"/>
  <c r="E3459" i="6"/>
  <c r="D3471" i="6" s="1"/>
  <c r="E3458" i="6"/>
  <c r="E3457" i="6"/>
  <c r="D3473" i="6" s="1"/>
  <c r="E3456" i="6"/>
  <c r="E3455" i="6"/>
  <c r="D3468" i="6" s="1"/>
  <c r="E3454" i="6"/>
  <c r="E3453" i="6"/>
  <c r="E3452" i="6"/>
  <c r="E3451" i="6"/>
  <c r="D3443" i="6"/>
  <c r="D3446" i="6" s="1"/>
  <c r="D3440" i="6"/>
  <c r="D3432" i="6"/>
  <c r="E3427" i="6"/>
  <c r="E3426" i="6"/>
  <c r="E3425" i="6"/>
  <c r="D3435" i="6" s="1"/>
  <c r="E3424" i="6"/>
  <c r="E3423" i="6"/>
  <c r="D3437" i="6" s="1"/>
  <c r="E3422" i="6"/>
  <c r="D3434" i="6" s="1"/>
  <c r="E3421" i="6"/>
  <c r="E3420" i="6"/>
  <c r="E3419" i="6"/>
  <c r="E3418" i="6"/>
  <c r="E3417" i="6"/>
  <c r="E3416" i="6"/>
  <c r="D3433" i="6" s="1"/>
  <c r="E3415" i="6"/>
  <c r="D3431" i="6" s="1"/>
  <c r="E3414" i="6"/>
  <c r="D3400" i="6"/>
  <c r="D3398" i="6"/>
  <c r="D3394" i="6"/>
  <c r="E3390" i="6"/>
  <c r="E3389" i="6"/>
  <c r="E3388" i="6"/>
  <c r="E3387" i="6"/>
  <c r="E3386" i="6"/>
  <c r="D3401" i="6" s="1"/>
  <c r="E3385" i="6"/>
  <c r="D3397" i="6" s="1"/>
  <c r="E3384" i="6"/>
  <c r="E3383" i="6"/>
  <c r="D3399" i="6" s="1"/>
  <c r="E3382" i="6"/>
  <c r="E3381" i="6"/>
  <c r="E3380" i="6"/>
  <c r="E3379" i="6"/>
  <c r="E3378" i="6"/>
  <c r="D3406" i="6" s="1"/>
  <c r="D3409" i="6" s="1"/>
  <c r="E3377" i="6"/>
  <c r="D3364" i="6"/>
  <c r="D3362" i="6"/>
  <c r="D3360" i="6"/>
  <c r="E3353" i="6"/>
  <c r="E3352" i="6"/>
  <c r="E3351" i="6"/>
  <c r="E3350" i="6"/>
  <c r="E3349" i="6"/>
  <c r="D3363" i="6" s="1"/>
  <c r="E3348" i="6"/>
  <c r="E3347" i="6"/>
  <c r="E3346" i="6"/>
  <c r="E3345" i="6"/>
  <c r="E3344" i="6"/>
  <c r="E3343" i="6"/>
  <c r="E3342" i="6"/>
  <c r="E3341" i="6"/>
  <c r="E3340" i="6"/>
  <c r="D3324" i="6"/>
  <c r="E3316" i="6"/>
  <c r="E3315" i="6"/>
  <c r="D3326" i="6" s="1"/>
  <c r="E3314" i="6"/>
  <c r="E3313" i="6"/>
  <c r="E3312" i="6"/>
  <c r="D3327" i="6" s="1"/>
  <c r="E3311" i="6"/>
  <c r="D3323" i="6" s="1"/>
  <c r="E3310" i="6"/>
  <c r="E3309" i="6"/>
  <c r="E3308" i="6"/>
  <c r="E3307" i="6"/>
  <c r="E3306" i="6"/>
  <c r="E3305" i="6"/>
  <c r="E3304" i="6"/>
  <c r="E3303" i="6"/>
  <c r="D3322" i="6" s="1"/>
  <c r="D3286" i="6"/>
  <c r="F3279" i="6"/>
  <c r="E3279" i="6"/>
  <c r="E3278" i="6"/>
  <c r="E3277" i="6"/>
  <c r="D3287" i="6" s="1"/>
  <c r="E3276" i="6"/>
  <c r="E3275" i="6"/>
  <c r="D3289" i="6" s="1"/>
  <c r="E3274" i="6"/>
  <c r="E3273" i="6"/>
  <c r="E3272" i="6"/>
  <c r="E3271" i="6"/>
  <c r="E3270" i="6"/>
  <c r="E3269" i="6"/>
  <c r="E3268" i="6"/>
  <c r="D3284" i="6" s="1"/>
  <c r="E3267" i="6"/>
  <c r="E3266" i="6"/>
  <c r="D3253" i="6"/>
  <c r="D3249" i="6"/>
  <c r="E3242" i="6"/>
  <c r="E3241" i="6"/>
  <c r="E3240" i="6"/>
  <c r="D3250" i="6" s="1"/>
  <c r="E3239" i="6"/>
  <c r="E3238" i="6"/>
  <c r="E3237" i="6"/>
  <c r="E3236" i="6"/>
  <c r="E3235" i="6"/>
  <c r="D3251" i="6" s="1"/>
  <c r="E3234" i="6"/>
  <c r="E3233" i="6"/>
  <c r="E3232" i="6"/>
  <c r="E3231" i="6"/>
  <c r="E3230" i="6"/>
  <c r="E3229" i="6"/>
  <c r="D3216" i="6"/>
  <c r="D3210" i="6"/>
  <c r="E3205" i="6"/>
  <c r="E3204" i="6"/>
  <c r="E3203" i="6"/>
  <c r="D3213" i="6" s="1"/>
  <c r="E3202" i="6"/>
  <c r="E3201" i="6"/>
  <c r="D3215" i="6" s="1"/>
  <c r="E3200" i="6"/>
  <c r="D3212" i="6" s="1"/>
  <c r="E3199" i="6"/>
  <c r="E3198" i="6"/>
  <c r="E3197" i="6"/>
  <c r="E3196" i="6"/>
  <c r="E3195" i="6"/>
  <c r="E3194" i="6"/>
  <c r="D3211" i="6" s="1"/>
  <c r="E3193" i="6"/>
  <c r="E3192" i="6"/>
  <c r="G3168" i="6"/>
  <c r="E3168" i="6"/>
  <c r="E3167" i="6"/>
  <c r="E3166" i="6"/>
  <c r="D3176" i="6" s="1"/>
  <c r="E3165" i="6"/>
  <c r="E3164" i="6"/>
  <c r="E3163" i="6"/>
  <c r="D3175" i="6" s="1"/>
  <c r="E3162" i="6"/>
  <c r="E3161" i="6"/>
  <c r="D3177" i="6" s="1"/>
  <c r="E3160" i="6"/>
  <c r="E3159" i="6"/>
  <c r="E3158" i="6"/>
  <c r="E3157" i="6"/>
  <c r="E3156" i="6"/>
  <c r="D3184" i="6" s="1"/>
  <c r="D3187" i="6" s="1"/>
  <c r="E3155" i="6"/>
  <c r="D3142" i="6"/>
  <c r="D3141" i="6"/>
  <c r="E3131" i="6"/>
  <c r="E3130" i="6"/>
  <c r="E3129" i="6"/>
  <c r="D3139" i="6" s="1"/>
  <c r="E3128" i="6"/>
  <c r="E3127" i="6"/>
  <c r="E3126" i="6"/>
  <c r="D3138" i="6" s="1"/>
  <c r="E3125" i="6"/>
  <c r="E3124" i="6"/>
  <c r="D3140" i="6" s="1"/>
  <c r="D3145" i="6" s="1"/>
  <c r="E3123" i="6"/>
  <c r="E3122" i="6"/>
  <c r="E3121" i="6"/>
  <c r="E3120" i="6"/>
  <c r="D3135" i="6" s="1"/>
  <c r="E3119" i="6"/>
  <c r="E3118" i="6"/>
  <c r="D3137" i="6" s="1"/>
  <c r="D3104" i="6"/>
  <c r="D3103" i="6"/>
  <c r="E3094" i="6"/>
  <c r="E3093" i="6"/>
  <c r="E3092" i="6"/>
  <c r="D3102" i="6" s="1"/>
  <c r="E3091" i="6"/>
  <c r="E3090" i="6"/>
  <c r="D3105" i="6" s="1"/>
  <c r="E3089" i="6"/>
  <c r="D3101" i="6" s="1"/>
  <c r="E3088" i="6"/>
  <c r="E3087" i="6"/>
  <c r="E3086" i="6"/>
  <c r="E3085" i="6"/>
  <c r="E3084" i="6"/>
  <c r="E3083" i="6"/>
  <c r="E3082" i="6"/>
  <c r="D3110" i="6" s="1"/>
  <c r="D3113" i="6" s="1"/>
  <c r="E3081" i="6"/>
  <c r="D3100" i="6" s="1"/>
  <c r="D3107" i="6" s="1"/>
  <c r="D3065" i="6"/>
  <c r="E3057" i="6"/>
  <c r="E3056" i="6"/>
  <c r="D3067" i="6" s="1"/>
  <c r="E3055" i="6"/>
  <c r="E3054" i="6"/>
  <c r="D3066" i="6" s="1"/>
  <c r="E3053" i="6"/>
  <c r="D3068" i="6" s="1"/>
  <c r="E3052" i="6"/>
  <c r="D3064" i="6" s="1"/>
  <c r="E3051" i="6"/>
  <c r="E3050" i="6"/>
  <c r="E3049" i="6"/>
  <c r="E3048" i="6"/>
  <c r="E3047" i="6"/>
  <c r="E3046" i="6"/>
  <c r="D3061" i="6" s="1"/>
  <c r="E3045" i="6"/>
  <c r="E3044" i="6"/>
  <c r="D3063" i="6" s="1"/>
  <c r="D3031" i="6"/>
  <c r="D3028" i="6"/>
  <c r="D3027" i="6"/>
  <c r="F3020" i="6"/>
  <c r="E3020" i="6"/>
  <c r="E3019" i="6"/>
  <c r="E3018" i="6"/>
  <c r="E3017" i="6"/>
  <c r="E3016" i="6"/>
  <c r="D3030" i="6" s="1"/>
  <c r="E3015" i="6"/>
  <c r="E3014" i="6"/>
  <c r="E3013" i="6"/>
  <c r="D3029" i="6" s="1"/>
  <c r="E3012" i="6"/>
  <c r="E3011" i="6"/>
  <c r="E3010" i="6"/>
  <c r="E3009" i="6"/>
  <c r="D3025" i="6" s="1"/>
  <c r="E3008" i="6"/>
  <c r="D3024" i="6" s="1"/>
  <c r="E3007" i="6"/>
  <c r="D2993" i="6"/>
  <c r="D2992" i="6"/>
  <c r="E2983" i="6"/>
  <c r="E2982" i="6"/>
  <c r="E2981" i="6"/>
  <c r="D2991" i="6" s="1"/>
  <c r="E2980" i="6"/>
  <c r="E2979" i="6"/>
  <c r="D2994" i="6" s="1"/>
  <c r="E2978" i="6"/>
  <c r="D2990" i="6" s="1"/>
  <c r="E2977" i="6"/>
  <c r="E2976" i="6"/>
  <c r="E2975" i="6"/>
  <c r="E2974" i="6"/>
  <c r="E2973" i="6"/>
  <c r="E2972" i="6"/>
  <c r="E2971" i="6"/>
  <c r="D2999" i="6" s="1"/>
  <c r="D3002" i="6" s="1"/>
  <c r="E2970" i="6"/>
  <c r="D2989" i="6" s="1"/>
  <c r="D2996" i="6" s="1"/>
  <c r="D2956" i="6"/>
  <c r="D2955" i="6"/>
  <c r="D2954" i="6"/>
  <c r="E2946" i="6"/>
  <c r="E2945" i="6"/>
  <c r="E2944" i="6"/>
  <c r="E2943" i="6"/>
  <c r="E2942" i="6"/>
  <c r="D2957" i="6" s="1"/>
  <c r="E2941" i="6"/>
  <c r="D2953" i="6" s="1"/>
  <c r="E2940" i="6"/>
  <c r="E2939" i="6"/>
  <c r="E2938" i="6"/>
  <c r="E2937" i="6"/>
  <c r="E2936" i="6"/>
  <c r="E2935" i="6"/>
  <c r="E2934" i="6"/>
  <c r="D2962" i="6" s="1"/>
  <c r="D2965" i="6" s="1"/>
  <c r="E2933" i="6"/>
  <c r="D2952" i="6" s="1"/>
  <c r="D2959" i="6" s="1"/>
  <c r="D2920" i="6"/>
  <c r="D2917" i="6"/>
  <c r="D2916" i="6"/>
  <c r="E2909" i="6"/>
  <c r="E2908" i="6"/>
  <c r="E2907" i="6"/>
  <c r="E2906" i="6"/>
  <c r="D2918" i="6" s="1"/>
  <c r="E2905" i="6"/>
  <c r="D2919" i="6" s="1"/>
  <c r="E2904" i="6"/>
  <c r="E2903" i="6"/>
  <c r="E2902" i="6"/>
  <c r="E2901" i="6"/>
  <c r="E2900" i="6"/>
  <c r="E2899" i="6"/>
  <c r="E2898" i="6"/>
  <c r="D2915" i="6" s="1"/>
  <c r="E2897" i="6"/>
  <c r="E2896" i="6"/>
  <c r="D2879" i="6"/>
  <c r="E2872" i="6"/>
  <c r="E2871" i="6"/>
  <c r="D2882" i="6" s="1"/>
  <c r="E2870" i="6"/>
  <c r="E2869" i="6"/>
  <c r="E2868" i="6"/>
  <c r="D2883" i="6" s="1"/>
  <c r="E2867" i="6"/>
  <c r="E2866" i="6"/>
  <c r="D2880" i="6" s="1"/>
  <c r="E2865" i="6"/>
  <c r="D2881" i="6" s="1"/>
  <c r="D2886" i="6" s="1"/>
  <c r="E2864" i="6"/>
  <c r="E2863" i="6"/>
  <c r="D2878" i="6" s="1"/>
  <c r="E2862" i="6"/>
  <c r="E2861" i="6"/>
  <c r="D2876" i="6" s="1"/>
  <c r="E2860" i="6"/>
  <c r="D2888" i="6" s="1"/>
  <c r="D2891" i="6" s="1"/>
  <c r="E2859" i="6"/>
  <c r="D2851" i="6"/>
  <c r="D2854" i="6" s="1"/>
  <c r="D2842" i="6"/>
  <c r="D2841" i="6"/>
  <c r="D2848" i="6" s="1"/>
  <c r="E2835" i="6"/>
  <c r="E2834" i="6"/>
  <c r="E2833" i="6"/>
  <c r="D2843" i="6" s="1"/>
  <c r="E2832" i="6"/>
  <c r="E2831" i="6"/>
  <c r="E2830" i="6"/>
  <c r="E2829" i="6"/>
  <c r="E2828" i="6"/>
  <c r="E2827" i="6"/>
  <c r="E2826" i="6"/>
  <c r="D2840" i="6" s="1"/>
  <c r="E2825" i="6"/>
  <c r="E2824" i="6"/>
  <c r="E2823" i="6"/>
  <c r="E2822" i="6"/>
  <c r="D2806" i="6"/>
  <c r="D2803" i="6"/>
  <c r="D2802" i="6"/>
  <c r="E2798" i="6"/>
  <c r="E2797" i="6"/>
  <c r="E2796" i="6"/>
  <c r="E2795" i="6"/>
  <c r="E2794" i="6"/>
  <c r="E2793" i="6"/>
  <c r="D2805" i="6" s="1"/>
  <c r="E2792" i="6"/>
  <c r="E2791" i="6"/>
  <c r="D2807" i="6" s="1"/>
  <c r="E2790" i="6"/>
  <c r="E2789" i="6"/>
  <c r="E2788" i="6"/>
  <c r="E2787" i="6"/>
  <c r="E2786" i="6"/>
  <c r="E2785" i="6"/>
  <c r="D2772" i="6"/>
  <c r="F2761" i="6"/>
  <c r="E2761" i="6"/>
  <c r="E2760" i="6"/>
  <c r="E2759" i="6"/>
  <c r="E2758" i="6"/>
  <c r="E2757" i="6"/>
  <c r="E2756" i="6"/>
  <c r="D2768" i="6" s="1"/>
  <c r="E2755" i="6"/>
  <c r="E2754" i="6"/>
  <c r="D2770" i="6" s="1"/>
  <c r="E2753" i="6"/>
  <c r="E2752" i="6"/>
  <c r="D2765" i="6" s="1"/>
  <c r="E2751" i="6"/>
  <c r="E2750" i="6"/>
  <c r="E2749" i="6"/>
  <c r="E2748" i="6"/>
  <c r="D2731" i="6"/>
  <c r="E2724" i="6"/>
  <c r="E2723" i="6"/>
  <c r="E2722" i="6"/>
  <c r="D2732" i="6" s="1"/>
  <c r="E2721" i="6"/>
  <c r="E2720" i="6"/>
  <c r="D2733" i="6" s="1"/>
  <c r="E2719" i="6"/>
  <c r="E2718" i="6"/>
  <c r="E2717" i="6"/>
  <c r="E2716" i="6"/>
  <c r="E2715" i="6"/>
  <c r="D2730" i="6" s="1"/>
  <c r="E2714" i="6"/>
  <c r="E2713" i="6"/>
  <c r="E2712" i="6"/>
  <c r="D2728" i="6" s="1"/>
  <c r="E2711" i="6"/>
  <c r="D2695" i="6"/>
  <c r="D2692" i="6"/>
  <c r="D2699" i="6" s="1"/>
  <c r="D2691" i="6"/>
  <c r="E2687" i="6"/>
  <c r="E2686" i="6"/>
  <c r="E2685" i="6"/>
  <c r="E2684" i="6"/>
  <c r="E2683" i="6"/>
  <c r="E2682" i="6"/>
  <c r="D2694" i="6" s="1"/>
  <c r="E2681" i="6"/>
  <c r="E2680" i="6"/>
  <c r="D2696" i="6" s="1"/>
  <c r="E2679" i="6"/>
  <c r="E2678" i="6"/>
  <c r="E2677" i="6"/>
  <c r="E2676" i="6"/>
  <c r="E2675" i="6"/>
  <c r="E2674" i="6"/>
  <c r="D2657" i="6"/>
  <c r="D2654" i="6"/>
  <c r="E2650" i="6"/>
  <c r="E2649" i="6"/>
  <c r="E2648" i="6"/>
  <c r="E2647" i="6"/>
  <c r="E2646" i="6"/>
  <c r="D2660" i="6" s="1"/>
  <c r="E2645" i="6"/>
  <c r="E2644" i="6"/>
  <c r="E2643" i="6"/>
  <c r="D2659" i="6" s="1"/>
  <c r="E2642" i="6"/>
  <c r="E2641" i="6"/>
  <c r="E2640" i="6"/>
  <c r="E2639" i="6"/>
  <c r="E2638" i="6"/>
  <c r="D2655" i="6" s="1"/>
  <c r="E2637" i="6"/>
  <c r="D2624" i="6"/>
  <c r="D2619" i="6"/>
  <c r="E2613" i="6"/>
  <c r="E2612" i="6"/>
  <c r="D2623" i="6" s="1"/>
  <c r="E2611" i="6"/>
  <c r="D2621" i="6" s="1"/>
  <c r="E2610" i="6"/>
  <c r="E2609" i="6"/>
  <c r="E2608" i="6"/>
  <c r="D2620" i="6" s="1"/>
  <c r="E2607" i="6"/>
  <c r="E2606" i="6"/>
  <c r="D2622" i="6" s="1"/>
  <c r="E2605" i="6"/>
  <c r="E2604" i="6"/>
  <c r="E2603" i="6"/>
  <c r="D2617" i="6" s="1"/>
  <c r="E2602" i="6"/>
  <c r="E2601" i="6"/>
  <c r="D2629" i="6" s="1"/>
  <c r="D2632" i="6" s="1"/>
  <c r="E2600" i="6"/>
  <c r="D2586" i="6"/>
  <c r="G2576" i="6"/>
  <c r="E2576" i="6"/>
  <c r="E2575" i="6"/>
  <c r="E2574" i="6"/>
  <c r="D2584" i="6" s="1"/>
  <c r="E2573" i="6"/>
  <c r="E2572" i="6"/>
  <c r="D2587" i="6" s="1"/>
  <c r="E2571" i="6"/>
  <c r="D2583" i="6" s="1"/>
  <c r="E2570" i="6"/>
  <c r="E2569" i="6"/>
  <c r="D2585" i="6" s="1"/>
  <c r="E2568" i="6"/>
  <c r="E2567" i="6"/>
  <c r="E2566" i="6"/>
  <c r="E2565" i="6"/>
  <c r="D2581" i="6" s="1"/>
  <c r="E2564" i="6"/>
  <c r="D2592" i="6" s="1"/>
  <c r="D2595" i="6" s="1"/>
  <c r="E2563" i="6"/>
  <c r="D2550" i="6"/>
  <c r="D2548" i="6"/>
  <c r="D2543" i="6"/>
  <c r="D2551" i="6" s="1"/>
  <c r="I2541" i="6"/>
  <c r="E2539" i="6"/>
  <c r="E2538" i="6"/>
  <c r="E2537" i="6"/>
  <c r="E2536" i="6"/>
  <c r="E2535" i="6"/>
  <c r="E2534" i="6"/>
  <c r="D2546" i="6" s="1"/>
  <c r="E2533" i="6"/>
  <c r="E2532" i="6"/>
  <c r="E2531" i="6"/>
  <c r="E2530" i="6"/>
  <c r="E2529" i="6"/>
  <c r="E2528" i="6"/>
  <c r="D2544" i="6" s="1"/>
  <c r="E2527" i="6"/>
  <c r="E2526" i="6"/>
  <c r="D2512" i="6"/>
  <c r="D2509" i="6"/>
  <c r="E2502" i="6"/>
  <c r="D2513" i="6" s="1"/>
  <c r="E2501" i="6"/>
  <c r="E2500" i="6"/>
  <c r="D2510" i="6" s="1"/>
  <c r="E2499" i="6"/>
  <c r="E2498" i="6"/>
  <c r="D2511" i="6" s="1"/>
  <c r="E2497" i="6"/>
  <c r="E2496" i="6"/>
  <c r="E2495" i="6"/>
  <c r="E2494" i="6"/>
  <c r="E2493" i="6"/>
  <c r="E2492" i="6"/>
  <c r="D2508" i="6" s="1"/>
  <c r="E2491" i="6"/>
  <c r="E2490" i="6"/>
  <c r="D2518" i="6" s="1"/>
  <c r="D2521" i="6" s="1"/>
  <c r="E2489" i="6"/>
  <c r="D2475" i="6"/>
  <c r="E2465" i="6"/>
  <c r="E2464" i="6"/>
  <c r="E2463" i="6"/>
  <c r="D2473" i="6" s="1"/>
  <c r="E2462" i="6"/>
  <c r="E2461" i="6"/>
  <c r="D2476" i="6" s="1"/>
  <c r="E2460" i="6"/>
  <c r="D2472" i="6" s="1"/>
  <c r="E2459" i="6"/>
  <c r="E2458" i="6"/>
  <c r="D2474" i="6" s="1"/>
  <c r="E2457" i="6"/>
  <c r="E2456" i="6"/>
  <c r="E2455" i="6"/>
  <c r="E2454" i="6"/>
  <c r="E2453" i="6"/>
  <c r="D2469" i="6" s="1"/>
  <c r="E2452" i="6"/>
  <c r="D2471" i="6" s="1"/>
  <c r="D2437" i="6"/>
  <c r="E2428" i="6"/>
  <c r="E2427" i="6"/>
  <c r="E2426" i="6"/>
  <c r="D2436" i="6" s="1"/>
  <c r="E2425" i="6"/>
  <c r="E2424" i="6"/>
  <c r="E2423" i="6"/>
  <c r="D2435" i="6" s="1"/>
  <c r="E2422" i="6"/>
  <c r="E2421" i="6"/>
  <c r="E2420" i="6"/>
  <c r="E2419" i="6"/>
  <c r="D2434" i="6" s="1"/>
  <c r="E2418" i="6"/>
  <c r="E2417" i="6"/>
  <c r="E2416" i="6"/>
  <c r="E2415" i="6"/>
  <c r="D2399" i="6"/>
  <c r="E2391" i="6"/>
  <c r="E2390" i="6"/>
  <c r="E2389" i="6"/>
  <c r="E2388" i="6"/>
  <c r="D2407" i="6" s="1"/>
  <c r="D2410" i="6" s="1"/>
  <c r="E2387" i="6"/>
  <c r="E2386" i="6"/>
  <c r="D2398" i="6" s="1"/>
  <c r="E2385" i="6"/>
  <c r="E2384" i="6"/>
  <c r="E2383" i="6"/>
  <c r="E2382" i="6"/>
  <c r="E2381" i="6"/>
  <c r="E2380" i="6"/>
  <c r="D2397" i="6" s="1"/>
  <c r="E2379" i="6"/>
  <c r="E2378" i="6"/>
  <c r="D2365" i="6"/>
  <c r="D2361" i="6"/>
  <c r="D2358" i="6"/>
  <c r="E2354" i="6"/>
  <c r="E2353" i="6"/>
  <c r="E2352" i="6"/>
  <c r="D2362" i="6" s="1"/>
  <c r="E2351" i="6"/>
  <c r="E2350" i="6"/>
  <c r="D2364" i="6" s="1"/>
  <c r="E2349" i="6"/>
  <c r="E2348" i="6"/>
  <c r="E2347" i="6"/>
  <c r="D2363" i="6" s="1"/>
  <c r="E2346" i="6"/>
  <c r="E2345" i="6"/>
  <c r="E2344" i="6"/>
  <c r="E2343" i="6"/>
  <c r="E2342" i="6"/>
  <c r="D2370" i="6" s="1"/>
  <c r="D2373" i="6" s="1"/>
  <c r="E2341" i="6"/>
  <c r="D2328" i="6"/>
  <c r="E2317" i="6"/>
  <c r="E2316" i="6"/>
  <c r="D2327" i="6" s="1"/>
  <c r="E2315" i="6"/>
  <c r="D2325" i="6" s="1"/>
  <c r="E2314" i="6"/>
  <c r="E2313" i="6"/>
  <c r="E2312" i="6"/>
  <c r="D2324" i="6" s="1"/>
  <c r="E2311" i="6"/>
  <c r="E2310" i="6"/>
  <c r="D2326" i="6" s="1"/>
  <c r="E2309" i="6"/>
  <c r="E2308" i="6"/>
  <c r="E2307" i="6"/>
  <c r="D2321" i="6" s="1"/>
  <c r="E2306" i="6"/>
  <c r="E2305" i="6"/>
  <c r="D2333" i="6" s="1"/>
  <c r="D2336" i="6" s="1"/>
  <c r="E2304" i="6"/>
  <c r="E2280" i="6"/>
  <c r="E2279" i="6"/>
  <c r="E2278" i="6"/>
  <c r="D2288" i="6" s="1"/>
  <c r="E2277" i="6"/>
  <c r="E2276" i="6"/>
  <c r="E2275" i="6"/>
  <c r="D2287" i="6" s="1"/>
  <c r="E2274" i="6"/>
  <c r="E2273" i="6"/>
  <c r="E2272" i="6"/>
  <c r="E2271" i="6"/>
  <c r="E2270" i="6"/>
  <c r="E2269" i="6"/>
  <c r="E2268" i="6"/>
  <c r="E2267" i="6"/>
  <c r="D2251" i="6"/>
  <c r="D2250" i="6"/>
  <c r="D2247" i="6"/>
  <c r="E2243" i="6"/>
  <c r="E2242" i="6"/>
  <c r="E2241" i="6"/>
  <c r="E2240" i="6"/>
  <c r="E2239" i="6"/>
  <c r="D2254" i="6" s="1"/>
  <c r="E2238" i="6"/>
  <c r="E2237" i="6"/>
  <c r="E2236" i="6"/>
  <c r="D2252" i="6" s="1"/>
  <c r="E2235" i="6"/>
  <c r="E2234" i="6"/>
  <c r="E2233" i="6"/>
  <c r="E2232" i="6"/>
  <c r="E2231" i="6"/>
  <c r="E2230" i="6"/>
  <c r="D2217" i="6"/>
  <c r="D2213" i="6"/>
  <c r="E2206" i="6"/>
  <c r="E2205" i="6"/>
  <c r="E2204" i="6"/>
  <c r="D2214" i="6" s="1"/>
  <c r="E2203" i="6"/>
  <c r="E2202" i="6"/>
  <c r="D2216" i="6" s="1"/>
  <c r="E2201" i="6"/>
  <c r="E2200" i="6"/>
  <c r="E2199" i="6"/>
  <c r="E2198" i="6"/>
  <c r="E2197" i="6"/>
  <c r="E2196" i="6"/>
  <c r="E2195" i="6"/>
  <c r="E2194" i="6"/>
  <c r="E2193" i="6"/>
  <c r="D2179" i="6"/>
  <c r="E2169" i="6"/>
  <c r="E2168" i="6"/>
  <c r="E2167" i="6"/>
  <c r="D2177" i="6" s="1"/>
  <c r="E2166" i="6"/>
  <c r="E2165" i="6"/>
  <c r="D2180" i="6" s="1"/>
  <c r="E2164" i="6"/>
  <c r="D2176" i="6" s="1"/>
  <c r="E2163" i="6"/>
  <c r="E2162" i="6"/>
  <c r="D2178" i="6" s="1"/>
  <c r="E2161" i="6"/>
  <c r="E2160" i="6"/>
  <c r="E2159" i="6"/>
  <c r="E2158" i="6"/>
  <c r="E2157" i="6"/>
  <c r="D2173" i="6" s="1"/>
  <c r="E2156" i="6"/>
  <c r="D2175" i="6" s="1"/>
  <c r="D2141" i="6"/>
  <c r="E2132" i="6"/>
  <c r="E2131" i="6"/>
  <c r="E2130" i="6"/>
  <c r="D2140" i="6" s="1"/>
  <c r="E2129" i="6"/>
  <c r="E2128" i="6"/>
  <c r="D2143" i="6" s="1"/>
  <c r="E2127" i="6"/>
  <c r="D2139" i="6" s="1"/>
  <c r="E2126" i="6"/>
  <c r="E2125" i="6"/>
  <c r="E2124" i="6"/>
  <c r="E2123" i="6"/>
  <c r="D2138" i="6" s="1"/>
  <c r="E2122" i="6"/>
  <c r="E2121" i="6"/>
  <c r="E2120" i="6"/>
  <c r="E2119" i="6"/>
  <c r="D2103" i="6"/>
  <c r="E2095" i="6"/>
  <c r="E2094" i="6"/>
  <c r="E2093" i="6"/>
  <c r="E2092" i="6"/>
  <c r="E2091" i="6"/>
  <c r="E2090" i="6"/>
  <c r="D2102" i="6" s="1"/>
  <c r="E2089" i="6"/>
  <c r="E2088" i="6"/>
  <c r="E2087" i="6"/>
  <c r="E2086" i="6"/>
  <c r="E2085" i="6"/>
  <c r="E2084" i="6"/>
  <c r="D2101" i="6" s="1"/>
  <c r="E2083" i="6"/>
  <c r="D2111" i="6" s="1"/>
  <c r="D2114" i="6" s="1"/>
  <c r="E2082" i="6"/>
  <c r="D2069" i="6"/>
  <c r="D2068" i="6"/>
  <c r="D2065" i="6"/>
  <c r="D2062" i="6"/>
  <c r="E2058" i="6"/>
  <c r="E2057" i="6"/>
  <c r="E2056" i="6"/>
  <c r="D2066" i="6" s="1"/>
  <c r="E2055" i="6"/>
  <c r="E2054" i="6"/>
  <c r="E2053" i="6"/>
  <c r="E2052" i="6"/>
  <c r="E2051" i="6"/>
  <c r="D2067" i="6" s="1"/>
  <c r="E2050" i="6"/>
  <c r="E2049" i="6"/>
  <c r="E2048" i="6"/>
  <c r="E2047" i="6"/>
  <c r="E2046" i="6"/>
  <c r="E2045" i="6"/>
  <c r="D2032" i="6"/>
  <c r="D2030" i="6"/>
  <c r="D2027" i="6"/>
  <c r="E2021" i="6"/>
  <c r="E2020" i="6"/>
  <c r="D2031" i="6" s="1"/>
  <c r="E2019" i="6"/>
  <c r="D2029" i="6" s="1"/>
  <c r="E2018" i="6"/>
  <c r="E2017" i="6"/>
  <c r="E2016" i="6"/>
  <c r="D2028" i="6" s="1"/>
  <c r="E2015" i="6"/>
  <c r="E2014" i="6"/>
  <c r="E2013" i="6"/>
  <c r="E2012" i="6"/>
  <c r="E2011" i="6"/>
  <c r="E2010" i="6"/>
  <c r="E2009" i="6"/>
  <c r="E2008" i="6"/>
  <c r="D2000" i="6"/>
  <c r="D2003" i="6" s="1"/>
  <c r="D1997" i="6"/>
  <c r="D1994" i="6"/>
  <c r="D1989" i="6"/>
  <c r="G1984" i="6"/>
  <c r="E1984" i="6"/>
  <c r="E1983" i="6"/>
  <c r="E1982" i="6"/>
  <c r="D1992" i="6" s="1"/>
  <c r="E1981" i="6"/>
  <c r="E1980" i="6"/>
  <c r="D1995" i="6" s="1"/>
  <c r="E1979" i="6"/>
  <c r="D1991" i="6" s="1"/>
  <c r="E1978" i="6"/>
  <c r="E1977" i="6"/>
  <c r="D1993" i="6" s="1"/>
  <c r="E1976" i="6"/>
  <c r="E1975" i="6"/>
  <c r="E1974" i="6"/>
  <c r="E1973" i="6"/>
  <c r="E1972" i="6"/>
  <c r="E1971" i="6"/>
  <c r="D1990" i="6" s="1"/>
  <c r="D1958" i="6"/>
  <c r="D1957" i="6"/>
  <c r="D1954" i="6"/>
  <c r="D1951" i="6"/>
  <c r="E1947" i="6"/>
  <c r="E1946" i="6"/>
  <c r="E1945" i="6"/>
  <c r="E1944" i="6"/>
  <c r="E1943" i="6"/>
  <c r="E1942" i="6"/>
  <c r="E1941" i="6"/>
  <c r="E1940" i="6"/>
  <c r="D1956" i="6" s="1"/>
  <c r="E1939" i="6"/>
  <c r="E1938" i="6"/>
  <c r="E1937" i="6"/>
  <c r="E1936" i="6"/>
  <c r="E1935" i="6"/>
  <c r="E1934" i="6"/>
  <c r="D1953" i="6" s="1"/>
  <c r="D1921" i="6"/>
  <c r="D1919" i="6"/>
  <c r="E1910" i="6"/>
  <c r="E1909" i="6"/>
  <c r="D1920" i="6" s="1"/>
  <c r="E1908" i="6"/>
  <c r="D1918" i="6" s="1"/>
  <c r="E1907" i="6"/>
  <c r="E1906" i="6"/>
  <c r="E1905" i="6"/>
  <c r="D1917" i="6" s="1"/>
  <c r="E1904" i="6"/>
  <c r="E1903" i="6"/>
  <c r="E1902" i="6"/>
  <c r="E1901" i="6"/>
  <c r="E1900" i="6"/>
  <c r="D1916" i="6" s="1"/>
  <c r="E1899" i="6"/>
  <c r="E1898" i="6"/>
  <c r="D1926" i="6" s="1"/>
  <c r="D1929" i="6" s="1"/>
  <c r="E1897" i="6"/>
  <c r="D1881" i="6"/>
  <c r="E1873" i="6"/>
  <c r="E1872" i="6"/>
  <c r="E1871" i="6"/>
  <c r="E1870" i="6"/>
  <c r="E1869" i="6"/>
  <c r="D1883" i="6" s="1"/>
  <c r="E1868" i="6"/>
  <c r="D1880" i="6" s="1"/>
  <c r="E1867" i="6"/>
  <c r="E1866" i="6"/>
  <c r="E1865" i="6"/>
  <c r="E1864" i="6"/>
  <c r="E1863" i="6"/>
  <c r="E1862" i="6"/>
  <c r="E1861" i="6"/>
  <c r="D1877" i="6" s="1"/>
  <c r="E1860" i="6"/>
  <c r="D1845" i="6"/>
  <c r="D1844" i="6"/>
  <c r="D1843" i="6"/>
  <c r="E1836" i="6"/>
  <c r="E1835" i="6"/>
  <c r="E1834" i="6"/>
  <c r="E1833" i="6"/>
  <c r="E1832" i="6"/>
  <c r="E1831" i="6"/>
  <c r="E1830" i="6"/>
  <c r="E1829" i="6"/>
  <c r="E1828" i="6"/>
  <c r="D1840" i="6" s="1"/>
  <c r="E1827" i="6"/>
  <c r="E1826" i="6"/>
  <c r="E1825" i="6"/>
  <c r="E1824" i="6"/>
  <c r="E1823" i="6"/>
  <c r="D1810" i="6"/>
  <c r="D1806" i="6"/>
  <c r="E1799" i="6"/>
  <c r="E1798" i="6"/>
  <c r="E1797" i="6"/>
  <c r="D1807" i="6" s="1"/>
  <c r="E1796" i="6"/>
  <c r="E1795" i="6"/>
  <c r="D1809" i="6" s="1"/>
  <c r="E1794" i="6"/>
  <c r="E1793" i="6"/>
  <c r="E1792" i="6"/>
  <c r="D1808" i="6" s="1"/>
  <c r="E1791" i="6"/>
  <c r="E1790" i="6"/>
  <c r="E1789" i="6"/>
  <c r="E1788" i="6"/>
  <c r="E1787" i="6"/>
  <c r="E1786" i="6"/>
  <c r="D1772" i="6"/>
  <c r="E1762" i="6"/>
  <c r="E1761" i="6"/>
  <c r="E1760" i="6"/>
  <c r="D1770" i="6" s="1"/>
  <c r="E1759" i="6"/>
  <c r="E1758" i="6"/>
  <c r="D1773" i="6" s="1"/>
  <c r="E1757" i="6"/>
  <c r="D1769" i="6" s="1"/>
  <c r="E1756" i="6"/>
  <c r="E1755" i="6"/>
  <c r="D1771" i="6" s="1"/>
  <c r="E1754" i="6"/>
  <c r="E1753" i="6"/>
  <c r="E1752" i="6"/>
  <c r="E1751" i="6"/>
  <c r="E1750" i="6"/>
  <c r="D1766" i="6" s="1"/>
  <c r="E1749" i="6"/>
  <c r="D1768" i="6" s="1"/>
  <c r="D1731" i="6"/>
  <c r="E1725" i="6"/>
  <c r="E1724" i="6"/>
  <c r="E1723" i="6"/>
  <c r="D1733" i="6" s="1"/>
  <c r="E1722" i="6"/>
  <c r="E1721" i="6"/>
  <c r="E1720" i="6"/>
  <c r="D1732" i="6" s="1"/>
  <c r="E1719" i="6"/>
  <c r="E1718" i="6"/>
  <c r="E1717" i="6"/>
  <c r="E1716" i="6"/>
  <c r="E1715" i="6"/>
  <c r="E1714" i="6"/>
  <c r="E1713" i="6"/>
  <c r="E1712" i="6"/>
  <c r="D1696" i="6"/>
  <c r="D1692" i="6"/>
  <c r="E1688" i="6"/>
  <c r="E1687" i="6"/>
  <c r="E1686" i="6"/>
  <c r="E1685" i="6"/>
  <c r="E1684" i="6"/>
  <c r="E1683" i="6"/>
  <c r="D1695" i="6" s="1"/>
  <c r="E1682" i="6"/>
  <c r="E1681" i="6"/>
  <c r="D1697" i="6" s="1"/>
  <c r="E1680" i="6"/>
  <c r="E1679" i="6"/>
  <c r="E1678" i="6"/>
  <c r="E1677" i="6"/>
  <c r="E1676" i="6"/>
  <c r="D1704" i="6" s="1"/>
  <c r="D1707" i="6" s="1"/>
  <c r="E1675" i="6"/>
  <c r="D1658" i="6"/>
  <c r="E1651" i="6"/>
  <c r="D1662" i="6" s="1"/>
  <c r="E1650" i="6"/>
  <c r="D1661" i="6" s="1"/>
  <c r="E1649" i="6"/>
  <c r="D1659" i="6" s="1"/>
  <c r="E1648" i="6"/>
  <c r="E1647" i="6"/>
  <c r="E1646" i="6"/>
  <c r="E1645" i="6"/>
  <c r="E1644" i="6"/>
  <c r="D1660" i="6" s="1"/>
  <c r="E1643" i="6"/>
  <c r="E1642" i="6"/>
  <c r="E1641" i="6"/>
  <c r="D1655" i="6" s="1"/>
  <c r="E1640" i="6"/>
  <c r="E1639" i="6"/>
  <c r="E1638" i="6"/>
  <c r="D1625" i="6"/>
  <c r="D1624" i="6"/>
  <c r="D1618" i="6"/>
  <c r="E1614" i="6"/>
  <c r="E1613" i="6"/>
  <c r="E1612" i="6"/>
  <c r="D1622" i="6" s="1"/>
  <c r="E1611" i="6"/>
  <c r="E1610" i="6"/>
  <c r="E1609" i="6"/>
  <c r="D1621" i="6" s="1"/>
  <c r="E1608" i="6"/>
  <c r="E1607" i="6"/>
  <c r="D1623" i="6" s="1"/>
  <c r="E1606" i="6"/>
  <c r="E1605" i="6"/>
  <c r="E1604" i="6"/>
  <c r="E1603" i="6"/>
  <c r="E1602" i="6"/>
  <c r="D1619" i="6" s="1"/>
  <c r="D1626" i="6" s="1"/>
  <c r="E1601" i="6"/>
  <c r="D1588" i="6"/>
  <c r="D1587" i="6"/>
  <c r="D1586" i="6"/>
  <c r="E1577" i="6"/>
  <c r="E1576" i="6"/>
  <c r="E1575" i="6"/>
  <c r="D1585" i="6" s="1"/>
  <c r="E1574" i="6"/>
  <c r="E1573" i="6"/>
  <c r="E1572" i="6"/>
  <c r="D1584" i="6" s="1"/>
  <c r="E1571" i="6"/>
  <c r="E1570" i="6"/>
  <c r="E1569" i="6"/>
  <c r="E1568" i="6"/>
  <c r="E1567" i="6"/>
  <c r="E1566" i="6"/>
  <c r="E1565" i="6"/>
  <c r="D1593" i="6" s="1"/>
  <c r="D1596" i="6" s="1"/>
  <c r="E1564" i="6"/>
  <c r="D1550" i="6"/>
  <c r="D1548" i="6"/>
  <c r="E1540" i="6"/>
  <c r="D1551" i="6" s="1"/>
  <c r="E1539" i="6"/>
  <c r="E1538" i="6"/>
  <c r="E1537" i="6"/>
  <c r="D1549" i="6" s="1"/>
  <c r="E1536" i="6"/>
  <c r="E1535" i="6"/>
  <c r="D1547" i="6" s="1"/>
  <c r="E1534" i="6"/>
  <c r="E1533" i="6"/>
  <c r="E1532" i="6"/>
  <c r="E1531" i="6"/>
  <c r="E1530" i="6"/>
  <c r="E1529" i="6"/>
  <c r="D1544" i="6" s="1"/>
  <c r="E1528" i="6"/>
  <c r="D1556" i="6" s="1"/>
  <c r="D1559" i="6" s="1"/>
  <c r="E1527" i="6"/>
  <c r="D1546" i="6" s="1"/>
  <c r="D1512" i="6"/>
  <c r="D1510" i="6"/>
  <c r="E1503" i="6"/>
  <c r="E1502" i="6"/>
  <c r="E1501" i="6"/>
  <c r="E1500" i="6"/>
  <c r="E1499" i="6"/>
  <c r="E1498" i="6"/>
  <c r="E1497" i="6"/>
  <c r="D1511" i="6" s="1"/>
  <c r="E1496" i="6"/>
  <c r="E1495" i="6"/>
  <c r="E1494" i="6"/>
  <c r="E1493" i="6"/>
  <c r="E1492" i="6"/>
  <c r="E1491" i="6"/>
  <c r="E1490" i="6"/>
  <c r="D1474" i="6"/>
  <c r="D1473" i="6"/>
  <c r="E1466" i="6"/>
  <c r="E1465" i="6"/>
  <c r="E1464" i="6"/>
  <c r="E1463" i="6"/>
  <c r="E1462" i="6"/>
  <c r="D1476" i="6" s="1"/>
  <c r="E1461" i="6"/>
  <c r="E1460" i="6"/>
  <c r="E1459" i="6"/>
  <c r="D1475" i="6" s="1"/>
  <c r="E1458" i="6"/>
  <c r="E1457" i="6"/>
  <c r="E1456" i="6"/>
  <c r="E1455" i="6"/>
  <c r="E1454" i="6"/>
  <c r="D1482" i="6" s="1"/>
  <c r="D1485" i="6" s="1"/>
  <c r="E1453" i="6"/>
  <c r="D1436" i="6"/>
  <c r="E1429" i="6"/>
  <c r="E1428" i="6"/>
  <c r="E1427" i="6"/>
  <c r="E1426" i="6"/>
  <c r="E1425" i="6"/>
  <c r="D1440" i="6" s="1"/>
  <c r="E1424" i="6"/>
  <c r="E1423" i="6"/>
  <c r="E1422" i="6"/>
  <c r="D1438" i="6" s="1"/>
  <c r="E1421" i="6"/>
  <c r="E1420" i="6"/>
  <c r="E1419" i="6"/>
  <c r="D1435" i="6" s="1"/>
  <c r="E1418" i="6"/>
  <c r="E1417" i="6"/>
  <c r="D1433" i="6" s="1"/>
  <c r="E1416" i="6"/>
  <c r="E1392" i="6"/>
  <c r="E1391" i="6"/>
  <c r="E1390" i="6"/>
  <c r="D1400" i="6" s="1"/>
  <c r="E1389" i="6"/>
  <c r="E1388" i="6"/>
  <c r="D1403" i="6" s="1"/>
  <c r="E1387" i="6"/>
  <c r="D1399" i="6" s="1"/>
  <c r="E1386" i="6"/>
  <c r="E1385" i="6"/>
  <c r="D1401" i="6" s="1"/>
  <c r="E1384" i="6"/>
  <c r="E1383" i="6"/>
  <c r="D1396" i="6" s="1"/>
  <c r="E1382" i="6"/>
  <c r="E1381" i="6"/>
  <c r="E1380" i="6"/>
  <c r="E1379" i="6"/>
  <c r="D1371" i="6"/>
  <c r="D1374" i="6" s="1"/>
  <c r="D1360" i="6"/>
  <c r="E1355" i="6"/>
  <c r="E1354" i="6"/>
  <c r="E1353" i="6"/>
  <c r="D1363" i="6" s="1"/>
  <c r="E1352" i="6"/>
  <c r="E1351" i="6"/>
  <c r="E1350" i="6"/>
  <c r="D1362" i="6" s="1"/>
  <c r="E1349" i="6"/>
  <c r="E1348" i="6"/>
  <c r="D1364" i="6" s="1"/>
  <c r="E1347" i="6"/>
  <c r="E1346" i="6"/>
  <c r="E1345" i="6"/>
  <c r="E1344" i="6"/>
  <c r="E1343" i="6"/>
  <c r="D1359" i="6" s="1"/>
  <c r="E1342" i="6"/>
  <c r="D1329" i="6"/>
  <c r="D1328" i="6"/>
  <c r="D1322" i="6"/>
  <c r="E1318" i="6"/>
  <c r="E1317" i="6"/>
  <c r="E1316" i="6"/>
  <c r="D1326" i="6" s="1"/>
  <c r="E1315" i="6"/>
  <c r="E1314" i="6"/>
  <c r="E1313" i="6"/>
  <c r="D1325" i="6" s="1"/>
  <c r="E1312" i="6"/>
  <c r="E1311" i="6"/>
  <c r="D1327" i="6" s="1"/>
  <c r="E1310" i="6"/>
  <c r="E1309" i="6"/>
  <c r="E1308" i="6"/>
  <c r="E1307" i="6"/>
  <c r="E1306" i="6"/>
  <c r="E1305" i="6"/>
  <c r="D1292" i="6"/>
  <c r="D1291" i="6"/>
  <c r="D1290" i="6"/>
  <c r="E1281" i="6"/>
  <c r="E1280" i="6"/>
  <c r="E1279" i="6"/>
  <c r="D1289" i="6" s="1"/>
  <c r="D1295" i="6" s="1"/>
  <c r="E1278" i="6"/>
  <c r="E1277" i="6"/>
  <c r="E1276" i="6"/>
  <c r="D1288" i="6" s="1"/>
  <c r="E1275" i="6"/>
  <c r="E1274" i="6"/>
  <c r="E1273" i="6"/>
  <c r="E1272" i="6"/>
  <c r="E1271" i="6"/>
  <c r="E1270" i="6"/>
  <c r="E1269" i="6"/>
  <c r="D1297" i="6" s="1"/>
  <c r="D1300" i="6" s="1"/>
  <c r="E1268" i="6"/>
  <c r="D1287" i="6" s="1"/>
  <c r="D1254" i="6"/>
  <c r="D1252" i="6"/>
  <c r="D1258" i="6" s="1"/>
  <c r="E1244" i="6"/>
  <c r="E1243" i="6"/>
  <c r="E1242" i="6"/>
  <c r="E1241" i="6"/>
  <c r="D1253" i="6" s="1"/>
  <c r="E1240" i="6"/>
  <c r="D1255" i="6" s="1"/>
  <c r="E1239" i="6"/>
  <c r="D1251" i="6" s="1"/>
  <c r="E1238" i="6"/>
  <c r="E1237" i="6"/>
  <c r="E1236" i="6"/>
  <c r="E1235" i="6"/>
  <c r="E1234" i="6"/>
  <c r="E1233" i="6"/>
  <c r="E1232" i="6"/>
  <c r="D1248" i="6" s="1"/>
  <c r="E1231" i="6"/>
  <c r="D1250" i="6" s="1"/>
  <c r="D1216" i="6"/>
  <c r="D1214" i="6"/>
  <c r="E1207" i="6"/>
  <c r="E1206" i="6"/>
  <c r="E1205" i="6"/>
  <c r="E1204" i="6"/>
  <c r="E1203" i="6"/>
  <c r="E1202" i="6"/>
  <c r="E1201" i="6"/>
  <c r="D1215" i="6" s="1"/>
  <c r="E1200" i="6"/>
  <c r="E1199" i="6"/>
  <c r="E1198" i="6"/>
  <c r="E1197" i="6"/>
  <c r="E1196" i="6"/>
  <c r="D1213" i="6" s="1"/>
  <c r="D1220" i="6" s="1"/>
  <c r="E1195" i="6"/>
  <c r="E1194" i="6"/>
  <c r="D1178" i="6"/>
  <c r="D1177" i="6"/>
  <c r="E1170" i="6"/>
  <c r="E1169" i="6"/>
  <c r="E1168" i="6"/>
  <c r="E1167" i="6"/>
  <c r="E1166" i="6"/>
  <c r="D1180" i="6" s="1"/>
  <c r="E1165" i="6"/>
  <c r="E1164" i="6"/>
  <c r="E1163" i="6"/>
  <c r="E1162" i="6"/>
  <c r="E1161" i="6"/>
  <c r="E1160" i="6"/>
  <c r="E1159" i="6"/>
  <c r="E1158" i="6"/>
  <c r="E1157" i="6"/>
  <c r="D1140" i="6"/>
  <c r="E1133" i="6"/>
  <c r="E1132" i="6"/>
  <c r="E1131" i="6"/>
  <c r="E1130" i="6"/>
  <c r="E1129" i="6"/>
  <c r="D1144" i="6" s="1"/>
  <c r="E1128" i="6"/>
  <c r="E1127" i="6"/>
  <c r="E1126" i="6"/>
  <c r="D1142" i="6" s="1"/>
  <c r="E1125" i="6"/>
  <c r="E1124" i="6"/>
  <c r="E1123" i="6"/>
  <c r="D1139" i="6" s="1"/>
  <c r="E1122" i="6"/>
  <c r="E1121" i="6"/>
  <c r="D1137" i="6" s="1"/>
  <c r="E1120" i="6"/>
  <c r="E1096" i="6"/>
  <c r="E1095" i="6"/>
  <c r="D1106" i="6" s="1"/>
  <c r="E1094" i="6"/>
  <c r="D1104" i="6" s="1"/>
  <c r="E1093" i="6"/>
  <c r="E1092" i="6"/>
  <c r="D1107" i="6" s="1"/>
  <c r="D1110" i="6" s="1"/>
  <c r="E1091" i="6"/>
  <c r="D1103" i="6" s="1"/>
  <c r="E1090" i="6"/>
  <c r="E1089" i="6"/>
  <c r="D1105" i="6" s="1"/>
  <c r="E1088" i="6"/>
  <c r="E1087" i="6"/>
  <c r="D1100" i="6" s="1"/>
  <c r="E1086" i="6"/>
  <c r="E1085" i="6"/>
  <c r="E1084" i="6"/>
  <c r="D1112" i="6" s="1"/>
  <c r="D1115" i="6" s="1"/>
  <c r="E1083" i="6"/>
  <c r="E1059" i="6"/>
  <c r="E1058" i="6"/>
  <c r="E1057" i="6"/>
  <c r="D1067" i="6" s="1"/>
  <c r="E1056" i="6"/>
  <c r="E1055" i="6"/>
  <c r="E1054" i="6"/>
  <c r="D1066" i="6" s="1"/>
  <c r="E1053" i="6"/>
  <c r="E1052" i="6"/>
  <c r="E1051" i="6"/>
  <c r="E1050" i="6"/>
  <c r="E1049" i="6"/>
  <c r="E1048" i="6"/>
  <c r="E1047" i="6"/>
  <c r="D1063" i="6" s="1"/>
  <c r="E1046" i="6"/>
  <c r="D1065" i="6" s="1"/>
  <c r="D1033" i="6"/>
  <c r="D1032" i="6"/>
  <c r="D1030" i="6"/>
  <c r="E1022" i="6"/>
  <c r="E1021" i="6"/>
  <c r="E1020" i="6"/>
  <c r="E1019" i="6"/>
  <c r="E1018" i="6"/>
  <c r="E1017" i="6"/>
  <c r="D1029" i="6" s="1"/>
  <c r="E1016" i="6"/>
  <c r="E1015" i="6"/>
  <c r="E1014" i="6"/>
  <c r="E1013" i="6"/>
  <c r="E1012" i="6"/>
  <c r="E1011" i="6"/>
  <c r="D1026" i="6" s="1"/>
  <c r="E1010" i="6"/>
  <c r="E1009" i="6"/>
  <c r="D1028" i="6" s="1"/>
  <c r="D995" i="6"/>
  <c r="D994" i="6"/>
  <c r="E985" i="6"/>
  <c r="D996" i="6" s="1"/>
  <c r="E984" i="6"/>
  <c r="E983" i="6"/>
  <c r="D993" i="6" s="1"/>
  <c r="E982" i="6"/>
  <c r="E981" i="6"/>
  <c r="E980" i="6"/>
  <c r="D992" i="6" s="1"/>
  <c r="E979" i="6"/>
  <c r="E978" i="6"/>
  <c r="E977" i="6"/>
  <c r="E976" i="6"/>
  <c r="E975" i="6"/>
  <c r="E974" i="6"/>
  <c r="E973" i="6"/>
  <c r="E972" i="6"/>
  <c r="D958" i="6"/>
  <c r="D956" i="6"/>
  <c r="E948" i="6"/>
  <c r="E947" i="6"/>
  <c r="E946" i="6"/>
  <c r="E945" i="6"/>
  <c r="D957" i="6" s="1"/>
  <c r="E944" i="6"/>
  <c r="D959" i="6" s="1"/>
  <c r="E943" i="6"/>
  <c r="D955" i="6" s="1"/>
  <c r="E942" i="6"/>
  <c r="E941" i="6"/>
  <c r="E940" i="6"/>
  <c r="E939" i="6"/>
  <c r="E938" i="6"/>
  <c r="E937" i="6"/>
  <c r="E936" i="6"/>
  <c r="D952" i="6" s="1"/>
  <c r="E935" i="6"/>
  <c r="D954" i="6" s="1"/>
  <c r="D961" i="6" s="1"/>
  <c r="D920" i="6"/>
  <c r="D918" i="6"/>
  <c r="D916" i="6"/>
  <c r="E911" i="6"/>
  <c r="E910" i="6"/>
  <c r="E909" i="6"/>
  <c r="E908" i="6"/>
  <c r="E907" i="6"/>
  <c r="E906" i="6"/>
  <c r="E905" i="6"/>
  <c r="D919" i="6" s="1"/>
  <c r="E904" i="6"/>
  <c r="E903" i="6"/>
  <c r="E902" i="6"/>
  <c r="D917" i="6" s="1"/>
  <c r="E901" i="6"/>
  <c r="E900" i="6"/>
  <c r="E899" i="6"/>
  <c r="E898" i="6"/>
  <c r="D882" i="6"/>
  <c r="D881" i="6"/>
  <c r="E874" i="6"/>
  <c r="E873" i="6"/>
  <c r="E872" i="6"/>
  <c r="E871" i="6"/>
  <c r="E870" i="6"/>
  <c r="E869" i="6"/>
  <c r="E868" i="6"/>
  <c r="E867" i="6"/>
  <c r="E866" i="6"/>
  <c r="E865" i="6"/>
  <c r="D879" i="6" s="1"/>
  <c r="E864" i="6"/>
  <c r="E863" i="6"/>
  <c r="E862" i="6"/>
  <c r="E861" i="6"/>
  <c r="E837" i="6"/>
  <c r="E836" i="6"/>
  <c r="D847" i="6" s="1"/>
  <c r="E835" i="6"/>
  <c r="D845" i="6" s="1"/>
  <c r="E834" i="6"/>
  <c r="E833" i="6"/>
  <c r="D848" i="6" s="1"/>
  <c r="E832" i="6"/>
  <c r="D844" i="6" s="1"/>
  <c r="E831" i="6"/>
  <c r="E830" i="6"/>
  <c r="E829" i="6"/>
  <c r="E828" i="6"/>
  <c r="E827" i="6"/>
  <c r="E826" i="6"/>
  <c r="E825" i="6"/>
  <c r="E824" i="6"/>
  <c r="D843" i="6" s="1"/>
  <c r="D810" i="6"/>
  <c r="D804" i="6"/>
  <c r="E800" i="6"/>
  <c r="E799" i="6"/>
  <c r="E798" i="6"/>
  <c r="D808" i="6" s="1"/>
  <c r="E797" i="6"/>
  <c r="E796" i="6"/>
  <c r="D811" i="6" s="1"/>
  <c r="E795" i="6"/>
  <c r="D807" i="6" s="1"/>
  <c r="E794" i="6"/>
  <c r="E793" i="6"/>
  <c r="E792" i="6"/>
  <c r="E791" i="6"/>
  <c r="E790" i="6"/>
  <c r="D805" i="6" s="1"/>
  <c r="E789" i="6"/>
  <c r="E788" i="6"/>
  <c r="E787" i="6"/>
  <c r="D806" i="6" s="1"/>
  <c r="D813" i="6" s="1"/>
  <c r="D774" i="6"/>
  <c r="D773" i="6"/>
  <c r="D772" i="6"/>
  <c r="E763" i="6"/>
  <c r="E762" i="6"/>
  <c r="E761" i="6"/>
  <c r="D771" i="6" s="1"/>
  <c r="E760" i="6"/>
  <c r="E759" i="6"/>
  <c r="E758" i="6"/>
  <c r="D770" i="6" s="1"/>
  <c r="E757" i="6"/>
  <c r="E756" i="6"/>
  <c r="E755" i="6"/>
  <c r="E754" i="6"/>
  <c r="E753" i="6"/>
  <c r="D767" i="6" s="1"/>
  <c r="E752" i="6"/>
  <c r="E751" i="6"/>
  <c r="D779" i="6" s="1"/>
  <c r="D782" i="6" s="1"/>
  <c r="E750" i="6"/>
  <c r="D769" i="6" s="1"/>
  <c r="D736" i="6"/>
  <c r="D735" i="6"/>
  <c r="D734" i="6"/>
  <c r="E726" i="6"/>
  <c r="E725" i="6"/>
  <c r="E724" i="6"/>
  <c r="E723" i="6"/>
  <c r="E722" i="6"/>
  <c r="D737" i="6" s="1"/>
  <c r="E721" i="6"/>
  <c r="D733" i="6" s="1"/>
  <c r="E720" i="6"/>
  <c r="E719" i="6"/>
  <c r="E718" i="6"/>
  <c r="E717" i="6"/>
  <c r="E716" i="6"/>
  <c r="E715" i="6"/>
  <c r="E714" i="6"/>
  <c r="D742" i="6" s="1"/>
  <c r="D745" i="6" s="1"/>
  <c r="E713" i="6"/>
  <c r="D732" i="6" s="1"/>
  <c r="D739" i="6" s="1"/>
  <c r="D699" i="6"/>
  <c r="D697" i="6"/>
  <c r="D696" i="6"/>
  <c r="E689" i="6"/>
  <c r="E688" i="6"/>
  <c r="E687" i="6"/>
  <c r="E686" i="6"/>
  <c r="D698" i="6" s="1"/>
  <c r="E685" i="6"/>
  <c r="D700" i="6" s="1"/>
  <c r="E684" i="6"/>
  <c r="E683" i="6"/>
  <c r="E682" i="6"/>
  <c r="E681" i="6"/>
  <c r="E680" i="6"/>
  <c r="E679" i="6"/>
  <c r="E678" i="6"/>
  <c r="D693" i="6" s="1"/>
  <c r="E677" i="6"/>
  <c r="E676" i="6"/>
  <c r="D663" i="6"/>
  <c r="D660" i="6"/>
  <c r="D659" i="6"/>
  <c r="E652" i="6"/>
  <c r="E651" i="6"/>
  <c r="D662" i="6" s="1"/>
  <c r="E650" i="6"/>
  <c r="E649" i="6"/>
  <c r="D661" i="6" s="1"/>
  <c r="E648" i="6"/>
  <c r="E647" i="6"/>
  <c r="E646" i="6"/>
  <c r="E645" i="6"/>
  <c r="E644" i="6"/>
  <c r="E643" i="6"/>
  <c r="E642" i="6"/>
  <c r="E641" i="6"/>
  <c r="E640" i="6"/>
  <c r="E639" i="6"/>
  <c r="D622" i="6"/>
  <c r="E615" i="6"/>
  <c r="E614" i="6"/>
  <c r="D625" i="6" s="1"/>
  <c r="E613" i="6"/>
  <c r="E612" i="6"/>
  <c r="E611" i="6"/>
  <c r="D626" i="6" s="1"/>
  <c r="E610" i="6"/>
  <c r="E609" i="6"/>
  <c r="D623" i="6" s="1"/>
  <c r="E608" i="6"/>
  <c r="E607" i="6"/>
  <c r="E606" i="6"/>
  <c r="D621" i="6" s="1"/>
  <c r="E605" i="6"/>
  <c r="E604" i="6"/>
  <c r="E603" i="6"/>
  <c r="E602" i="6"/>
  <c r="D585" i="6"/>
  <c r="E578" i="6"/>
  <c r="E577" i="6"/>
  <c r="E576" i="6"/>
  <c r="E575" i="6"/>
  <c r="E574" i="6"/>
  <c r="E573" i="6"/>
  <c r="E572" i="6"/>
  <c r="D586" i="6" s="1"/>
  <c r="E571" i="6"/>
  <c r="E570" i="6"/>
  <c r="E569" i="6"/>
  <c r="D584" i="6" s="1"/>
  <c r="E568" i="6"/>
  <c r="E567" i="6"/>
  <c r="E566" i="6"/>
  <c r="D594" i="6" s="1"/>
  <c r="D597" i="6" s="1"/>
  <c r="E565" i="6"/>
  <c r="D549" i="6"/>
  <c r="D545" i="6"/>
  <c r="E541" i="6"/>
  <c r="E540" i="6"/>
  <c r="E539" i="6"/>
  <c r="E538" i="6"/>
  <c r="E537" i="6"/>
  <c r="E536" i="6"/>
  <c r="D548" i="6" s="1"/>
  <c r="E535" i="6"/>
  <c r="E534" i="6"/>
  <c r="D550" i="6" s="1"/>
  <c r="E533" i="6"/>
  <c r="E532" i="6"/>
  <c r="E531" i="6"/>
  <c r="E530" i="6"/>
  <c r="E529" i="6"/>
  <c r="D557" i="6" s="1"/>
  <c r="D560" i="6" s="1"/>
  <c r="E528" i="6"/>
  <c r="D515" i="6"/>
  <c r="D511" i="6"/>
  <c r="D508" i="6"/>
  <c r="E504" i="6"/>
  <c r="E503" i="6"/>
  <c r="E502" i="6"/>
  <c r="D512" i="6" s="1"/>
  <c r="E501" i="6"/>
  <c r="E500" i="6"/>
  <c r="D514" i="6" s="1"/>
  <c r="E499" i="6"/>
  <c r="E498" i="6"/>
  <c r="E497" i="6"/>
  <c r="D513" i="6" s="1"/>
  <c r="E496" i="6"/>
  <c r="E495" i="6"/>
  <c r="E494" i="6"/>
  <c r="E493" i="6"/>
  <c r="E492" i="6"/>
  <c r="E491" i="6"/>
  <c r="D478" i="6"/>
  <c r="D477" i="6"/>
  <c r="E467" i="6"/>
  <c r="E466" i="6"/>
  <c r="E465" i="6"/>
  <c r="D475" i="6" s="1"/>
  <c r="E464" i="6"/>
  <c r="E463" i="6"/>
  <c r="E462" i="6"/>
  <c r="D474" i="6" s="1"/>
  <c r="E461" i="6"/>
  <c r="E460" i="6"/>
  <c r="D476" i="6" s="1"/>
  <c r="E459" i="6"/>
  <c r="E458" i="6"/>
  <c r="E457" i="6"/>
  <c r="D471" i="6" s="1"/>
  <c r="E456" i="6"/>
  <c r="E455" i="6"/>
  <c r="E454" i="6"/>
  <c r="D440" i="6"/>
  <c r="D439" i="6"/>
  <c r="E430" i="6"/>
  <c r="E429" i="6"/>
  <c r="E428" i="6"/>
  <c r="D438" i="6" s="1"/>
  <c r="E427" i="6"/>
  <c r="E426" i="6"/>
  <c r="E425" i="6"/>
  <c r="D437" i="6" s="1"/>
  <c r="E424" i="6"/>
  <c r="E423" i="6"/>
  <c r="E422" i="6"/>
  <c r="E421" i="6"/>
  <c r="E420" i="6"/>
  <c r="E419" i="6"/>
  <c r="E418" i="6"/>
  <c r="E417" i="6"/>
  <c r="D403" i="6"/>
  <c r="D401" i="6"/>
  <c r="E393" i="6"/>
  <c r="E392" i="6"/>
  <c r="E391" i="6"/>
  <c r="E390" i="6"/>
  <c r="D402" i="6" s="1"/>
  <c r="E389" i="6"/>
  <c r="E388" i="6"/>
  <c r="D400" i="6" s="1"/>
  <c r="E387" i="6"/>
  <c r="E386" i="6"/>
  <c r="E385" i="6"/>
  <c r="E384" i="6"/>
  <c r="E383" i="6"/>
  <c r="E382" i="6"/>
  <c r="E381" i="6"/>
  <c r="E380" i="6"/>
  <c r="D367" i="6"/>
  <c r="D363" i="6"/>
  <c r="E356" i="6"/>
  <c r="E355" i="6"/>
  <c r="E354" i="6"/>
  <c r="E353" i="6"/>
  <c r="D365" i="6" s="1"/>
  <c r="E352" i="6"/>
  <c r="D366" i="6" s="1"/>
  <c r="E351" i="6"/>
  <c r="E350" i="6"/>
  <c r="D364" i="6" s="1"/>
  <c r="E349" i="6"/>
  <c r="E348" i="6"/>
  <c r="E347" i="6"/>
  <c r="E346" i="6"/>
  <c r="E345" i="6"/>
  <c r="E344" i="6"/>
  <c r="E343" i="6"/>
  <c r="D326" i="6"/>
  <c r="D325" i="6"/>
  <c r="E319" i="6"/>
  <c r="E318" i="6"/>
  <c r="D329" i="6" s="1"/>
  <c r="E317" i="6"/>
  <c r="E316" i="6"/>
  <c r="E315" i="6"/>
  <c r="D330" i="6" s="1"/>
  <c r="E314" i="6"/>
  <c r="E313" i="6"/>
  <c r="D327" i="6" s="1"/>
  <c r="E312" i="6"/>
  <c r="D328" i="6" s="1"/>
  <c r="E311" i="6"/>
  <c r="E310" i="6"/>
  <c r="E309" i="6"/>
  <c r="E308" i="6"/>
  <c r="E307" i="6"/>
  <c r="E306" i="6"/>
  <c r="D298" i="6"/>
  <c r="D301" i="6" s="1"/>
  <c r="D289" i="6"/>
  <c r="D288" i="6"/>
  <c r="D295" i="6" s="1"/>
  <c r="D287" i="6"/>
  <c r="E282" i="6"/>
  <c r="E281" i="6"/>
  <c r="E280" i="6"/>
  <c r="D290" i="6" s="1"/>
  <c r="E279" i="6"/>
  <c r="E278" i="6"/>
  <c r="E277" i="6"/>
  <c r="E276" i="6"/>
  <c r="E275" i="6"/>
  <c r="E274" i="6"/>
  <c r="E273" i="6"/>
  <c r="E272" i="6"/>
  <c r="E271" i="6"/>
  <c r="E270" i="6"/>
  <c r="E269" i="6"/>
  <c r="D261" i="6"/>
  <c r="D264" i="6" s="1"/>
  <c r="D253" i="6"/>
  <c r="E245" i="6"/>
  <c r="E244" i="6"/>
  <c r="E243" i="6"/>
  <c r="E242" i="6"/>
  <c r="E241" i="6"/>
  <c r="E240" i="6"/>
  <c r="D252" i="6" s="1"/>
  <c r="E239" i="6"/>
  <c r="E238" i="6"/>
  <c r="E237" i="6"/>
  <c r="E236" i="6"/>
  <c r="E235" i="6"/>
  <c r="E234" i="6"/>
  <c r="E233" i="6"/>
  <c r="D250" i="6" s="1"/>
  <c r="E232" i="6"/>
  <c r="D219" i="6"/>
  <c r="D215" i="6"/>
  <c r="D212" i="6"/>
  <c r="E208" i="6"/>
  <c r="E207" i="6"/>
  <c r="E206" i="6"/>
  <c r="D216" i="6" s="1"/>
  <c r="E205" i="6"/>
  <c r="E204" i="6"/>
  <c r="D218" i="6" s="1"/>
  <c r="E203" i="6"/>
  <c r="E202" i="6"/>
  <c r="E201" i="6"/>
  <c r="D217" i="6" s="1"/>
  <c r="E200" i="6"/>
  <c r="E199" i="6"/>
  <c r="E198" i="6"/>
  <c r="E197" i="6"/>
  <c r="E196" i="6"/>
  <c r="D224" i="6" s="1"/>
  <c r="D227" i="6" s="1"/>
  <c r="E195" i="6"/>
  <c r="D214" i="6" s="1"/>
  <c r="D182" i="6"/>
  <c r="D181" i="6"/>
  <c r="E171" i="6"/>
  <c r="E170" i="6"/>
  <c r="E169" i="6"/>
  <c r="D179" i="6" s="1"/>
  <c r="E168" i="6"/>
  <c r="E167" i="6"/>
  <c r="E166" i="6"/>
  <c r="D178" i="6" s="1"/>
  <c r="E165" i="6"/>
  <c r="E164" i="6"/>
  <c r="D180" i="6" s="1"/>
  <c r="E163" i="6"/>
  <c r="E162" i="6"/>
  <c r="E161" i="6"/>
  <c r="D175" i="6" s="1"/>
  <c r="E160" i="6"/>
  <c r="E159" i="6"/>
  <c r="D187" i="6" s="1"/>
  <c r="D190" i="6" s="1"/>
  <c r="E158" i="6"/>
  <c r="D177" i="6" s="1"/>
  <c r="D144" i="6"/>
  <c r="D143" i="6"/>
  <c r="E134" i="6"/>
  <c r="D150" i="6" s="1"/>
  <c r="D153" i="6" s="1"/>
  <c r="E133" i="6"/>
  <c r="E132" i="6"/>
  <c r="D142" i="6" s="1"/>
  <c r="E131" i="6"/>
  <c r="E130" i="6"/>
  <c r="E129" i="6"/>
  <c r="D141" i="6" s="1"/>
  <c r="E128" i="6"/>
  <c r="E127" i="6"/>
  <c r="E126" i="6"/>
  <c r="E125" i="6"/>
  <c r="E124" i="6"/>
  <c r="E123" i="6"/>
  <c r="E122" i="6"/>
  <c r="D139" i="6" s="1"/>
  <c r="E121" i="6"/>
  <c r="D107" i="6"/>
  <c r="D105" i="6"/>
  <c r="E97" i="6"/>
  <c r="E96" i="6"/>
  <c r="E95" i="6"/>
  <c r="E94" i="6"/>
  <c r="D106" i="6" s="1"/>
  <c r="E93" i="6"/>
  <c r="D108" i="6" s="1"/>
  <c r="E92" i="6"/>
  <c r="D104" i="6" s="1"/>
  <c r="E91" i="6"/>
  <c r="E90" i="6"/>
  <c r="E89" i="6"/>
  <c r="E88" i="6"/>
  <c r="E87" i="6"/>
  <c r="E86" i="6"/>
  <c r="D101" i="6" s="1"/>
  <c r="E85" i="6"/>
  <c r="E84" i="6"/>
  <c r="D71" i="6"/>
  <c r="D67" i="6"/>
  <c r="E60" i="6"/>
  <c r="E59" i="6"/>
  <c r="E58" i="6"/>
  <c r="D68" i="6" s="1"/>
  <c r="E57" i="6"/>
  <c r="D69" i="6" s="1"/>
  <c r="E56" i="6"/>
  <c r="D70" i="6" s="1"/>
  <c r="E55" i="6"/>
  <c r="E54" i="6"/>
  <c r="E53" i="6"/>
  <c r="E52" i="6"/>
  <c r="E51" i="6"/>
  <c r="E50" i="6"/>
  <c r="E49" i="6"/>
  <c r="E48" i="6"/>
  <c r="E47" i="6"/>
  <c r="B44" i="6"/>
  <c r="B81" i="6" s="1"/>
  <c r="B118" i="6" s="1"/>
  <c r="B155" i="6" s="1"/>
  <c r="B192" i="6" s="1"/>
  <c r="B229" i="6" s="1"/>
  <c r="B266" i="6" s="1"/>
  <c r="B303" i="6" s="1"/>
  <c r="B340" i="6" s="1"/>
  <c r="B377" i="6" s="1"/>
  <c r="B414" i="6" s="1"/>
  <c r="B451" i="6" s="1"/>
  <c r="B488" i="6" s="1"/>
  <c r="B525" i="6" s="1"/>
  <c r="B562" i="6" s="1"/>
  <c r="B599" i="6" s="1"/>
  <c r="B636" i="6" s="1"/>
  <c r="B673" i="6" s="1"/>
  <c r="B710" i="6" s="1"/>
  <c r="B747" i="6" s="1"/>
  <c r="B784" i="6" s="1"/>
  <c r="B821" i="6" s="1"/>
  <c r="B858" i="6" s="1"/>
  <c r="B895" i="6" s="1"/>
  <c r="B932" i="6" s="1"/>
  <c r="B969" i="6" s="1"/>
  <c r="B1006" i="6" s="1"/>
  <c r="B1043" i="6" s="1"/>
  <c r="B1080" i="6" s="1"/>
  <c r="B1117" i="6" s="1"/>
  <c r="B1154" i="6" s="1"/>
  <c r="B1191" i="6" s="1"/>
  <c r="B1228" i="6" s="1"/>
  <c r="B1265" i="6" s="1"/>
  <c r="B1302" i="6" s="1"/>
  <c r="B1339" i="6" s="1"/>
  <c r="B1376" i="6" s="1"/>
  <c r="B1413" i="6" s="1"/>
  <c r="B1450" i="6" s="1"/>
  <c r="B1487" i="6" s="1"/>
  <c r="B1524" i="6" s="1"/>
  <c r="B1561" i="6" s="1"/>
  <c r="B1598" i="6" s="1"/>
  <c r="B1635" i="6" s="1"/>
  <c r="B1672" i="6" s="1"/>
  <c r="B1709" i="6" s="1"/>
  <c r="B1746" i="6" s="1"/>
  <c r="B1783" i="6" s="1"/>
  <c r="B1820" i="6" s="1"/>
  <c r="B1857" i="6" s="1"/>
  <c r="B1894" i="6" s="1"/>
  <c r="B1931" i="6" s="1"/>
  <c r="B1968" i="6" s="1"/>
  <c r="B2005" i="6" s="1"/>
  <c r="B2042" i="6" s="1"/>
  <c r="B2079" i="6" s="1"/>
  <c r="B2116" i="6" s="1"/>
  <c r="B2153" i="6" s="1"/>
  <c r="B2190" i="6" s="1"/>
  <c r="B2227" i="6" s="1"/>
  <c r="B2264" i="6" s="1"/>
  <c r="B2301" i="6" s="1"/>
  <c r="B2338" i="6" s="1"/>
  <c r="B2375" i="6" s="1"/>
  <c r="B2412" i="6" s="1"/>
  <c r="B2449" i="6" s="1"/>
  <c r="B2486" i="6" s="1"/>
  <c r="B2523" i="6" s="1"/>
  <c r="B2560" i="6" s="1"/>
  <c r="B2597" i="6" s="1"/>
  <c r="B2634" i="6" s="1"/>
  <c r="B2671" i="6" s="1"/>
  <c r="B2708" i="6" s="1"/>
  <c r="B2745" i="6" s="1"/>
  <c r="B2782" i="6" s="1"/>
  <c r="B2819" i="6" s="1"/>
  <c r="B2856" i="6" s="1"/>
  <c r="B2893" i="6" s="1"/>
  <c r="B2930" i="6" s="1"/>
  <c r="B2967" i="6" s="1"/>
  <c r="B3004" i="6" s="1"/>
  <c r="B3041" i="6" s="1"/>
  <c r="B3078" i="6" s="1"/>
  <c r="B3115" i="6" s="1"/>
  <c r="B3152" i="6" s="1"/>
  <c r="B3189" i="6" s="1"/>
  <c r="B3226" i="6" s="1"/>
  <c r="B3263" i="6" s="1"/>
  <c r="B3300" i="6" s="1"/>
  <c r="B3337" i="6" s="1"/>
  <c r="B3374" i="6" s="1"/>
  <c r="B3411" i="6" s="1"/>
  <c r="B3448" i="6" s="1"/>
  <c r="B3485" i="6" s="1"/>
  <c r="B3522" i="6" s="1"/>
  <c r="B3559" i="6" s="1"/>
  <c r="B3596" i="6" s="1"/>
  <c r="B3633" i="6" s="1"/>
  <c r="B3670" i="6" s="1"/>
  <c r="B3707" i="6" s="1"/>
  <c r="B3744" i="6" s="1"/>
  <c r="B3781" i="6" s="1"/>
  <c r="B3818" i="6" s="1"/>
  <c r="B3855" i="6" s="1"/>
  <c r="B3892" i="6" s="1"/>
  <c r="B3929" i="6" s="1"/>
  <c r="B3966" i="6" s="1"/>
  <c r="B4003" i="6" s="1"/>
  <c r="B4040" i="6" s="1"/>
  <c r="B4077" i="6" s="1"/>
  <c r="B4114" i="6" s="1"/>
  <c r="B4151" i="6" s="1"/>
  <c r="B4188" i="6" s="1"/>
  <c r="B4225" i="6" s="1"/>
  <c r="B4262" i="6" s="1"/>
  <c r="B4299" i="6" s="1"/>
  <c r="B4336" i="6" s="1"/>
  <c r="B4373" i="6" s="1"/>
  <c r="B4410" i="6" s="1"/>
  <c r="B4447" i="6" s="1"/>
  <c r="B4484" i="6" s="1"/>
  <c r="B4521" i="6" s="1"/>
  <c r="B4558" i="6" s="1"/>
  <c r="B4595" i="6" s="1"/>
  <c r="B4632" i="6" s="1"/>
  <c r="B4669" i="6" s="1"/>
  <c r="B4706" i="6" s="1"/>
  <c r="B4743" i="6" s="1"/>
  <c r="D30" i="6"/>
  <c r="E23" i="6"/>
  <c r="E22" i="6"/>
  <c r="D33" i="6" s="1"/>
  <c r="E21" i="6"/>
  <c r="E20" i="6"/>
  <c r="E19" i="6"/>
  <c r="D34" i="6" s="1"/>
  <c r="E18" i="6"/>
  <c r="E17" i="6"/>
  <c r="D31" i="6" s="1"/>
  <c r="E16" i="6"/>
  <c r="D32" i="6" s="1"/>
  <c r="E15" i="6"/>
  <c r="E14" i="6"/>
  <c r="E13" i="6"/>
  <c r="E12" i="6"/>
  <c r="E11" i="6"/>
  <c r="E10" i="6"/>
  <c r="D29" i="6" s="1"/>
  <c r="B61" i="5"/>
  <c r="B60" i="5"/>
  <c r="B59" i="5"/>
  <c r="B58" i="5"/>
  <c r="B57" i="5"/>
  <c r="B56" i="5"/>
  <c r="B55" i="5"/>
  <c r="B54" i="5"/>
  <c r="B53" i="5"/>
  <c r="B52" i="5"/>
  <c r="B51" i="5"/>
  <c r="B50" i="5"/>
  <c r="B49" i="5"/>
  <c r="B48" i="5"/>
  <c r="B47" i="5"/>
  <c r="B46" i="5"/>
  <c r="B45" i="5"/>
  <c r="B44" i="5"/>
  <c r="B43" i="5"/>
  <c r="D36" i="5"/>
  <c r="H7" i="5"/>
  <c r="H8" i="5" s="1"/>
  <c r="H9" i="5" s="1"/>
  <c r="H10" i="5" s="1"/>
  <c r="H11" i="5" s="1"/>
  <c r="H12" i="5" s="1"/>
  <c r="H13" i="5" s="1"/>
  <c r="H14" i="5" s="1"/>
  <c r="H15" i="5" s="1"/>
  <c r="H16" i="5" s="1"/>
  <c r="H17" i="5" s="1"/>
  <c r="H18" i="5" s="1"/>
  <c r="H19" i="5" s="1"/>
  <c r="H20" i="5" s="1"/>
  <c r="H21" i="5" s="1"/>
  <c r="H22" i="5" s="1"/>
  <c r="H23" i="5" s="1"/>
  <c r="H24" i="5" s="1"/>
  <c r="H25" i="5" s="1"/>
  <c r="H26" i="5" s="1"/>
  <c r="H27" i="5" s="1"/>
  <c r="H28" i="5" s="1"/>
  <c r="H29" i="5" s="1"/>
  <c r="H30" i="5" s="1"/>
  <c r="H31" i="5" s="1"/>
  <c r="H32" i="5" s="1"/>
  <c r="H33" i="5" s="1"/>
  <c r="H36" i="5" s="1"/>
  <c r="G34" i="2" s="1"/>
  <c r="H34" i="2" s="1"/>
  <c r="J6" i="5"/>
  <c r="J7" i="5" s="1"/>
  <c r="J8" i="5" s="1"/>
  <c r="J9" i="5" s="1"/>
  <c r="J10" i="5" s="1"/>
  <c r="J11" i="5" s="1"/>
  <c r="J12" i="5" s="1"/>
  <c r="J13" i="5" s="1"/>
  <c r="J14" i="5" s="1"/>
  <c r="J15" i="5" s="1"/>
  <c r="J16" i="5" s="1"/>
  <c r="J17" i="5" s="1"/>
  <c r="J18" i="5" s="1"/>
  <c r="J19" i="5" s="1"/>
  <c r="J20" i="5" s="1"/>
  <c r="J21" i="5" s="1"/>
  <c r="J22" i="5" s="1"/>
  <c r="J23" i="5" s="1"/>
  <c r="J24" i="5" s="1"/>
  <c r="J25" i="5" s="1"/>
  <c r="J26" i="5" s="1"/>
  <c r="J27" i="5" s="1"/>
  <c r="J28" i="5" s="1"/>
  <c r="J29" i="5" s="1"/>
  <c r="J30" i="5" s="1"/>
  <c r="J31" i="5" s="1"/>
  <c r="J32" i="5" s="1"/>
  <c r="J33" i="5" s="1"/>
  <c r="J36" i="5" s="1"/>
  <c r="G36" i="2" s="1"/>
  <c r="H36" i="2" s="1"/>
  <c r="H6" i="5"/>
  <c r="F6" i="5"/>
  <c r="F7" i="5" s="1"/>
  <c r="F8" i="5" s="1"/>
  <c r="F9" i="5" s="1"/>
  <c r="F10" i="5" s="1"/>
  <c r="F11" i="5" s="1"/>
  <c r="F12" i="5" s="1"/>
  <c r="F13" i="5" s="1"/>
  <c r="F14" i="5" s="1"/>
  <c r="F15" i="5" s="1"/>
  <c r="F16" i="5" s="1"/>
  <c r="F17" i="5" s="1"/>
  <c r="F18" i="5" s="1"/>
  <c r="F19" i="5" s="1"/>
  <c r="F20" i="5" s="1"/>
  <c r="F21" i="5" s="1"/>
  <c r="F22" i="5" s="1"/>
  <c r="F23" i="5" s="1"/>
  <c r="F24" i="5" s="1"/>
  <c r="F25" i="5" s="1"/>
  <c r="F26" i="5" s="1"/>
  <c r="F27" i="5" s="1"/>
  <c r="F28" i="5" s="1"/>
  <c r="F29" i="5" s="1"/>
  <c r="F30" i="5" s="1"/>
  <c r="F31" i="5" s="1"/>
  <c r="F32" i="5" s="1"/>
  <c r="F33" i="5" s="1"/>
  <c r="F36" i="5" s="1"/>
  <c r="G32" i="2" s="1"/>
  <c r="H32" i="2" s="1"/>
  <c r="E6" i="5"/>
  <c r="E7" i="5" s="1"/>
  <c r="E8" i="5" s="1"/>
  <c r="E9" i="5" s="1"/>
  <c r="E10" i="5" s="1"/>
  <c r="E11" i="5" s="1"/>
  <c r="E12" i="5" s="1"/>
  <c r="E13" i="5" s="1"/>
  <c r="E14" i="5" s="1"/>
  <c r="E15" i="5" s="1"/>
  <c r="E16" i="5" s="1"/>
  <c r="E17" i="5" s="1"/>
  <c r="E18" i="5" s="1"/>
  <c r="E19" i="5" s="1"/>
  <c r="E20" i="5" s="1"/>
  <c r="E21" i="5" s="1"/>
  <c r="E22" i="5" s="1"/>
  <c r="E23" i="5" s="1"/>
  <c r="E24" i="5" s="1"/>
  <c r="E25" i="5" s="1"/>
  <c r="E26" i="5" s="1"/>
  <c r="E27" i="5" s="1"/>
  <c r="E28" i="5" s="1"/>
  <c r="E29" i="5" s="1"/>
  <c r="E30" i="5" s="1"/>
  <c r="E31" i="5" s="1"/>
  <c r="E32" i="5" s="1"/>
  <c r="E33" i="5" s="1"/>
  <c r="E36" i="5" s="1"/>
  <c r="G31" i="2" s="1"/>
  <c r="J5" i="5"/>
  <c r="I5" i="5"/>
  <c r="H5" i="5"/>
  <c r="G5" i="5"/>
  <c r="F5" i="5"/>
  <c r="E5" i="5"/>
  <c r="D36" i="4"/>
  <c r="H7" i="4"/>
  <c r="H8" i="4" s="1"/>
  <c r="H9" i="4" s="1"/>
  <c r="H10" i="4" s="1"/>
  <c r="H11" i="4" s="1"/>
  <c r="H12" i="4" s="1"/>
  <c r="H13" i="4" s="1"/>
  <c r="H14" i="4" s="1"/>
  <c r="H15" i="4" s="1"/>
  <c r="H16" i="4" s="1"/>
  <c r="H17" i="4" s="1"/>
  <c r="H18" i="4" s="1"/>
  <c r="H19" i="4" s="1"/>
  <c r="H20" i="4" s="1"/>
  <c r="H21" i="4" s="1"/>
  <c r="H22" i="4" s="1"/>
  <c r="H23" i="4" s="1"/>
  <c r="H24" i="4" s="1"/>
  <c r="H25" i="4" s="1"/>
  <c r="H26" i="4" s="1"/>
  <c r="H27" i="4" s="1"/>
  <c r="H28" i="4" s="1"/>
  <c r="H29" i="4" s="1"/>
  <c r="H30" i="4" s="1"/>
  <c r="H31" i="4" s="1"/>
  <c r="H32" i="4" s="1"/>
  <c r="H33" i="4" s="1"/>
  <c r="J6" i="4"/>
  <c r="J7" i="4" s="1"/>
  <c r="J8" i="4" s="1"/>
  <c r="J9" i="4" s="1"/>
  <c r="J10" i="4" s="1"/>
  <c r="J11" i="4" s="1"/>
  <c r="J12" i="4" s="1"/>
  <c r="J13" i="4" s="1"/>
  <c r="J14" i="4" s="1"/>
  <c r="J15" i="4" s="1"/>
  <c r="J16" i="4" s="1"/>
  <c r="J17" i="4" s="1"/>
  <c r="J18" i="4" s="1"/>
  <c r="J19" i="4" s="1"/>
  <c r="J20" i="4" s="1"/>
  <c r="J21" i="4" s="1"/>
  <c r="J22" i="4" s="1"/>
  <c r="J23" i="4" s="1"/>
  <c r="J24" i="4" s="1"/>
  <c r="J25" i="4" s="1"/>
  <c r="J26" i="4" s="1"/>
  <c r="J27" i="4" s="1"/>
  <c r="J28" i="4" s="1"/>
  <c r="J29" i="4" s="1"/>
  <c r="J30" i="4" s="1"/>
  <c r="J31" i="4" s="1"/>
  <c r="J32" i="4" s="1"/>
  <c r="J33" i="4" s="1"/>
  <c r="I6" i="4"/>
  <c r="I7" i="4" s="1"/>
  <c r="I8" i="4" s="1"/>
  <c r="I9" i="4" s="1"/>
  <c r="I10" i="4" s="1"/>
  <c r="I11" i="4" s="1"/>
  <c r="I12" i="4" s="1"/>
  <c r="I13" i="4" s="1"/>
  <c r="I14" i="4" s="1"/>
  <c r="I15" i="4" s="1"/>
  <c r="I16" i="4" s="1"/>
  <c r="I17" i="4" s="1"/>
  <c r="I18" i="4" s="1"/>
  <c r="I19" i="4" s="1"/>
  <c r="I20" i="4" s="1"/>
  <c r="I21" i="4" s="1"/>
  <c r="I22" i="4" s="1"/>
  <c r="I23" i="4" s="1"/>
  <c r="I24" i="4" s="1"/>
  <c r="I25" i="4" s="1"/>
  <c r="I26" i="4" s="1"/>
  <c r="I27" i="4" s="1"/>
  <c r="I28" i="4" s="1"/>
  <c r="I29" i="4" s="1"/>
  <c r="I30" i="4" s="1"/>
  <c r="I31" i="4" s="1"/>
  <c r="I32" i="4" s="1"/>
  <c r="I33" i="4" s="1"/>
  <c r="H6" i="4"/>
  <c r="E6" i="4"/>
  <c r="E7" i="4" s="1"/>
  <c r="E8" i="4" s="1"/>
  <c r="E9" i="4" s="1"/>
  <c r="E10" i="4" s="1"/>
  <c r="E11" i="4" s="1"/>
  <c r="E12" i="4" s="1"/>
  <c r="E13" i="4" s="1"/>
  <c r="E14" i="4" s="1"/>
  <c r="E15" i="4" s="1"/>
  <c r="E16" i="4" s="1"/>
  <c r="E17" i="4" s="1"/>
  <c r="E18" i="4" s="1"/>
  <c r="E19" i="4" s="1"/>
  <c r="E20" i="4" s="1"/>
  <c r="E21" i="4" s="1"/>
  <c r="E22" i="4" s="1"/>
  <c r="E23" i="4" s="1"/>
  <c r="E24" i="4" s="1"/>
  <c r="E25" i="4" s="1"/>
  <c r="E26" i="4" s="1"/>
  <c r="E27" i="4" s="1"/>
  <c r="E28" i="4" s="1"/>
  <c r="E29" i="4" s="1"/>
  <c r="E30" i="4" s="1"/>
  <c r="E31" i="4" s="1"/>
  <c r="E32" i="4" s="1"/>
  <c r="E33" i="4" s="1"/>
  <c r="J5" i="4"/>
  <c r="I5" i="4"/>
  <c r="H5" i="4"/>
  <c r="G5" i="4"/>
  <c r="F5" i="4"/>
  <c r="E5" i="4"/>
  <c r="D36" i="3"/>
  <c r="J6" i="3"/>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E6" i="3"/>
  <c r="E7" i="3" s="1"/>
  <c r="E8" i="3" s="1"/>
  <c r="E9" i="3" s="1"/>
  <c r="E10" i="3" s="1"/>
  <c r="E11" i="3" s="1"/>
  <c r="E12" i="3" s="1"/>
  <c r="E13" i="3" s="1"/>
  <c r="E14" i="3" s="1"/>
  <c r="E15" i="3" s="1"/>
  <c r="E16" i="3" s="1"/>
  <c r="E17" i="3" s="1"/>
  <c r="E18" i="3" s="1"/>
  <c r="E19" i="3" s="1"/>
  <c r="E20" i="3" s="1"/>
  <c r="E21" i="3" s="1"/>
  <c r="E22" i="3" s="1"/>
  <c r="E23" i="3" s="1"/>
  <c r="E24" i="3" s="1"/>
  <c r="E25" i="3" s="1"/>
  <c r="E26" i="3" s="1"/>
  <c r="E27" i="3" s="1"/>
  <c r="E28" i="3" s="1"/>
  <c r="E29" i="3" s="1"/>
  <c r="E30" i="3" s="1"/>
  <c r="E31" i="3" s="1"/>
  <c r="E32" i="3" s="1"/>
  <c r="E33" i="3" s="1"/>
  <c r="J5" i="3"/>
  <c r="I5" i="3"/>
  <c r="H5" i="3"/>
  <c r="G5" i="3"/>
  <c r="F5" i="3"/>
  <c r="E5" i="3"/>
  <c r="F76" i="2"/>
  <c r="D76" i="2"/>
  <c r="H59" i="2"/>
  <c r="G59" i="2"/>
  <c r="F59" i="2"/>
  <c r="E59" i="2"/>
  <c r="D59" i="2"/>
  <c r="C59" i="2"/>
  <c r="Q48" i="2"/>
  <c r="Q47" i="2"/>
  <c r="Q46" i="2"/>
  <c r="Q45" i="2"/>
  <c r="Q44" i="2"/>
  <c r="Q43" i="2"/>
  <c r="Q42" i="2"/>
  <c r="Q41" i="2"/>
  <c r="Q40" i="2"/>
  <c r="Q39" i="2"/>
  <c r="Q38" i="2"/>
  <c r="Q37" i="2"/>
  <c r="Q36" i="2"/>
  <c r="Q35" i="2"/>
  <c r="Q34" i="2"/>
  <c r="Q33" i="2"/>
  <c r="Q32" i="2"/>
  <c r="Q31" i="2"/>
  <c r="Q30" i="2"/>
  <c r="B30" i="2"/>
  <c r="Q29" i="2"/>
  <c r="Q27" i="2"/>
  <c r="V16" i="2"/>
  <c r="T16" i="2"/>
  <c r="R16" i="2"/>
  <c r="H16" i="2"/>
  <c r="F16" i="2"/>
  <c r="D16" i="2"/>
  <c r="U15" i="2"/>
  <c r="V15" i="2" s="1"/>
  <c r="S15" i="2"/>
  <c r="T15" i="2" s="1"/>
  <c r="R15" i="2"/>
  <c r="Q15" i="2"/>
  <c r="G15" i="2"/>
  <c r="I6" i="5" s="1"/>
  <c r="I7" i="5" s="1"/>
  <c r="I8" i="5" s="1"/>
  <c r="I9" i="5" s="1"/>
  <c r="I10" i="5" s="1"/>
  <c r="I11" i="5" s="1"/>
  <c r="I12" i="5" s="1"/>
  <c r="I13" i="5" s="1"/>
  <c r="I14" i="5" s="1"/>
  <c r="I15" i="5" s="1"/>
  <c r="I16" i="5" s="1"/>
  <c r="I17" i="5" s="1"/>
  <c r="I18" i="5" s="1"/>
  <c r="I19" i="5" s="1"/>
  <c r="I20" i="5" s="1"/>
  <c r="I21" i="5" s="1"/>
  <c r="I22" i="5" s="1"/>
  <c r="I23" i="5" s="1"/>
  <c r="I24" i="5" s="1"/>
  <c r="I25" i="5" s="1"/>
  <c r="I26" i="5" s="1"/>
  <c r="I27" i="5" s="1"/>
  <c r="I28" i="5" s="1"/>
  <c r="I29" i="5" s="1"/>
  <c r="I30" i="5" s="1"/>
  <c r="I31" i="5" s="1"/>
  <c r="I32" i="5" s="1"/>
  <c r="I33" i="5" s="1"/>
  <c r="I36" i="5" s="1"/>
  <c r="G35" i="2" s="1"/>
  <c r="H35" i="2" s="1"/>
  <c r="E15" i="2"/>
  <c r="F15" i="2" s="1"/>
  <c r="C15" i="2"/>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V14" i="2"/>
  <c r="T14" i="2"/>
  <c r="Q14" i="2"/>
  <c r="R14" i="2" s="1"/>
  <c r="H14" i="2"/>
  <c r="F14" i="2"/>
  <c r="C14" i="2"/>
  <c r="H6" i="3" s="1"/>
  <c r="H7" i="3" s="1"/>
  <c r="H8" i="3" s="1"/>
  <c r="H9" i="3" s="1"/>
  <c r="H10" i="3" s="1"/>
  <c r="H11" i="3" s="1"/>
  <c r="H12" i="3" s="1"/>
  <c r="H13" i="3" s="1"/>
  <c r="H14" i="3" s="1"/>
  <c r="H15" i="3" s="1"/>
  <c r="H16" i="3" s="1"/>
  <c r="H17" i="3" s="1"/>
  <c r="H18" i="3" s="1"/>
  <c r="H19" i="3" s="1"/>
  <c r="H20" i="3" s="1"/>
  <c r="H21" i="3" s="1"/>
  <c r="H22" i="3" s="1"/>
  <c r="H23" i="3" s="1"/>
  <c r="H24" i="3" s="1"/>
  <c r="H25" i="3" s="1"/>
  <c r="H26" i="3" s="1"/>
  <c r="H27" i="3" s="1"/>
  <c r="H28" i="3" s="1"/>
  <c r="H29" i="3" s="1"/>
  <c r="H30" i="3" s="1"/>
  <c r="H31" i="3" s="1"/>
  <c r="H32" i="3" s="1"/>
  <c r="H33" i="3" s="1"/>
  <c r="H34" i="3" s="1"/>
  <c r="V13" i="2"/>
  <c r="U13" i="2"/>
  <c r="S13" i="2"/>
  <c r="T13" i="2" s="1"/>
  <c r="Q13" i="2"/>
  <c r="R13" i="2" s="1"/>
  <c r="G13" i="2"/>
  <c r="H13" i="2" s="1"/>
  <c r="F13" i="2"/>
  <c r="E13" i="2"/>
  <c r="G6" i="4" s="1"/>
  <c r="G7" i="4" s="1"/>
  <c r="G8" i="4" s="1"/>
  <c r="G9" i="4" s="1"/>
  <c r="G10" i="4" s="1"/>
  <c r="G11" i="4" s="1"/>
  <c r="G12" i="4" s="1"/>
  <c r="G13" i="4" s="1"/>
  <c r="G14" i="4" s="1"/>
  <c r="G15" i="4" s="1"/>
  <c r="G16" i="4" s="1"/>
  <c r="G17" i="4" s="1"/>
  <c r="G18" i="4" s="1"/>
  <c r="G19" i="4" s="1"/>
  <c r="G20" i="4" s="1"/>
  <c r="G21" i="4" s="1"/>
  <c r="G22" i="4" s="1"/>
  <c r="G23" i="4" s="1"/>
  <c r="G24" i="4" s="1"/>
  <c r="G25" i="4" s="1"/>
  <c r="G26" i="4" s="1"/>
  <c r="G27" i="4" s="1"/>
  <c r="G28" i="4" s="1"/>
  <c r="G29" i="4" s="1"/>
  <c r="G30" i="4" s="1"/>
  <c r="G31" i="4" s="1"/>
  <c r="G32" i="4" s="1"/>
  <c r="G33" i="4" s="1"/>
  <c r="C13" i="2"/>
  <c r="G6" i="3" s="1"/>
  <c r="G7" i="3" s="1"/>
  <c r="G8" i="3" s="1"/>
  <c r="G9" i="3" s="1"/>
  <c r="G10" i="3" s="1"/>
  <c r="G11" i="3" s="1"/>
  <c r="G12" i="3" s="1"/>
  <c r="G13" i="3" s="1"/>
  <c r="G14" i="3" s="1"/>
  <c r="G15" i="3" s="1"/>
  <c r="G16" i="3" s="1"/>
  <c r="G17" i="3" s="1"/>
  <c r="G18" i="3" s="1"/>
  <c r="G19" i="3" s="1"/>
  <c r="G20" i="3" s="1"/>
  <c r="G21" i="3" s="1"/>
  <c r="G22" i="3" s="1"/>
  <c r="G23" i="3" s="1"/>
  <c r="G24" i="3" s="1"/>
  <c r="G25" i="3" s="1"/>
  <c r="G26" i="3" s="1"/>
  <c r="G27" i="3" s="1"/>
  <c r="G28" i="3" s="1"/>
  <c r="G29" i="3" s="1"/>
  <c r="G30" i="3" s="1"/>
  <c r="G31" i="3" s="1"/>
  <c r="G32" i="3" s="1"/>
  <c r="G33" i="3" s="1"/>
  <c r="G34" i="3" s="1"/>
  <c r="U12" i="2"/>
  <c r="V12" i="2" s="1"/>
  <c r="S12" i="2"/>
  <c r="T12" i="2" s="1"/>
  <c r="R12" i="2"/>
  <c r="Q12" i="2"/>
  <c r="G12" i="2"/>
  <c r="G17" i="2" s="1"/>
  <c r="H17" i="2" s="1"/>
  <c r="E12" i="2"/>
  <c r="F6" i="4" s="1"/>
  <c r="F7" i="4" s="1"/>
  <c r="F8" i="4" s="1"/>
  <c r="F9" i="4" s="1"/>
  <c r="F10" i="4" s="1"/>
  <c r="F11" i="4" s="1"/>
  <c r="F12" i="4" s="1"/>
  <c r="F13" i="4" s="1"/>
  <c r="F14" i="4" s="1"/>
  <c r="F15" i="4" s="1"/>
  <c r="F16" i="4" s="1"/>
  <c r="F17" i="4" s="1"/>
  <c r="F18" i="4" s="1"/>
  <c r="F19" i="4" s="1"/>
  <c r="F20" i="4" s="1"/>
  <c r="F21" i="4" s="1"/>
  <c r="F22" i="4" s="1"/>
  <c r="F23" i="4" s="1"/>
  <c r="F24" i="4" s="1"/>
  <c r="F25" i="4" s="1"/>
  <c r="F26" i="4" s="1"/>
  <c r="F27" i="4" s="1"/>
  <c r="F28" i="4" s="1"/>
  <c r="F29" i="4" s="1"/>
  <c r="F30" i="4" s="1"/>
  <c r="F31" i="4" s="1"/>
  <c r="F32" i="4" s="1"/>
  <c r="F33" i="4" s="1"/>
  <c r="C12" i="2"/>
  <c r="F6" i="3" s="1"/>
  <c r="F7" i="3" s="1"/>
  <c r="F8" i="3" s="1"/>
  <c r="F9" i="3" s="1"/>
  <c r="F10" i="3" s="1"/>
  <c r="F11" i="3" s="1"/>
  <c r="F12" i="3" s="1"/>
  <c r="F13" i="3" s="1"/>
  <c r="F14" i="3" s="1"/>
  <c r="F15" i="3" s="1"/>
  <c r="F16" i="3" s="1"/>
  <c r="F17" i="3" s="1"/>
  <c r="F18" i="3" s="1"/>
  <c r="F19" i="3" s="1"/>
  <c r="F20" i="3" s="1"/>
  <c r="F21" i="3" s="1"/>
  <c r="F22" i="3" s="1"/>
  <c r="F23" i="3" s="1"/>
  <c r="F24" i="3" s="1"/>
  <c r="F25" i="3" s="1"/>
  <c r="F26" i="3" s="1"/>
  <c r="F27" i="3" s="1"/>
  <c r="F28" i="3" s="1"/>
  <c r="F29" i="3" s="1"/>
  <c r="F30" i="3" s="1"/>
  <c r="F31" i="3" s="1"/>
  <c r="F32" i="3" s="1"/>
  <c r="F33" i="3" s="1"/>
  <c r="V11" i="2"/>
  <c r="T11" i="2"/>
  <c r="R11" i="2"/>
  <c r="H11" i="2"/>
  <c r="F11" i="2"/>
  <c r="D11" i="2"/>
  <c r="L312" i="9" l="1"/>
  <c r="L311" i="9"/>
  <c r="L296" i="9"/>
  <c r="L294" i="9"/>
  <c r="X294" i="9" s="1"/>
  <c r="E6" i="11" s="1"/>
  <c r="L297" i="9"/>
  <c r="L295" i="9"/>
  <c r="X295" i="9" s="1"/>
  <c r="E7" i="11" s="1"/>
  <c r="L308" i="9"/>
  <c r="X308" i="9" s="1"/>
  <c r="E20" i="11" s="1"/>
  <c r="L309" i="9"/>
  <c r="X309" i="9" s="1"/>
  <c r="E21" i="11" s="1"/>
  <c r="L310" i="9"/>
  <c r="L314" i="9"/>
  <c r="L313" i="9"/>
  <c r="L315" i="9"/>
  <c r="L322" i="9"/>
  <c r="L302" i="9"/>
  <c r="L301" i="9"/>
  <c r="X301" i="9" s="1"/>
  <c r="E13" i="11" s="1"/>
  <c r="L303" i="9"/>
  <c r="X303" i="9" s="1"/>
  <c r="E15" i="11" s="1"/>
  <c r="L318" i="9"/>
  <c r="L319" i="9"/>
  <c r="L317" i="9"/>
  <c r="L304" i="9"/>
  <c r="X304" i="9" s="1"/>
  <c r="E16" i="11" s="1"/>
  <c r="L307" i="9"/>
  <c r="L306" i="9"/>
  <c r="X306" i="9" s="1"/>
  <c r="E18" i="11" s="1"/>
  <c r="L305" i="9"/>
  <c r="X305" i="9" s="1"/>
  <c r="E17" i="11" s="1"/>
  <c r="L300" i="9"/>
  <c r="X300" i="9" s="1"/>
  <c r="E12" i="11" s="1"/>
  <c r="L299" i="9"/>
  <c r="J300" i="9"/>
  <c r="V300" i="9" s="1"/>
  <c r="C12" i="11" s="1"/>
  <c r="J299" i="9"/>
  <c r="V299" i="9" s="1"/>
  <c r="C11" i="11" s="1"/>
  <c r="J152" i="9"/>
  <c r="J143" i="9"/>
  <c r="J163" i="9"/>
  <c r="V163" i="9" s="1"/>
  <c r="M72" i="9"/>
  <c r="Y72" i="9" s="1"/>
  <c r="M273" i="9"/>
  <c r="Y273" i="9" s="1"/>
  <c r="M150" i="9"/>
  <c r="Y150" i="9" s="1"/>
  <c r="M99" i="9"/>
  <c r="M92" i="9"/>
  <c r="M283" i="9"/>
  <c r="J38" i="9"/>
  <c r="J127" i="9"/>
  <c r="V127" i="9" s="1"/>
  <c r="J208" i="9"/>
  <c r="V208" i="9" s="1"/>
  <c r="J39" i="9"/>
  <c r="V39" i="9" s="1"/>
  <c r="J186" i="9"/>
  <c r="V186" i="9" s="1"/>
  <c r="J215" i="9"/>
  <c r="J14" i="9"/>
  <c r="M192" i="9"/>
  <c r="Y192" i="9" s="1"/>
  <c r="M133" i="9"/>
  <c r="M50" i="9"/>
  <c r="Y50" i="9" s="1"/>
  <c r="J289" i="9"/>
  <c r="V289" i="9" s="1"/>
  <c r="J245" i="9"/>
  <c r="V245" i="9" s="1"/>
  <c r="J79" i="9"/>
  <c r="V79" i="9" s="1"/>
  <c r="O249" i="9"/>
  <c r="O258" i="9"/>
  <c r="O291" i="9"/>
  <c r="AA291" i="9" s="1"/>
  <c r="O147" i="9"/>
  <c r="AA147" i="9" s="1"/>
  <c r="AA295" i="9"/>
  <c r="H7" i="11" s="1"/>
  <c r="O88" i="9"/>
  <c r="AA88" i="9" s="1"/>
  <c r="O193" i="9"/>
  <c r="O110" i="9"/>
  <c r="O18" i="9"/>
  <c r="O109" i="9"/>
  <c r="O273" i="9"/>
  <c r="AA273" i="9" s="1"/>
  <c r="O150" i="9"/>
  <c r="AA150" i="9" s="1"/>
  <c r="O72" i="9"/>
  <c r="AA72" i="9" s="1"/>
  <c r="O264" i="9"/>
  <c r="AA264" i="9" s="1"/>
  <c r="O78" i="9"/>
  <c r="AA78" i="9" s="1"/>
  <c r="O190" i="9"/>
  <c r="AA190" i="9" s="1"/>
  <c r="O47" i="9"/>
  <c r="O48" i="9"/>
  <c r="AA48" i="9" s="1"/>
  <c r="O29" i="9"/>
  <c r="O160" i="9"/>
  <c r="AA160" i="9" s="1"/>
  <c r="O76" i="9"/>
  <c r="AA76" i="9" s="1"/>
  <c r="O278" i="9"/>
  <c r="AA278" i="9" s="1"/>
  <c r="O179" i="9"/>
  <c r="AA179" i="9" s="1"/>
  <c r="O106" i="9"/>
  <c r="AA106" i="9" s="1"/>
  <c r="O197" i="9"/>
  <c r="O116" i="9"/>
  <c r="AA116" i="9" s="1"/>
  <c r="O19" i="9"/>
  <c r="AA327" i="9"/>
  <c r="H39" i="11" s="1"/>
  <c r="O98" i="9"/>
  <c r="AA98" i="9" s="1"/>
  <c r="O233" i="9"/>
  <c r="AA233" i="9" s="1"/>
  <c r="O220" i="9"/>
  <c r="AA220" i="9" s="1"/>
  <c r="O54" i="9"/>
  <c r="AA54" i="9" s="1"/>
  <c r="U209" i="9"/>
  <c r="U205" i="9"/>
  <c r="U203" i="9"/>
  <c r="U194" i="9"/>
  <c r="U124" i="9"/>
  <c r="U121" i="9"/>
  <c r="U43" i="9"/>
  <c r="U32" i="9"/>
  <c r="O184" i="9"/>
  <c r="O180" i="9"/>
  <c r="AA180" i="9" s="1"/>
  <c r="O119" i="9"/>
  <c r="AA119" i="9" s="1"/>
  <c r="O103" i="9"/>
  <c r="AA103" i="9" s="1"/>
  <c r="O24" i="9"/>
  <c r="AA24" i="9" s="1"/>
  <c r="O200" i="9"/>
  <c r="AA200" i="9" s="1"/>
  <c r="O234" i="9"/>
  <c r="O221" i="9"/>
  <c r="O56" i="9"/>
  <c r="AA301" i="9"/>
  <c r="H13" i="11" s="1"/>
  <c r="AA302" i="9"/>
  <c r="H14" i="11" s="1"/>
  <c r="AA303" i="9"/>
  <c r="H15" i="11" s="1"/>
  <c r="AA322" i="9"/>
  <c r="H34" i="11" s="1"/>
  <c r="O292" i="9"/>
  <c r="AA292" i="9" s="1"/>
  <c r="O162" i="9"/>
  <c r="AA162" i="9" s="1"/>
  <c r="O153" i="9"/>
  <c r="AA153" i="9" s="1"/>
  <c r="O142" i="9"/>
  <c r="O97" i="9"/>
  <c r="AA97" i="9" s="1"/>
  <c r="U206" i="9"/>
  <c r="U193" i="9"/>
  <c r="U182" i="9"/>
  <c r="U115" i="9"/>
  <c r="U109" i="9"/>
  <c r="O195" i="9"/>
  <c r="O43" i="9"/>
  <c r="O25" i="9"/>
  <c r="O112" i="9"/>
  <c r="O28" i="9"/>
  <c r="U187" i="9"/>
  <c r="U130" i="9"/>
  <c r="U45" i="9"/>
  <c r="O49" i="9"/>
  <c r="O148" i="9"/>
  <c r="AA148" i="9" s="1"/>
  <c r="O247" i="9"/>
  <c r="AA247" i="9" s="1"/>
  <c r="AA305" i="9"/>
  <c r="H17" i="11" s="1"/>
  <c r="AA304" i="9"/>
  <c r="H16" i="11" s="1"/>
  <c r="O170" i="9"/>
  <c r="AA170" i="9" s="1"/>
  <c r="O155" i="9"/>
  <c r="AA155" i="9" s="1"/>
  <c r="O145" i="9"/>
  <c r="AA145" i="9" s="1"/>
  <c r="O138" i="9"/>
  <c r="AA138" i="9" s="1"/>
  <c r="O293" i="9"/>
  <c r="AA293" i="9" s="1"/>
  <c r="O279" i="9"/>
  <c r="AA279" i="9" s="1"/>
  <c r="O204" i="9"/>
  <c r="O123" i="9"/>
  <c r="AA123" i="9" s="1"/>
  <c r="O34" i="9"/>
  <c r="AA34" i="9" s="1"/>
  <c r="O223" i="9"/>
  <c r="AA223" i="9" s="1"/>
  <c r="O60" i="9"/>
  <c r="AA60" i="9" s="1"/>
  <c r="O237" i="9"/>
  <c r="AA237" i="9" s="1"/>
  <c r="O140" i="9"/>
  <c r="AA140" i="9" s="1"/>
  <c r="O246" i="9"/>
  <c r="AA246" i="9" s="1"/>
  <c r="U235" i="9"/>
  <c r="U113" i="9"/>
  <c r="O244" i="9"/>
  <c r="O207" i="9"/>
  <c r="AA207" i="9" s="1"/>
  <c r="O128" i="9"/>
  <c r="AA128" i="9" s="1"/>
  <c r="O114" i="9"/>
  <c r="U229" i="9"/>
  <c r="U216" i="9"/>
  <c r="U211" i="9"/>
  <c r="U210" i="9"/>
  <c r="U195" i="9"/>
  <c r="U181" i="9"/>
  <c r="U129" i="9"/>
  <c r="O188" i="9"/>
  <c r="O182" i="9"/>
  <c r="O115" i="9"/>
  <c r="O65" i="9"/>
  <c r="O40" i="9"/>
  <c r="O272" i="9"/>
  <c r="AA272" i="9" s="1"/>
  <c r="O275" i="9"/>
  <c r="AA275" i="9" s="1"/>
  <c r="O267" i="9"/>
  <c r="AA267" i="9" s="1"/>
  <c r="O169" i="9"/>
  <c r="AA169" i="9" s="1"/>
  <c r="O168" i="9"/>
  <c r="AA168" i="9" s="1"/>
  <c r="O157" i="9"/>
  <c r="AA157" i="9" s="1"/>
  <c r="O270" i="9"/>
  <c r="O74" i="9"/>
  <c r="AA309" i="9"/>
  <c r="H21" i="11" s="1"/>
  <c r="O96" i="9"/>
  <c r="AA96" i="9" s="1"/>
  <c r="O274" i="9"/>
  <c r="AA274" i="9" s="1"/>
  <c r="O151" i="9"/>
  <c r="AA151" i="9" s="1"/>
  <c r="O230" i="9"/>
  <c r="O217" i="9"/>
  <c r="M295" i="9"/>
  <c r="M296" i="9"/>
  <c r="Y296" i="9" s="1"/>
  <c r="M88" i="9"/>
  <c r="Y88" i="9" s="1"/>
  <c r="M297" i="9"/>
  <c r="Y297" i="9" s="1"/>
  <c r="M249" i="9"/>
  <c r="Y249" i="9" s="1"/>
  <c r="M258" i="9"/>
  <c r="Y258" i="9" s="1"/>
  <c r="M291" i="9"/>
  <c r="Y291" i="9" s="1"/>
  <c r="M147" i="9"/>
  <c r="M109" i="9"/>
  <c r="M193" i="9"/>
  <c r="M110" i="9"/>
  <c r="M18" i="9"/>
  <c r="Y18" i="9" s="1"/>
  <c r="J219" i="9"/>
  <c r="V219" i="9" s="1"/>
  <c r="J111" i="9"/>
  <c r="J198" i="9"/>
  <c r="J107" i="9"/>
  <c r="V107" i="9" s="1"/>
  <c r="J232" i="9"/>
  <c r="J117" i="9"/>
  <c r="V117" i="9" s="1"/>
  <c r="J212" i="9"/>
  <c r="V212" i="9" s="1"/>
  <c r="J52" i="9"/>
  <c r="V52" i="9" s="1"/>
  <c r="J183" i="9"/>
  <c r="V183" i="9" s="1"/>
  <c r="M201" i="9"/>
  <c r="Y201" i="9" s="1"/>
  <c r="M16" i="9"/>
  <c r="J55" i="9"/>
  <c r="V55" i="9" s="1"/>
  <c r="J213" i="9"/>
  <c r="J285" i="9"/>
  <c r="V285" i="9" s="1"/>
  <c r="J102" i="9"/>
  <c r="V102" i="9" s="1"/>
  <c r="J94" i="9"/>
  <c r="V94" i="9" s="1"/>
  <c r="M124" i="9"/>
  <c r="M205" i="9"/>
  <c r="M125" i="9"/>
  <c r="M36" i="9"/>
  <c r="M35" i="9"/>
  <c r="S40" i="9"/>
  <c r="S110" i="9"/>
  <c r="S65" i="9"/>
  <c r="M206" i="9"/>
  <c r="M211" i="9"/>
  <c r="M181" i="9"/>
  <c r="M37" i="9"/>
  <c r="M13" i="9"/>
  <c r="J290" i="9"/>
  <c r="V290" i="9" s="1"/>
  <c r="J241" i="9"/>
  <c r="V241" i="9" s="1"/>
  <c r="J227" i="9"/>
  <c r="V227" i="9" s="1"/>
  <c r="J68" i="9"/>
  <c r="V68" i="9" s="1"/>
  <c r="J15" i="9"/>
  <c r="V15" i="9" s="1"/>
  <c r="J257" i="9"/>
  <c r="J248" i="9"/>
  <c r="V248" i="9" s="1"/>
  <c r="J89" i="9"/>
  <c r="J135" i="9"/>
  <c r="V135" i="9" s="1"/>
  <c r="J83" i="9"/>
  <c r="V83" i="9" s="1"/>
  <c r="J146" i="9"/>
  <c r="V146" i="9" s="1"/>
  <c r="O256" i="9"/>
  <c r="AA256" i="9" s="1"/>
  <c r="O250" i="9"/>
  <c r="AA250" i="9" s="1"/>
  <c r="O192" i="9"/>
  <c r="AA192" i="9" s="1"/>
  <c r="O133" i="9"/>
  <c r="AA133" i="9" s="1"/>
  <c r="O50" i="9"/>
  <c r="P173" i="9"/>
  <c r="J298" i="9"/>
  <c r="J280" i="9"/>
  <c r="V280" i="9" s="1"/>
  <c r="J175" i="9"/>
  <c r="V175" i="9" s="1"/>
  <c r="J101" i="9"/>
  <c r="V101" i="9" s="1"/>
  <c r="J95" i="9"/>
  <c r="J171" i="9"/>
  <c r="J167" i="9"/>
  <c r="J173" i="9"/>
  <c r="J172" i="9"/>
  <c r="V172" i="9" s="1"/>
  <c r="M300" i="9"/>
  <c r="Y300" i="9" s="1"/>
  <c r="M163" i="9"/>
  <c r="Y163" i="9" s="1"/>
  <c r="M152" i="9"/>
  <c r="Y152" i="9" s="1"/>
  <c r="M143" i="9"/>
  <c r="Y143" i="9" s="1"/>
  <c r="M299" i="9"/>
  <c r="J312" i="9"/>
  <c r="V312" i="9" s="1"/>
  <c r="C24" i="11" s="1"/>
  <c r="J311" i="9"/>
  <c r="V311" i="9" s="1"/>
  <c r="C23" i="11" s="1"/>
  <c r="J269" i="9"/>
  <c r="V269" i="9" s="1"/>
  <c r="J255" i="9"/>
  <c r="V255" i="9" s="1"/>
  <c r="M198" i="9"/>
  <c r="Y198" i="9" s="1"/>
  <c r="M107" i="9"/>
  <c r="Y107" i="9" s="1"/>
  <c r="M232" i="9"/>
  <c r="M212" i="9"/>
  <c r="Y212" i="9" s="1"/>
  <c r="M111" i="9"/>
  <c r="M52" i="9"/>
  <c r="Y52" i="9" s="1"/>
  <c r="M219" i="9"/>
  <c r="Y219" i="9" s="1"/>
  <c r="M117" i="9"/>
  <c r="Y117" i="9" s="1"/>
  <c r="M183" i="9"/>
  <c r="Y183" i="9" s="1"/>
  <c r="J194" i="9"/>
  <c r="J20" i="9"/>
  <c r="J263" i="9"/>
  <c r="V263" i="9" s="1"/>
  <c r="J80" i="9"/>
  <c r="J84" i="9"/>
  <c r="V84" i="9" s="1"/>
  <c r="M75" i="9"/>
  <c r="Y75" i="9" s="1"/>
  <c r="M313" i="9"/>
  <c r="Y313" i="9" s="1"/>
  <c r="M314" i="9"/>
  <c r="Y314" i="9" s="1"/>
  <c r="M315" i="9"/>
  <c r="Y315" i="9" s="1"/>
  <c r="M268" i="9"/>
  <c r="Y268" i="9" s="1"/>
  <c r="M159" i="9"/>
  <c r="Y159" i="9" s="1"/>
  <c r="M277" i="9"/>
  <c r="J282" i="9"/>
  <c r="V282" i="9" s="1"/>
  <c r="J91" i="9"/>
  <c r="V91" i="9" s="1"/>
  <c r="P202" i="9"/>
  <c r="P196" i="9"/>
  <c r="P27" i="9"/>
  <c r="J199" i="9"/>
  <c r="J23" i="9"/>
  <c r="V23" i="9" s="1"/>
  <c r="J118" i="9"/>
  <c r="M213" i="9"/>
  <c r="Y213" i="9" s="1"/>
  <c r="M55" i="9"/>
  <c r="Y55" i="9" s="1"/>
  <c r="S234" i="9"/>
  <c r="S221" i="9"/>
  <c r="S111" i="9"/>
  <c r="M236" i="9"/>
  <c r="M222" i="9"/>
  <c r="M214" i="9"/>
  <c r="M6" i="9"/>
  <c r="Y6" i="9" s="1"/>
  <c r="M57" i="9"/>
  <c r="Y57" i="9" s="1"/>
  <c r="M185" i="9"/>
  <c r="Y185" i="9" s="1"/>
  <c r="J316" i="9"/>
  <c r="V316" i="9" s="1"/>
  <c r="C28" i="11" s="1"/>
  <c r="J174" i="9"/>
  <c r="V174" i="9" s="1"/>
  <c r="J156" i="9"/>
  <c r="V156" i="9" s="1"/>
  <c r="J81" i="9"/>
  <c r="V81" i="9" s="1"/>
  <c r="J87" i="9"/>
  <c r="M102" i="9"/>
  <c r="Y102" i="9" s="1"/>
  <c r="M94" i="9"/>
  <c r="Y94" i="9" s="1"/>
  <c r="M285" i="9"/>
  <c r="Y285" i="9" s="1"/>
  <c r="M189" i="9"/>
  <c r="Y189" i="9" s="1"/>
  <c r="M46" i="9"/>
  <c r="Y46" i="9" s="1"/>
  <c r="M132" i="9"/>
  <c r="Y132" i="9" s="1"/>
  <c r="M260" i="9"/>
  <c r="M253" i="9"/>
  <c r="J30" i="9"/>
  <c r="J235" i="9"/>
  <c r="J113" i="9"/>
  <c r="S230" i="9"/>
  <c r="S217" i="9"/>
  <c r="S131" i="9"/>
  <c r="P244" i="9"/>
  <c r="P112" i="9"/>
  <c r="P30" i="9"/>
  <c r="P28" i="9"/>
  <c r="J202" i="9"/>
  <c r="J108" i="9"/>
  <c r="V108" i="9" s="1"/>
  <c r="J120" i="9"/>
  <c r="V120" i="9" s="1"/>
  <c r="J17" i="9"/>
  <c r="V17" i="9" s="1"/>
  <c r="J265" i="9"/>
  <c r="V265" i="9" s="1"/>
  <c r="J73" i="9"/>
  <c r="J82" i="9"/>
  <c r="V82" i="9" s="1"/>
  <c r="J161" i="9"/>
  <c r="V161" i="9" s="1"/>
  <c r="M266" i="9"/>
  <c r="Y266" i="9" s="1"/>
  <c r="M276" i="9"/>
  <c r="Y276" i="9" s="1"/>
  <c r="M165" i="9"/>
  <c r="Y165" i="9" s="1"/>
  <c r="M158" i="9"/>
  <c r="M76" i="9"/>
  <c r="Y76" i="9" s="1"/>
  <c r="M160" i="9"/>
  <c r="M278" i="9"/>
  <c r="Y278" i="9" s="1"/>
  <c r="J252" i="9"/>
  <c r="V252" i="9" s="1"/>
  <c r="J100" i="9"/>
  <c r="V100" i="9" s="1"/>
  <c r="M238" i="9"/>
  <c r="Y238" i="9" s="1"/>
  <c r="M224" i="9"/>
  <c r="Y224" i="9" s="1"/>
  <c r="M8" i="9"/>
  <c r="M61" i="9"/>
  <c r="J239" i="9"/>
  <c r="J225" i="9"/>
  <c r="V225" i="9" s="1"/>
  <c r="J62" i="9"/>
  <c r="V62" i="9" s="1"/>
  <c r="J9" i="9"/>
  <c r="V9" i="9" s="1"/>
  <c r="J240" i="9"/>
  <c r="V240" i="9" s="1"/>
  <c r="J226" i="9"/>
  <c r="V226" i="9" s="1"/>
  <c r="J63" i="9"/>
  <c r="V63" i="9" s="1"/>
  <c r="J51" i="9"/>
  <c r="V51" i="9" s="1"/>
  <c r="M127" i="9"/>
  <c r="M38" i="9"/>
  <c r="Y38" i="9" s="1"/>
  <c r="M208" i="9"/>
  <c r="Y208" i="9" s="1"/>
  <c r="M215" i="9"/>
  <c r="Y215" i="9" s="1"/>
  <c r="M186" i="9"/>
  <c r="Y186" i="9" s="1"/>
  <c r="M39" i="9"/>
  <c r="Y39" i="9" s="1"/>
  <c r="M14" i="9"/>
  <c r="Y14" i="9" s="1"/>
  <c r="P298" i="9"/>
  <c r="J251" i="9"/>
  <c r="V251" i="9" s="1"/>
  <c r="J166" i="9"/>
  <c r="V166" i="9" s="1"/>
  <c r="J139" i="9"/>
  <c r="V139" i="9" s="1"/>
  <c r="M287" i="9"/>
  <c r="Y287" i="9" s="1"/>
  <c r="M93" i="9"/>
  <c r="Y93" i="9" s="1"/>
  <c r="M79" i="9"/>
  <c r="Y79" i="9" s="1"/>
  <c r="M289" i="9"/>
  <c r="Y289" i="9" s="1"/>
  <c r="M245" i="9"/>
  <c r="J288" i="9"/>
  <c r="J261" i="9"/>
  <c r="V261" i="9" s="1"/>
  <c r="M318" i="9"/>
  <c r="Y318" i="9" s="1"/>
  <c r="M319" i="9"/>
  <c r="Y319" i="9" s="1"/>
  <c r="M149" i="9"/>
  <c r="Y149" i="9" s="1"/>
  <c r="M317" i="9"/>
  <c r="Y317" i="9" s="1"/>
  <c r="M262" i="9"/>
  <c r="Y262" i="9" s="1"/>
  <c r="M254" i="9"/>
  <c r="Y254" i="9" s="1"/>
  <c r="M241" i="9"/>
  <c r="M227" i="9"/>
  <c r="Y227" i="9" s="1"/>
  <c r="M290" i="9"/>
  <c r="Y290" i="9" s="1"/>
  <c r="M68" i="9"/>
  <c r="Y68" i="9" s="1"/>
  <c r="M15" i="9"/>
  <c r="Y15" i="9" s="1"/>
  <c r="P231" i="9"/>
  <c r="P218" i="9"/>
  <c r="J242" i="9"/>
  <c r="V242" i="9" s="1"/>
  <c r="J228" i="9"/>
  <c r="J69" i="9"/>
  <c r="V69" i="9" s="1"/>
  <c r="J70" i="9"/>
  <c r="V70" i="9" s="1"/>
  <c r="J10" i="9"/>
  <c r="V10" i="9" s="1"/>
  <c r="M248" i="9"/>
  <c r="Y248" i="9" s="1"/>
  <c r="M89" i="9"/>
  <c r="Y89" i="9" s="1"/>
  <c r="M83" i="9"/>
  <c r="Y83" i="9" s="1"/>
  <c r="M257" i="9"/>
  <c r="Y257" i="9" s="1"/>
  <c r="M146" i="9"/>
  <c r="M135" i="9"/>
  <c r="Y135" i="9" s="1"/>
  <c r="J231" i="9"/>
  <c r="J218" i="9"/>
  <c r="J71" i="9"/>
  <c r="V71" i="9" s="1"/>
  <c r="J131" i="9"/>
  <c r="J11" i="9"/>
  <c r="V11" i="9" s="1"/>
  <c r="O127" i="9"/>
  <c r="AA127" i="9" s="1"/>
  <c r="O38" i="9"/>
  <c r="O208" i="9"/>
  <c r="AA208" i="9" s="1"/>
  <c r="O215" i="9"/>
  <c r="AA215" i="9" s="1"/>
  <c r="O186" i="9"/>
  <c r="AA186" i="9" s="1"/>
  <c r="O39" i="9"/>
  <c r="AA39" i="9" s="1"/>
  <c r="O14" i="9"/>
  <c r="AA14" i="9" s="1"/>
  <c r="O287" i="9"/>
  <c r="AA287" i="9" s="1"/>
  <c r="O93" i="9"/>
  <c r="O289" i="9"/>
  <c r="AA289" i="9" s="1"/>
  <c r="O245" i="9"/>
  <c r="AA245" i="9" s="1"/>
  <c r="O79" i="9"/>
  <c r="AA79" i="9" s="1"/>
  <c r="AA319" i="9"/>
  <c r="H31" i="11" s="1"/>
  <c r="O149" i="9"/>
  <c r="AA149" i="9" s="1"/>
  <c r="O262" i="9"/>
  <c r="AA262" i="9" s="1"/>
  <c r="O254" i="9"/>
  <c r="AA254" i="9" s="1"/>
  <c r="O227" i="9"/>
  <c r="AA227" i="9" s="1"/>
  <c r="O290" i="9"/>
  <c r="AA290" i="9" s="1"/>
  <c r="O241" i="9"/>
  <c r="AA241" i="9" s="1"/>
  <c r="O15" i="9"/>
  <c r="AA15" i="9" s="1"/>
  <c r="O68" i="9"/>
  <c r="AA68" i="9" s="1"/>
  <c r="O248" i="9"/>
  <c r="AA248" i="9" s="1"/>
  <c r="O257" i="9"/>
  <c r="AA257" i="9" s="1"/>
  <c r="O146" i="9"/>
  <c r="AA146" i="9" s="1"/>
  <c r="O135" i="9"/>
  <c r="AA135" i="9" s="1"/>
  <c r="O83" i="9"/>
  <c r="AA83" i="9" s="1"/>
  <c r="O89" i="9"/>
  <c r="AA89" i="9" s="1"/>
  <c r="S188" i="9"/>
  <c r="M229" i="9"/>
  <c r="M216" i="9"/>
  <c r="M210" i="9"/>
  <c r="M53" i="9"/>
  <c r="Y53" i="9" s="1"/>
  <c r="M129" i="9"/>
  <c r="M44" i="9"/>
  <c r="Y44" i="9" s="1"/>
  <c r="J315" i="9"/>
  <c r="V315" i="9" s="1"/>
  <c r="C27" i="11" s="1"/>
  <c r="J314" i="9"/>
  <c r="V314" i="9" s="1"/>
  <c r="C26" i="11" s="1"/>
  <c r="J313" i="9"/>
  <c r="V313" i="9" s="1"/>
  <c r="C25" i="11" s="1"/>
  <c r="J277" i="9"/>
  <c r="V277" i="9" s="1"/>
  <c r="J268" i="9"/>
  <c r="V268" i="9" s="1"/>
  <c r="J75" i="9"/>
  <c r="V75" i="9" s="1"/>
  <c r="J159" i="9"/>
  <c r="V159" i="9" s="1"/>
  <c r="M85" i="9"/>
  <c r="Y85" i="9" s="1"/>
  <c r="M326" i="9"/>
  <c r="Y326" i="9" s="1"/>
  <c r="S49" i="9"/>
  <c r="M130" i="9"/>
  <c r="M187" i="9"/>
  <c r="M45" i="9"/>
  <c r="P234" i="9"/>
  <c r="P221" i="9"/>
  <c r="P111" i="9"/>
  <c r="J236" i="9"/>
  <c r="V236" i="9" s="1"/>
  <c r="J222" i="9"/>
  <c r="V222" i="9" s="1"/>
  <c r="J214" i="9"/>
  <c r="V214" i="9" s="1"/>
  <c r="J185" i="9"/>
  <c r="V185" i="9" s="1"/>
  <c r="J57" i="9"/>
  <c r="V57" i="9" s="1"/>
  <c r="J6" i="9"/>
  <c r="V6" i="9" s="1"/>
  <c r="M264" i="9"/>
  <c r="Y264" i="9" s="1"/>
  <c r="M78" i="9"/>
  <c r="Y78" i="9" s="1"/>
  <c r="M190" i="9"/>
  <c r="Y190" i="9" s="1"/>
  <c r="M47" i="9"/>
  <c r="Y47" i="9" s="1"/>
  <c r="O201" i="9"/>
  <c r="AA201" i="9" s="1"/>
  <c r="O16" i="9"/>
  <c r="AA16" i="9" s="1"/>
  <c r="U49" i="9"/>
  <c r="O187" i="9"/>
  <c r="O130" i="9"/>
  <c r="O45" i="9"/>
  <c r="O196" i="9"/>
  <c r="O27" i="9"/>
  <c r="O125" i="9"/>
  <c r="AA125" i="9" s="1"/>
  <c r="O205" i="9"/>
  <c r="O36" i="9"/>
  <c r="O124" i="9"/>
  <c r="O35" i="9"/>
  <c r="O243" i="9"/>
  <c r="AA243" i="9" s="1"/>
  <c r="O134" i="9"/>
  <c r="AA134" i="9" s="1"/>
  <c r="O163" i="9"/>
  <c r="AA163" i="9" s="1"/>
  <c r="O152" i="9"/>
  <c r="AA152" i="9" s="1"/>
  <c r="O143" i="9"/>
  <c r="AA143" i="9" s="1"/>
  <c r="AA300" i="9"/>
  <c r="H12" i="11" s="1"/>
  <c r="O232" i="9"/>
  <c r="AA232" i="9" s="1"/>
  <c r="O212" i="9"/>
  <c r="AA212" i="9" s="1"/>
  <c r="O219" i="9"/>
  <c r="AA219" i="9" s="1"/>
  <c r="O183" i="9"/>
  <c r="AA183" i="9" s="1"/>
  <c r="O52" i="9"/>
  <c r="AA52" i="9" s="1"/>
  <c r="O198" i="9"/>
  <c r="AA198" i="9" s="1"/>
  <c r="O117" i="9"/>
  <c r="AA117" i="9" s="1"/>
  <c r="O107" i="9"/>
  <c r="AA107" i="9" s="1"/>
  <c r="O111" i="9"/>
  <c r="U234" i="9"/>
  <c r="U221" i="9"/>
  <c r="U111" i="9"/>
  <c r="O222" i="9"/>
  <c r="AA222" i="9" s="1"/>
  <c r="O214" i="9"/>
  <c r="AA214" i="9" s="1"/>
  <c r="O185" i="9"/>
  <c r="AA185" i="9" s="1"/>
  <c r="O57" i="9"/>
  <c r="AA57" i="9" s="1"/>
  <c r="O236" i="9"/>
  <c r="AA236" i="9" s="1"/>
  <c r="O6" i="9"/>
  <c r="AA6" i="9" s="1"/>
  <c r="O266" i="9"/>
  <c r="AA266" i="9" s="1"/>
  <c r="O276" i="9"/>
  <c r="AA276" i="9" s="1"/>
  <c r="O165" i="9"/>
  <c r="AA165" i="9" s="1"/>
  <c r="O158" i="9"/>
  <c r="AA158" i="9" s="1"/>
  <c r="S173" i="9"/>
  <c r="M280" i="9"/>
  <c r="Y280" i="9" s="1"/>
  <c r="M101" i="9"/>
  <c r="Y101" i="9" s="1"/>
  <c r="M95" i="9"/>
  <c r="Y95" i="9" s="1"/>
  <c r="M298" i="9"/>
  <c r="M171" i="9"/>
  <c r="Y171" i="9" s="1"/>
  <c r="M167" i="9"/>
  <c r="M175" i="9"/>
  <c r="Y175" i="9" s="1"/>
  <c r="M173" i="9"/>
  <c r="M172" i="9"/>
  <c r="Y172" i="9" s="1"/>
  <c r="J197" i="9"/>
  <c r="V197" i="9" s="1"/>
  <c r="J19" i="9"/>
  <c r="V19" i="9" s="1"/>
  <c r="J116" i="9"/>
  <c r="V116" i="9" s="1"/>
  <c r="M255" i="9"/>
  <c r="Y255" i="9" s="1"/>
  <c r="M311" i="9"/>
  <c r="Y311" i="9" s="1"/>
  <c r="M312" i="9"/>
  <c r="Y312" i="9" s="1"/>
  <c r="M269" i="9"/>
  <c r="Y269" i="9" s="1"/>
  <c r="M194" i="9"/>
  <c r="M20" i="9"/>
  <c r="Y20" i="9" s="1"/>
  <c r="J327" i="9"/>
  <c r="V327" i="9" s="1"/>
  <c r="C39" i="11" s="1"/>
  <c r="J98" i="9"/>
  <c r="V98" i="9" s="1"/>
  <c r="J220" i="9"/>
  <c r="V220" i="9" s="1"/>
  <c r="J233" i="9"/>
  <c r="V233" i="9" s="1"/>
  <c r="J54" i="9"/>
  <c r="V54" i="9" s="1"/>
  <c r="M263" i="9"/>
  <c r="Y263" i="9" s="1"/>
  <c r="M84" i="9"/>
  <c r="Y84" i="9" s="1"/>
  <c r="M80" i="9"/>
  <c r="Y80" i="9" s="1"/>
  <c r="M91" i="9"/>
  <c r="Y91" i="9" s="1"/>
  <c r="M282" i="9"/>
  <c r="Y282" i="9" s="1"/>
  <c r="P209" i="9"/>
  <c r="P205" i="9"/>
  <c r="P203" i="9"/>
  <c r="P194" i="9"/>
  <c r="P124" i="9"/>
  <c r="P121" i="9"/>
  <c r="P32" i="9"/>
  <c r="P43" i="9"/>
  <c r="J200" i="9"/>
  <c r="V200" i="9" s="1"/>
  <c r="J180" i="9"/>
  <c r="V180" i="9" s="1"/>
  <c r="J103" i="9"/>
  <c r="V103" i="9" s="1"/>
  <c r="J184" i="9"/>
  <c r="V184" i="9" s="1"/>
  <c r="J24" i="9"/>
  <c r="V24" i="9" s="1"/>
  <c r="J119" i="9"/>
  <c r="V119" i="9" s="1"/>
  <c r="J221" i="9"/>
  <c r="J234" i="9"/>
  <c r="J56" i="9"/>
  <c r="V56" i="9" s="1"/>
  <c r="S27" i="9"/>
  <c r="S202" i="9"/>
  <c r="S196" i="9"/>
  <c r="M199" i="9"/>
  <c r="Y199" i="9" s="1"/>
  <c r="M118" i="9"/>
  <c r="Y118" i="9" s="1"/>
  <c r="M23" i="9"/>
  <c r="Y23" i="9" s="1"/>
  <c r="J322" i="9"/>
  <c r="V322" i="9" s="1"/>
  <c r="C34" i="11" s="1"/>
  <c r="J303" i="9"/>
  <c r="V303" i="9" s="1"/>
  <c r="C15" i="11" s="1"/>
  <c r="J302" i="9"/>
  <c r="V302" i="9" s="1"/>
  <c r="C14" i="11" s="1"/>
  <c r="J301" i="9"/>
  <c r="V301" i="9" s="1"/>
  <c r="C13" i="11" s="1"/>
  <c r="J292" i="9"/>
  <c r="V292" i="9" s="1"/>
  <c r="J97" i="9"/>
  <c r="V97" i="9" s="1"/>
  <c r="J142" i="9"/>
  <c r="V142" i="9" s="1"/>
  <c r="J162" i="9"/>
  <c r="V162" i="9" s="1"/>
  <c r="J153" i="9"/>
  <c r="V153" i="9" s="1"/>
  <c r="P206" i="9"/>
  <c r="P193" i="9"/>
  <c r="P182" i="9"/>
  <c r="P115" i="9"/>
  <c r="P109" i="9"/>
  <c r="J195" i="9"/>
  <c r="J25" i="9"/>
  <c r="J43" i="9"/>
  <c r="M87" i="9"/>
  <c r="Y87" i="9" s="1"/>
  <c r="M81" i="9"/>
  <c r="Y81" i="9" s="1"/>
  <c r="M156" i="9"/>
  <c r="Y156" i="9" s="1"/>
  <c r="M316" i="9"/>
  <c r="Y316" i="9" s="1"/>
  <c r="M174" i="9"/>
  <c r="Y174" i="9" s="1"/>
  <c r="J112" i="9"/>
  <c r="J28" i="9"/>
  <c r="P187" i="9"/>
  <c r="P130" i="9"/>
  <c r="P45" i="9"/>
  <c r="J49" i="9"/>
  <c r="M235" i="9"/>
  <c r="M113" i="9"/>
  <c r="M30" i="9"/>
  <c r="S112" i="9"/>
  <c r="S30" i="9"/>
  <c r="S244" i="9"/>
  <c r="S28" i="9"/>
  <c r="M202" i="9"/>
  <c r="M108" i="9"/>
  <c r="Y108" i="9" s="1"/>
  <c r="M120" i="9"/>
  <c r="Y120" i="9" s="1"/>
  <c r="M17" i="9"/>
  <c r="Y17" i="9" s="1"/>
  <c r="J321" i="9"/>
  <c r="V321" i="9" s="1"/>
  <c r="C33" i="11" s="1"/>
  <c r="J247" i="9"/>
  <c r="V247" i="9" s="1"/>
  <c r="J148" i="9"/>
  <c r="V148" i="9" s="1"/>
  <c r="M82" i="9"/>
  <c r="Y82" i="9" s="1"/>
  <c r="M73" i="9"/>
  <c r="Y73" i="9" s="1"/>
  <c r="M265" i="9"/>
  <c r="Y265" i="9" s="1"/>
  <c r="M161" i="9"/>
  <c r="Y161" i="9" s="1"/>
  <c r="J305" i="9"/>
  <c r="V305" i="9" s="1"/>
  <c r="C17" i="11" s="1"/>
  <c r="J304" i="9"/>
  <c r="V304" i="9" s="1"/>
  <c r="C16" i="11" s="1"/>
  <c r="J307" i="9"/>
  <c r="V307" i="9" s="1"/>
  <c r="C19" i="11" s="1"/>
  <c r="J306" i="9"/>
  <c r="V306" i="9" s="1"/>
  <c r="C18" i="11" s="1"/>
  <c r="J293" i="9"/>
  <c r="V293" i="9" s="1"/>
  <c r="J279" i="9"/>
  <c r="V279" i="9" s="1"/>
  <c r="J170" i="9"/>
  <c r="V170" i="9" s="1"/>
  <c r="J138" i="9"/>
  <c r="V138" i="9" s="1"/>
  <c r="J145" i="9"/>
  <c r="V145" i="9" s="1"/>
  <c r="J155" i="9"/>
  <c r="V155" i="9" s="1"/>
  <c r="J204" i="9"/>
  <c r="V204" i="9" s="1"/>
  <c r="J123" i="9"/>
  <c r="V123" i="9" s="1"/>
  <c r="J34" i="9"/>
  <c r="V34" i="9" s="1"/>
  <c r="J237" i="9"/>
  <c r="V237" i="9" s="1"/>
  <c r="J223" i="9"/>
  <c r="V223" i="9" s="1"/>
  <c r="J60" i="9"/>
  <c r="V60" i="9" s="1"/>
  <c r="M100" i="9"/>
  <c r="Y100" i="9" s="1"/>
  <c r="M252" i="9"/>
  <c r="Y252" i="9" s="1"/>
  <c r="M239" i="9"/>
  <c r="Y239" i="9" s="1"/>
  <c r="M225" i="9"/>
  <c r="Y225" i="9" s="1"/>
  <c r="M62" i="9"/>
  <c r="Y62" i="9" s="1"/>
  <c r="M9" i="9"/>
  <c r="Y9" i="9" s="1"/>
  <c r="J246" i="9"/>
  <c r="V246" i="9" s="1"/>
  <c r="J140" i="9"/>
  <c r="V140" i="9" s="1"/>
  <c r="M240" i="9"/>
  <c r="Y240" i="9" s="1"/>
  <c r="M226" i="9"/>
  <c r="Y226" i="9" s="1"/>
  <c r="M63" i="9"/>
  <c r="Y63" i="9" s="1"/>
  <c r="M51" i="9"/>
  <c r="Y51" i="9" s="1"/>
  <c r="P235" i="9"/>
  <c r="P113" i="9"/>
  <c r="J244" i="9"/>
  <c r="J114" i="9"/>
  <c r="J207" i="9"/>
  <c r="V207" i="9" s="1"/>
  <c r="J128" i="9"/>
  <c r="V128" i="9" s="1"/>
  <c r="P229" i="9"/>
  <c r="P216" i="9"/>
  <c r="P211" i="9"/>
  <c r="P210" i="9"/>
  <c r="P195" i="9"/>
  <c r="P181" i="9"/>
  <c r="P129" i="9"/>
  <c r="J188" i="9"/>
  <c r="J182" i="9"/>
  <c r="J115" i="9"/>
  <c r="J40" i="9"/>
  <c r="J65" i="9"/>
  <c r="S298" i="9"/>
  <c r="M251" i="9"/>
  <c r="Y251" i="9" s="1"/>
  <c r="M166" i="9"/>
  <c r="Y166" i="9" s="1"/>
  <c r="M139" i="9"/>
  <c r="Y139" i="9" s="1"/>
  <c r="J310" i="9"/>
  <c r="V310" i="9" s="1"/>
  <c r="C22" i="11" s="1"/>
  <c r="J309" i="9"/>
  <c r="V309" i="9" s="1"/>
  <c r="C21" i="11" s="1"/>
  <c r="J308" i="9"/>
  <c r="V308" i="9" s="1"/>
  <c r="C20" i="11" s="1"/>
  <c r="J275" i="9"/>
  <c r="V275" i="9" s="1"/>
  <c r="J272" i="9"/>
  <c r="V272" i="9" s="1"/>
  <c r="J270" i="9"/>
  <c r="V270" i="9" s="1"/>
  <c r="J267" i="9"/>
  <c r="V267" i="9" s="1"/>
  <c r="J96" i="9"/>
  <c r="V96" i="9" s="1"/>
  <c r="J74" i="9"/>
  <c r="V74" i="9" s="1"/>
  <c r="J169" i="9"/>
  <c r="V169" i="9" s="1"/>
  <c r="J157" i="9"/>
  <c r="V157" i="9" s="1"/>
  <c r="J168" i="9"/>
  <c r="V168" i="9" s="1"/>
  <c r="M288" i="9"/>
  <c r="Y288" i="9" s="1"/>
  <c r="M261" i="9"/>
  <c r="Y261" i="9" s="1"/>
  <c r="J274" i="9"/>
  <c r="V274" i="9" s="1"/>
  <c r="J151" i="9"/>
  <c r="V151" i="9" s="1"/>
  <c r="S231" i="9"/>
  <c r="S218" i="9"/>
  <c r="M242" i="9"/>
  <c r="Y242" i="9" s="1"/>
  <c r="M228" i="9"/>
  <c r="Y228" i="9" s="1"/>
  <c r="M69" i="9"/>
  <c r="Y69" i="9" s="1"/>
  <c r="M70" i="9"/>
  <c r="Y70" i="9" s="1"/>
  <c r="M10" i="9"/>
  <c r="Y10" i="9" s="1"/>
  <c r="J217" i="9"/>
  <c r="J230" i="9"/>
  <c r="M131" i="9"/>
  <c r="M218" i="9"/>
  <c r="M11" i="9"/>
  <c r="Y11" i="9" s="1"/>
  <c r="M231" i="9"/>
  <c r="M71" i="9"/>
  <c r="Y71" i="9" s="1"/>
  <c r="M243" i="9"/>
  <c r="Y243" i="9" s="1"/>
  <c r="M134" i="9"/>
  <c r="Y134" i="9" s="1"/>
  <c r="M256" i="9"/>
  <c r="Y256" i="9" s="1"/>
  <c r="M250" i="9"/>
  <c r="Y250" i="9" s="1"/>
  <c r="J287" i="9"/>
  <c r="V287" i="9" s="1"/>
  <c r="J93" i="9"/>
  <c r="V93" i="9" s="1"/>
  <c r="J319" i="9"/>
  <c r="V319" i="9" s="1"/>
  <c r="C31" i="11" s="1"/>
  <c r="J318" i="9"/>
  <c r="V318" i="9" s="1"/>
  <c r="C30" i="11" s="1"/>
  <c r="J317" i="9"/>
  <c r="V317" i="9" s="1"/>
  <c r="C29" i="11" s="1"/>
  <c r="J262" i="9"/>
  <c r="V262" i="9" s="1"/>
  <c r="J254" i="9"/>
  <c r="V254" i="9" s="1"/>
  <c r="J149" i="9"/>
  <c r="V149" i="9" s="1"/>
  <c r="U188" i="9"/>
  <c r="O229" i="9"/>
  <c r="O129" i="9"/>
  <c r="O216" i="9"/>
  <c r="O53" i="9"/>
  <c r="AA53" i="9" s="1"/>
  <c r="O210" i="9"/>
  <c r="O44" i="9"/>
  <c r="AA44" i="9" s="1"/>
  <c r="AA326" i="9"/>
  <c r="H38" i="11" s="1"/>
  <c r="O85" i="9"/>
  <c r="AA85" i="9" s="1"/>
  <c r="O283" i="9"/>
  <c r="AA283" i="9" s="1"/>
  <c r="O99" i="9"/>
  <c r="AA99" i="9" s="1"/>
  <c r="O92" i="9"/>
  <c r="AA92" i="9" s="1"/>
  <c r="O203" i="9"/>
  <c r="O32" i="9"/>
  <c r="O121" i="9"/>
  <c r="U41" i="9"/>
  <c r="U35" i="9"/>
  <c r="U25" i="9"/>
  <c r="O12" i="9"/>
  <c r="AA12" i="9" s="1"/>
  <c r="O7" i="9"/>
  <c r="AA7" i="9" s="1"/>
  <c r="O33" i="9"/>
  <c r="AA33" i="9" s="1"/>
  <c r="U110" i="9"/>
  <c r="U65" i="9"/>
  <c r="U40" i="9"/>
  <c r="O206" i="9"/>
  <c r="O211" i="9"/>
  <c r="O181" i="9"/>
  <c r="O37" i="9"/>
  <c r="AA37" i="9" s="1"/>
  <c r="O13" i="9"/>
  <c r="AA13" i="9" s="1"/>
  <c r="O213" i="9"/>
  <c r="AA213" i="9" s="1"/>
  <c r="O55" i="9"/>
  <c r="AA55" i="9" s="1"/>
  <c r="O224" i="9"/>
  <c r="AA224" i="9" s="1"/>
  <c r="O61" i="9"/>
  <c r="AA61" i="9" s="1"/>
  <c r="O8" i="9"/>
  <c r="AA8" i="9" s="1"/>
  <c r="O238" i="9"/>
  <c r="AA238" i="9" s="1"/>
  <c r="J179" i="9"/>
  <c r="V179" i="9" s="1"/>
  <c r="J106" i="9"/>
  <c r="V106" i="9" s="1"/>
  <c r="U173" i="9"/>
  <c r="O280" i="9"/>
  <c r="AA280" i="9" s="1"/>
  <c r="O171" i="9"/>
  <c r="AA171" i="9" s="1"/>
  <c r="O167" i="9"/>
  <c r="AA167" i="9" s="1"/>
  <c r="O95" i="9"/>
  <c r="AA95" i="9" s="1"/>
  <c r="O175" i="9"/>
  <c r="AA175" i="9" s="1"/>
  <c r="O101" i="9"/>
  <c r="AA101" i="9" s="1"/>
  <c r="O173" i="9"/>
  <c r="O172" i="9"/>
  <c r="AA172" i="9" s="1"/>
  <c r="AA311" i="9"/>
  <c r="H23" i="11" s="1"/>
  <c r="AA312" i="9"/>
  <c r="H24" i="11" s="1"/>
  <c r="O269" i="9"/>
  <c r="AA269" i="9" s="1"/>
  <c r="O255" i="9"/>
  <c r="AA255" i="9" s="1"/>
  <c r="O194" i="9"/>
  <c r="O20" i="9"/>
  <c r="AA20" i="9" s="1"/>
  <c r="O263" i="9"/>
  <c r="AA263" i="9" s="1"/>
  <c r="O84" i="9"/>
  <c r="AA84" i="9" s="1"/>
  <c r="O80" i="9"/>
  <c r="AA80" i="9" s="1"/>
  <c r="O282" i="9"/>
  <c r="AA282" i="9" s="1"/>
  <c r="O91" i="9"/>
  <c r="AA91" i="9" s="1"/>
  <c r="U202" i="9"/>
  <c r="U196" i="9"/>
  <c r="U27" i="9"/>
  <c r="O23" i="9"/>
  <c r="AA23" i="9" s="1"/>
  <c r="O118" i="9"/>
  <c r="AA118" i="9" s="1"/>
  <c r="O199" i="9"/>
  <c r="AA199" i="9" s="1"/>
  <c r="O156" i="9"/>
  <c r="AA156" i="9" s="1"/>
  <c r="AA316" i="9"/>
  <c r="H28" i="11" s="1"/>
  <c r="O174" i="9"/>
  <c r="AA174" i="9" s="1"/>
  <c r="O87" i="9"/>
  <c r="AA87" i="9" s="1"/>
  <c r="O81" i="9"/>
  <c r="AA81" i="9" s="1"/>
  <c r="O235" i="9"/>
  <c r="O113" i="9"/>
  <c r="O30" i="9"/>
  <c r="U244" i="9"/>
  <c r="U112" i="9"/>
  <c r="U30" i="9"/>
  <c r="U28" i="9"/>
  <c r="O17" i="9"/>
  <c r="AA17" i="9" s="1"/>
  <c r="O202" i="9"/>
  <c r="O120" i="9"/>
  <c r="AA120" i="9" s="1"/>
  <c r="O108" i="9"/>
  <c r="AA108" i="9" s="1"/>
  <c r="O265" i="9"/>
  <c r="AA265" i="9" s="1"/>
  <c r="O161" i="9"/>
  <c r="AA161" i="9" s="1"/>
  <c r="O82" i="9"/>
  <c r="AA82" i="9" s="1"/>
  <c r="O73" i="9"/>
  <c r="AA73" i="9" s="1"/>
  <c r="O252" i="9"/>
  <c r="AA252" i="9" s="1"/>
  <c r="O100" i="9"/>
  <c r="AA100" i="9" s="1"/>
  <c r="O225" i="9"/>
  <c r="AA225" i="9" s="1"/>
  <c r="O239" i="9"/>
  <c r="AA239" i="9" s="1"/>
  <c r="O62" i="9"/>
  <c r="AA62" i="9" s="1"/>
  <c r="O9" i="9"/>
  <c r="AA9" i="9" s="1"/>
  <c r="O226" i="9"/>
  <c r="AA226" i="9" s="1"/>
  <c r="O240" i="9"/>
  <c r="AA240" i="9" s="1"/>
  <c r="O51" i="9"/>
  <c r="AA51" i="9" s="1"/>
  <c r="O63" i="9"/>
  <c r="AA63" i="9" s="1"/>
  <c r="O251" i="9"/>
  <c r="AA251" i="9" s="1"/>
  <c r="O166" i="9"/>
  <c r="AA166" i="9" s="1"/>
  <c r="O139" i="9"/>
  <c r="AA139" i="9" s="1"/>
  <c r="O288" i="9"/>
  <c r="AA288" i="9" s="1"/>
  <c r="O261" i="9"/>
  <c r="AA261" i="9" s="1"/>
  <c r="U231" i="9"/>
  <c r="U218" i="9"/>
  <c r="O228" i="9"/>
  <c r="AA228" i="9" s="1"/>
  <c r="O242" i="9"/>
  <c r="AA242" i="9" s="1"/>
  <c r="O69" i="9"/>
  <c r="AA69" i="9" s="1"/>
  <c r="O10" i="9"/>
  <c r="AA10" i="9" s="1"/>
  <c r="O70" i="9"/>
  <c r="AA70" i="9" s="1"/>
  <c r="O131" i="9"/>
  <c r="O218" i="9"/>
  <c r="O11" i="9"/>
  <c r="AA11" i="9" s="1"/>
  <c r="O231" i="9"/>
  <c r="O71" i="9"/>
  <c r="AA71" i="9" s="1"/>
  <c r="M196" i="9"/>
  <c r="M27" i="9"/>
  <c r="J46" i="9"/>
  <c r="V46" i="9" s="1"/>
  <c r="J189" i="9"/>
  <c r="V189" i="9" s="1"/>
  <c r="J132" i="9"/>
  <c r="V132" i="9" s="1"/>
  <c r="J260" i="9"/>
  <c r="V260" i="9" s="1"/>
  <c r="J253" i="9"/>
  <c r="V253" i="9" s="1"/>
  <c r="M48" i="9"/>
  <c r="Y48" i="9" s="1"/>
  <c r="M29" i="9"/>
  <c r="Y29" i="9" s="1"/>
  <c r="P230" i="9"/>
  <c r="P217" i="9"/>
  <c r="P131" i="9"/>
  <c r="M203" i="9"/>
  <c r="M32" i="9"/>
  <c r="M121" i="9"/>
  <c r="S35" i="9"/>
  <c r="S41" i="9"/>
  <c r="S25" i="9"/>
  <c r="M33" i="9"/>
  <c r="Y33" i="9" s="1"/>
  <c r="M7" i="9"/>
  <c r="Y7" i="9" s="1"/>
  <c r="M12" i="9"/>
  <c r="Y12" i="9" s="1"/>
  <c r="J276" i="9"/>
  <c r="V276" i="9" s="1"/>
  <c r="J266" i="9"/>
  <c r="V266" i="9" s="1"/>
  <c r="J165" i="9"/>
  <c r="V165" i="9" s="1"/>
  <c r="J158" i="9"/>
  <c r="V158" i="9" s="1"/>
  <c r="J278" i="9"/>
  <c r="V278" i="9" s="1"/>
  <c r="J160" i="9"/>
  <c r="V160" i="9" s="1"/>
  <c r="J76" i="9"/>
  <c r="V76" i="9" s="1"/>
  <c r="J238" i="9"/>
  <c r="V238" i="9" s="1"/>
  <c r="J224" i="9"/>
  <c r="V224" i="9" s="1"/>
  <c r="J61" i="9"/>
  <c r="V61" i="9" s="1"/>
  <c r="J8" i="9"/>
  <c r="V8" i="9" s="1"/>
  <c r="AA313" i="9"/>
  <c r="H25" i="11" s="1"/>
  <c r="AA314" i="9"/>
  <c r="H26" i="11" s="1"/>
  <c r="AA315" i="9"/>
  <c r="H27" i="11" s="1"/>
  <c r="O268" i="9"/>
  <c r="AA268" i="9" s="1"/>
  <c r="O159" i="9"/>
  <c r="AA159" i="9" s="1"/>
  <c r="O277" i="9"/>
  <c r="AA277" i="9" s="1"/>
  <c r="O75" i="9"/>
  <c r="AA75" i="9" s="1"/>
  <c r="O285" i="9"/>
  <c r="AA285" i="9" s="1"/>
  <c r="O102" i="9"/>
  <c r="AA102" i="9" s="1"/>
  <c r="O94" i="9"/>
  <c r="AA94" i="9" s="1"/>
  <c r="O189" i="9"/>
  <c r="AA189" i="9" s="1"/>
  <c r="O132" i="9"/>
  <c r="AA132" i="9" s="1"/>
  <c r="O46" i="9"/>
  <c r="AA46" i="9" s="1"/>
  <c r="O260" i="9"/>
  <c r="AA260" i="9" s="1"/>
  <c r="O253" i="9"/>
  <c r="AA253" i="9" s="1"/>
  <c r="U230" i="9"/>
  <c r="U217" i="9"/>
  <c r="U131" i="9"/>
  <c r="J297" i="9"/>
  <c r="V297" i="9" s="1"/>
  <c r="C9" i="11" s="1"/>
  <c r="J296" i="9"/>
  <c r="V296" i="9" s="1"/>
  <c r="C8" i="11" s="1"/>
  <c r="J295" i="9"/>
  <c r="V295" i="9" s="1"/>
  <c r="C7" i="11" s="1"/>
  <c r="J291" i="9"/>
  <c r="V291" i="9" s="1"/>
  <c r="J258" i="9"/>
  <c r="V258" i="9" s="1"/>
  <c r="J249" i="9"/>
  <c r="V249" i="9" s="1"/>
  <c r="J88" i="9"/>
  <c r="V88" i="9" s="1"/>
  <c r="J147" i="9"/>
  <c r="V147" i="9" s="1"/>
  <c r="M106" i="9"/>
  <c r="Y106" i="9" s="1"/>
  <c r="M179" i="9"/>
  <c r="Y179" i="9" s="1"/>
  <c r="J109" i="9"/>
  <c r="J18" i="9"/>
  <c r="V18" i="9" s="1"/>
  <c r="J193" i="9"/>
  <c r="J110" i="9"/>
  <c r="M197" i="9"/>
  <c r="Y197" i="9" s="1"/>
  <c r="M116" i="9"/>
  <c r="Y116" i="9" s="1"/>
  <c r="M19" i="9"/>
  <c r="Y19" i="9" s="1"/>
  <c r="J273" i="9"/>
  <c r="V273" i="9" s="1"/>
  <c r="J72" i="9"/>
  <c r="V72" i="9" s="1"/>
  <c r="J150" i="9"/>
  <c r="V150" i="9" s="1"/>
  <c r="M98" i="9"/>
  <c r="Y98" i="9" s="1"/>
  <c r="M327" i="9"/>
  <c r="Y327" i="9" s="1"/>
  <c r="P188" i="9"/>
  <c r="J210" i="9"/>
  <c r="J229" i="9"/>
  <c r="J216" i="9"/>
  <c r="J53" i="9"/>
  <c r="V53" i="9" s="1"/>
  <c r="J129" i="9"/>
  <c r="J44" i="9"/>
  <c r="V44" i="9" s="1"/>
  <c r="M233" i="9"/>
  <c r="Y233" i="9" s="1"/>
  <c r="M54" i="9"/>
  <c r="Y54" i="9" s="1"/>
  <c r="M220" i="9"/>
  <c r="Y220" i="9" s="1"/>
  <c r="J326" i="9"/>
  <c r="V326" i="9" s="1"/>
  <c r="C38" i="11" s="1"/>
  <c r="J85" i="9"/>
  <c r="V85" i="9" s="1"/>
  <c r="S43" i="9"/>
  <c r="S209" i="9"/>
  <c r="Y209" i="9" s="1"/>
  <c r="S205" i="9"/>
  <c r="S203" i="9"/>
  <c r="S194" i="9"/>
  <c r="S124" i="9"/>
  <c r="S121" i="9"/>
  <c r="S32" i="9"/>
  <c r="M200" i="9"/>
  <c r="Y200" i="9" s="1"/>
  <c r="M103" i="9"/>
  <c r="Y103" i="9" s="1"/>
  <c r="M180" i="9"/>
  <c r="Y180" i="9" s="1"/>
  <c r="M119" i="9"/>
  <c r="Y119" i="9" s="1"/>
  <c r="M184" i="9"/>
  <c r="Y184" i="9" s="1"/>
  <c r="M24" i="9"/>
  <c r="Y24" i="9" s="1"/>
  <c r="J201" i="9"/>
  <c r="V201" i="9" s="1"/>
  <c r="J16" i="9"/>
  <c r="V16" i="9" s="1"/>
  <c r="M234" i="9"/>
  <c r="M221" i="9"/>
  <c r="M56" i="9"/>
  <c r="Y56" i="9" s="1"/>
  <c r="P49" i="9"/>
  <c r="J187" i="9"/>
  <c r="J130" i="9"/>
  <c r="J45" i="9"/>
  <c r="M301" i="9"/>
  <c r="Y301" i="9" s="1"/>
  <c r="M97" i="9"/>
  <c r="Y97" i="9" s="1"/>
  <c r="M302" i="9"/>
  <c r="Y302" i="9" s="1"/>
  <c r="M303" i="9"/>
  <c r="Y303" i="9" s="1"/>
  <c r="M322" i="9"/>
  <c r="Y322" i="9" s="1"/>
  <c r="M292" i="9"/>
  <c r="Y292" i="9" s="1"/>
  <c r="M162" i="9"/>
  <c r="Y162" i="9" s="1"/>
  <c r="M153" i="9"/>
  <c r="Y153" i="9" s="1"/>
  <c r="M142" i="9"/>
  <c r="Y142" i="9" s="1"/>
  <c r="S109" i="9"/>
  <c r="S206" i="9"/>
  <c r="S193" i="9"/>
  <c r="S182" i="9"/>
  <c r="S115" i="9"/>
  <c r="M195" i="9"/>
  <c r="M43" i="9"/>
  <c r="M25" i="9"/>
  <c r="J264" i="9"/>
  <c r="V264" i="9" s="1"/>
  <c r="J78" i="9"/>
  <c r="V78" i="9" s="1"/>
  <c r="J27" i="9"/>
  <c r="J196" i="9"/>
  <c r="M112" i="9"/>
  <c r="M28" i="9"/>
  <c r="J190" i="9"/>
  <c r="V190" i="9" s="1"/>
  <c r="J47" i="9"/>
  <c r="V47" i="9" s="1"/>
  <c r="J48" i="9"/>
  <c r="V48" i="9" s="1"/>
  <c r="J29" i="9"/>
  <c r="V29" i="9" s="1"/>
  <c r="S187" i="9"/>
  <c r="S130" i="9"/>
  <c r="S45" i="9"/>
  <c r="M49" i="9"/>
  <c r="J283" i="9"/>
  <c r="V283" i="9" s="1"/>
  <c r="J99" i="9"/>
  <c r="V99" i="9" s="1"/>
  <c r="J92" i="9"/>
  <c r="V92" i="9" s="1"/>
  <c r="M247" i="9"/>
  <c r="Y247" i="9" s="1"/>
  <c r="M321" i="9"/>
  <c r="Y321" i="9" s="1"/>
  <c r="M148" i="9"/>
  <c r="Y148" i="9" s="1"/>
  <c r="J203" i="9"/>
  <c r="J32" i="9"/>
  <c r="J121" i="9"/>
  <c r="M305" i="9"/>
  <c r="Y305" i="9" s="1"/>
  <c r="M279" i="9"/>
  <c r="Y279" i="9" s="1"/>
  <c r="M306" i="9"/>
  <c r="Y306" i="9" s="1"/>
  <c r="M307" i="9"/>
  <c r="Y307" i="9" s="1"/>
  <c r="M170" i="9"/>
  <c r="Y170" i="9" s="1"/>
  <c r="M155" i="9"/>
  <c r="Y155" i="9" s="1"/>
  <c r="M145" i="9"/>
  <c r="Y145" i="9" s="1"/>
  <c r="M293" i="9"/>
  <c r="Y293" i="9" s="1"/>
  <c r="M138" i="9"/>
  <c r="Y138" i="9" s="1"/>
  <c r="M304" i="9"/>
  <c r="Y304" i="9" s="1"/>
  <c r="P41" i="9"/>
  <c r="P35" i="9"/>
  <c r="P25" i="9"/>
  <c r="J33" i="9"/>
  <c r="V33" i="9" s="1"/>
  <c r="J7" i="9"/>
  <c r="V7" i="9" s="1"/>
  <c r="J12" i="9"/>
  <c r="V12" i="9" s="1"/>
  <c r="M123" i="9"/>
  <c r="Y123" i="9" s="1"/>
  <c r="M34" i="9"/>
  <c r="Y34" i="9" s="1"/>
  <c r="M204" i="9"/>
  <c r="Y204" i="9" s="1"/>
  <c r="J205" i="9"/>
  <c r="J124" i="9"/>
  <c r="J35" i="9"/>
  <c r="J125" i="9"/>
  <c r="V125" i="9" s="1"/>
  <c r="J36" i="9"/>
  <c r="P110" i="9"/>
  <c r="P65" i="9"/>
  <c r="P40" i="9"/>
  <c r="J181" i="9"/>
  <c r="J206" i="9"/>
  <c r="J211" i="9"/>
  <c r="J37" i="9"/>
  <c r="V37" i="9" s="1"/>
  <c r="J13" i="9"/>
  <c r="V13" i="9" s="1"/>
  <c r="M237" i="9"/>
  <c r="Y237" i="9" s="1"/>
  <c r="M223" i="9"/>
  <c r="Y223" i="9" s="1"/>
  <c r="M60" i="9"/>
  <c r="Y60" i="9" s="1"/>
  <c r="M246" i="9"/>
  <c r="Y246" i="9" s="1"/>
  <c r="M140" i="9"/>
  <c r="Y140" i="9" s="1"/>
  <c r="J243" i="9"/>
  <c r="V243" i="9" s="1"/>
  <c r="J134" i="9"/>
  <c r="V134" i="9" s="1"/>
  <c r="S235" i="9"/>
  <c r="S113" i="9"/>
  <c r="M244" i="9"/>
  <c r="M207" i="9"/>
  <c r="Y207" i="9" s="1"/>
  <c r="M128" i="9"/>
  <c r="Y128" i="9" s="1"/>
  <c r="M114" i="9"/>
  <c r="J256" i="9"/>
  <c r="V256" i="9" s="1"/>
  <c r="J250" i="9"/>
  <c r="V250" i="9" s="1"/>
  <c r="S229" i="9"/>
  <c r="S216" i="9"/>
  <c r="S211" i="9"/>
  <c r="S210" i="9"/>
  <c r="S195" i="9"/>
  <c r="S181" i="9"/>
  <c r="S129" i="9"/>
  <c r="M188" i="9"/>
  <c r="M182" i="9"/>
  <c r="M115" i="9"/>
  <c r="M65" i="9"/>
  <c r="M40" i="9"/>
  <c r="J133" i="9"/>
  <c r="V133" i="9" s="1"/>
  <c r="J192" i="9"/>
  <c r="V192" i="9" s="1"/>
  <c r="J50" i="9"/>
  <c r="V50" i="9" s="1"/>
  <c r="M310" i="9"/>
  <c r="Y310" i="9" s="1"/>
  <c r="M272" i="9"/>
  <c r="Y272" i="9" s="1"/>
  <c r="M96" i="9"/>
  <c r="Y96" i="9" s="1"/>
  <c r="M74" i="9"/>
  <c r="Y74" i="9" s="1"/>
  <c r="M275" i="9"/>
  <c r="Y275" i="9" s="1"/>
  <c r="M267" i="9"/>
  <c r="Y267" i="9" s="1"/>
  <c r="M169" i="9"/>
  <c r="Y169" i="9" s="1"/>
  <c r="M168" i="9"/>
  <c r="Y168" i="9" s="1"/>
  <c r="M157" i="9"/>
  <c r="Y157" i="9" s="1"/>
  <c r="M309" i="9"/>
  <c r="Y309" i="9" s="1"/>
  <c r="M270" i="9"/>
  <c r="Y270" i="9" s="1"/>
  <c r="M308" i="9"/>
  <c r="Y308" i="9" s="1"/>
  <c r="M274" i="9"/>
  <c r="Y274" i="9" s="1"/>
  <c r="M151" i="9"/>
  <c r="Y151" i="9" s="1"/>
  <c r="M217" i="9"/>
  <c r="M230" i="9"/>
  <c r="AA204" i="9"/>
  <c r="AA271" i="9"/>
  <c r="AA191" i="9"/>
  <c r="Y141" i="9"/>
  <c r="Y259" i="9"/>
  <c r="Y31" i="9"/>
  <c r="Y21" i="9"/>
  <c r="Y286" i="9"/>
  <c r="X141" i="9"/>
  <c r="X86" i="9"/>
  <c r="X85" i="9"/>
  <c r="X286" i="9"/>
  <c r="X98" i="9"/>
  <c r="X126" i="9"/>
  <c r="X22" i="9"/>
  <c r="X58" i="9"/>
  <c r="V22" i="9"/>
  <c r="V177" i="9"/>
  <c r="V86" i="9"/>
  <c r="AA93" i="9"/>
  <c r="AA137" i="9"/>
  <c r="AA90" i="9"/>
  <c r="AA141" i="9"/>
  <c r="AA176" i="9"/>
  <c r="AA284" i="9"/>
  <c r="AA126" i="9"/>
  <c r="AA31" i="9"/>
  <c r="AA122" i="9"/>
  <c r="AA105" i="9"/>
  <c r="AA104" i="9"/>
  <c r="AA67" i="9"/>
  <c r="AA66" i="9"/>
  <c r="AA64" i="9"/>
  <c r="AA59" i="9"/>
  <c r="Y137" i="9"/>
  <c r="Y26" i="9"/>
  <c r="Y58" i="9"/>
  <c r="Y90" i="9"/>
  <c r="Y77" i="9"/>
  <c r="Y176" i="9"/>
  <c r="Y177" i="9"/>
  <c r="Y284" i="9"/>
  <c r="Y86" i="9"/>
  <c r="Y126" i="9"/>
  <c r="Y22" i="9"/>
  <c r="Y122" i="9"/>
  <c r="Y191" i="9"/>
  <c r="Y105" i="9"/>
  <c r="Y104" i="9"/>
  <c r="Y67" i="9"/>
  <c r="Y66" i="9"/>
  <c r="Y64" i="9"/>
  <c r="Y59" i="9"/>
  <c r="X137" i="9"/>
  <c r="X90" i="9"/>
  <c r="X77" i="9"/>
  <c r="X259" i="9"/>
  <c r="X176" i="9"/>
  <c r="X177" i="9"/>
  <c r="X21" i="9"/>
  <c r="X70" i="9"/>
  <c r="X122" i="9"/>
  <c r="X213" i="9"/>
  <c r="X191" i="9"/>
  <c r="X105" i="9"/>
  <c r="X104" i="9"/>
  <c r="X67" i="9"/>
  <c r="X66" i="9"/>
  <c r="X64" i="9"/>
  <c r="X59" i="9"/>
  <c r="V31" i="9"/>
  <c r="V137" i="9"/>
  <c r="V90" i="9"/>
  <c r="V77" i="9"/>
  <c r="V141" i="9"/>
  <c r="V259" i="9"/>
  <c r="V176" i="9"/>
  <c r="V284" i="9"/>
  <c r="V286" i="9"/>
  <c r="V126" i="9"/>
  <c r="V14" i="9"/>
  <c r="V122" i="9"/>
  <c r="V58" i="9"/>
  <c r="V191" i="9"/>
  <c r="Y178" i="9"/>
  <c r="Y481" i="9"/>
  <c r="Y495" i="9"/>
  <c r="Y497" i="9"/>
  <c r="Y499" i="9"/>
  <c r="Y501" i="9"/>
  <c r="Y503" i="9"/>
  <c r="Y504" i="9"/>
  <c r="Y505" i="9"/>
  <c r="Y507" i="9"/>
  <c r="AA86" i="9"/>
  <c r="V105" i="9"/>
  <c r="V104" i="9"/>
  <c r="V67" i="9"/>
  <c r="V66" i="9"/>
  <c r="V64" i="9"/>
  <c r="V59" i="9"/>
  <c r="AA482" i="9"/>
  <c r="AA483" i="9"/>
  <c r="AA486" i="9"/>
  <c r="AA487" i="9"/>
  <c r="AA488" i="9"/>
  <c r="AA489" i="9"/>
  <c r="AA490" i="9"/>
  <c r="AA491" i="9"/>
  <c r="AA492" i="9"/>
  <c r="AA496" i="9"/>
  <c r="AA497" i="9"/>
  <c r="AA500" i="9"/>
  <c r="AA501" i="9"/>
  <c r="AA502" i="9"/>
  <c r="AA503" i="9"/>
  <c r="Y483" i="9"/>
  <c r="AA26" i="9"/>
  <c r="AA77" i="9"/>
  <c r="X448" i="9"/>
  <c r="X449" i="9"/>
  <c r="X466" i="9"/>
  <c r="X468" i="9"/>
  <c r="X469" i="9"/>
  <c r="X486" i="9"/>
  <c r="X487" i="9"/>
  <c r="X488" i="9"/>
  <c r="X489" i="9"/>
  <c r="X490" i="9"/>
  <c r="X491" i="9"/>
  <c r="X492" i="9"/>
  <c r="X493" i="9"/>
  <c r="X494" i="9"/>
  <c r="X495" i="9"/>
  <c r="X500" i="9"/>
  <c r="X501" i="9"/>
  <c r="X504" i="9"/>
  <c r="X505" i="9"/>
  <c r="X506" i="9"/>
  <c r="X507" i="9"/>
  <c r="X508" i="9"/>
  <c r="X31" i="9"/>
  <c r="AA21" i="9"/>
  <c r="AA349" i="9"/>
  <c r="AA354" i="9"/>
  <c r="AA355" i="9"/>
  <c r="AA358" i="9"/>
  <c r="AA359" i="9"/>
  <c r="AA360" i="9"/>
  <c r="AA361" i="9"/>
  <c r="AA362" i="9"/>
  <c r="AA363" i="9"/>
  <c r="AA364" i="9"/>
  <c r="AA365" i="9"/>
  <c r="AA366" i="9"/>
  <c r="AA367" i="9"/>
  <c r="AA368" i="9"/>
  <c r="AA369" i="9"/>
  <c r="AA370" i="9"/>
  <c r="AA371" i="9"/>
  <c r="AA386" i="9"/>
  <c r="AA387" i="9"/>
  <c r="AA390" i="9"/>
  <c r="AA391" i="9"/>
  <c r="AA406" i="9"/>
  <c r="AA407" i="9"/>
  <c r="AA408" i="9"/>
  <c r="AA409" i="9"/>
  <c r="AA418" i="9"/>
  <c r="AA419" i="9"/>
  <c r="AA422" i="9"/>
  <c r="AA423" i="9"/>
  <c r="AA424" i="9"/>
  <c r="AA425" i="9"/>
  <c r="AA426" i="9"/>
  <c r="AA427" i="9"/>
  <c r="AA428" i="9"/>
  <c r="AA429" i="9"/>
  <c r="AA430" i="9"/>
  <c r="AA431" i="9"/>
  <c r="AA432" i="9"/>
  <c r="AA433" i="9"/>
  <c r="AA450" i="9"/>
  <c r="AA451" i="9"/>
  <c r="AA454" i="9"/>
  <c r="AA455" i="9"/>
  <c r="AA456" i="9"/>
  <c r="AA457" i="9"/>
  <c r="AA468" i="9"/>
  <c r="AA469" i="9"/>
  <c r="AA470" i="9"/>
  <c r="AA471" i="9"/>
  <c r="AA472" i="9"/>
  <c r="AA473" i="9"/>
  <c r="AA474" i="9"/>
  <c r="AA475" i="9"/>
  <c r="AA476" i="9"/>
  <c r="AA477" i="9"/>
  <c r="AA478" i="9"/>
  <c r="AA479" i="9"/>
  <c r="X296" i="9"/>
  <c r="E8" i="11" s="1"/>
  <c r="X297" i="9"/>
  <c r="E9" i="11" s="1"/>
  <c r="X298" i="9"/>
  <c r="E10" i="11" s="1"/>
  <c r="AA392" i="9"/>
  <c r="V281" i="9"/>
  <c r="V26" i="9"/>
  <c r="X358" i="9"/>
  <c r="X359" i="9"/>
  <c r="X368" i="9"/>
  <c r="X369" i="9"/>
  <c r="X370" i="9"/>
  <c r="X371" i="9"/>
  <c r="AA410" i="9"/>
  <c r="X361" i="9"/>
  <c r="Y371" i="9"/>
  <c r="Y373" i="9"/>
  <c r="Y377" i="9"/>
  <c r="Y378" i="9"/>
  <c r="Y379" i="9"/>
  <c r="Y380" i="9"/>
  <c r="Y381" i="9"/>
  <c r="Y382" i="9"/>
  <c r="Y383" i="9"/>
  <c r="Y385" i="9"/>
  <c r="Y387" i="9"/>
  <c r="Y389" i="9"/>
  <c r="Y400" i="9"/>
  <c r="Y401" i="9"/>
  <c r="Y403" i="9"/>
  <c r="Y405" i="9"/>
  <c r="Y407" i="9"/>
  <c r="Y409" i="9"/>
  <c r="Y410" i="9"/>
  <c r="Y411" i="9"/>
  <c r="Y412" i="9"/>
  <c r="Y413" i="9"/>
  <c r="Y414" i="9"/>
  <c r="Y415" i="9"/>
  <c r="Y417" i="9"/>
  <c r="Y419" i="9"/>
  <c r="Y421" i="9"/>
  <c r="Y423" i="9"/>
  <c r="Y425" i="9"/>
  <c r="Y427" i="9"/>
  <c r="Y435" i="9"/>
  <c r="Y439" i="9"/>
  <c r="Y440" i="9"/>
  <c r="Y441" i="9"/>
  <c r="Y442" i="9"/>
  <c r="Y443" i="9"/>
  <c r="Y444" i="9"/>
  <c r="Y445" i="9"/>
  <c r="Y446" i="9"/>
  <c r="Y447" i="9"/>
  <c r="Y449" i="9"/>
  <c r="Y451" i="9"/>
  <c r="Y453" i="9"/>
  <c r="Y485" i="9"/>
  <c r="Y465" i="9"/>
  <c r="X281" i="9"/>
  <c r="X271" i="9"/>
  <c r="Y506" i="9"/>
  <c r="Y508" i="9"/>
  <c r="AA22" i="9"/>
  <c r="Y281" i="9"/>
  <c r="X178" i="9"/>
  <c r="Y271" i="9"/>
  <c r="Y426" i="9"/>
  <c r="Y349" i="9"/>
  <c r="X284" i="9"/>
  <c r="X344" i="9"/>
  <c r="AA286" i="9"/>
  <c r="AA339" i="9"/>
  <c r="H51" i="11" s="1"/>
  <c r="AA341" i="9"/>
  <c r="AA347" i="9"/>
  <c r="Y433" i="9"/>
  <c r="V21" i="9"/>
  <c r="AA58" i="9"/>
  <c r="AA177" i="9"/>
  <c r="X299" i="9"/>
  <c r="E11" i="11" s="1"/>
  <c r="Y294" i="9"/>
  <c r="Y295" i="9"/>
  <c r="Y299" i="9"/>
  <c r="Y320" i="9"/>
  <c r="Y323" i="9"/>
  <c r="Y324" i="9"/>
  <c r="Y325" i="9"/>
  <c r="Y328" i="9"/>
  <c r="Y329" i="9"/>
  <c r="Y330" i="9"/>
  <c r="Y331" i="9"/>
  <c r="Y332" i="9"/>
  <c r="Y333" i="9"/>
  <c r="Y334" i="9"/>
  <c r="Y335" i="9"/>
  <c r="Y336" i="9"/>
  <c r="Y337" i="9"/>
  <c r="Y338" i="9"/>
  <c r="Y339" i="9"/>
  <c r="Y340" i="9"/>
  <c r="Y341" i="9"/>
  <c r="Y351" i="9"/>
  <c r="Y355" i="9"/>
  <c r="Y357" i="9"/>
  <c r="Y361" i="9"/>
  <c r="Y362" i="9"/>
  <c r="Y363" i="9"/>
  <c r="Y364" i="9"/>
  <c r="Y365" i="9"/>
  <c r="Y367" i="9"/>
  <c r="X372" i="9"/>
  <c r="X373" i="9"/>
  <c r="X374" i="9"/>
  <c r="X375" i="9"/>
  <c r="X376" i="9"/>
  <c r="X377" i="9"/>
  <c r="X384" i="9"/>
  <c r="X385" i="9"/>
  <c r="X402" i="9"/>
  <c r="X403" i="9"/>
  <c r="X422" i="9"/>
  <c r="X423" i="9"/>
  <c r="X424" i="9"/>
  <c r="X425" i="9"/>
  <c r="X426" i="9"/>
  <c r="X427" i="9"/>
  <c r="X428" i="9"/>
  <c r="X429" i="9"/>
  <c r="X430" i="9"/>
  <c r="X431" i="9"/>
  <c r="X432" i="9"/>
  <c r="X433" i="9"/>
  <c r="Y428" i="9"/>
  <c r="Y429" i="9"/>
  <c r="Y430" i="9"/>
  <c r="Y431" i="9"/>
  <c r="Y432" i="9"/>
  <c r="X434" i="9"/>
  <c r="X435" i="9"/>
  <c r="X436" i="9"/>
  <c r="X437" i="9"/>
  <c r="AA436" i="9"/>
  <c r="AA437" i="9"/>
  <c r="AA438" i="9"/>
  <c r="AA439" i="9"/>
  <c r="AA440" i="9"/>
  <c r="AA441" i="9"/>
  <c r="AA442" i="9"/>
  <c r="AA443" i="9"/>
  <c r="AA444" i="9"/>
  <c r="AA445" i="9"/>
  <c r="AA446" i="9"/>
  <c r="AA297" i="9"/>
  <c r="H9" i="11" s="1"/>
  <c r="AA299" i="9"/>
  <c r="H11" i="11" s="1"/>
  <c r="AA306" i="9"/>
  <c r="H18" i="11" s="1"/>
  <c r="AA307" i="9"/>
  <c r="H19" i="11" s="1"/>
  <c r="AA308" i="9"/>
  <c r="H20" i="11" s="1"/>
  <c r="AA310" i="9"/>
  <c r="H22" i="11" s="1"/>
  <c r="AA317" i="9"/>
  <c r="H29" i="11" s="1"/>
  <c r="AA318" i="9"/>
  <c r="H30" i="11" s="1"/>
  <c r="AA320" i="9"/>
  <c r="H32" i="11" s="1"/>
  <c r="AA321" i="9"/>
  <c r="H33" i="11" s="1"/>
  <c r="AA323" i="9"/>
  <c r="H35" i="11" s="1"/>
  <c r="AA324" i="9"/>
  <c r="H36" i="11" s="1"/>
  <c r="AA325" i="9"/>
  <c r="H37" i="11" s="1"/>
  <c r="AA328" i="9"/>
  <c r="H40" i="11" s="1"/>
  <c r="AA329" i="9"/>
  <c r="H41" i="11" s="1"/>
  <c r="AA330" i="9"/>
  <c r="H42" i="11" s="1"/>
  <c r="AA331" i="9"/>
  <c r="H43" i="11" s="1"/>
  <c r="AA332" i="9"/>
  <c r="H44" i="11" s="1"/>
  <c r="AA333" i="9"/>
  <c r="H45" i="11" s="1"/>
  <c r="AA334" i="9"/>
  <c r="H46" i="11" s="1"/>
  <c r="AA335" i="9"/>
  <c r="H47" i="11" s="1"/>
  <c r="AA336" i="9"/>
  <c r="H48" i="11" s="1"/>
  <c r="AA337" i="9"/>
  <c r="H49" i="11" s="1"/>
  <c r="AA378" i="9"/>
  <c r="AA379" i="9"/>
  <c r="AA380" i="9"/>
  <c r="AA381" i="9"/>
  <c r="AA382" i="9"/>
  <c r="X390" i="9"/>
  <c r="X391" i="9"/>
  <c r="X392" i="9"/>
  <c r="X393" i="9"/>
  <c r="X394" i="9"/>
  <c r="X395" i="9"/>
  <c r="X396" i="9"/>
  <c r="X397" i="9"/>
  <c r="X398" i="9"/>
  <c r="X399" i="9"/>
  <c r="X400" i="9"/>
  <c r="X401" i="9"/>
  <c r="X454" i="9"/>
  <c r="X455" i="9"/>
  <c r="X456" i="9"/>
  <c r="X457" i="9"/>
  <c r="X458" i="9"/>
  <c r="X459" i="9"/>
  <c r="X460" i="9"/>
  <c r="X461" i="9"/>
  <c r="X462" i="9"/>
  <c r="X463" i="9"/>
  <c r="AA281" i="9"/>
  <c r="AA259" i="9"/>
  <c r="X346" i="9"/>
  <c r="X347" i="9"/>
  <c r="AA351" i="9"/>
  <c r="X480" i="9"/>
  <c r="X481" i="9"/>
  <c r="AA342" i="9"/>
  <c r="AA343" i="9"/>
  <c r="AA344" i="9"/>
  <c r="Y345" i="9"/>
  <c r="Y347" i="9"/>
  <c r="X348" i="9"/>
  <c r="AA393" i="9"/>
  <c r="AA394" i="9"/>
  <c r="AA395" i="9"/>
  <c r="AA396" i="9"/>
  <c r="AA397" i="9"/>
  <c r="AA398" i="9"/>
  <c r="AA399" i="9"/>
  <c r="AA400" i="9"/>
  <c r="AA401" i="9"/>
  <c r="X404" i="9"/>
  <c r="X405" i="9"/>
  <c r="X416" i="9"/>
  <c r="X417" i="9"/>
  <c r="AA458" i="9"/>
  <c r="AA459" i="9"/>
  <c r="AA460" i="9"/>
  <c r="AA461" i="9"/>
  <c r="AA462" i="9"/>
  <c r="AA463" i="9"/>
  <c r="AA464" i="9"/>
  <c r="AA465" i="9"/>
  <c r="Y467" i="9"/>
  <c r="Y469" i="9"/>
  <c r="Y471" i="9"/>
  <c r="Y472" i="9"/>
  <c r="Y473" i="9"/>
  <c r="Y474" i="9"/>
  <c r="Y475" i="9"/>
  <c r="Y476" i="9"/>
  <c r="Y477" i="9"/>
  <c r="Y478" i="9"/>
  <c r="Y479" i="9"/>
  <c r="X482" i="9"/>
  <c r="X483" i="9"/>
  <c r="AA178" i="9"/>
  <c r="AA346" i="9"/>
  <c r="Y348" i="9"/>
  <c r="X350" i="9"/>
  <c r="X351" i="9"/>
  <c r="X352" i="9"/>
  <c r="X353" i="9"/>
  <c r="AA345" i="9"/>
  <c r="AA374" i="9"/>
  <c r="AA375" i="9"/>
  <c r="AA376" i="9"/>
  <c r="AA377" i="9"/>
  <c r="AA420" i="9"/>
  <c r="AA421" i="9"/>
  <c r="Y437" i="9"/>
  <c r="V271" i="9"/>
  <c r="Y353" i="9"/>
  <c r="X356" i="9"/>
  <c r="X357" i="9"/>
  <c r="Y390" i="9"/>
  <c r="Y391" i="9"/>
  <c r="Y393" i="9"/>
  <c r="Y394" i="9"/>
  <c r="Y395" i="9"/>
  <c r="Y396" i="9"/>
  <c r="Y397" i="9"/>
  <c r="Y398" i="9"/>
  <c r="Y399" i="9"/>
  <c r="X26" i="9"/>
  <c r="V178" i="9"/>
  <c r="X302" i="9"/>
  <c r="E14" i="11" s="1"/>
  <c r="X307" i="9"/>
  <c r="E19" i="11" s="1"/>
  <c r="X310" i="9"/>
  <c r="E22" i="11" s="1"/>
  <c r="X311" i="9"/>
  <c r="E23" i="11" s="1"/>
  <c r="X312" i="9"/>
  <c r="E24" i="11" s="1"/>
  <c r="X313" i="9"/>
  <c r="E25" i="11" s="1"/>
  <c r="X314" i="9"/>
  <c r="E26" i="11" s="1"/>
  <c r="X315" i="9"/>
  <c r="E27" i="11" s="1"/>
  <c r="X316" i="9"/>
  <c r="E28" i="11" s="1"/>
  <c r="X317" i="9"/>
  <c r="E29" i="11" s="1"/>
  <c r="X318" i="9"/>
  <c r="E30" i="11" s="1"/>
  <c r="X319" i="9"/>
  <c r="E31" i="11" s="1"/>
  <c r="X320" i="9"/>
  <c r="E32" i="11" s="1"/>
  <c r="X321" i="9"/>
  <c r="E33" i="11" s="1"/>
  <c r="X322" i="9"/>
  <c r="E34" i="11" s="1"/>
  <c r="X323" i="9"/>
  <c r="E35" i="11" s="1"/>
  <c r="X324" i="9"/>
  <c r="E36" i="11" s="1"/>
  <c r="X325" i="9"/>
  <c r="E37" i="11" s="1"/>
  <c r="AA352" i="9"/>
  <c r="AA353" i="9"/>
  <c r="AA388" i="9"/>
  <c r="AA389" i="9"/>
  <c r="Y463" i="9"/>
  <c r="AA296" i="9"/>
  <c r="H8" i="11" s="1"/>
  <c r="Y368" i="9"/>
  <c r="Y369" i="9"/>
  <c r="AA404" i="9"/>
  <c r="AA405" i="9"/>
  <c r="AA338" i="9"/>
  <c r="H50" i="11" s="1"/>
  <c r="AA340" i="9"/>
  <c r="X342" i="9"/>
  <c r="X360" i="9"/>
  <c r="AA383" i="9"/>
  <c r="Y384" i="9"/>
  <c r="X386" i="9"/>
  <c r="X387" i="9"/>
  <c r="AA411" i="9"/>
  <c r="AA412" i="9"/>
  <c r="AA413" i="9"/>
  <c r="AA414" i="9"/>
  <c r="AA415" i="9"/>
  <c r="Y416" i="9"/>
  <c r="X418" i="9"/>
  <c r="X419" i="9"/>
  <c r="AA447" i="9"/>
  <c r="X450" i="9"/>
  <c r="X451" i="9"/>
  <c r="Y342" i="9"/>
  <c r="Y343" i="9"/>
  <c r="Y344" i="9"/>
  <c r="AA356" i="9"/>
  <c r="AA357" i="9"/>
  <c r="Y358" i="9"/>
  <c r="Y359" i="9"/>
  <c r="X362" i="9"/>
  <c r="X363" i="9"/>
  <c r="X364" i="9"/>
  <c r="X365" i="9"/>
  <c r="X366" i="9"/>
  <c r="X367" i="9"/>
  <c r="AA384" i="9"/>
  <c r="AA385" i="9"/>
  <c r="X388" i="9"/>
  <c r="X389" i="9"/>
  <c r="AA416" i="9"/>
  <c r="AA417" i="9"/>
  <c r="X420" i="9"/>
  <c r="X421" i="9"/>
  <c r="AA448" i="9"/>
  <c r="AA449" i="9"/>
  <c r="X452" i="9"/>
  <c r="X453" i="9"/>
  <c r="AA480" i="9"/>
  <c r="AA481" i="9"/>
  <c r="X484" i="9"/>
  <c r="X485" i="9"/>
  <c r="AA504" i="9"/>
  <c r="AA505" i="9"/>
  <c r="AA506" i="9"/>
  <c r="AA507" i="9"/>
  <c r="AA508" i="9"/>
  <c r="AA452" i="9"/>
  <c r="AA453" i="9"/>
  <c r="Y455" i="9"/>
  <c r="Y456" i="9"/>
  <c r="Y457" i="9"/>
  <c r="Y458" i="9"/>
  <c r="Y459" i="9"/>
  <c r="Y460" i="9"/>
  <c r="Y461" i="9"/>
  <c r="Y462" i="9"/>
  <c r="X464" i="9"/>
  <c r="X465" i="9"/>
  <c r="AA484" i="9"/>
  <c r="AA485" i="9"/>
  <c r="Y487" i="9"/>
  <c r="Y488" i="9"/>
  <c r="Y489" i="9"/>
  <c r="Y490" i="9"/>
  <c r="Y491" i="9"/>
  <c r="Y492" i="9"/>
  <c r="Y493" i="9"/>
  <c r="Y494" i="9"/>
  <c r="X496" i="9"/>
  <c r="X497" i="9"/>
  <c r="X467" i="9"/>
  <c r="AA493" i="9"/>
  <c r="AA494" i="9"/>
  <c r="AA495" i="9"/>
  <c r="X498" i="9"/>
  <c r="X499" i="9"/>
  <c r="X326" i="9"/>
  <c r="E38" i="11" s="1"/>
  <c r="X327" i="9"/>
  <c r="E39" i="11" s="1"/>
  <c r="X328" i="9"/>
  <c r="E40" i="11" s="1"/>
  <c r="X329" i="9"/>
  <c r="E41" i="11" s="1"/>
  <c r="X330" i="9"/>
  <c r="E42" i="11" s="1"/>
  <c r="X331" i="9"/>
  <c r="E43" i="11" s="1"/>
  <c r="X332" i="9"/>
  <c r="E44" i="11" s="1"/>
  <c r="X333" i="9"/>
  <c r="E45" i="11" s="1"/>
  <c r="X334" i="9"/>
  <c r="E46" i="11" s="1"/>
  <c r="X335" i="9"/>
  <c r="E47" i="11" s="1"/>
  <c r="X336" i="9"/>
  <c r="E48" i="11" s="1"/>
  <c r="X337" i="9"/>
  <c r="E49" i="11" s="1"/>
  <c r="X338" i="9"/>
  <c r="E50" i="11" s="1"/>
  <c r="X339" i="9"/>
  <c r="E51" i="11" s="1"/>
  <c r="X340" i="9"/>
  <c r="X341" i="9"/>
  <c r="AA350" i="9"/>
  <c r="Y352" i="9"/>
  <c r="X354" i="9"/>
  <c r="X355" i="9"/>
  <c r="AA372" i="9"/>
  <c r="AA373" i="9"/>
  <c r="Y374" i="9"/>
  <c r="Y375" i="9"/>
  <c r="X378" i="9"/>
  <c r="X379" i="9"/>
  <c r="X380" i="9"/>
  <c r="X381" i="9"/>
  <c r="X382" i="9"/>
  <c r="X383" i="9"/>
  <c r="AA402" i="9"/>
  <c r="AA403" i="9"/>
  <c r="X406" i="9"/>
  <c r="X407" i="9"/>
  <c r="X408" i="9"/>
  <c r="X409" i="9"/>
  <c r="X410" i="9"/>
  <c r="X411" i="9"/>
  <c r="X412" i="9"/>
  <c r="X413" i="9"/>
  <c r="X414" i="9"/>
  <c r="X415" i="9"/>
  <c r="AA434" i="9"/>
  <c r="AA435" i="9"/>
  <c r="X438" i="9"/>
  <c r="X439" i="9"/>
  <c r="X440" i="9"/>
  <c r="X441" i="9"/>
  <c r="X442" i="9"/>
  <c r="X443" i="9"/>
  <c r="X444" i="9"/>
  <c r="X445" i="9"/>
  <c r="X446" i="9"/>
  <c r="X447" i="9"/>
  <c r="AA466" i="9"/>
  <c r="AA467" i="9"/>
  <c r="X470" i="9"/>
  <c r="X471" i="9"/>
  <c r="X472" i="9"/>
  <c r="X473" i="9"/>
  <c r="X474" i="9"/>
  <c r="X475" i="9"/>
  <c r="X476" i="9"/>
  <c r="X477" i="9"/>
  <c r="X478" i="9"/>
  <c r="X479" i="9"/>
  <c r="AA498" i="9"/>
  <c r="AA499" i="9"/>
  <c r="X502" i="9"/>
  <c r="X503" i="9"/>
  <c r="G227" i="7"/>
  <c r="G226" i="7"/>
  <c r="G230" i="7"/>
  <c r="D74" i="6"/>
  <c r="E34" i="3"/>
  <c r="E36" i="3"/>
  <c r="C31" i="2" s="1"/>
  <c r="J36" i="3"/>
  <c r="J34" i="3"/>
  <c r="E34" i="4"/>
  <c r="E36" i="4"/>
  <c r="E31" i="2" s="1"/>
  <c r="I36" i="3"/>
  <c r="D37" i="6"/>
  <c r="I34" i="4"/>
  <c r="I36" i="4"/>
  <c r="E35" i="2" s="1"/>
  <c r="F35" i="2" s="1"/>
  <c r="J34" i="4"/>
  <c r="J36" i="4"/>
  <c r="E36" i="2" s="1"/>
  <c r="F36" i="2" s="1"/>
  <c r="D850" i="6"/>
  <c r="D628" i="6"/>
  <c r="H34" i="4"/>
  <c r="H36" i="4"/>
  <c r="E34" i="2" s="1"/>
  <c r="F34" i="2" s="1"/>
  <c r="D36" i="6"/>
  <c r="D591" i="6"/>
  <c r="D370" i="6"/>
  <c r="H31" i="2"/>
  <c r="F34" i="3"/>
  <c r="F36" i="3"/>
  <c r="C32" i="2" s="1"/>
  <c r="D32" i="2" s="1"/>
  <c r="C42" i="2" s="1"/>
  <c r="G36" i="4"/>
  <c r="E33" i="2" s="1"/>
  <c r="F33" i="2" s="1"/>
  <c r="G34" i="4"/>
  <c r="F34" i="4"/>
  <c r="F36" i="4"/>
  <c r="E32" i="2" s="1"/>
  <c r="F32" i="2" s="1"/>
  <c r="D851" i="6"/>
  <c r="G6" i="5"/>
  <c r="G7" i="5" s="1"/>
  <c r="G8" i="5" s="1"/>
  <c r="G9" i="5" s="1"/>
  <c r="G10" i="5" s="1"/>
  <c r="G11" i="5" s="1"/>
  <c r="G12" i="5" s="1"/>
  <c r="G13" i="5" s="1"/>
  <c r="G14" i="5" s="1"/>
  <c r="G15" i="5" s="1"/>
  <c r="G16" i="5" s="1"/>
  <c r="G17" i="5" s="1"/>
  <c r="G18" i="5" s="1"/>
  <c r="G19" i="5" s="1"/>
  <c r="G20" i="5" s="1"/>
  <c r="G21" i="5" s="1"/>
  <c r="G22" i="5" s="1"/>
  <c r="G23" i="5" s="1"/>
  <c r="G24" i="5" s="1"/>
  <c r="G25" i="5" s="1"/>
  <c r="G26" i="5" s="1"/>
  <c r="G27" i="5" s="1"/>
  <c r="G28" i="5" s="1"/>
  <c r="G29" i="5" s="1"/>
  <c r="G30" i="5" s="1"/>
  <c r="G31" i="5" s="1"/>
  <c r="G32" i="5" s="1"/>
  <c r="G33" i="5" s="1"/>
  <c r="G36" i="5" s="1"/>
  <c r="G33" i="2" s="1"/>
  <c r="H33" i="2" s="1"/>
  <c r="D332" i="6"/>
  <c r="C17" i="2"/>
  <c r="D17" i="2" s="1"/>
  <c r="E17" i="2"/>
  <c r="F17" i="2" s="1"/>
  <c r="H12" i="2"/>
  <c r="D13" i="2"/>
  <c r="H15" i="2"/>
  <c r="D103" i="6"/>
  <c r="D254" i="6"/>
  <c r="D249" i="6"/>
  <c r="D631" i="6"/>
  <c r="D634" i="6" s="1"/>
  <c r="D668" i="6"/>
  <c r="D671" i="6" s="1"/>
  <c r="D666" i="6"/>
  <c r="D695" i="6"/>
  <c r="D809" i="6"/>
  <c r="D816" i="6"/>
  <c r="D819" i="6" s="1"/>
  <c r="D812" i="6"/>
  <c r="D841" i="6"/>
  <c r="D880" i="6"/>
  <c r="D1174" i="6"/>
  <c r="D1176" i="6"/>
  <c r="D1257" i="6"/>
  <c r="D113" i="6"/>
  <c r="D116" i="6" s="1"/>
  <c r="D184" i="6"/>
  <c r="D221" i="6"/>
  <c r="D333" i="6"/>
  <c r="D656" i="6"/>
  <c r="D658" i="6"/>
  <c r="D705" i="6"/>
  <c r="D708" i="6" s="1"/>
  <c r="D703" i="6"/>
  <c r="D776" i="6"/>
  <c r="D111" i="6"/>
  <c r="D740" i="6"/>
  <c r="D1072" i="6"/>
  <c r="D256" i="6"/>
  <c r="D255" i="6"/>
  <c r="D12" i="2"/>
  <c r="D14" i="2"/>
  <c r="D15" i="2"/>
  <c r="G36" i="3"/>
  <c r="C33" i="2" s="1"/>
  <c r="D33" i="2" s="1"/>
  <c r="D76" i="6"/>
  <c r="D79" i="6" s="1"/>
  <c r="D185" i="6"/>
  <c r="D222" i="6"/>
  <c r="D251" i="6"/>
  <c r="D259" i="6"/>
  <c r="D286" i="6"/>
  <c r="D292" i="6"/>
  <c r="D291" i="6"/>
  <c r="D293" i="6"/>
  <c r="D473" i="6"/>
  <c r="D510" i="6"/>
  <c r="D546" i="6"/>
  <c r="D583" i="6"/>
  <c r="D777" i="6"/>
  <c r="D991" i="6"/>
  <c r="H36" i="3"/>
  <c r="C34" i="2" s="1"/>
  <c r="D34" i="2" s="1"/>
  <c r="C44" i="2" s="1"/>
  <c r="D64" i="6"/>
  <c r="D66" i="6"/>
  <c r="D140" i="6"/>
  <c r="D335" i="6"/>
  <c r="D338" i="6" s="1"/>
  <c r="D372" i="6"/>
  <c r="D375" i="6" s="1"/>
  <c r="D399" i="6"/>
  <c r="D436" i="6"/>
  <c r="D483" i="6"/>
  <c r="D486" i="6" s="1"/>
  <c r="D520" i="6"/>
  <c r="D523" i="6" s="1"/>
  <c r="D814" i="6"/>
  <c r="F12" i="2"/>
  <c r="D138" i="6"/>
  <c r="D145" i="6"/>
  <c r="D360" i="6"/>
  <c r="D362" i="6"/>
  <c r="D409" i="6"/>
  <c r="D412" i="6" s="1"/>
  <c r="D404" i="6"/>
  <c r="D446" i="6"/>
  <c r="D449" i="6" s="1"/>
  <c r="D441" i="6"/>
  <c r="D552" i="6"/>
  <c r="D551" i="6"/>
  <c r="D878" i="6"/>
  <c r="D39" i="6"/>
  <c r="D42" i="6" s="1"/>
  <c r="D397" i="6"/>
  <c r="D479" i="6"/>
  <c r="D481" i="6"/>
  <c r="D518" i="6"/>
  <c r="D547" i="6"/>
  <c r="D555" i="6"/>
  <c r="D582" i="6"/>
  <c r="D588" i="6"/>
  <c r="D587" i="6"/>
  <c r="D589" i="6"/>
  <c r="D924" i="6"/>
  <c r="D1035" i="6"/>
  <c r="D176" i="6"/>
  <c r="D434" i="6"/>
  <c r="D472" i="6"/>
  <c r="D624" i="6"/>
  <c r="D730" i="6"/>
  <c r="D768" i="6"/>
  <c r="D842" i="6"/>
  <c r="D853" i="6"/>
  <c r="D856" i="6" s="1"/>
  <c r="D890" i="6"/>
  <c r="D893" i="6" s="1"/>
  <c r="D1031" i="6"/>
  <c r="D1069" i="6"/>
  <c r="D1068" i="6"/>
  <c r="D1070" i="6"/>
  <c r="D1102" i="6"/>
  <c r="D1146" i="6"/>
  <c r="D1141" i="6"/>
  <c r="D1324" i="6"/>
  <c r="D1470" i="6"/>
  <c r="D1472" i="6"/>
  <c r="D1813" i="6"/>
  <c r="D1923" i="6"/>
  <c r="D3995" i="6"/>
  <c r="D4625" i="6"/>
  <c r="E4619" i="6"/>
  <c r="D27" i="6"/>
  <c r="D65" i="6"/>
  <c r="D323" i="6"/>
  <c r="D361" i="6"/>
  <c r="D619" i="6"/>
  <c r="D657" i="6"/>
  <c r="D883" i="6"/>
  <c r="D1075" i="6"/>
  <c r="D1078" i="6" s="1"/>
  <c r="D1186" i="6"/>
  <c r="D1189" i="6" s="1"/>
  <c r="D1334" i="6"/>
  <c r="D1337" i="6" s="1"/>
  <c r="D1408" i="6"/>
  <c r="D1411" i="6" s="1"/>
  <c r="D1583" i="6"/>
  <c r="D1628" i="6"/>
  <c r="D435" i="6"/>
  <c r="D731" i="6"/>
  <c r="D1001" i="6"/>
  <c r="D1004" i="6" s="1"/>
  <c r="D1038" i="6"/>
  <c r="D1041" i="6" s="1"/>
  <c r="D1294" i="6"/>
  <c r="D1332" i="6"/>
  <c r="D1519" i="6"/>
  <c r="D1522" i="6" s="1"/>
  <c r="D1514" i="6"/>
  <c r="D2108" i="6"/>
  <c r="D2284" i="6"/>
  <c r="D2296" i="6"/>
  <c r="D2299" i="6" s="1"/>
  <c r="D2285" i="6"/>
  <c r="D2289" i="6"/>
  <c r="D2291" i="6"/>
  <c r="D2290" i="6"/>
  <c r="D28" i="6"/>
  <c r="D324" i="6"/>
  <c r="D620" i="6"/>
  <c r="D884" i="6"/>
  <c r="D885" i="6"/>
  <c r="D915" i="6"/>
  <c r="D922" i="6"/>
  <c r="D921" i="6"/>
  <c r="D1509" i="6"/>
  <c r="D1591" i="6"/>
  <c r="D1738" i="6"/>
  <c r="D2183" i="6"/>
  <c r="D213" i="6"/>
  <c r="D220" i="6" s="1"/>
  <c r="D509" i="6"/>
  <c r="D516" i="6" s="1"/>
  <c r="D846" i="6"/>
  <c r="D962" i="6"/>
  <c r="D999" i="6"/>
  <c r="D1036" i="6"/>
  <c r="D1064" i="6"/>
  <c r="D1223" i="6"/>
  <c r="D1226" i="6" s="1"/>
  <c r="D1218" i="6"/>
  <c r="D1361" i="6"/>
  <c r="D1553" i="6"/>
  <c r="D1554" i="6"/>
  <c r="D2145" i="6"/>
  <c r="D2515" i="6"/>
  <c r="D102" i="6"/>
  <c r="D398" i="6"/>
  <c r="D694" i="6"/>
  <c r="D927" i="6"/>
  <c r="D930" i="6" s="1"/>
  <c r="D1108" i="6"/>
  <c r="D1179" i="6"/>
  <c r="D1184" i="6" s="1"/>
  <c r="D1367" i="6"/>
  <c r="D1365" i="6"/>
  <c r="D1369" i="6" s="1"/>
  <c r="D1366" i="6"/>
  <c r="D1398" i="6"/>
  <c r="D1442" i="6"/>
  <c r="D1437" i="6"/>
  <c r="D1620" i="6"/>
  <c r="D1663" i="6"/>
  <c r="D1665" i="6"/>
  <c r="D1960" i="6"/>
  <c r="D2441" i="6"/>
  <c r="D953" i="6"/>
  <c r="D964" i="6"/>
  <c r="D967" i="6" s="1"/>
  <c r="D1143" i="6"/>
  <c r="D1181" i="6"/>
  <c r="D1211" i="6"/>
  <c r="D1249" i="6"/>
  <c r="D1256" i="6" s="1"/>
  <c r="D1260" i="6"/>
  <c r="D1263" i="6" s="1"/>
  <c r="D1439" i="6"/>
  <c r="D1477" i="6"/>
  <c r="D1507" i="6"/>
  <c r="D1545" i="6"/>
  <c r="D1630" i="6"/>
  <c r="D1633" i="6" s="1"/>
  <c r="D1963" i="6"/>
  <c r="D1966" i="6" s="1"/>
  <c r="D2035" i="6"/>
  <c r="D2395" i="6"/>
  <c r="D2401" i="6"/>
  <c r="D2402" i="6"/>
  <c r="D2444" i="6"/>
  <c r="D2447" i="6" s="1"/>
  <c r="D2439" i="6"/>
  <c r="D2626" i="6"/>
  <c r="D1138" i="6"/>
  <c r="D1149" i="6"/>
  <c r="D1152" i="6" s="1"/>
  <c r="D1434" i="6"/>
  <c r="D1441" i="6" s="1"/>
  <c r="D1445" i="6"/>
  <c r="D1448" i="6" s="1"/>
  <c r="D1741" i="6"/>
  <c r="D1744" i="6" s="1"/>
  <c r="D1729" i="6"/>
  <c r="D1736" i="6"/>
  <c r="D1735" i="6"/>
  <c r="D2034" i="6"/>
  <c r="D2294" i="6"/>
  <c r="D2368" i="6"/>
  <c r="D2479" i="6"/>
  <c r="D2516" i="6"/>
  <c r="D989" i="6"/>
  <c r="D1027" i="6"/>
  <c r="D1034" i="6" s="1"/>
  <c r="D1217" i="6"/>
  <c r="D1285" i="6"/>
  <c r="D1323" i="6"/>
  <c r="D1513" i="6"/>
  <c r="D1517" i="6" s="1"/>
  <c r="D1581" i="6"/>
  <c r="D1693" i="6"/>
  <c r="D1700" i="6"/>
  <c r="D1955" i="6"/>
  <c r="D1988" i="6"/>
  <c r="D2215" i="6"/>
  <c r="D2220" i="6" s="1"/>
  <c r="D2662" i="6"/>
  <c r="D2922" i="6"/>
  <c r="D1212" i="6"/>
  <c r="D1402" i="6"/>
  <c r="D1406" i="6" s="1"/>
  <c r="D1508" i="6"/>
  <c r="D1694" i="6"/>
  <c r="D1734" i="6"/>
  <c r="D1775" i="6"/>
  <c r="D1805" i="6"/>
  <c r="D2037" i="6"/>
  <c r="D2040" i="6" s="1"/>
  <c r="D2064" i="6"/>
  <c r="D2104" i="6"/>
  <c r="D2100" i="6"/>
  <c r="D2331" i="6"/>
  <c r="D2404" i="6"/>
  <c r="D2590" i="6"/>
  <c r="D3034" i="6"/>
  <c r="D3071" i="6"/>
  <c r="D3994" i="6"/>
  <c r="D1101" i="6"/>
  <c r="D1397" i="6"/>
  <c r="D1657" i="6"/>
  <c r="D1698" i="6"/>
  <c r="D1699" i="6"/>
  <c r="D1815" i="6"/>
  <c r="D1818" i="6" s="1"/>
  <c r="D1842" i="6"/>
  <c r="D1878" i="6"/>
  <c r="D1924" i="6"/>
  <c r="D1998" i="6"/>
  <c r="D2074" i="6"/>
  <c r="D2077" i="6" s="1"/>
  <c r="D2182" i="6"/>
  <c r="D2545" i="6"/>
  <c r="D2555" i="6"/>
  <c r="D2558" i="6" s="1"/>
  <c r="D2885" i="6"/>
  <c r="D990" i="6"/>
  <c r="D1286" i="6"/>
  <c r="D1582" i="6"/>
  <c r="D1667" i="6"/>
  <c r="D1670" i="6" s="1"/>
  <c r="D1852" i="6"/>
  <c r="D1855" i="6" s="1"/>
  <c r="D1847" i="6"/>
  <c r="D1879" i="6"/>
  <c r="D1889" i="6"/>
  <c r="D1892" i="6" s="1"/>
  <c r="D2025" i="6"/>
  <c r="D2222" i="6"/>
  <c r="D2225" i="6" s="1"/>
  <c r="D2249" i="6"/>
  <c r="D2323" i="6"/>
  <c r="D2400" i="6"/>
  <c r="D2396" i="6"/>
  <c r="D2737" i="6"/>
  <c r="D2810" i="6"/>
  <c r="D3070" i="6"/>
  <c r="D1175" i="6"/>
  <c r="D1471" i="6"/>
  <c r="D1730" i="6"/>
  <c r="D1776" i="6"/>
  <c r="D1882" i="6"/>
  <c r="D1887" i="6" s="1"/>
  <c r="D1884" i="6"/>
  <c r="D2072" i="6"/>
  <c r="D2099" i="6"/>
  <c r="D2105" i="6"/>
  <c r="D2106" i="6"/>
  <c r="D2148" i="6"/>
  <c r="D2151" i="6" s="1"/>
  <c r="D2210" i="6"/>
  <c r="D2212" i="6"/>
  <c r="D2259" i="6"/>
  <c r="D2262" i="6" s="1"/>
  <c r="D2286" i="6"/>
  <c r="D2360" i="6"/>
  <c r="D2478" i="6"/>
  <c r="D2627" i="6"/>
  <c r="D2773" i="6"/>
  <c r="D3218" i="6"/>
  <c r="D3736" i="6"/>
  <c r="D1767" i="6"/>
  <c r="D1778" i="6"/>
  <c r="D1781" i="6" s="1"/>
  <c r="D2136" i="6"/>
  <c r="D2174" i="6"/>
  <c r="D2181" i="6" s="1"/>
  <c r="D2185" i="6"/>
  <c r="D2188" i="6" s="1"/>
  <c r="D2432" i="6"/>
  <c r="D2470" i="6"/>
  <c r="D2477" i="6" s="1"/>
  <c r="D2481" i="6"/>
  <c r="D2484" i="6" s="1"/>
  <c r="D2549" i="6"/>
  <c r="D2656" i="6"/>
  <c r="D2740" i="6"/>
  <c r="D2743" i="6" s="1"/>
  <c r="D2950" i="6"/>
  <c r="D3073" i="6"/>
  <c r="D3076" i="6" s="1"/>
  <c r="D4254" i="6"/>
  <c r="D1656" i="6"/>
  <c r="D1846" i="6"/>
  <c r="D1914" i="6"/>
  <c r="D1952" i="6"/>
  <c r="D1959" i="6" s="1"/>
  <c r="D2063" i="6"/>
  <c r="D2070" i="6" s="1"/>
  <c r="D2253" i="6"/>
  <c r="D2257" i="6" s="1"/>
  <c r="D2359" i="6"/>
  <c r="D2666" i="6"/>
  <c r="D2669" i="6" s="1"/>
  <c r="D2661" i="6"/>
  <c r="D2698" i="6"/>
  <c r="D2697" i="6"/>
  <c r="D2701" i="6" s="1"/>
  <c r="D2809" i="6"/>
  <c r="D2808" i="6"/>
  <c r="D2997" i="6"/>
  <c r="D3108" i="6"/>
  <c r="D3246" i="6"/>
  <c r="D3248" i="6"/>
  <c r="D3256" i="6"/>
  <c r="D3588" i="6"/>
  <c r="D1803" i="6"/>
  <c r="D1841" i="6"/>
  <c r="D2142" i="6"/>
  <c r="D2248" i="6"/>
  <c r="D2255" i="6" s="1"/>
  <c r="D2438" i="6"/>
  <c r="D2547" i="6"/>
  <c r="D2693" i="6"/>
  <c r="D2777" i="6"/>
  <c r="D2780" i="6" s="1"/>
  <c r="D2767" i="6"/>
  <c r="D2804" i="6"/>
  <c r="D3883" i="6"/>
  <c r="D2137" i="6"/>
  <c r="D2433" i="6"/>
  <c r="D2658" i="6"/>
  <c r="D2703" i="6"/>
  <c r="D2706" i="6" s="1"/>
  <c r="D2729" i="6"/>
  <c r="D2771" i="6"/>
  <c r="D2812" i="6"/>
  <c r="D2814" i="6"/>
  <c r="D2817" i="6" s="1"/>
  <c r="D3515" i="6"/>
  <c r="D3543" i="6"/>
  <c r="D3914" i="6"/>
  <c r="D3912" i="6"/>
  <c r="D3922" i="6"/>
  <c r="D3950" i="6"/>
  <c r="D1915" i="6"/>
  <c r="D2026" i="6"/>
  <c r="D2322" i="6"/>
  <c r="D2507" i="6"/>
  <c r="D2582" i="6"/>
  <c r="D2766" i="6"/>
  <c r="D3885" i="6"/>
  <c r="D4183" i="6"/>
  <c r="D4186" i="6" s="1"/>
  <c r="D1804" i="6"/>
  <c r="D2211" i="6"/>
  <c r="D2506" i="6"/>
  <c r="D2580" i="6"/>
  <c r="D2769" i="6"/>
  <c r="D2839" i="6"/>
  <c r="D2845" i="6"/>
  <c r="D2844" i="6"/>
  <c r="D2846" i="6"/>
  <c r="D3026" i="6"/>
  <c r="D3144" i="6"/>
  <c r="D3173" i="6"/>
  <c r="D3172" i="6"/>
  <c r="D3179" i="6"/>
  <c r="D3178" i="6"/>
  <c r="D3295" i="6"/>
  <c r="D3298" i="6" s="1"/>
  <c r="D3288" i="6"/>
  <c r="D2734" i="6"/>
  <c r="D2738" i="6" s="1"/>
  <c r="D2735" i="6"/>
  <c r="D2913" i="6"/>
  <c r="D2923" i="6"/>
  <c r="D2960" i="6"/>
  <c r="D3032" i="6"/>
  <c r="D3329" i="6"/>
  <c r="D3477" i="6"/>
  <c r="D3884" i="6"/>
  <c r="D3996" i="6"/>
  <c r="D2618" i="6"/>
  <c r="D2987" i="6"/>
  <c r="D3098" i="6"/>
  <c r="D3147" i="6"/>
  <c r="D3150" i="6" s="1"/>
  <c r="D3136" i="6"/>
  <c r="D3258" i="6"/>
  <c r="D3261" i="6" s="1"/>
  <c r="D3252" i="6"/>
  <c r="D3285" i="6"/>
  <c r="D3438" i="6"/>
  <c r="D3480" i="6"/>
  <c r="D3483" i="6" s="1"/>
  <c r="D3655" i="6"/>
  <c r="D3700" i="6"/>
  <c r="D3764" i="6"/>
  <c r="D3840" i="6"/>
  <c r="D3956" i="6"/>
  <c r="D3998" i="6"/>
  <c r="D4001" i="6" s="1"/>
  <c r="D4035" i="6"/>
  <c r="D4038" i="6" s="1"/>
  <c r="D4134" i="6"/>
  <c r="D4146" i="6"/>
  <c r="D4149" i="6" s="1"/>
  <c r="D4135" i="6"/>
  <c r="D4140" i="6"/>
  <c r="D4141" i="6"/>
  <c r="D2914" i="6"/>
  <c r="D2925" i="6"/>
  <c r="D2928" i="6" s="1"/>
  <c r="D3036" i="6"/>
  <c r="D3039" i="6" s="1"/>
  <c r="D3174" i="6"/>
  <c r="D3209" i="6"/>
  <c r="D3283" i="6"/>
  <c r="D3404" i="6"/>
  <c r="D3665" i="6"/>
  <c r="D3668" i="6" s="1"/>
  <c r="D3766" i="6"/>
  <c r="D4069" i="6"/>
  <c r="D4368" i="6"/>
  <c r="D4371" i="6" s="1"/>
  <c r="D4403" i="6"/>
  <c r="D3774" i="6"/>
  <c r="D3951" i="6"/>
  <c r="D4144" i="6"/>
  <c r="D4217" i="6"/>
  <c r="D4512" i="6"/>
  <c r="D4514" i="6"/>
  <c r="D4699" i="6"/>
  <c r="E4693" i="6"/>
  <c r="D2988" i="6"/>
  <c r="D3099" i="6"/>
  <c r="D3221" i="6"/>
  <c r="D3224" i="6" s="1"/>
  <c r="D3293" i="6"/>
  <c r="D3325" i="6"/>
  <c r="D3369" i="6"/>
  <c r="D3372" i="6" s="1"/>
  <c r="D3542" i="6"/>
  <c r="D3625" i="6"/>
  <c r="D3737" i="6"/>
  <c r="D3803" i="6"/>
  <c r="D3848" i="6"/>
  <c r="D3850" i="6"/>
  <c r="D3853" i="6" s="1"/>
  <c r="D3949" i="6"/>
  <c r="D4105" i="6"/>
  <c r="D4173" i="6"/>
  <c r="D4218" i="6"/>
  <c r="D4328" i="6"/>
  <c r="D4360" i="6"/>
  <c r="D2877" i="6"/>
  <c r="D3182" i="6"/>
  <c r="D3439" i="6"/>
  <c r="D3507" i="6"/>
  <c r="D3554" i="6"/>
  <c r="D3557" i="6" s="1"/>
  <c r="D3624" i="6"/>
  <c r="D3813" i="6"/>
  <c r="D3816" i="6" s="1"/>
  <c r="D3843" i="6"/>
  <c r="D3357" i="6"/>
  <c r="D3359" i="6"/>
  <c r="D3361" i="6"/>
  <c r="D3517" i="6"/>
  <c r="D3520" i="6" s="1"/>
  <c r="D3506" i="6"/>
  <c r="D3544" i="6"/>
  <c r="D3547" i="6"/>
  <c r="D3692" i="6"/>
  <c r="D3924" i="6"/>
  <c r="D3927" i="6" s="1"/>
  <c r="D3913" i="6"/>
  <c r="D3959" i="6"/>
  <c r="D3961" i="6"/>
  <c r="D3964" i="6" s="1"/>
  <c r="D4025" i="6"/>
  <c r="D2951" i="6"/>
  <c r="D3062" i="6"/>
  <c r="D3214" i="6"/>
  <c r="D3332" i="6"/>
  <c r="D3335" i="6" s="1"/>
  <c r="D3396" i="6"/>
  <c r="D3441" i="6"/>
  <c r="D3436" i="6"/>
  <c r="D3620" i="6"/>
  <c r="D3628" i="6"/>
  <c r="D3631" i="6" s="1"/>
  <c r="D3658" i="6"/>
  <c r="D3690" i="6"/>
  <c r="D3696" i="6"/>
  <c r="D3697" i="6"/>
  <c r="D3811" i="6"/>
  <c r="D3839" i="6"/>
  <c r="D3846" i="6" s="1"/>
  <c r="D3845" i="6"/>
  <c r="D3887" i="6"/>
  <c r="D3890" i="6" s="1"/>
  <c r="D3954" i="6"/>
  <c r="D4023" i="6"/>
  <c r="D4029" i="6"/>
  <c r="D4028" i="6"/>
  <c r="D4109" i="6"/>
  <c r="D4112" i="6" s="1"/>
  <c r="D4213" i="6"/>
  <c r="D3247" i="6"/>
  <c r="D3290" i="6"/>
  <c r="D3320" i="6"/>
  <c r="D3358" i="6"/>
  <c r="D3659" i="6"/>
  <c r="D3765" i="6"/>
  <c r="D3776" i="6"/>
  <c r="D3779" i="6" s="1"/>
  <c r="D4104" i="6"/>
  <c r="D4284" i="6"/>
  <c r="D4329" i="6"/>
  <c r="D4550" i="6"/>
  <c r="D4627" i="6"/>
  <c r="D4630" i="6" s="1"/>
  <c r="D4689" i="6"/>
  <c r="F4726" i="6"/>
  <c r="E4767" i="6"/>
  <c r="D3654" i="6"/>
  <c r="D4072" i="6"/>
  <c r="D4075" i="6" s="1"/>
  <c r="D4061" i="6"/>
  <c r="D4282" i="6"/>
  <c r="D4287" i="6"/>
  <c r="D4289" i="6"/>
  <c r="D4432" i="6"/>
  <c r="D4475" i="6"/>
  <c r="D4474" i="6"/>
  <c r="D4473" i="6"/>
  <c r="D4476" i="6"/>
  <c r="D4513" i="6"/>
  <c r="D4661" i="6"/>
  <c r="E4654" i="6"/>
  <c r="D3321" i="6"/>
  <c r="D3728" i="6"/>
  <c r="D4070" i="6"/>
  <c r="D4171" i="6"/>
  <c r="D4292" i="6"/>
  <c r="D4365" i="6"/>
  <c r="D4617" i="6"/>
  <c r="D4738" i="6"/>
  <c r="D4741" i="6" s="1"/>
  <c r="D4768" i="6"/>
  <c r="E4768" i="6" s="1"/>
  <c r="F4768" i="6" s="1"/>
  <c r="D4587" i="6"/>
  <c r="D4662" i="6"/>
  <c r="E4656" i="6"/>
  <c r="D3395" i="6"/>
  <c r="D3802" i="6"/>
  <c r="D4102" i="6"/>
  <c r="D4175" i="6"/>
  <c r="D4208" i="6"/>
  <c r="D4214" i="6"/>
  <c r="D4257" i="6"/>
  <c r="D4260" i="6" s="1"/>
  <c r="D4252" i="6"/>
  <c r="D4331" i="6"/>
  <c r="D4334" i="6" s="1"/>
  <c r="D4395" i="6"/>
  <c r="D4578" i="6"/>
  <c r="D4583" i="6"/>
  <c r="D4588" i="6" s="1"/>
  <c r="E4730" i="6"/>
  <c r="D4765" i="6"/>
  <c r="D4728" i="6"/>
  <c r="D4775" i="6"/>
  <c r="D4778" i="6" s="1"/>
  <c r="D4763" i="6"/>
  <c r="D4770" i="6"/>
  <c r="E4770" i="6" s="1"/>
  <c r="F4770" i="6" s="1"/>
  <c r="D4769" i="6"/>
  <c r="E4769" i="6" s="1"/>
  <c r="F4769" i="6" s="1"/>
  <c r="D3469" i="6"/>
  <c r="D3476" i="6" s="1"/>
  <c r="D3580" i="6"/>
  <c r="D3876" i="6"/>
  <c r="D3987" i="6"/>
  <c r="D4099" i="6"/>
  <c r="D4283" i="6"/>
  <c r="D4551" i="6"/>
  <c r="D4691" i="6"/>
  <c r="D4209" i="6"/>
  <c r="D4220" i="6"/>
  <c r="D4223" i="6" s="1"/>
  <c r="D4437" i="6"/>
  <c r="D4440" i="6" s="1"/>
  <c r="D4505" i="6"/>
  <c r="D4516" i="6"/>
  <c r="D4519" i="6" s="1"/>
  <c r="D4733" i="6"/>
  <c r="E4733" i="6" s="1"/>
  <c r="F4733" i="6" s="1"/>
  <c r="X258" i="9"/>
  <c r="X291" i="9"/>
  <c r="X249" i="9"/>
  <c r="X147" i="9"/>
  <c r="X88" i="9"/>
  <c r="X18" i="9"/>
  <c r="X273" i="9"/>
  <c r="X150" i="9"/>
  <c r="X72" i="9"/>
  <c r="X44" i="9"/>
  <c r="X53" i="9"/>
  <c r="X201" i="9"/>
  <c r="X16" i="9"/>
  <c r="X264" i="9"/>
  <c r="X78" i="9"/>
  <c r="X247" i="9"/>
  <c r="X148" i="9"/>
  <c r="X293" i="9"/>
  <c r="X279" i="9"/>
  <c r="X170" i="9"/>
  <c r="X138" i="9"/>
  <c r="X155" i="9"/>
  <c r="X145" i="9"/>
  <c r="Y158" i="9"/>
  <c r="Y160" i="9"/>
  <c r="X252" i="9"/>
  <c r="X100" i="9"/>
  <c r="Y8" i="9"/>
  <c r="Y61" i="9"/>
  <c r="X239" i="9"/>
  <c r="X225" i="9"/>
  <c r="X62" i="9"/>
  <c r="X9" i="9"/>
  <c r="X240" i="9"/>
  <c r="X226" i="9"/>
  <c r="X63" i="9"/>
  <c r="X51" i="9"/>
  <c r="Y127" i="9"/>
  <c r="X251" i="9"/>
  <c r="X166" i="9"/>
  <c r="X139" i="9"/>
  <c r="D4394" i="6"/>
  <c r="D4405" i="6"/>
  <c r="D4408" i="6" s="1"/>
  <c r="D4584" i="6"/>
  <c r="D4690" i="6"/>
  <c r="E4690" i="6" s="1"/>
  <c r="F4690" i="6" s="1"/>
  <c r="D4701" i="6"/>
  <c r="D4704" i="6" s="1"/>
  <c r="G229" i="7"/>
  <c r="I68" i="7" s="1"/>
  <c r="V152" i="9"/>
  <c r="V143" i="9"/>
  <c r="AA197" i="9"/>
  <c r="AA19" i="9"/>
  <c r="V232" i="9"/>
  <c r="V198" i="9"/>
  <c r="AA184" i="9"/>
  <c r="AA56" i="9"/>
  <c r="V213" i="9"/>
  <c r="AA142" i="9"/>
  <c r="AA38" i="9"/>
  <c r="V42" i="9"/>
  <c r="D4579" i="6"/>
  <c r="D4590" i="6"/>
  <c r="D4593" i="6" s="1"/>
  <c r="Y147" i="9"/>
  <c r="X152" i="9"/>
  <c r="X163" i="9"/>
  <c r="X143" i="9"/>
  <c r="X232" i="9"/>
  <c r="X212" i="9"/>
  <c r="X198" i="9"/>
  <c r="X219" i="9"/>
  <c r="X183" i="9"/>
  <c r="X117" i="9"/>
  <c r="X107" i="9"/>
  <c r="X52" i="9"/>
  <c r="X268" i="9"/>
  <c r="X277" i="9"/>
  <c r="X159" i="9"/>
  <c r="X75" i="9"/>
  <c r="Y16" i="9"/>
  <c r="X236" i="9"/>
  <c r="X222" i="9"/>
  <c r="X214" i="9"/>
  <c r="X185" i="9"/>
  <c r="X57" i="9"/>
  <c r="X6" i="9"/>
  <c r="X190" i="9"/>
  <c r="X47" i="9"/>
  <c r="X48" i="9"/>
  <c r="X29" i="9"/>
  <c r="X283" i="9"/>
  <c r="X99" i="9"/>
  <c r="X92" i="9"/>
  <c r="X204" i="9"/>
  <c r="X123" i="9"/>
  <c r="X34" i="9"/>
  <c r="X237" i="9"/>
  <c r="X223" i="9"/>
  <c r="X60" i="9"/>
  <c r="X246" i="9"/>
  <c r="X140" i="9"/>
  <c r="X207" i="9"/>
  <c r="X128" i="9"/>
  <c r="X272" i="9"/>
  <c r="X270" i="9"/>
  <c r="X275" i="9"/>
  <c r="X267" i="9"/>
  <c r="X168" i="9"/>
  <c r="X169" i="9"/>
  <c r="X157" i="9"/>
  <c r="X96" i="9"/>
  <c r="X74" i="9"/>
  <c r="X274" i="9"/>
  <c r="X151" i="9"/>
  <c r="X42" i="9"/>
  <c r="V171" i="9"/>
  <c r="V167" i="9"/>
  <c r="V95" i="9"/>
  <c r="AA258" i="9"/>
  <c r="AA249" i="9"/>
  <c r="AA18" i="9"/>
  <c r="V20" i="9"/>
  <c r="V80" i="9"/>
  <c r="V199" i="9"/>
  <c r="V118" i="9"/>
  <c r="D4251" i="6"/>
  <c r="D4255" i="6" s="1"/>
  <c r="D4319" i="6"/>
  <c r="D4357" i="6"/>
  <c r="D4585" i="6"/>
  <c r="D4615" i="6"/>
  <c r="D4653" i="6"/>
  <c r="E4653" i="6" s="1"/>
  <c r="F4653" i="6" s="1"/>
  <c r="X280" i="9"/>
  <c r="X175" i="9"/>
  <c r="X171" i="9"/>
  <c r="X167" i="9"/>
  <c r="X101" i="9"/>
  <c r="X95" i="9"/>
  <c r="X172" i="9"/>
  <c r="X269" i="9"/>
  <c r="X255" i="9"/>
  <c r="Y232" i="9"/>
  <c r="X20" i="9"/>
  <c r="X263" i="9"/>
  <c r="X84" i="9"/>
  <c r="X80" i="9"/>
  <c r="Y277" i="9"/>
  <c r="X282" i="9"/>
  <c r="X91" i="9"/>
  <c r="X199" i="9"/>
  <c r="X118" i="9"/>
  <c r="X23" i="9"/>
  <c r="Y236" i="9"/>
  <c r="Y222" i="9"/>
  <c r="Y214" i="9"/>
  <c r="X285" i="9"/>
  <c r="X102" i="9"/>
  <c r="X94" i="9"/>
  <c r="X189" i="9"/>
  <c r="X132" i="9"/>
  <c r="X46" i="9"/>
  <c r="X260" i="9"/>
  <c r="X253" i="9"/>
  <c r="Y283" i="9"/>
  <c r="Y92" i="9"/>
  <c r="Y99" i="9"/>
  <c r="X12" i="9"/>
  <c r="X33" i="9"/>
  <c r="X7" i="9"/>
  <c r="X125" i="9"/>
  <c r="D4246" i="6"/>
  <c r="D4253" i="6" s="1"/>
  <c r="D4542" i="6"/>
  <c r="V87" i="9"/>
  <c r="AA47" i="9"/>
  <c r="AA29" i="9"/>
  <c r="V73" i="9"/>
  <c r="D4431" i="6"/>
  <c r="D4727" i="6"/>
  <c r="Y167" i="9"/>
  <c r="X179" i="9"/>
  <c r="X106" i="9"/>
  <c r="X197" i="9"/>
  <c r="X116" i="9"/>
  <c r="X19" i="9"/>
  <c r="X220" i="9"/>
  <c r="X233" i="9"/>
  <c r="X54" i="9"/>
  <c r="X200" i="9"/>
  <c r="X184" i="9"/>
  <c r="X180" i="9"/>
  <c r="X119" i="9"/>
  <c r="X103" i="9"/>
  <c r="X24" i="9"/>
  <c r="X56" i="9"/>
  <c r="X292" i="9"/>
  <c r="X162" i="9"/>
  <c r="X142" i="9"/>
  <c r="X153" i="9"/>
  <c r="X97" i="9"/>
  <c r="X174" i="9"/>
  <c r="X156" i="9"/>
  <c r="X87" i="9"/>
  <c r="X81" i="9"/>
  <c r="Y260" i="9"/>
  <c r="Y253" i="9"/>
  <c r="X120" i="9"/>
  <c r="X108" i="9"/>
  <c r="X17" i="9"/>
  <c r="X265" i="9"/>
  <c r="X161" i="9"/>
  <c r="X73" i="9"/>
  <c r="X82" i="9"/>
  <c r="X276" i="9"/>
  <c r="X266" i="9"/>
  <c r="X158" i="9"/>
  <c r="X165" i="9"/>
  <c r="Y125" i="9"/>
  <c r="X278" i="9"/>
  <c r="X160" i="9"/>
  <c r="X76" i="9"/>
  <c r="Y37" i="9"/>
  <c r="Y13" i="9"/>
  <c r="X238" i="9"/>
  <c r="X224" i="9"/>
  <c r="X61" i="9"/>
  <c r="X8" i="9"/>
  <c r="X38" i="9"/>
  <c r="X127" i="9"/>
  <c r="X208" i="9"/>
  <c r="X215" i="9"/>
  <c r="X186" i="9"/>
  <c r="X14" i="9"/>
  <c r="X39" i="9"/>
  <c r="X287" i="9"/>
  <c r="X93" i="9"/>
  <c r="Y133" i="9"/>
  <c r="X289" i="9"/>
  <c r="X245" i="9"/>
  <c r="X79" i="9"/>
  <c r="X262" i="9"/>
  <c r="X254" i="9"/>
  <c r="X149" i="9"/>
  <c r="X290" i="9"/>
  <c r="X241" i="9"/>
  <c r="X227" i="9"/>
  <c r="X68" i="9"/>
  <c r="X15" i="9"/>
  <c r="X55" i="9"/>
  <c r="D4320" i="6"/>
  <c r="D4616" i="6"/>
  <c r="E4616" i="6" s="1"/>
  <c r="F4616" i="6" s="1"/>
  <c r="V239" i="9"/>
  <c r="AA50" i="9"/>
  <c r="V288" i="9"/>
  <c r="V228" i="9"/>
  <c r="AA164" i="9"/>
  <c r="AA154" i="9"/>
  <c r="AA144" i="9"/>
  <c r="AA136" i="9"/>
  <c r="Y245" i="9"/>
  <c r="X288" i="9"/>
  <c r="X261" i="9"/>
  <c r="Y241" i="9"/>
  <c r="X242" i="9"/>
  <c r="X228" i="9"/>
  <c r="X69" i="9"/>
  <c r="Y146" i="9"/>
  <c r="X71" i="9"/>
  <c r="X11" i="9"/>
  <c r="X13" i="9"/>
  <c r="X37" i="9"/>
  <c r="V164" i="9"/>
  <c r="V154" i="9"/>
  <c r="V144" i="9"/>
  <c r="V136" i="9"/>
  <c r="V38" i="9"/>
  <c r="X243" i="9"/>
  <c r="X134" i="9"/>
  <c r="X256" i="9"/>
  <c r="X250" i="9"/>
  <c r="X192" i="9"/>
  <c r="X133" i="9"/>
  <c r="X164" i="9"/>
  <c r="X154" i="9"/>
  <c r="X144" i="9"/>
  <c r="X136" i="9"/>
  <c r="X10" i="9"/>
  <c r="X50" i="9"/>
  <c r="V215" i="9"/>
  <c r="AA270" i="9"/>
  <c r="AA74" i="9"/>
  <c r="V257" i="9"/>
  <c r="V89" i="9"/>
  <c r="Y42" i="9"/>
  <c r="X257" i="9"/>
  <c r="X248" i="9"/>
  <c r="X146" i="9"/>
  <c r="X135" i="9"/>
  <c r="X89" i="9"/>
  <c r="X83" i="9"/>
  <c r="Y164" i="9"/>
  <c r="Y154" i="9"/>
  <c r="Y144" i="9"/>
  <c r="Y136" i="9"/>
  <c r="AA42" i="9"/>
  <c r="X343" i="9"/>
  <c r="Y346" i="9"/>
  <c r="Y350" i="9"/>
  <c r="Y360" i="9"/>
  <c r="Y376" i="9"/>
  <c r="Y392" i="9"/>
  <c r="Y408" i="9"/>
  <c r="Y424" i="9"/>
  <c r="Y366" i="9"/>
  <c r="Y448" i="9"/>
  <c r="Y464" i="9"/>
  <c r="Y480" i="9"/>
  <c r="Y496" i="9"/>
  <c r="X345" i="9"/>
  <c r="AA348" i="9"/>
  <c r="X349" i="9"/>
  <c r="Y354" i="9"/>
  <c r="Y370" i="9"/>
  <c r="Y386" i="9"/>
  <c r="Y402" i="9"/>
  <c r="Y418" i="9"/>
  <c r="Y434" i="9"/>
  <c r="Y450" i="9"/>
  <c r="Y466" i="9"/>
  <c r="Y482" i="9"/>
  <c r="Y498" i="9"/>
  <c r="Y356" i="9"/>
  <c r="Y372" i="9"/>
  <c r="Y388" i="9"/>
  <c r="Y404" i="9"/>
  <c r="Y420" i="9"/>
  <c r="Y436" i="9"/>
  <c r="Y452" i="9"/>
  <c r="Y468" i="9"/>
  <c r="Y484" i="9"/>
  <c r="Y500" i="9"/>
  <c r="Y406" i="9"/>
  <c r="Y422" i="9"/>
  <c r="Y438" i="9"/>
  <c r="Y454" i="9"/>
  <c r="Y470" i="9"/>
  <c r="Y486" i="9"/>
  <c r="Y502" i="9"/>
  <c r="E4660" i="6" l="1"/>
  <c r="AB375" i="9"/>
  <c r="AB371" i="9"/>
  <c r="AB457" i="9"/>
  <c r="AB359" i="9"/>
  <c r="AB387" i="9"/>
  <c r="AB456" i="9"/>
  <c r="AB358" i="9"/>
  <c r="AB455" i="9"/>
  <c r="AB374" i="9"/>
  <c r="AB450" i="9"/>
  <c r="AB408" i="9"/>
  <c r="AB370" i="9"/>
  <c r="AB458" i="9"/>
  <c r="AB426" i="9"/>
  <c r="AB496" i="9"/>
  <c r="AB422" i="9"/>
  <c r="AB483" i="9"/>
  <c r="AB376" i="9"/>
  <c r="AB362" i="9"/>
  <c r="AB463" i="9"/>
  <c r="AB475" i="9"/>
  <c r="AB363" i="9"/>
  <c r="AB427" i="9"/>
  <c r="AB380" i="9"/>
  <c r="AB505" i="9"/>
  <c r="AB436" i="9"/>
  <c r="AB418" i="9"/>
  <c r="AB487" i="9"/>
  <c r="AB401" i="9"/>
  <c r="AB354" i="9"/>
  <c r="AB494" i="9"/>
  <c r="AB433" i="9"/>
  <c r="AB493" i="9"/>
  <c r="AB353" i="9"/>
  <c r="AB465" i="9"/>
  <c r="AB425" i="9"/>
  <c r="AB400" i="9"/>
  <c r="AB397" i="9"/>
  <c r="AB445" i="9"/>
  <c r="AB454" i="9"/>
  <c r="AB492" i="9"/>
  <c r="AB404" i="9"/>
  <c r="AB437" i="9"/>
  <c r="AB472" i="9"/>
  <c r="AB500" i="9"/>
  <c r="AB386" i="9"/>
  <c r="AB420" i="9"/>
  <c r="AB474" i="9"/>
  <c r="AB444" i="9"/>
  <c r="AB379" i="9"/>
  <c r="AB504" i="9"/>
  <c r="AB434" i="9"/>
  <c r="AB479" i="9"/>
  <c r="AB471" i="9"/>
  <c r="AB486" i="9"/>
  <c r="AB498" i="9"/>
  <c r="AB352" i="9"/>
  <c r="AB460" i="9"/>
  <c r="AB428" i="9"/>
  <c r="AB452" i="9"/>
  <c r="AB364" i="9"/>
  <c r="AB473" i="9"/>
  <c r="AB443" i="9"/>
  <c r="AB378" i="9"/>
  <c r="AB451" i="9"/>
  <c r="AB409" i="9"/>
  <c r="AB399" i="9"/>
  <c r="AB438" i="9"/>
  <c r="AB459" i="9"/>
  <c r="AB349" i="9"/>
  <c r="AB453" i="9"/>
  <c r="AB442" i="9"/>
  <c r="AB421" i="9"/>
  <c r="AB410" i="9"/>
  <c r="AB377" i="9"/>
  <c r="AB501" i="9"/>
  <c r="V298" i="9"/>
  <c r="C10" i="11" s="1"/>
  <c r="AB482" i="9"/>
  <c r="AB361" i="9"/>
  <c r="AB466" i="9"/>
  <c r="AB424" i="9"/>
  <c r="AB477" i="9"/>
  <c r="AB382" i="9"/>
  <c r="F51" i="11"/>
  <c r="I51" i="11" s="1"/>
  <c r="AB339" i="9"/>
  <c r="F14" i="11"/>
  <c r="I14" i="11" s="1"/>
  <c r="AB302" i="9"/>
  <c r="F29" i="11"/>
  <c r="I29" i="11" s="1"/>
  <c r="AB317" i="9"/>
  <c r="F27" i="11"/>
  <c r="I27" i="11" s="1"/>
  <c r="AB315" i="9"/>
  <c r="AB396" i="9"/>
  <c r="F50" i="11"/>
  <c r="I50" i="11" s="1"/>
  <c r="AB338" i="9"/>
  <c r="AB412" i="9"/>
  <c r="F28" i="11"/>
  <c r="I28" i="11" s="1"/>
  <c r="AB316" i="9"/>
  <c r="F26" i="11"/>
  <c r="I26" i="11" s="1"/>
  <c r="AB314" i="9"/>
  <c r="F41" i="11"/>
  <c r="I41" i="11" s="1"/>
  <c r="AB329" i="9"/>
  <c r="AB411" i="9"/>
  <c r="F24" i="11"/>
  <c r="I24" i="11" s="1"/>
  <c r="AB312" i="9"/>
  <c r="F31" i="11"/>
  <c r="I31" i="11" s="1"/>
  <c r="AB319" i="9"/>
  <c r="F25" i="11"/>
  <c r="I25" i="11" s="1"/>
  <c r="AB313" i="9"/>
  <c r="F12" i="11"/>
  <c r="AB300" i="9"/>
  <c r="F9" i="11"/>
  <c r="I9" i="11" s="1"/>
  <c r="AB297" i="9"/>
  <c r="AB413" i="9"/>
  <c r="F7" i="11"/>
  <c r="I7" i="11" s="1"/>
  <c r="AB295" i="9"/>
  <c r="F20" i="11"/>
  <c r="I20" i="11" s="1"/>
  <c r="AB308" i="9"/>
  <c r="F16" i="11"/>
  <c r="I16" i="11" s="1"/>
  <c r="AB304" i="9"/>
  <c r="AB423" i="9"/>
  <c r="F17" i="11"/>
  <c r="I17" i="11" s="1"/>
  <c r="AB305" i="9"/>
  <c r="F13" i="11"/>
  <c r="I13" i="11" s="1"/>
  <c r="AB301" i="9"/>
  <c r="AB388" i="9"/>
  <c r="AB357" i="9"/>
  <c r="F48" i="11"/>
  <c r="I48" i="11" s="1"/>
  <c r="AB336" i="9"/>
  <c r="F40" i="11"/>
  <c r="I40" i="11" s="1"/>
  <c r="AB328" i="9"/>
  <c r="F23" i="11"/>
  <c r="I23" i="11" s="1"/>
  <c r="AB311" i="9"/>
  <c r="AB490" i="9"/>
  <c r="AB393" i="9"/>
  <c r="AB430" i="9"/>
  <c r="AB355" i="9"/>
  <c r="F47" i="11"/>
  <c r="I47" i="11" s="1"/>
  <c r="AB335" i="9"/>
  <c r="F37" i="11"/>
  <c r="I37" i="11" s="1"/>
  <c r="AB325" i="9"/>
  <c r="AB441" i="9"/>
  <c r="AB419" i="9"/>
  <c r="AB385" i="9"/>
  <c r="AB373" i="9"/>
  <c r="AB499" i="9"/>
  <c r="F22" i="11"/>
  <c r="I22" i="11" s="1"/>
  <c r="AB310" i="9"/>
  <c r="F38" i="11"/>
  <c r="I38" i="11" s="1"/>
  <c r="AB326" i="9"/>
  <c r="F8" i="11"/>
  <c r="I8" i="11" s="1"/>
  <c r="AB296" i="9"/>
  <c r="F43" i="11"/>
  <c r="I43" i="11" s="1"/>
  <c r="AB331" i="9"/>
  <c r="F11" i="11"/>
  <c r="I11" i="11" s="1"/>
  <c r="AB299" i="9"/>
  <c r="F18" i="11"/>
  <c r="I18" i="11" s="1"/>
  <c r="AB306" i="9"/>
  <c r="AB395" i="9"/>
  <c r="F6" i="11"/>
  <c r="I6" i="11" s="1"/>
  <c r="AB294" i="9"/>
  <c r="AB394" i="9"/>
  <c r="AB431" i="9"/>
  <c r="F21" i="11"/>
  <c r="I21" i="11" s="1"/>
  <c r="AB309" i="9"/>
  <c r="F30" i="11"/>
  <c r="I30" i="11" s="1"/>
  <c r="AB318" i="9"/>
  <c r="AB372" i="9"/>
  <c r="AB402" i="9"/>
  <c r="AB480" i="9"/>
  <c r="AB360" i="9"/>
  <c r="AB462" i="9"/>
  <c r="AB502" i="9"/>
  <c r="AB484" i="9"/>
  <c r="AB356" i="9"/>
  <c r="AB464" i="9"/>
  <c r="AB350" i="9"/>
  <c r="AB489" i="9"/>
  <c r="AB461" i="9"/>
  <c r="AB344" i="9"/>
  <c r="AB416" i="9"/>
  <c r="AB384" i="9"/>
  <c r="AB369" i="9"/>
  <c r="AB391" i="9"/>
  <c r="AB478" i="9"/>
  <c r="AB469" i="9"/>
  <c r="AB347" i="9"/>
  <c r="AB429" i="9"/>
  <c r="AB367" i="9"/>
  <c r="AB351" i="9"/>
  <c r="F46" i="11"/>
  <c r="I46" i="11" s="1"/>
  <c r="AB334" i="9"/>
  <c r="F36" i="11"/>
  <c r="I36" i="11" s="1"/>
  <c r="AB324" i="9"/>
  <c r="AB508" i="9"/>
  <c r="AB449" i="9"/>
  <c r="AB440" i="9"/>
  <c r="AB417" i="9"/>
  <c r="AB407" i="9"/>
  <c r="AB383" i="9"/>
  <c r="AB497" i="9"/>
  <c r="AB392" i="9"/>
  <c r="AB432" i="9"/>
  <c r="F49" i="11"/>
  <c r="I49" i="11" s="1"/>
  <c r="AB337" i="9"/>
  <c r="AB485" i="9"/>
  <c r="AB503" i="9"/>
  <c r="F39" i="11"/>
  <c r="I39" i="11" s="1"/>
  <c r="AB327" i="9"/>
  <c r="F42" i="11"/>
  <c r="I42" i="11" s="1"/>
  <c r="AB330" i="9"/>
  <c r="AB389" i="9"/>
  <c r="AB406" i="9"/>
  <c r="AB491" i="9"/>
  <c r="AB468" i="9"/>
  <c r="AB448" i="9"/>
  <c r="AB346" i="9"/>
  <c r="AB488" i="9"/>
  <c r="AB343" i="9"/>
  <c r="AB368" i="9"/>
  <c r="AB390" i="9"/>
  <c r="AB467" i="9"/>
  <c r="AB345" i="9"/>
  <c r="AB365" i="9"/>
  <c r="AB341" i="9"/>
  <c r="F45" i="11"/>
  <c r="I45" i="11" s="1"/>
  <c r="AB333" i="9"/>
  <c r="F35" i="11"/>
  <c r="I35" i="11" s="1"/>
  <c r="AB323" i="9"/>
  <c r="AB506" i="9"/>
  <c r="AB447" i="9"/>
  <c r="AB439" i="9"/>
  <c r="AB415" i="9"/>
  <c r="AB405" i="9"/>
  <c r="AB495" i="9"/>
  <c r="F34" i="11"/>
  <c r="I34" i="11" s="1"/>
  <c r="AB322" i="9"/>
  <c r="AB470" i="9"/>
  <c r="AB366" i="9"/>
  <c r="AB342" i="9"/>
  <c r="AB398" i="9"/>
  <c r="AB348" i="9"/>
  <c r="AB476" i="9"/>
  <c r="AB340" i="9"/>
  <c r="F44" i="11"/>
  <c r="I44" i="11" s="1"/>
  <c r="AB332" i="9"/>
  <c r="F32" i="11"/>
  <c r="I32" i="11" s="1"/>
  <c r="AB320" i="9"/>
  <c r="AB446" i="9"/>
  <c r="AB435" i="9"/>
  <c r="AB414" i="9"/>
  <c r="AB403" i="9"/>
  <c r="AB381" i="9"/>
  <c r="AB507" i="9"/>
  <c r="AB481" i="9"/>
  <c r="F19" i="11"/>
  <c r="I19" i="11" s="1"/>
  <c r="AB307" i="9"/>
  <c r="F33" i="11"/>
  <c r="I33" i="11" s="1"/>
  <c r="AB321" i="9"/>
  <c r="F15" i="11"/>
  <c r="I15" i="11" s="1"/>
  <c r="AB303" i="9"/>
  <c r="I12" i="11"/>
  <c r="Y298" i="9"/>
  <c r="AA298" i="9"/>
  <c r="H10" i="11" s="1"/>
  <c r="AA109" i="9"/>
  <c r="V30" i="9"/>
  <c r="I14" i="7"/>
  <c r="I17" i="7"/>
  <c r="I20" i="7"/>
  <c r="I22" i="7"/>
  <c r="I24" i="7"/>
  <c r="I26" i="7"/>
  <c r="I28" i="7"/>
  <c r="I30" i="7"/>
  <c r="I32" i="7"/>
  <c r="I34" i="7"/>
  <c r="I36" i="7"/>
  <c r="I38" i="7"/>
  <c r="I40" i="7"/>
  <c r="I42" i="7"/>
  <c r="I44" i="7"/>
  <c r="I46" i="7"/>
  <c r="I48" i="7"/>
  <c r="I65" i="7"/>
  <c r="I67" i="7"/>
  <c r="I70" i="7"/>
  <c r="I72" i="7"/>
  <c r="I79" i="7"/>
  <c r="I84" i="7"/>
  <c r="I91" i="7"/>
  <c r="I96" i="7"/>
  <c r="I103" i="7"/>
  <c r="I105" i="7"/>
  <c r="I12" i="7"/>
  <c r="I15" i="7"/>
  <c r="I18" i="7"/>
  <c r="I49" i="7"/>
  <c r="I51" i="7"/>
  <c r="I53" i="7"/>
  <c r="I55" i="7"/>
  <c r="I75" i="7"/>
  <c r="I80" i="7"/>
  <c r="I87" i="7"/>
  <c r="I92" i="7"/>
  <c r="I99" i="7"/>
  <c r="I112" i="7"/>
  <c r="I143" i="7"/>
  <c r="I145" i="7"/>
  <c r="I150" i="7"/>
  <c r="I152" i="7"/>
  <c r="I163" i="7"/>
  <c r="I165" i="7"/>
  <c r="I172" i="7"/>
  <c r="I174" i="7"/>
  <c r="I176" i="7"/>
  <c r="I178" i="7"/>
  <c r="I211" i="7"/>
  <c r="I216" i="7"/>
  <c r="I181" i="7"/>
  <c r="I212" i="7"/>
  <c r="I21" i="7"/>
  <c r="I23" i="7"/>
  <c r="I25" i="7"/>
  <c r="I27" i="7"/>
  <c r="I29" i="7"/>
  <c r="I31" i="7"/>
  <c r="I33" i="7"/>
  <c r="I35" i="7"/>
  <c r="I37" i="7"/>
  <c r="I39" i="7"/>
  <c r="I41" i="7"/>
  <c r="I43" i="7"/>
  <c r="I45" i="7"/>
  <c r="I47" i="7"/>
  <c r="I66" i="7"/>
  <c r="I69" i="7"/>
  <c r="I71" i="7"/>
  <c r="I73" i="7"/>
  <c r="I78" i="7"/>
  <c r="I85" i="7"/>
  <c r="I90" i="7"/>
  <c r="I97" i="7"/>
  <c r="I102" i="7"/>
  <c r="I104" i="7"/>
  <c r="I106" i="7"/>
  <c r="I108" i="7"/>
  <c r="I110" i="7"/>
  <c r="I133" i="7"/>
  <c r="I135" i="7"/>
  <c r="I137" i="7"/>
  <c r="I139" i="7"/>
  <c r="I141" i="7"/>
  <c r="I148" i="7"/>
  <c r="I161" i="7"/>
  <c r="I168" i="7"/>
  <c r="I170" i="7"/>
  <c r="I183" i="7"/>
  <c r="I185" i="7"/>
  <c r="I187" i="7"/>
  <c r="I189" i="7"/>
  <c r="I191" i="7"/>
  <c r="I193" i="7"/>
  <c r="I195" i="7"/>
  <c r="I197" i="7"/>
  <c r="I199" i="7"/>
  <c r="I201" i="7"/>
  <c r="I203" i="7"/>
  <c r="I205" i="7"/>
  <c r="I207" i="7"/>
  <c r="I209" i="7"/>
  <c r="I214" i="7"/>
  <c r="I221" i="7"/>
  <c r="I166" i="7"/>
  <c r="I13" i="7"/>
  <c r="I16" i="7"/>
  <c r="I19" i="7"/>
  <c r="I58" i="7"/>
  <c r="I60" i="7"/>
  <c r="I62" i="7"/>
  <c r="I64" i="7"/>
  <c r="I76" i="7"/>
  <c r="I83" i="7"/>
  <c r="I88" i="7"/>
  <c r="I95" i="7"/>
  <c r="I100" i="7"/>
  <c r="I115" i="7"/>
  <c r="I117" i="7"/>
  <c r="I119" i="7"/>
  <c r="I121" i="7"/>
  <c r="I123" i="7"/>
  <c r="I125" i="7"/>
  <c r="I127" i="7"/>
  <c r="I129" i="7"/>
  <c r="I131" i="7"/>
  <c r="I146" i="7"/>
  <c r="I155" i="7"/>
  <c r="I157" i="7"/>
  <c r="I159" i="7"/>
  <c r="I74" i="7"/>
  <c r="I86" i="7"/>
  <c r="I98" i="7"/>
  <c r="I118" i="7"/>
  <c r="I124" i="7"/>
  <c r="I130" i="7"/>
  <c r="I149" i="7"/>
  <c r="I175" i="7"/>
  <c r="I215" i="7"/>
  <c r="I8" i="7"/>
  <c r="I54" i="7"/>
  <c r="I57" i="7"/>
  <c r="I82" i="7"/>
  <c r="I94" i="7"/>
  <c r="I109" i="7"/>
  <c r="I156" i="7"/>
  <c r="I182" i="7"/>
  <c r="I206" i="7"/>
  <c r="I113" i="7"/>
  <c r="I116" i="7"/>
  <c r="I122" i="7"/>
  <c r="I128" i="7"/>
  <c r="I144" i="7"/>
  <c r="I147" i="7"/>
  <c r="I160" i="7"/>
  <c r="I173" i="7"/>
  <c r="I179" i="7"/>
  <c r="I210" i="7"/>
  <c r="I213" i="7"/>
  <c r="I9" i="7"/>
  <c r="I59" i="7"/>
  <c r="I126" i="7"/>
  <c r="I142" i="7"/>
  <c r="I177" i="7"/>
  <c r="I10" i="7"/>
  <c r="I77" i="7"/>
  <c r="I89" i="7"/>
  <c r="I101" i="7"/>
  <c r="I111" i="7"/>
  <c r="I136" i="7"/>
  <c r="I162" i="7"/>
  <c r="I171" i="7"/>
  <c r="I184" i="7"/>
  <c r="I196" i="7"/>
  <c r="I208" i="7"/>
  <c r="I218" i="7"/>
  <c r="I61" i="7"/>
  <c r="I134" i="7"/>
  <c r="I169" i="7"/>
  <c r="I188" i="7"/>
  <c r="I11" i="7"/>
  <c r="I52" i="7"/>
  <c r="I107" i="7"/>
  <c r="I132" i="7"/>
  <c r="I138" i="7"/>
  <c r="I151" i="7"/>
  <c r="I154" i="7"/>
  <c r="I164" i="7"/>
  <c r="I167" i="7"/>
  <c r="I186" i="7"/>
  <c r="I192" i="7"/>
  <c r="I198" i="7"/>
  <c r="I204" i="7"/>
  <c r="I217" i="7"/>
  <c r="I220" i="7"/>
  <c r="I63" i="7"/>
  <c r="I114" i="7"/>
  <c r="I120" i="7"/>
  <c r="I180" i="7"/>
  <c r="I50" i="7"/>
  <c r="I56" i="7"/>
  <c r="I81" i="7"/>
  <c r="I93" i="7"/>
  <c r="I158" i="7"/>
  <c r="I190" i="7"/>
  <c r="I202" i="7"/>
  <c r="I140" i="7"/>
  <c r="I153" i="7"/>
  <c r="I194" i="7"/>
  <c r="I200" i="7"/>
  <c r="I219" i="7"/>
  <c r="I6" i="7"/>
  <c r="AA209" i="9"/>
  <c r="AA36" i="9"/>
  <c r="Y65" i="9"/>
  <c r="V32" i="9"/>
  <c r="V41" i="9"/>
  <c r="AA41" i="9"/>
  <c r="AA114" i="9"/>
  <c r="AA65" i="9"/>
  <c r="Y41" i="9"/>
  <c r="Y36" i="9"/>
  <c r="Y114" i="9"/>
  <c r="X41" i="9"/>
  <c r="X114" i="9"/>
  <c r="X36" i="9"/>
  <c r="X65" i="9"/>
  <c r="V45" i="9"/>
  <c r="V235" i="9"/>
  <c r="V196" i="9"/>
  <c r="Y206" i="9"/>
  <c r="X211" i="9"/>
  <c r="Y124" i="9"/>
  <c r="X195" i="9"/>
  <c r="Y217" i="9"/>
  <c r="V193" i="9"/>
  <c r="V36" i="9"/>
  <c r="V49" i="9"/>
  <c r="V28" i="9"/>
  <c r="V114" i="9"/>
  <c r="V25" i="9"/>
  <c r="X188" i="9"/>
  <c r="V216" i="9"/>
  <c r="Y203" i="9"/>
  <c r="X221" i="9"/>
  <c r="V195" i="9"/>
  <c r="Y205" i="9"/>
  <c r="AA203" i="9"/>
  <c r="V43" i="9"/>
  <c r="Y182" i="9"/>
  <c r="AA124" i="9"/>
  <c r="AA244" i="9"/>
  <c r="AA30" i="9"/>
  <c r="AA217" i="9"/>
  <c r="X235" i="9"/>
  <c r="AA205" i="9"/>
  <c r="AA121" i="9"/>
  <c r="Y193" i="9"/>
  <c r="Y188" i="9"/>
  <c r="AA131" i="9"/>
  <c r="V221" i="9"/>
  <c r="V229" i="9"/>
  <c r="AA182" i="9"/>
  <c r="Y43" i="9"/>
  <c r="AA188" i="9"/>
  <c r="X113" i="9"/>
  <c r="V131" i="9"/>
  <c r="Y109" i="9"/>
  <c r="AA115" i="9"/>
  <c r="V210" i="9"/>
  <c r="X181" i="9"/>
  <c r="AA194" i="9"/>
  <c r="X234" i="9"/>
  <c r="Y194" i="9"/>
  <c r="V113" i="9"/>
  <c r="Y40" i="9"/>
  <c r="Y230" i="9"/>
  <c r="X218" i="9"/>
  <c r="AA28" i="9"/>
  <c r="V173" i="9"/>
  <c r="Y28" i="9"/>
  <c r="Y112" i="9"/>
  <c r="AA181" i="9"/>
  <c r="AA111" i="9"/>
  <c r="AA112" i="9"/>
  <c r="Y218" i="9"/>
  <c r="Y32" i="9"/>
  <c r="X49" i="9"/>
  <c r="V218" i="9"/>
  <c r="AA40" i="9"/>
  <c r="X131" i="9"/>
  <c r="V112" i="9"/>
  <c r="V187" i="9"/>
  <c r="AA173" i="9"/>
  <c r="V234" i="9"/>
  <c r="V211" i="9"/>
  <c r="AA187" i="9"/>
  <c r="V65" i="9"/>
  <c r="X210" i="9"/>
  <c r="V202" i="9"/>
  <c r="X35" i="9"/>
  <c r="Y244" i="9"/>
  <c r="V231" i="9"/>
  <c r="Y173" i="9"/>
  <c r="Y196" i="9"/>
  <c r="AA110" i="9"/>
  <c r="X230" i="9"/>
  <c r="AA32" i="9"/>
  <c r="Y111" i="9"/>
  <c r="Y49" i="9"/>
  <c r="Y130" i="9"/>
  <c r="AA43" i="9"/>
  <c r="I7" i="7"/>
  <c r="G228" i="7"/>
  <c r="H68" i="7" s="1"/>
  <c r="D702" i="6"/>
  <c r="E4615" i="6"/>
  <c r="D4623" i="6"/>
  <c r="X40" i="9"/>
  <c r="D3552" i="6"/>
  <c r="D1739" i="6"/>
  <c r="D1071" i="6"/>
  <c r="D4032" i="6"/>
  <c r="D4549" i="6"/>
  <c r="V217" i="9"/>
  <c r="D3809" i="6"/>
  <c r="D4477" i="6"/>
  <c r="D3143" i="6"/>
  <c r="D2219" i="6"/>
  <c r="D1330" i="6"/>
  <c r="D888" i="6"/>
  <c r="D110" i="6"/>
  <c r="D2109" i="6"/>
  <c r="D1996" i="6"/>
  <c r="D1443" i="6"/>
  <c r="D1182" i="6"/>
  <c r="D4107" i="6"/>
  <c r="AA230" i="9"/>
  <c r="AA218" i="9"/>
  <c r="AA211" i="9"/>
  <c r="X25" i="9"/>
  <c r="E4661" i="6"/>
  <c r="F4654" i="6"/>
  <c r="F4661" i="6" s="1"/>
  <c r="E4689" i="6"/>
  <c r="D4697" i="6"/>
  <c r="D3330" i="6"/>
  <c r="D1145" i="6"/>
  <c r="E4736" i="6"/>
  <c r="F4730" i="6"/>
  <c r="F4736" i="6" s="1"/>
  <c r="D3366" i="6"/>
  <c r="D2329" i="6"/>
  <c r="D2144" i="6"/>
  <c r="D2552" i="6"/>
  <c r="D1073" i="6"/>
  <c r="E4727" i="6"/>
  <c r="D4734" i="6"/>
  <c r="D4364" i="6"/>
  <c r="X32" i="9"/>
  <c r="D4290" i="6"/>
  <c r="D2884" i="6"/>
  <c r="D1850" i="6"/>
  <c r="D2107" i="6"/>
  <c r="D592" i="6"/>
  <c r="D2146" i="6"/>
  <c r="D3698" i="6"/>
  <c r="D3219" i="6"/>
  <c r="D1219" i="6"/>
  <c r="AA231" i="9"/>
  <c r="AA35" i="9"/>
  <c r="X30" i="9"/>
  <c r="X43" i="9"/>
  <c r="V35" i="9"/>
  <c r="X205" i="9"/>
  <c r="D4327" i="6"/>
  <c r="V181" i="9"/>
  <c r="AA130" i="9"/>
  <c r="AA129" i="9"/>
  <c r="X115" i="9"/>
  <c r="X121" i="9"/>
  <c r="V230" i="9"/>
  <c r="V182" i="9"/>
  <c r="V121" i="9"/>
  <c r="AA113" i="9"/>
  <c r="AA25" i="9"/>
  <c r="AA234" i="9"/>
  <c r="X45" i="9"/>
  <c r="X216" i="9"/>
  <c r="X110" i="9"/>
  <c r="E4691" i="6"/>
  <c r="D4698" i="6"/>
  <c r="D4106" i="6"/>
  <c r="D4736" i="6"/>
  <c r="D3402" i="6"/>
  <c r="E4663" i="6"/>
  <c r="D3365" i="6"/>
  <c r="D4366" i="6"/>
  <c r="D4180" i="6"/>
  <c r="D4142" i="6"/>
  <c r="D3847" i="6"/>
  <c r="D3662" i="6"/>
  <c r="D2921" i="6"/>
  <c r="D2811" i="6"/>
  <c r="D3255" i="6"/>
  <c r="D2663" i="6"/>
  <c r="D2218" i="6"/>
  <c r="D2071" i="6"/>
  <c r="D1961" i="6"/>
  <c r="D1293" i="6"/>
  <c r="D1590" i="6"/>
  <c r="D627" i="6"/>
  <c r="F67" i="2"/>
  <c r="F63" i="2"/>
  <c r="F68" i="2"/>
  <c r="F69" i="2"/>
  <c r="F70" i="2"/>
  <c r="F65" i="2"/>
  <c r="F66" i="2"/>
  <c r="F64" i="2"/>
  <c r="D998" i="6"/>
  <c r="D553" i="6"/>
  <c r="D294" i="6"/>
  <c r="D849" i="6"/>
  <c r="C36" i="2"/>
  <c r="D36" i="2" s="1"/>
  <c r="C46" i="2" s="1"/>
  <c r="C35" i="2"/>
  <c r="D35" i="2" s="1"/>
  <c r="C45" i="2" s="1"/>
  <c r="Y131" i="9"/>
  <c r="X203" i="9"/>
  <c r="X27" i="9"/>
  <c r="Y187" i="9"/>
  <c r="V188" i="9"/>
  <c r="V244" i="9"/>
  <c r="V203" i="9"/>
  <c r="AA221" i="9"/>
  <c r="V111" i="9"/>
  <c r="X130" i="9"/>
  <c r="X109" i="9"/>
  <c r="D4660" i="6"/>
  <c r="E4763" i="6"/>
  <c r="D4771" i="6"/>
  <c r="D3551" i="6"/>
  <c r="D3514" i="6"/>
  <c r="D3550" i="6"/>
  <c r="D3106" i="6"/>
  <c r="D2774" i="6"/>
  <c r="D1811" i="6"/>
  <c r="D3254" i="6"/>
  <c r="D2366" i="6"/>
  <c r="D2367" i="6"/>
  <c r="D1774" i="6"/>
  <c r="D2849" i="6"/>
  <c r="D1737" i="6"/>
  <c r="D4068" i="6"/>
  <c r="D1516" i="6"/>
  <c r="D1147" i="6"/>
  <c r="D738" i="6"/>
  <c r="D590" i="6"/>
  <c r="D886" i="6"/>
  <c r="D443" i="6"/>
  <c r="D517" i="6"/>
  <c r="D257" i="6"/>
  <c r="E37" i="2"/>
  <c r="F37" i="2" s="1"/>
  <c r="F31" i="2"/>
  <c r="Y35" i="9"/>
  <c r="Y121" i="9"/>
  <c r="V206" i="9"/>
  <c r="AA210" i="9"/>
  <c r="X182" i="9"/>
  <c r="X196" i="9"/>
  <c r="Y129" i="9"/>
  <c r="AA235" i="9"/>
  <c r="Y202" i="9"/>
  <c r="X193" i="9"/>
  <c r="D4586" i="6"/>
  <c r="D4179" i="6"/>
  <c r="D4439" i="6"/>
  <c r="E4773" i="6"/>
  <c r="F4767" i="6"/>
  <c r="F4773" i="6" s="1"/>
  <c r="D3626" i="6"/>
  <c r="D3810" i="6"/>
  <c r="D3773" i="6"/>
  <c r="D3291" i="6"/>
  <c r="D2995" i="6"/>
  <c r="D3033" i="6"/>
  <c r="D2847" i="6"/>
  <c r="D3920" i="6"/>
  <c r="D1701" i="6"/>
  <c r="D1515" i="6"/>
  <c r="D1405" i="6"/>
  <c r="D1368" i="6"/>
  <c r="D1221" i="6"/>
  <c r="D331" i="6"/>
  <c r="D1331" i="6"/>
  <c r="D146" i="6"/>
  <c r="D147" i="6"/>
  <c r="D480" i="6"/>
  <c r="D258" i="6"/>
  <c r="D665" i="6"/>
  <c r="D701" i="6"/>
  <c r="D1848" i="6"/>
  <c r="D65" i="2"/>
  <c r="D66" i="2"/>
  <c r="D67" i="2"/>
  <c r="D70" i="2"/>
  <c r="D68" i="2"/>
  <c r="D63" i="2"/>
  <c r="D69" i="2"/>
  <c r="D64" i="2"/>
  <c r="V110" i="9"/>
  <c r="AA27" i="9"/>
  <c r="X173" i="9"/>
  <c r="AA216" i="9"/>
  <c r="Y231" i="9"/>
  <c r="Y216" i="9"/>
  <c r="V27" i="9"/>
  <c r="X28" i="9"/>
  <c r="Y195" i="9"/>
  <c r="X187" i="9"/>
  <c r="D4735" i="6"/>
  <c r="E4728" i="6"/>
  <c r="D4773" i="6"/>
  <c r="D2775" i="6"/>
  <c r="D3921" i="6"/>
  <c r="D3513" i="6"/>
  <c r="D2700" i="6"/>
  <c r="D2958" i="6"/>
  <c r="D2293" i="6"/>
  <c r="D2330" i="6"/>
  <c r="D2033" i="6"/>
  <c r="D2405" i="6"/>
  <c r="D1627" i="6"/>
  <c r="D554" i="6"/>
  <c r="D405" i="6"/>
  <c r="D407" i="6"/>
  <c r="D664" i="6"/>
  <c r="D109" i="6"/>
  <c r="X231" i="9"/>
  <c r="V109" i="9"/>
  <c r="Y181" i="9"/>
  <c r="X202" i="9"/>
  <c r="AA196" i="9"/>
  <c r="Y27" i="9"/>
  <c r="X194" i="9"/>
  <c r="F4660" i="6"/>
  <c r="V124" i="9"/>
  <c r="AA229" i="9"/>
  <c r="X217" i="9"/>
  <c r="Y210" i="9"/>
  <c r="X111" i="9"/>
  <c r="V40" i="9"/>
  <c r="AA195" i="9"/>
  <c r="Y113" i="9"/>
  <c r="X112" i="9"/>
  <c r="Y25" i="9"/>
  <c r="X129" i="9"/>
  <c r="D4216" i="6"/>
  <c r="D3328" i="6"/>
  <c r="D3217" i="6"/>
  <c r="D4033" i="6"/>
  <c r="D3772" i="6"/>
  <c r="D3292" i="6"/>
  <c r="D2588" i="6"/>
  <c r="D2553" i="6"/>
  <c r="D3069" i="6"/>
  <c r="D2440" i="6"/>
  <c r="D2256" i="6"/>
  <c r="D1664" i="6"/>
  <c r="D1812" i="6"/>
  <c r="D1589" i="6"/>
  <c r="D997" i="6"/>
  <c r="D35" i="6"/>
  <c r="D1479" i="6"/>
  <c r="D1109" i="6"/>
  <c r="D442" i="6"/>
  <c r="D775" i="6"/>
  <c r="C43" i="2"/>
  <c r="Y110" i="9"/>
  <c r="V209" i="9"/>
  <c r="Y30" i="9"/>
  <c r="Y234" i="9"/>
  <c r="D4181" i="6"/>
  <c r="F4656" i="6"/>
  <c r="F4662" i="6" s="1"/>
  <c r="E4662" i="6"/>
  <c r="D4291" i="6"/>
  <c r="D4031" i="6"/>
  <c r="D3403" i="6"/>
  <c r="D3735" i="6"/>
  <c r="D3958" i="6"/>
  <c r="D3181" i="6"/>
  <c r="D4401" i="6"/>
  <c r="D2736" i="6"/>
  <c r="D3587" i="6"/>
  <c r="D3180" i="6"/>
  <c r="D2514" i="6"/>
  <c r="D2589" i="6"/>
  <c r="D2442" i="6"/>
  <c r="D1922" i="6"/>
  <c r="D1886" i="6"/>
  <c r="D1849" i="6"/>
  <c r="D3661" i="6"/>
  <c r="D1404" i="6"/>
  <c r="D923" i="6"/>
  <c r="F4619" i="6"/>
  <c r="F4625" i="6" s="1"/>
  <c r="E4625" i="6"/>
  <c r="D1478" i="6"/>
  <c r="D369" i="6"/>
  <c r="D406" i="6"/>
  <c r="D73" i="6"/>
  <c r="D148" i="6"/>
  <c r="D925" i="6"/>
  <c r="G37" i="2"/>
  <c r="H37" i="2" s="1"/>
  <c r="D629" i="6"/>
  <c r="X206" i="9"/>
  <c r="Y115" i="9"/>
  <c r="AA206" i="9"/>
  <c r="V130" i="9"/>
  <c r="V129" i="9"/>
  <c r="Y211" i="9"/>
  <c r="D4438" i="6"/>
  <c r="X124" i="9"/>
  <c r="V205" i="9"/>
  <c r="AA49" i="9"/>
  <c r="AA45" i="9"/>
  <c r="V194" i="9"/>
  <c r="AA193" i="9"/>
  <c r="X209" i="9"/>
  <c r="X244" i="9"/>
  <c r="Y45" i="9"/>
  <c r="Y229" i="9"/>
  <c r="V115" i="9"/>
  <c r="AA202" i="9"/>
  <c r="Y235" i="9"/>
  <c r="Y221" i="9"/>
  <c r="X229" i="9"/>
  <c r="E4765" i="6"/>
  <c r="D4772" i="6"/>
  <c r="D4402" i="6"/>
  <c r="D4624" i="6"/>
  <c r="E4617" i="6"/>
  <c r="D3699" i="6"/>
  <c r="D3367" i="6"/>
  <c r="D3957" i="6"/>
  <c r="E4699" i="6"/>
  <c r="F4693" i="6"/>
  <c r="F4699" i="6" s="1"/>
  <c r="D3663" i="6"/>
  <c r="D2664" i="6"/>
  <c r="D1885" i="6"/>
  <c r="D1702" i="6"/>
  <c r="D2625" i="6"/>
  <c r="D2403" i="6"/>
  <c r="D1552" i="6"/>
  <c r="D1480" i="6"/>
  <c r="D2292" i="6"/>
  <c r="D368" i="6"/>
  <c r="D72" i="6"/>
  <c r="D296" i="6"/>
  <c r="D183" i="6"/>
  <c r="D960" i="6"/>
  <c r="D1183" i="6"/>
  <c r="D887" i="6"/>
  <c r="D444" i="6"/>
  <c r="D31" i="2"/>
  <c r="C41" i="2" s="1"/>
  <c r="F71" i="2" l="1"/>
  <c r="E4667" i="6"/>
  <c r="F10" i="11"/>
  <c r="I10" i="11" s="1"/>
  <c r="AB298" i="9"/>
  <c r="H7" i="7"/>
  <c r="H59" i="7"/>
  <c r="H61" i="7"/>
  <c r="H63" i="7"/>
  <c r="H77" i="7"/>
  <c r="H89" i="7"/>
  <c r="H101" i="7"/>
  <c r="H21" i="7"/>
  <c r="H23" i="7"/>
  <c r="H25" i="7"/>
  <c r="H27" i="7"/>
  <c r="H29" i="7"/>
  <c r="H31" i="7"/>
  <c r="H33" i="7"/>
  <c r="H35" i="7"/>
  <c r="H37" i="7"/>
  <c r="H39" i="7"/>
  <c r="H41" i="7"/>
  <c r="H43" i="7"/>
  <c r="H45" i="7"/>
  <c r="H47" i="7"/>
  <c r="H66" i="7"/>
  <c r="H69" i="7"/>
  <c r="H71" i="7"/>
  <c r="H73" i="7"/>
  <c r="H85" i="7"/>
  <c r="H97" i="7"/>
  <c r="H104" i="7"/>
  <c r="H106" i="7"/>
  <c r="H108" i="7"/>
  <c r="H110" i="7"/>
  <c r="H133" i="7"/>
  <c r="H135" i="7"/>
  <c r="H137" i="7"/>
  <c r="H139" i="7"/>
  <c r="H141" i="7"/>
  <c r="H161" i="7"/>
  <c r="H170" i="7"/>
  <c r="H183" i="7"/>
  <c r="H185" i="7"/>
  <c r="H187" i="7"/>
  <c r="H189" i="7"/>
  <c r="H191" i="7"/>
  <c r="H193" i="7"/>
  <c r="H195" i="7"/>
  <c r="H197" i="7"/>
  <c r="H199" i="7"/>
  <c r="H201" i="7"/>
  <c r="H203" i="7"/>
  <c r="H205" i="7"/>
  <c r="H207" i="7"/>
  <c r="H209" i="7"/>
  <c r="H221" i="7"/>
  <c r="H164" i="7"/>
  <c r="H173" i="7"/>
  <c r="H175" i="7"/>
  <c r="H179" i="7"/>
  <c r="H217" i="7"/>
  <c r="H58" i="7"/>
  <c r="H60" i="7"/>
  <c r="H62" i="7"/>
  <c r="H64" i="7"/>
  <c r="H83" i="7"/>
  <c r="H95" i="7"/>
  <c r="H115" i="7"/>
  <c r="H117" i="7"/>
  <c r="H119" i="7"/>
  <c r="H121" i="7"/>
  <c r="H123" i="7"/>
  <c r="H125" i="7"/>
  <c r="H127" i="7"/>
  <c r="H129" i="7"/>
  <c r="H131" i="7"/>
  <c r="H155" i="7"/>
  <c r="H157" i="7"/>
  <c r="H159" i="7"/>
  <c r="H181" i="7"/>
  <c r="H219" i="7"/>
  <c r="H10" i="7"/>
  <c r="H177" i="7"/>
  <c r="H50" i="7"/>
  <c r="H52" i="7"/>
  <c r="H54" i="7"/>
  <c r="H56" i="7"/>
  <c r="H81" i="7"/>
  <c r="H93" i="7"/>
  <c r="H113" i="7"/>
  <c r="H144" i="7"/>
  <c r="H151" i="7"/>
  <c r="H153" i="7"/>
  <c r="H70" i="7"/>
  <c r="H109" i="7"/>
  <c r="H134" i="7"/>
  <c r="H140" i="7"/>
  <c r="H143" i="7"/>
  <c r="H156" i="7"/>
  <c r="H169" i="7"/>
  <c r="H178" i="7"/>
  <c r="H188" i="7"/>
  <c r="H194" i="7"/>
  <c r="H200" i="7"/>
  <c r="H206" i="7"/>
  <c r="H11" i="7"/>
  <c r="H122" i="7"/>
  <c r="H147" i="7"/>
  <c r="H51" i="7"/>
  <c r="H116" i="7"/>
  <c r="H24" i="7"/>
  <c r="H28" i="7"/>
  <c r="H32" i="7"/>
  <c r="H36" i="7"/>
  <c r="H40" i="7"/>
  <c r="H44" i="7"/>
  <c r="H48" i="7"/>
  <c r="H75" i="7"/>
  <c r="H79" i="7"/>
  <c r="H87" i="7"/>
  <c r="H91" i="7"/>
  <c r="H99" i="7"/>
  <c r="H103" i="7"/>
  <c r="H107" i="7"/>
  <c r="H138" i="7"/>
  <c r="H167" i="7"/>
  <c r="H176" i="7"/>
  <c r="H186" i="7"/>
  <c r="H192" i="7"/>
  <c r="H198" i="7"/>
  <c r="H204" i="7"/>
  <c r="H111" i="7"/>
  <c r="H158" i="7"/>
  <c r="H171" i="7"/>
  <c r="H184" i="7"/>
  <c r="H190" i="7"/>
  <c r="H202" i="7"/>
  <c r="H208" i="7"/>
  <c r="H22" i="7"/>
  <c r="H30" i="7"/>
  <c r="H38" i="7"/>
  <c r="H46" i="7"/>
  <c r="H53" i="7"/>
  <c r="H124" i="7"/>
  <c r="H152" i="7"/>
  <c r="H55" i="7"/>
  <c r="H67" i="7"/>
  <c r="H72" i="7"/>
  <c r="H120" i="7"/>
  <c r="H126" i="7"/>
  <c r="H136" i="7"/>
  <c r="H145" i="7"/>
  <c r="H174" i="7"/>
  <c r="H196" i="7"/>
  <c r="H211" i="7"/>
  <c r="H26" i="7"/>
  <c r="H34" i="7"/>
  <c r="H42" i="7"/>
  <c r="H105" i="7"/>
  <c r="H118" i="7"/>
  <c r="H130" i="7"/>
  <c r="H149" i="7"/>
  <c r="H165" i="7"/>
  <c r="H215" i="7"/>
  <c r="H128" i="7"/>
  <c r="H163" i="7"/>
  <c r="H213" i="7"/>
  <c r="H8" i="7"/>
  <c r="H92" i="7"/>
  <c r="H160" i="7"/>
  <c r="H20" i="7"/>
  <c r="H65" i="7"/>
  <c r="H74" i="7"/>
  <c r="H88" i="7"/>
  <c r="H168" i="7"/>
  <c r="H82" i="7"/>
  <c r="H154" i="7"/>
  <c r="H13" i="7"/>
  <c r="H216" i="7"/>
  <c r="H100" i="7"/>
  <c r="H17" i="7"/>
  <c r="H84" i="7"/>
  <c r="H150" i="7"/>
  <c r="H14" i="7"/>
  <c r="H18" i="7"/>
  <c r="H210" i="7"/>
  <c r="H76" i="7"/>
  <c r="H148" i="7"/>
  <c r="H57" i="7"/>
  <c r="H172" i="7"/>
  <c r="H162" i="7"/>
  <c r="H80" i="7"/>
  <c r="H218" i="7"/>
  <c r="H9" i="7"/>
  <c r="H12" i="7"/>
  <c r="H212" i="7"/>
  <c r="H19" i="7"/>
  <c r="H102" i="7"/>
  <c r="H15" i="7"/>
  <c r="H96" i="7"/>
  <c r="H86" i="7"/>
  <c r="H94" i="7"/>
  <c r="H180" i="7"/>
  <c r="H49" i="7"/>
  <c r="H220" i="7"/>
  <c r="H182" i="7"/>
  <c r="H142" i="7"/>
  <c r="H166" i="7"/>
  <c r="H16" i="7"/>
  <c r="H90" i="7"/>
  <c r="H114" i="7"/>
  <c r="H98" i="7"/>
  <c r="H146" i="7"/>
  <c r="H78" i="7"/>
  <c r="H132" i="7"/>
  <c r="H112" i="7"/>
  <c r="H214" i="7"/>
  <c r="AR1" i="9"/>
  <c r="AR4" i="9"/>
  <c r="AR3" i="9"/>
  <c r="AR2" i="9"/>
  <c r="H225" i="7"/>
  <c r="H6" i="7"/>
  <c r="H227" i="7"/>
  <c r="H226" i="7"/>
  <c r="F4691" i="6"/>
  <c r="F4698" i="6" s="1"/>
  <c r="E4698" i="6"/>
  <c r="F4727" i="6"/>
  <c r="E4737" i="6"/>
  <c r="E4734" i="6"/>
  <c r="F4617" i="6"/>
  <c r="F4624" i="6" s="1"/>
  <c r="E4624" i="6"/>
  <c r="F4763" i="6"/>
  <c r="E4774" i="6"/>
  <c r="E4771" i="6"/>
  <c r="H69" i="2"/>
  <c r="H70" i="2"/>
  <c r="H63" i="2"/>
  <c r="H64" i="2"/>
  <c r="H66" i="2"/>
  <c r="H67" i="2"/>
  <c r="H65" i="2"/>
  <c r="H68" i="2"/>
  <c r="C64" i="2"/>
  <c r="C65" i="2"/>
  <c r="C66" i="2"/>
  <c r="C67" i="2"/>
  <c r="C70" i="2"/>
  <c r="C68" i="2"/>
  <c r="C63" i="2"/>
  <c r="C69" i="2"/>
  <c r="E66" i="2"/>
  <c r="E67" i="2"/>
  <c r="E68" i="2"/>
  <c r="E63" i="2"/>
  <c r="E69" i="2"/>
  <c r="E70" i="2"/>
  <c r="E64" i="2"/>
  <c r="E65" i="2"/>
  <c r="C37" i="2"/>
  <c r="D37" i="2" s="1"/>
  <c r="C47" i="2" s="1"/>
  <c r="E4772" i="6"/>
  <c r="F4765" i="6"/>
  <c r="F4772" i="6" s="1"/>
  <c r="E4700" i="6"/>
  <c r="E4697" i="6"/>
  <c r="F4689" i="6"/>
  <c r="F4615" i="6"/>
  <c r="E4626" i="6"/>
  <c r="E4623" i="6"/>
  <c r="G68" i="2"/>
  <c r="G69" i="2"/>
  <c r="G70" i="2"/>
  <c r="G63" i="2"/>
  <c r="G66" i="2"/>
  <c r="G64" i="2"/>
  <c r="G67" i="2"/>
  <c r="G65" i="2"/>
  <c r="E4735" i="6"/>
  <c r="F4728" i="6"/>
  <c r="F4735" i="6" s="1"/>
  <c r="F4663" i="6"/>
  <c r="D71" i="2"/>
  <c r="E4778" i="6" l="1"/>
  <c r="F4774" i="6"/>
  <c r="F4771" i="6"/>
  <c r="E71" i="2"/>
  <c r="E216" i="6"/>
  <c r="I67" i="2"/>
  <c r="E771" i="6"/>
  <c r="E179" i="6"/>
  <c r="E475" i="6"/>
  <c r="E364" i="6"/>
  <c r="E919" i="6"/>
  <c r="E1104" i="6"/>
  <c r="E1659" i="6"/>
  <c r="E2288" i="6"/>
  <c r="E2732" i="6"/>
  <c r="E1881" i="6"/>
  <c r="E2991" i="6"/>
  <c r="E3250" i="6"/>
  <c r="E2806" i="6"/>
  <c r="E3324" i="6"/>
  <c r="E3694" i="6"/>
  <c r="E3583" i="6"/>
  <c r="E4212" i="6"/>
  <c r="E4286" i="6"/>
  <c r="E512" i="6"/>
  <c r="E438" i="6"/>
  <c r="E697" i="6"/>
  <c r="E1067" i="6"/>
  <c r="E734" i="6"/>
  <c r="E1474" i="6"/>
  <c r="E2510" i="6"/>
  <c r="E1548" i="6"/>
  <c r="E2621" i="6"/>
  <c r="E1696" i="6"/>
  <c r="E2917" i="6"/>
  <c r="E3472" i="6"/>
  <c r="E3176" i="6"/>
  <c r="E4323" i="6"/>
  <c r="E1289" i="6"/>
  <c r="E142" i="6"/>
  <c r="E3435" i="6"/>
  <c r="E1918" i="6"/>
  <c r="E1622" i="6"/>
  <c r="E3768" i="6"/>
  <c r="E3990" i="6"/>
  <c r="E3731" i="6"/>
  <c r="E68" i="6"/>
  <c r="E105" i="6"/>
  <c r="E586" i="6"/>
  <c r="E4101" i="6"/>
  <c r="E253" i="6"/>
  <c r="E2103" i="6"/>
  <c r="E2695" i="6"/>
  <c r="E1844" i="6"/>
  <c r="E4027" i="6"/>
  <c r="E4138" i="6"/>
  <c r="E3805" i="6"/>
  <c r="E4545" i="6"/>
  <c r="E401" i="6"/>
  <c r="E623" i="6"/>
  <c r="E3139" i="6"/>
  <c r="E845" i="6"/>
  <c r="E2029" i="6"/>
  <c r="E1511" i="6"/>
  <c r="E1326" i="6"/>
  <c r="E956" i="6"/>
  <c r="E2399" i="6"/>
  <c r="E2362" i="6"/>
  <c r="E2843" i="6"/>
  <c r="E3028" i="6"/>
  <c r="E1770" i="6"/>
  <c r="E3102" i="6"/>
  <c r="E3509" i="6"/>
  <c r="E2880" i="6"/>
  <c r="E2954" i="6"/>
  <c r="E4397" i="6"/>
  <c r="E993" i="6"/>
  <c r="E1215" i="6"/>
  <c r="E549" i="6"/>
  <c r="E2177" i="6"/>
  <c r="E1252" i="6"/>
  <c r="E3916" i="6"/>
  <c r="E3213" i="6"/>
  <c r="E3398" i="6"/>
  <c r="E3657" i="6"/>
  <c r="E4508" i="6"/>
  <c r="E3953" i="6"/>
  <c r="E4249" i="6"/>
  <c r="E4471" i="6"/>
  <c r="E4064" i="6"/>
  <c r="E660" i="6"/>
  <c r="E327" i="6"/>
  <c r="E808" i="6"/>
  <c r="E882" i="6"/>
  <c r="E1585" i="6"/>
  <c r="E2325" i="6"/>
  <c r="E1030" i="6"/>
  <c r="E2140" i="6"/>
  <c r="E2436" i="6"/>
  <c r="E1733" i="6"/>
  <c r="E3065" i="6"/>
  <c r="E1992" i="6"/>
  <c r="E2066" i="6"/>
  <c r="E2251" i="6"/>
  <c r="E3287" i="6"/>
  <c r="E3842" i="6"/>
  <c r="E3879" i="6"/>
  <c r="E4434" i="6"/>
  <c r="E1807" i="6"/>
  <c r="E1363" i="6"/>
  <c r="E2584" i="6"/>
  <c r="E3546" i="6"/>
  <c r="E4582" i="6"/>
  <c r="E290" i="6"/>
  <c r="E2214" i="6"/>
  <c r="E31" i="6"/>
  <c r="E1178" i="6"/>
  <c r="E1400" i="6"/>
  <c r="E2473" i="6"/>
  <c r="E1955" i="6"/>
  <c r="E3620" i="6"/>
  <c r="E2658" i="6"/>
  <c r="E4360" i="6"/>
  <c r="E1141" i="6"/>
  <c r="E4175" i="6"/>
  <c r="E2547" i="6"/>
  <c r="E1437" i="6"/>
  <c r="E2769" i="6"/>
  <c r="E3361" i="6"/>
  <c r="I66" i="2"/>
  <c r="E104" i="6"/>
  <c r="F104" i="6" s="1"/>
  <c r="E696" i="6"/>
  <c r="F696" i="6" s="1"/>
  <c r="E2583" i="6"/>
  <c r="F2583" i="6" s="1"/>
  <c r="E1177" i="6"/>
  <c r="F1177" i="6" s="1"/>
  <c r="E2472" i="6"/>
  <c r="F2472" i="6" s="1"/>
  <c r="E1399" i="6"/>
  <c r="F1399" i="6" s="1"/>
  <c r="E1732" i="6"/>
  <c r="F1732" i="6" s="1"/>
  <c r="E2620" i="6"/>
  <c r="F2620" i="6" s="1"/>
  <c r="E3175" i="6"/>
  <c r="F3175" i="6" s="1"/>
  <c r="E1843" i="6"/>
  <c r="F1843" i="6" s="1"/>
  <c r="E3286" i="6"/>
  <c r="F3286" i="6" s="1"/>
  <c r="E2879" i="6"/>
  <c r="F2879" i="6" s="1"/>
  <c r="E3841" i="6"/>
  <c r="F3841" i="6" s="1"/>
  <c r="E3619" i="6"/>
  <c r="F3619" i="6" s="1"/>
  <c r="E733" i="6"/>
  <c r="F733" i="6" s="1"/>
  <c r="E2435" i="6"/>
  <c r="F2435" i="6" s="1"/>
  <c r="E2398" i="6"/>
  <c r="F2398" i="6" s="1"/>
  <c r="E3212" i="6"/>
  <c r="F3212" i="6" s="1"/>
  <c r="E1547" i="6"/>
  <c r="F1547" i="6" s="1"/>
  <c r="E511" i="6"/>
  <c r="F511" i="6" s="1"/>
  <c r="E622" i="6"/>
  <c r="F622" i="6" s="1"/>
  <c r="E881" i="6"/>
  <c r="F881" i="6" s="1"/>
  <c r="E1288" i="6"/>
  <c r="F1288" i="6" s="1"/>
  <c r="E1880" i="6"/>
  <c r="F1880" i="6" s="1"/>
  <c r="E2028" i="6"/>
  <c r="F2028" i="6" s="1"/>
  <c r="E2065" i="6"/>
  <c r="F2065" i="6" s="1"/>
  <c r="E2546" i="6"/>
  <c r="F2546" i="6" s="1"/>
  <c r="E3989" i="6"/>
  <c r="F3989" i="6" s="1"/>
  <c r="E2657" i="6"/>
  <c r="F2657" i="6" s="1"/>
  <c r="E2916" i="6"/>
  <c r="F2916" i="6" s="1"/>
  <c r="E3952" i="6"/>
  <c r="F3952" i="6" s="1"/>
  <c r="E4470" i="6"/>
  <c r="F4470" i="6" s="1"/>
  <c r="E4396" i="6"/>
  <c r="F4396" i="6" s="1"/>
  <c r="E1066" i="6"/>
  <c r="F1066" i="6" s="1"/>
  <c r="E326" i="6"/>
  <c r="F326" i="6" s="1"/>
  <c r="E3730" i="6"/>
  <c r="F3730" i="6" s="1"/>
  <c r="E955" i="6"/>
  <c r="F955" i="6" s="1"/>
  <c r="E400" i="6"/>
  <c r="F400" i="6" s="1"/>
  <c r="E548" i="6"/>
  <c r="F548" i="6" s="1"/>
  <c r="E659" i="6"/>
  <c r="F659" i="6" s="1"/>
  <c r="E1029" i="6"/>
  <c r="F1029" i="6" s="1"/>
  <c r="E1769" i="6"/>
  <c r="F1769" i="6" s="1"/>
  <c r="E2990" i="6"/>
  <c r="F2990" i="6" s="1"/>
  <c r="E2250" i="6"/>
  <c r="F2250" i="6" s="1"/>
  <c r="E2805" i="6"/>
  <c r="F2805" i="6" s="1"/>
  <c r="E3397" i="6"/>
  <c r="F3397" i="6" s="1"/>
  <c r="E2953" i="6"/>
  <c r="F2953" i="6" s="1"/>
  <c r="E3323" i="6"/>
  <c r="F3323" i="6" s="1"/>
  <c r="E3360" i="6"/>
  <c r="F3360" i="6" s="1"/>
  <c r="E4248" i="6"/>
  <c r="F4248" i="6" s="1"/>
  <c r="E3693" i="6"/>
  <c r="F3693" i="6" s="1"/>
  <c r="E4433" i="6"/>
  <c r="F4433" i="6" s="1"/>
  <c r="E1251" i="6"/>
  <c r="F1251" i="6" s="1"/>
  <c r="E2287" i="6"/>
  <c r="F2287" i="6" s="1"/>
  <c r="E363" i="6"/>
  <c r="F363" i="6" s="1"/>
  <c r="E3582" i="6"/>
  <c r="F3582" i="6" s="1"/>
  <c r="E585" i="6"/>
  <c r="F585" i="6" s="1"/>
  <c r="E844" i="6"/>
  <c r="F844" i="6" s="1"/>
  <c r="E1954" i="6"/>
  <c r="F1954" i="6" s="1"/>
  <c r="E1806" i="6"/>
  <c r="F1806" i="6" s="1"/>
  <c r="E3064" i="6"/>
  <c r="F3064" i="6" s="1"/>
  <c r="E1917" i="6"/>
  <c r="F1917" i="6" s="1"/>
  <c r="E3471" i="6"/>
  <c r="F3471" i="6" s="1"/>
  <c r="E2842" i="6"/>
  <c r="F2842" i="6" s="1"/>
  <c r="E4211" i="6"/>
  <c r="F4211" i="6" s="1"/>
  <c r="E4285" i="6"/>
  <c r="F4285" i="6" s="1"/>
  <c r="E3545" i="6"/>
  <c r="F3545" i="6" s="1"/>
  <c r="E4322" i="6"/>
  <c r="F4322" i="6" s="1"/>
  <c r="E437" i="6"/>
  <c r="F437" i="6" s="1"/>
  <c r="E770" i="6"/>
  <c r="F770" i="6" s="1"/>
  <c r="E178" i="6"/>
  <c r="F178" i="6" s="1"/>
  <c r="E3878" i="6"/>
  <c r="F3878" i="6" s="1"/>
  <c r="E1658" i="6"/>
  <c r="F1658" i="6" s="1"/>
  <c r="E1621" i="6"/>
  <c r="F1621" i="6" s="1"/>
  <c r="E2213" i="6"/>
  <c r="F2213" i="6" s="1"/>
  <c r="E2102" i="6"/>
  <c r="F2102" i="6" s="1"/>
  <c r="E2324" i="6"/>
  <c r="F2324" i="6" s="1"/>
  <c r="E2731" i="6"/>
  <c r="F2731" i="6" s="1"/>
  <c r="E3767" i="6"/>
  <c r="F3767" i="6" s="1"/>
  <c r="E4359" i="6"/>
  <c r="F4359" i="6" s="1"/>
  <c r="E3249" i="6"/>
  <c r="F3249" i="6" s="1"/>
  <c r="E3434" i="6"/>
  <c r="F3434" i="6" s="1"/>
  <c r="E4026" i="6"/>
  <c r="F4026" i="6" s="1"/>
  <c r="E4544" i="6"/>
  <c r="F4544" i="6" s="1"/>
  <c r="E474" i="6"/>
  <c r="F474" i="6" s="1"/>
  <c r="E30" i="6"/>
  <c r="F30" i="6" s="1"/>
  <c r="E215" i="6"/>
  <c r="F215" i="6" s="1"/>
  <c r="E807" i="6"/>
  <c r="F807" i="6" s="1"/>
  <c r="E1103" i="6"/>
  <c r="F1103" i="6" s="1"/>
  <c r="E252" i="6"/>
  <c r="F252" i="6" s="1"/>
  <c r="E2509" i="6"/>
  <c r="F2509" i="6" s="1"/>
  <c r="E1325" i="6"/>
  <c r="F1325" i="6" s="1"/>
  <c r="E2361" i="6"/>
  <c r="F2361" i="6" s="1"/>
  <c r="E1510" i="6"/>
  <c r="F1510" i="6" s="1"/>
  <c r="E2176" i="6"/>
  <c r="F2176" i="6" s="1"/>
  <c r="E1140" i="6"/>
  <c r="F1140" i="6" s="1"/>
  <c r="E1362" i="6"/>
  <c r="F1362" i="6" s="1"/>
  <c r="E2768" i="6"/>
  <c r="F2768" i="6" s="1"/>
  <c r="E1695" i="6"/>
  <c r="F1695" i="6" s="1"/>
  <c r="E2139" i="6"/>
  <c r="F2139" i="6" s="1"/>
  <c r="E3804" i="6"/>
  <c r="F3804" i="6" s="1"/>
  <c r="E3656" i="6"/>
  <c r="F3656" i="6" s="1"/>
  <c r="E4507" i="6"/>
  <c r="F4507" i="6" s="1"/>
  <c r="E4174" i="6"/>
  <c r="F4174" i="6" s="1"/>
  <c r="E289" i="6"/>
  <c r="F289" i="6" s="1"/>
  <c r="E67" i="6"/>
  <c r="F67" i="6" s="1"/>
  <c r="E3915" i="6"/>
  <c r="F3915" i="6" s="1"/>
  <c r="E141" i="6"/>
  <c r="F141" i="6" s="1"/>
  <c r="E1991" i="6"/>
  <c r="F1991" i="6" s="1"/>
  <c r="E1214" i="6"/>
  <c r="F1214" i="6" s="1"/>
  <c r="E1473" i="6"/>
  <c r="F1473" i="6" s="1"/>
  <c r="E918" i="6"/>
  <c r="F918" i="6" s="1"/>
  <c r="E3101" i="6"/>
  <c r="F3101" i="6" s="1"/>
  <c r="E4063" i="6"/>
  <c r="F4063" i="6" s="1"/>
  <c r="E4137" i="6"/>
  <c r="F4137" i="6" s="1"/>
  <c r="E992" i="6"/>
  <c r="F992" i="6" s="1"/>
  <c r="E4581" i="6"/>
  <c r="F4581" i="6" s="1"/>
  <c r="E3508" i="6"/>
  <c r="F3508" i="6" s="1"/>
  <c r="E2694" i="6"/>
  <c r="F2694" i="6" s="1"/>
  <c r="E3027" i="6"/>
  <c r="F3027" i="6" s="1"/>
  <c r="E1436" i="6"/>
  <c r="F1436" i="6" s="1"/>
  <c r="E4100" i="6"/>
  <c r="F4100" i="6" s="1"/>
  <c r="E3138" i="6"/>
  <c r="F3138" i="6" s="1"/>
  <c r="E1584" i="6"/>
  <c r="F1584" i="6" s="1"/>
  <c r="H71" i="2"/>
  <c r="G71" i="2"/>
  <c r="I64" i="2"/>
  <c r="E3210" i="6"/>
  <c r="F3210" i="6" s="1"/>
  <c r="E2803" i="6"/>
  <c r="F2803" i="6" s="1"/>
  <c r="E3025" i="6"/>
  <c r="F3025" i="6" s="1"/>
  <c r="E2544" i="6"/>
  <c r="F2544" i="6" s="1"/>
  <c r="E287" i="6"/>
  <c r="F287" i="6" s="1"/>
  <c r="E139" i="6"/>
  <c r="F139" i="6" s="1"/>
  <c r="E1619" i="6"/>
  <c r="F1619" i="6" s="1"/>
  <c r="E2655" i="6"/>
  <c r="F2655" i="6" s="1"/>
  <c r="E1989" i="6"/>
  <c r="F1989" i="6" s="1"/>
  <c r="E4172" i="6"/>
  <c r="F4172" i="6" s="1"/>
  <c r="E2692" i="6"/>
  <c r="F2692" i="6" s="1"/>
  <c r="E3691" i="6"/>
  <c r="F3691" i="6" s="1"/>
  <c r="E4468" i="6"/>
  <c r="F4468" i="6" s="1"/>
  <c r="E3284" i="6"/>
  <c r="F3284" i="6" s="1"/>
  <c r="E3617" i="6"/>
  <c r="F3617" i="6" s="1"/>
  <c r="E879" i="6"/>
  <c r="F879" i="6" s="1"/>
  <c r="E805" i="6"/>
  <c r="F805" i="6" s="1"/>
  <c r="E4098" i="6"/>
  <c r="F4098" i="6" s="1"/>
  <c r="E916" i="6"/>
  <c r="F916" i="6" s="1"/>
  <c r="E1360" i="6"/>
  <c r="F1360" i="6" s="1"/>
  <c r="E2840" i="6"/>
  <c r="F2840" i="6" s="1"/>
  <c r="E3432" i="6"/>
  <c r="F3432" i="6" s="1"/>
  <c r="E250" i="6"/>
  <c r="F250" i="6" s="1"/>
  <c r="E4024" i="6"/>
  <c r="F4024" i="6" s="1"/>
  <c r="E2581" i="6"/>
  <c r="F2581" i="6" s="1"/>
  <c r="E3395" i="6"/>
  <c r="F3395" i="6" s="1"/>
  <c r="E4061" i="6"/>
  <c r="F4061" i="6" s="1"/>
  <c r="E1582" i="6"/>
  <c r="F1582" i="6" s="1"/>
  <c r="E2470" i="6"/>
  <c r="F2470" i="6" s="1"/>
  <c r="E2285" i="6"/>
  <c r="F2285" i="6" s="1"/>
  <c r="E4394" i="6"/>
  <c r="F4394" i="6" s="1"/>
  <c r="E3247" i="6"/>
  <c r="F3247" i="6" s="1"/>
  <c r="E3173" i="6"/>
  <c r="F3173" i="6" s="1"/>
  <c r="E2174" i="6"/>
  <c r="F2174" i="6" s="1"/>
  <c r="E3099" i="6"/>
  <c r="F3099" i="6" s="1"/>
  <c r="E4246" i="6"/>
  <c r="F4246" i="6" s="1"/>
  <c r="E3802" i="6"/>
  <c r="F3802" i="6" s="1"/>
  <c r="E1323" i="6"/>
  <c r="F1323" i="6" s="1"/>
  <c r="E1471" i="6"/>
  <c r="F1471" i="6" s="1"/>
  <c r="E4357" i="6"/>
  <c r="F4357" i="6" s="1"/>
  <c r="E1804" i="6"/>
  <c r="F1804" i="6" s="1"/>
  <c r="E2914" i="6"/>
  <c r="F2914" i="6" s="1"/>
  <c r="E1841" i="6"/>
  <c r="F1841" i="6" s="1"/>
  <c r="E1175" i="6"/>
  <c r="F1175" i="6" s="1"/>
  <c r="E768" i="6"/>
  <c r="F768" i="6" s="1"/>
  <c r="E3765" i="6"/>
  <c r="F3765" i="6" s="1"/>
  <c r="E1767" i="6"/>
  <c r="F1767" i="6" s="1"/>
  <c r="E361" i="6"/>
  <c r="F361" i="6" s="1"/>
  <c r="E398" i="6"/>
  <c r="F398" i="6" s="1"/>
  <c r="E3358" i="6"/>
  <c r="F3358" i="6" s="1"/>
  <c r="E1508" i="6"/>
  <c r="F1508" i="6" s="1"/>
  <c r="E1397" i="6"/>
  <c r="F1397" i="6" s="1"/>
  <c r="E2211" i="6"/>
  <c r="F2211" i="6" s="1"/>
  <c r="E731" i="6"/>
  <c r="F731" i="6" s="1"/>
  <c r="E3728" i="6"/>
  <c r="F3728" i="6" s="1"/>
  <c r="E3469" i="6"/>
  <c r="F3469" i="6" s="1"/>
  <c r="E1434" i="6"/>
  <c r="F1434" i="6" s="1"/>
  <c r="E1064" i="6"/>
  <c r="F1064" i="6" s="1"/>
  <c r="E3839" i="6"/>
  <c r="F3839" i="6" s="1"/>
  <c r="E1545" i="6"/>
  <c r="F1545" i="6" s="1"/>
  <c r="E1915" i="6"/>
  <c r="F1915" i="6" s="1"/>
  <c r="E2618" i="6"/>
  <c r="F2618" i="6" s="1"/>
  <c r="E102" i="6"/>
  <c r="F102" i="6" s="1"/>
  <c r="E4320" i="6"/>
  <c r="F4320" i="6" s="1"/>
  <c r="E1212" i="6"/>
  <c r="F1212" i="6" s="1"/>
  <c r="E4431" i="6"/>
  <c r="F4431" i="6" s="1"/>
  <c r="E2507" i="6"/>
  <c r="F2507" i="6" s="1"/>
  <c r="E1249" i="6"/>
  <c r="F1249" i="6" s="1"/>
  <c r="E583" i="6"/>
  <c r="F583" i="6" s="1"/>
  <c r="E2322" i="6"/>
  <c r="F2322" i="6" s="1"/>
  <c r="E2063" i="6"/>
  <c r="F2063" i="6" s="1"/>
  <c r="E953" i="6"/>
  <c r="F953" i="6" s="1"/>
  <c r="E1878" i="6"/>
  <c r="F1878" i="6" s="1"/>
  <c r="E842" i="6"/>
  <c r="F842" i="6" s="1"/>
  <c r="E620" i="6"/>
  <c r="F620" i="6" s="1"/>
  <c r="E4579" i="6"/>
  <c r="F4579" i="6" s="1"/>
  <c r="E2951" i="6"/>
  <c r="F2951" i="6" s="1"/>
  <c r="E1693" i="6"/>
  <c r="F1693" i="6" s="1"/>
  <c r="E3913" i="6"/>
  <c r="F3913" i="6" s="1"/>
  <c r="E2766" i="6"/>
  <c r="F2766" i="6" s="1"/>
  <c r="E1730" i="6"/>
  <c r="F1730" i="6" s="1"/>
  <c r="E2988" i="6"/>
  <c r="F2988" i="6" s="1"/>
  <c r="E3136" i="6"/>
  <c r="F3136" i="6" s="1"/>
  <c r="E2026" i="6"/>
  <c r="F2026" i="6" s="1"/>
  <c r="E694" i="6"/>
  <c r="F694" i="6" s="1"/>
  <c r="E3321" i="6"/>
  <c r="F3321" i="6" s="1"/>
  <c r="E1101" i="6"/>
  <c r="F1101" i="6" s="1"/>
  <c r="E4209" i="6"/>
  <c r="F4209" i="6" s="1"/>
  <c r="E657" i="6"/>
  <c r="F657" i="6" s="1"/>
  <c r="E3543" i="6"/>
  <c r="F3543" i="6" s="1"/>
  <c r="E1656" i="6"/>
  <c r="F1656" i="6" s="1"/>
  <c r="E2396" i="6"/>
  <c r="F2396" i="6" s="1"/>
  <c r="E324" i="6"/>
  <c r="F324" i="6" s="1"/>
  <c r="E3506" i="6"/>
  <c r="F3506" i="6" s="1"/>
  <c r="E1027" i="6"/>
  <c r="F1027" i="6" s="1"/>
  <c r="E509" i="6"/>
  <c r="F509" i="6" s="1"/>
  <c r="E1952" i="6"/>
  <c r="F1952" i="6" s="1"/>
  <c r="E3654" i="6"/>
  <c r="F3654" i="6" s="1"/>
  <c r="E65" i="6"/>
  <c r="F65" i="6" s="1"/>
  <c r="E4505" i="6"/>
  <c r="F4505" i="6" s="1"/>
  <c r="E4283" i="6"/>
  <c r="F4283" i="6" s="1"/>
  <c r="E1286" i="6"/>
  <c r="F1286" i="6" s="1"/>
  <c r="E28" i="6"/>
  <c r="F28" i="6" s="1"/>
  <c r="E4542" i="6"/>
  <c r="F4542" i="6" s="1"/>
  <c r="E2877" i="6"/>
  <c r="F2877" i="6" s="1"/>
  <c r="E213" i="6"/>
  <c r="F213" i="6" s="1"/>
  <c r="E2433" i="6"/>
  <c r="F2433" i="6" s="1"/>
  <c r="E546" i="6"/>
  <c r="F546" i="6" s="1"/>
  <c r="E2729" i="6"/>
  <c r="F2729" i="6" s="1"/>
  <c r="E2359" i="6"/>
  <c r="F2359" i="6" s="1"/>
  <c r="E3876" i="6"/>
  <c r="F3876" i="6" s="1"/>
  <c r="E3580" i="6"/>
  <c r="F3580" i="6" s="1"/>
  <c r="E990" i="6"/>
  <c r="F990" i="6" s="1"/>
  <c r="E4135" i="6"/>
  <c r="F4135" i="6" s="1"/>
  <c r="E2248" i="6"/>
  <c r="F2248" i="6" s="1"/>
  <c r="E2100" i="6"/>
  <c r="F2100" i="6" s="1"/>
  <c r="E3950" i="6"/>
  <c r="F3950" i="6" s="1"/>
  <c r="E1138" i="6"/>
  <c r="F1138" i="6" s="1"/>
  <c r="E435" i="6"/>
  <c r="F435" i="6" s="1"/>
  <c r="E3062" i="6"/>
  <c r="F3062" i="6" s="1"/>
  <c r="E2137" i="6"/>
  <c r="F2137" i="6" s="1"/>
  <c r="E3987" i="6"/>
  <c r="F3987" i="6" s="1"/>
  <c r="E472" i="6"/>
  <c r="F472" i="6" s="1"/>
  <c r="E176" i="6"/>
  <c r="F176" i="6" s="1"/>
  <c r="F4737" i="6"/>
  <c r="E4741" i="6"/>
  <c r="F4734" i="6"/>
  <c r="I65" i="2"/>
  <c r="E325" i="6"/>
  <c r="E214" i="6"/>
  <c r="E1028" i="6"/>
  <c r="E1287" i="6"/>
  <c r="E2138" i="6"/>
  <c r="E1768" i="6"/>
  <c r="E3322" i="6"/>
  <c r="E4469" i="6"/>
  <c r="E732" i="6"/>
  <c r="E1250" i="6"/>
  <c r="E1065" i="6"/>
  <c r="E1916" i="6"/>
  <c r="E2508" i="6"/>
  <c r="E3211" i="6"/>
  <c r="E843" i="6"/>
  <c r="E769" i="6"/>
  <c r="E1953" i="6"/>
  <c r="E1990" i="6"/>
  <c r="E2915" i="6"/>
  <c r="E2175" i="6"/>
  <c r="E3063" i="6"/>
  <c r="E3581" i="6"/>
  <c r="E4136" i="6"/>
  <c r="E2841" i="6"/>
  <c r="E2952" i="6"/>
  <c r="E3877" i="6"/>
  <c r="E4062" i="6"/>
  <c r="E4358" i="6"/>
  <c r="E29" i="6"/>
  <c r="E1139" i="6"/>
  <c r="E1731" i="6"/>
  <c r="E2619" i="6"/>
  <c r="E2878" i="6"/>
  <c r="E3729" i="6"/>
  <c r="E2989" i="6"/>
  <c r="E4543" i="6"/>
  <c r="E4506" i="6"/>
  <c r="E806" i="6"/>
  <c r="E288" i="6"/>
  <c r="E2101" i="6"/>
  <c r="E3470" i="6"/>
  <c r="E621" i="6"/>
  <c r="E584" i="6"/>
  <c r="E3433" i="6"/>
  <c r="E177" i="6"/>
  <c r="E917" i="6"/>
  <c r="E1213" i="6"/>
  <c r="E1435" i="6"/>
  <c r="E2434" i="6"/>
  <c r="E2027" i="6"/>
  <c r="E2397" i="6"/>
  <c r="E4247" i="6"/>
  <c r="E3100" i="6"/>
  <c r="E4321" i="6"/>
  <c r="E4580" i="6"/>
  <c r="E2730" i="6"/>
  <c r="E2471" i="6"/>
  <c r="E3137" i="6"/>
  <c r="E4210" i="6"/>
  <c r="E3618" i="6"/>
  <c r="E3988" i="6"/>
  <c r="E1546" i="6"/>
  <c r="E954" i="6"/>
  <c r="E2212" i="6"/>
  <c r="E1398" i="6"/>
  <c r="E140" i="6"/>
  <c r="E3914" i="6"/>
  <c r="E1620" i="6"/>
  <c r="E547" i="6"/>
  <c r="E1657" i="6"/>
  <c r="E1842" i="6"/>
  <c r="E1879" i="6"/>
  <c r="E695" i="6"/>
  <c r="E4099" i="6"/>
  <c r="E2767" i="6"/>
  <c r="E3766" i="6"/>
  <c r="E1324" i="6"/>
  <c r="E473" i="6"/>
  <c r="E2286" i="6"/>
  <c r="E3396" i="6"/>
  <c r="E3174" i="6"/>
  <c r="E362" i="6"/>
  <c r="E2582" i="6"/>
  <c r="E2064" i="6"/>
  <c r="E2360" i="6"/>
  <c r="E1694" i="6"/>
  <c r="E1361" i="6"/>
  <c r="E2693" i="6"/>
  <c r="E4284" i="6"/>
  <c r="E1472" i="6"/>
  <c r="E4395" i="6"/>
  <c r="E1583" i="6"/>
  <c r="E4432" i="6"/>
  <c r="E3951" i="6"/>
  <c r="E66" i="6"/>
  <c r="E880" i="6"/>
  <c r="E2545" i="6"/>
  <c r="E3248" i="6"/>
  <c r="E251" i="6"/>
  <c r="E1805" i="6"/>
  <c r="E399" i="6"/>
  <c r="E3692" i="6"/>
  <c r="E3840" i="6"/>
  <c r="E991" i="6"/>
  <c r="E4025" i="6"/>
  <c r="E3359" i="6"/>
  <c r="E4173" i="6"/>
  <c r="E3544" i="6"/>
  <c r="E436" i="6"/>
  <c r="E3803" i="6"/>
  <c r="E2323" i="6"/>
  <c r="E2249" i="6"/>
  <c r="E3655" i="6"/>
  <c r="E2656" i="6"/>
  <c r="E510" i="6"/>
  <c r="E3026" i="6"/>
  <c r="E658" i="6"/>
  <c r="E3285" i="6"/>
  <c r="E1102" i="6"/>
  <c r="E1176" i="6"/>
  <c r="E103" i="6"/>
  <c r="E2804" i="6"/>
  <c r="E1509" i="6"/>
  <c r="E3507" i="6"/>
  <c r="E144" i="6"/>
  <c r="F144" i="6" s="1"/>
  <c r="I69" i="2"/>
  <c r="E2364" i="6"/>
  <c r="F2364" i="6" s="1"/>
  <c r="E736" i="6"/>
  <c r="F736" i="6" s="1"/>
  <c r="E366" i="6"/>
  <c r="F366" i="6" s="1"/>
  <c r="E514" i="6"/>
  <c r="F514" i="6" s="1"/>
  <c r="E477" i="6"/>
  <c r="F477" i="6" s="1"/>
  <c r="E1328" i="6"/>
  <c r="F1328" i="6" s="1"/>
  <c r="E2512" i="6"/>
  <c r="F2512" i="6" s="1"/>
  <c r="E2475" i="6"/>
  <c r="F2475" i="6" s="1"/>
  <c r="E1809" i="6"/>
  <c r="F1809" i="6" s="1"/>
  <c r="E3104" i="6"/>
  <c r="F3104" i="6" s="1"/>
  <c r="E3215" i="6"/>
  <c r="F3215" i="6" s="1"/>
  <c r="E3881" i="6"/>
  <c r="F3881" i="6" s="1"/>
  <c r="E3844" i="6"/>
  <c r="F3844" i="6" s="1"/>
  <c r="E3918" i="6"/>
  <c r="F3918" i="6" s="1"/>
  <c r="E4066" i="6"/>
  <c r="F4066" i="6" s="1"/>
  <c r="E699" i="6"/>
  <c r="F699" i="6" s="1"/>
  <c r="E1587" i="6"/>
  <c r="F1587" i="6" s="1"/>
  <c r="E995" i="6"/>
  <c r="F995" i="6" s="1"/>
  <c r="E2586" i="6"/>
  <c r="F2586" i="6" s="1"/>
  <c r="E2216" i="6"/>
  <c r="F2216" i="6" s="1"/>
  <c r="E3326" i="6"/>
  <c r="F3326" i="6" s="1"/>
  <c r="E3733" i="6"/>
  <c r="F3733" i="6" s="1"/>
  <c r="E4288" i="6"/>
  <c r="F4288" i="6" s="1"/>
  <c r="E3363" i="6"/>
  <c r="F3363" i="6" s="1"/>
  <c r="E958" i="6"/>
  <c r="F958" i="6" s="1"/>
  <c r="E1106" i="6"/>
  <c r="F1106" i="6" s="1"/>
  <c r="E1550" i="6"/>
  <c r="F1550" i="6" s="1"/>
  <c r="E2623" i="6"/>
  <c r="F2623" i="6" s="1"/>
  <c r="E3585" i="6"/>
  <c r="F3585" i="6" s="1"/>
  <c r="E4399" i="6"/>
  <c r="F4399" i="6" s="1"/>
  <c r="E3511" i="6"/>
  <c r="F3511" i="6" s="1"/>
  <c r="E4436" i="6"/>
  <c r="F4436" i="6" s="1"/>
  <c r="E4325" i="6"/>
  <c r="F4325" i="6" s="1"/>
  <c r="E4362" i="6"/>
  <c r="F4362" i="6" s="1"/>
  <c r="E4103" i="6"/>
  <c r="F4103" i="6" s="1"/>
  <c r="E810" i="6"/>
  <c r="F810" i="6" s="1"/>
  <c r="E107" i="6"/>
  <c r="F107" i="6" s="1"/>
  <c r="E1032" i="6"/>
  <c r="F1032" i="6" s="1"/>
  <c r="E1254" i="6"/>
  <c r="F1254" i="6" s="1"/>
  <c r="E1624" i="6"/>
  <c r="F1624" i="6" s="1"/>
  <c r="E2660" i="6"/>
  <c r="F2660" i="6" s="1"/>
  <c r="E3622" i="6"/>
  <c r="F3622" i="6" s="1"/>
  <c r="E3770" i="6"/>
  <c r="F3770" i="6" s="1"/>
  <c r="E3400" i="6"/>
  <c r="F3400" i="6" s="1"/>
  <c r="E3437" i="6"/>
  <c r="F3437" i="6" s="1"/>
  <c r="E218" i="6"/>
  <c r="F218" i="6" s="1"/>
  <c r="E847" i="6"/>
  <c r="F847" i="6" s="1"/>
  <c r="E773" i="6"/>
  <c r="F773" i="6" s="1"/>
  <c r="E403" i="6"/>
  <c r="F403" i="6" s="1"/>
  <c r="E1883" i="6"/>
  <c r="F1883" i="6" s="1"/>
  <c r="E2327" i="6"/>
  <c r="F2327" i="6" s="1"/>
  <c r="E1957" i="6"/>
  <c r="F1957" i="6" s="1"/>
  <c r="E2031" i="6"/>
  <c r="F2031" i="6" s="1"/>
  <c r="E2956" i="6"/>
  <c r="F2956" i="6" s="1"/>
  <c r="E4177" i="6"/>
  <c r="F4177" i="6" s="1"/>
  <c r="E3474" i="6"/>
  <c r="F3474" i="6" s="1"/>
  <c r="E3955" i="6"/>
  <c r="F3955" i="6" s="1"/>
  <c r="E181" i="6"/>
  <c r="F181" i="6" s="1"/>
  <c r="E70" i="6"/>
  <c r="F70" i="6" s="1"/>
  <c r="E440" i="6"/>
  <c r="F440" i="6" s="1"/>
  <c r="E1180" i="6"/>
  <c r="F1180" i="6" s="1"/>
  <c r="E2068" i="6"/>
  <c r="F2068" i="6" s="1"/>
  <c r="E1920" i="6"/>
  <c r="F1920" i="6" s="1"/>
  <c r="E1772" i="6"/>
  <c r="F1772" i="6" s="1"/>
  <c r="E2993" i="6"/>
  <c r="F2993" i="6" s="1"/>
  <c r="E2882" i="6"/>
  <c r="F2882" i="6" s="1"/>
  <c r="E3067" i="6"/>
  <c r="F3067" i="6" s="1"/>
  <c r="E3992" i="6"/>
  <c r="F3992" i="6" s="1"/>
  <c r="E3807" i="6"/>
  <c r="F3807" i="6" s="1"/>
  <c r="E4510" i="6"/>
  <c r="F4510" i="6" s="1"/>
  <c r="E4547" i="6"/>
  <c r="F4547" i="6" s="1"/>
  <c r="E329" i="6"/>
  <c r="F329" i="6" s="1"/>
  <c r="E1476" i="6"/>
  <c r="F1476" i="6" s="1"/>
  <c r="E2179" i="6"/>
  <c r="F2179" i="6" s="1"/>
  <c r="E3141" i="6"/>
  <c r="F3141" i="6" s="1"/>
  <c r="E3030" i="6"/>
  <c r="F3030" i="6" s="1"/>
  <c r="E33" i="6"/>
  <c r="F33" i="6" s="1"/>
  <c r="E1661" i="6"/>
  <c r="F1661" i="6" s="1"/>
  <c r="E662" i="6"/>
  <c r="F662" i="6" s="1"/>
  <c r="E1291" i="6"/>
  <c r="F1291" i="6" s="1"/>
  <c r="E3548" i="6"/>
  <c r="F3548" i="6" s="1"/>
  <c r="E1994" i="6"/>
  <c r="F1994" i="6" s="1"/>
  <c r="E3289" i="6"/>
  <c r="F3289" i="6" s="1"/>
  <c r="E625" i="6"/>
  <c r="F625" i="6" s="1"/>
  <c r="E2919" i="6"/>
  <c r="F2919" i="6" s="1"/>
  <c r="E1069" i="6"/>
  <c r="F1069" i="6" s="1"/>
  <c r="E2549" i="6"/>
  <c r="F2549" i="6" s="1"/>
  <c r="E2290" i="6"/>
  <c r="F2290" i="6" s="1"/>
  <c r="E3659" i="6"/>
  <c r="F3659" i="6" s="1"/>
  <c r="E1698" i="6"/>
  <c r="F1698" i="6" s="1"/>
  <c r="E2697" i="6"/>
  <c r="F2697" i="6" s="1"/>
  <c r="E4473" i="6"/>
  <c r="F4473" i="6" s="1"/>
  <c r="E1402" i="6"/>
  <c r="F1402" i="6" s="1"/>
  <c r="E551" i="6"/>
  <c r="F551" i="6" s="1"/>
  <c r="E2105" i="6"/>
  <c r="F2105" i="6" s="1"/>
  <c r="E3252" i="6"/>
  <c r="F3252" i="6" s="1"/>
  <c r="E2771" i="6"/>
  <c r="F2771" i="6" s="1"/>
  <c r="E1846" i="6"/>
  <c r="F1846" i="6" s="1"/>
  <c r="E2142" i="6"/>
  <c r="F2142" i="6" s="1"/>
  <c r="E588" i="6"/>
  <c r="F588" i="6" s="1"/>
  <c r="E4584" i="6"/>
  <c r="F4584" i="6" s="1"/>
  <c r="E4029" i="6"/>
  <c r="F4029" i="6" s="1"/>
  <c r="E1439" i="6"/>
  <c r="F1439" i="6" s="1"/>
  <c r="E3696" i="6"/>
  <c r="F3696" i="6" s="1"/>
  <c r="E292" i="6"/>
  <c r="F292" i="6" s="1"/>
  <c r="E2808" i="6"/>
  <c r="F2808" i="6" s="1"/>
  <c r="E2401" i="6"/>
  <c r="F2401" i="6" s="1"/>
  <c r="E884" i="6"/>
  <c r="F884" i="6" s="1"/>
  <c r="E1143" i="6"/>
  <c r="F1143" i="6" s="1"/>
  <c r="E921" i="6"/>
  <c r="F921" i="6" s="1"/>
  <c r="E4140" i="6"/>
  <c r="F4140" i="6" s="1"/>
  <c r="E4214" i="6"/>
  <c r="F4214" i="6" s="1"/>
  <c r="E1513" i="6"/>
  <c r="F1513" i="6" s="1"/>
  <c r="E1735" i="6"/>
  <c r="F1735" i="6" s="1"/>
  <c r="E2845" i="6"/>
  <c r="F2845" i="6" s="1"/>
  <c r="E1217" i="6"/>
  <c r="F1217" i="6" s="1"/>
  <c r="E3178" i="6"/>
  <c r="F3178" i="6" s="1"/>
  <c r="E4251" i="6"/>
  <c r="F4251" i="6" s="1"/>
  <c r="E2253" i="6"/>
  <c r="F2253" i="6" s="1"/>
  <c r="E2438" i="6"/>
  <c r="F2438" i="6" s="1"/>
  <c r="E1365" i="6"/>
  <c r="F1365" i="6" s="1"/>
  <c r="E255" i="6"/>
  <c r="F255" i="6" s="1"/>
  <c r="E2734" i="6"/>
  <c r="F2734" i="6" s="1"/>
  <c r="F4700" i="6"/>
  <c r="F4697" i="6"/>
  <c r="E4704" i="6"/>
  <c r="I68" i="2"/>
  <c r="E106" i="6"/>
  <c r="F106" i="6" s="1"/>
  <c r="E402" i="6"/>
  <c r="F402" i="6" s="1"/>
  <c r="E3991" i="6"/>
  <c r="F3991" i="6" s="1"/>
  <c r="E1956" i="6"/>
  <c r="F1956" i="6" s="1"/>
  <c r="E1512" i="6"/>
  <c r="F1512" i="6" s="1"/>
  <c r="E180" i="6"/>
  <c r="F180" i="6" s="1"/>
  <c r="E1586" i="6"/>
  <c r="F1586" i="6" s="1"/>
  <c r="E2363" i="6"/>
  <c r="F2363" i="6" s="1"/>
  <c r="E1771" i="6"/>
  <c r="F1771" i="6" s="1"/>
  <c r="E2992" i="6"/>
  <c r="F2992" i="6" s="1"/>
  <c r="E4065" i="6"/>
  <c r="F4065" i="6" s="1"/>
  <c r="E4176" i="6"/>
  <c r="F4176" i="6" s="1"/>
  <c r="E698" i="6"/>
  <c r="F698" i="6" s="1"/>
  <c r="E735" i="6"/>
  <c r="F735" i="6" s="1"/>
  <c r="E3473" i="6"/>
  <c r="F3473" i="6" s="1"/>
  <c r="E1697" i="6"/>
  <c r="F1697" i="6" s="1"/>
  <c r="E1105" i="6"/>
  <c r="F1105" i="6" s="1"/>
  <c r="E2511" i="6"/>
  <c r="F2511" i="6" s="1"/>
  <c r="E1549" i="6"/>
  <c r="F1549" i="6" s="1"/>
  <c r="E1919" i="6"/>
  <c r="F1919" i="6" s="1"/>
  <c r="E1808" i="6"/>
  <c r="F1808" i="6" s="1"/>
  <c r="E2659" i="6"/>
  <c r="F2659" i="6" s="1"/>
  <c r="E2585" i="6"/>
  <c r="F2585" i="6" s="1"/>
  <c r="E4139" i="6"/>
  <c r="F4139" i="6" s="1"/>
  <c r="E3695" i="6"/>
  <c r="F3695" i="6" s="1"/>
  <c r="E3621" i="6"/>
  <c r="F3621" i="6" s="1"/>
  <c r="E4250" i="6"/>
  <c r="F4250" i="6" s="1"/>
  <c r="E3362" i="6"/>
  <c r="F3362" i="6" s="1"/>
  <c r="E476" i="6"/>
  <c r="F476" i="6" s="1"/>
  <c r="E3880" i="6"/>
  <c r="F3880" i="6" s="1"/>
  <c r="E772" i="6"/>
  <c r="F772" i="6" s="1"/>
  <c r="E1623" i="6"/>
  <c r="F1623" i="6" s="1"/>
  <c r="E69" i="6"/>
  <c r="F69" i="6" s="1"/>
  <c r="E365" i="6"/>
  <c r="F365" i="6" s="1"/>
  <c r="E1438" i="6"/>
  <c r="F1438" i="6" s="1"/>
  <c r="E1290" i="6"/>
  <c r="F1290" i="6" s="1"/>
  <c r="E3066" i="6"/>
  <c r="F3066" i="6" s="1"/>
  <c r="E2622" i="6"/>
  <c r="F2622" i="6" s="1"/>
  <c r="E2178" i="6"/>
  <c r="F2178" i="6" s="1"/>
  <c r="E4435" i="6"/>
  <c r="F4435" i="6" s="1"/>
  <c r="E4361" i="6"/>
  <c r="F4361" i="6" s="1"/>
  <c r="E4509" i="6"/>
  <c r="F4509" i="6" s="1"/>
  <c r="E513" i="6"/>
  <c r="F513" i="6" s="1"/>
  <c r="E143" i="6"/>
  <c r="F143" i="6" s="1"/>
  <c r="E3584" i="6"/>
  <c r="F3584" i="6" s="1"/>
  <c r="E32" i="6"/>
  <c r="F32" i="6" s="1"/>
  <c r="E1993" i="6"/>
  <c r="F1993" i="6" s="1"/>
  <c r="E1660" i="6"/>
  <c r="F1660" i="6" s="1"/>
  <c r="E1142" i="6"/>
  <c r="F1142" i="6" s="1"/>
  <c r="E1845" i="6"/>
  <c r="F1845" i="6" s="1"/>
  <c r="E1401" i="6"/>
  <c r="F1401" i="6" s="1"/>
  <c r="E2733" i="6"/>
  <c r="F2733" i="6" s="1"/>
  <c r="E4472" i="6"/>
  <c r="F4472" i="6" s="1"/>
  <c r="E2881" i="6"/>
  <c r="F2881" i="6" s="1"/>
  <c r="E3917" i="6"/>
  <c r="F3917" i="6" s="1"/>
  <c r="E4398" i="6"/>
  <c r="F4398" i="6" s="1"/>
  <c r="E3399" i="6"/>
  <c r="F3399" i="6" s="1"/>
  <c r="E1475" i="6"/>
  <c r="F1475" i="6" s="1"/>
  <c r="E2918" i="6"/>
  <c r="F2918" i="6" s="1"/>
  <c r="E2696" i="6"/>
  <c r="F2696" i="6" s="1"/>
  <c r="E3029" i="6"/>
  <c r="F3029" i="6" s="1"/>
  <c r="E3732" i="6"/>
  <c r="F3732" i="6" s="1"/>
  <c r="E550" i="6"/>
  <c r="F550" i="6" s="1"/>
  <c r="E3806" i="6"/>
  <c r="F3806" i="6" s="1"/>
  <c r="E661" i="6"/>
  <c r="F661" i="6" s="1"/>
  <c r="E994" i="6"/>
  <c r="F994" i="6" s="1"/>
  <c r="E920" i="6"/>
  <c r="F920" i="6" s="1"/>
  <c r="E1364" i="6"/>
  <c r="F1364" i="6" s="1"/>
  <c r="E2067" i="6"/>
  <c r="F2067" i="6" s="1"/>
  <c r="E3103" i="6"/>
  <c r="F3103" i="6" s="1"/>
  <c r="E2326" i="6"/>
  <c r="F2326" i="6" s="1"/>
  <c r="E2141" i="6"/>
  <c r="F2141" i="6" s="1"/>
  <c r="E3510" i="6"/>
  <c r="F3510" i="6" s="1"/>
  <c r="E217" i="6"/>
  <c r="F217" i="6" s="1"/>
  <c r="E957" i="6"/>
  <c r="F957" i="6" s="1"/>
  <c r="E3251" i="6"/>
  <c r="F3251" i="6" s="1"/>
  <c r="E328" i="6"/>
  <c r="F328" i="6" s="1"/>
  <c r="E1327" i="6"/>
  <c r="F1327" i="6" s="1"/>
  <c r="E1253" i="6"/>
  <c r="F1253" i="6" s="1"/>
  <c r="E1216" i="6"/>
  <c r="F1216" i="6" s="1"/>
  <c r="E2807" i="6"/>
  <c r="F2807" i="6" s="1"/>
  <c r="E2474" i="6"/>
  <c r="F2474" i="6" s="1"/>
  <c r="E2548" i="6"/>
  <c r="F2548" i="6" s="1"/>
  <c r="E3140" i="6"/>
  <c r="F3140" i="6" s="1"/>
  <c r="E4546" i="6"/>
  <c r="F4546" i="6" s="1"/>
  <c r="E2770" i="6"/>
  <c r="F2770" i="6" s="1"/>
  <c r="E2437" i="6"/>
  <c r="F2437" i="6" s="1"/>
  <c r="E2955" i="6"/>
  <c r="F2955" i="6" s="1"/>
  <c r="E439" i="6"/>
  <c r="F439" i="6" s="1"/>
  <c r="E3177" i="6"/>
  <c r="F3177" i="6" s="1"/>
  <c r="E2252" i="6"/>
  <c r="F2252" i="6" s="1"/>
  <c r="E4324" i="6"/>
  <c r="F4324" i="6" s="1"/>
  <c r="E2030" i="6"/>
  <c r="F2030" i="6" s="1"/>
  <c r="E3769" i="6"/>
  <c r="F3769" i="6" s="1"/>
  <c r="E1734" i="6"/>
  <c r="F1734" i="6" s="1"/>
  <c r="E587" i="6"/>
  <c r="F587" i="6" s="1"/>
  <c r="E809" i="6"/>
  <c r="F809" i="6" s="1"/>
  <c r="E3547" i="6"/>
  <c r="F3547" i="6" s="1"/>
  <c r="E846" i="6"/>
  <c r="F846" i="6" s="1"/>
  <c r="E2104" i="6"/>
  <c r="F2104" i="6" s="1"/>
  <c r="E254" i="6"/>
  <c r="F254" i="6" s="1"/>
  <c r="E4287" i="6"/>
  <c r="F4287" i="6" s="1"/>
  <c r="E3954" i="6"/>
  <c r="F3954" i="6" s="1"/>
  <c r="E291" i="6"/>
  <c r="F291" i="6" s="1"/>
  <c r="E3288" i="6"/>
  <c r="F3288" i="6" s="1"/>
  <c r="E4028" i="6"/>
  <c r="F4028" i="6" s="1"/>
  <c r="E2215" i="6"/>
  <c r="F2215" i="6" s="1"/>
  <c r="E883" i="6"/>
  <c r="F883" i="6" s="1"/>
  <c r="E1882" i="6"/>
  <c r="F1882" i="6" s="1"/>
  <c r="E1068" i="6"/>
  <c r="F1068" i="6" s="1"/>
  <c r="E2844" i="6"/>
  <c r="F2844" i="6" s="1"/>
  <c r="E624" i="6"/>
  <c r="F624" i="6" s="1"/>
  <c r="E3436" i="6"/>
  <c r="F3436" i="6" s="1"/>
  <c r="E3843" i="6"/>
  <c r="F3843" i="6" s="1"/>
  <c r="E3325" i="6"/>
  <c r="F3325" i="6" s="1"/>
  <c r="E4213" i="6"/>
  <c r="F4213" i="6" s="1"/>
  <c r="E1179" i="6"/>
  <c r="F1179" i="6" s="1"/>
  <c r="E2289" i="6"/>
  <c r="F2289" i="6" s="1"/>
  <c r="E3658" i="6"/>
  <c r="F3658" i="6" s="1"/>
  <c r="E4583" i="6"/>
  <c r="F4583" i="6" s="1"/>
  <c r="E1031" i="6"/>
  <c r="F1031" i="6" s="1"/>
  <c r="E4102" i="6"/>
  <c r="F4102" i="6" s="1"/>
  <c r="E3214" i="6"/>
  <c r="F3214" i="6" s="1"/>
  <c r="E2400" i="6"/>
  <c r="F2400" i="6" s="1"/>
  <c r="I70" i="2"/>
  <c r="E626" i="6"/>
  <c r="F626" i="6" s="1"/>
  <c r="E663" i="6"/>
  <c r="F663" i="6" s="1"/>
  <c r="E3734" i="6"/>
  <c r="F3734" i="6" s="1"/>
  <c r="E2476" i="6"/>
  <c r="F2476" i="6" s="1"/>
  <c r="E1995" i="6"/>
  <c r="F1995" i="6" s="1"/>
  <c r="E4215" i="6"/>
  <c r="F4215" i="6" s="1"/>
  <c r="E996" i="6"/>
  <c r="F996" i="6" s="1"/>
  <c r="E34" i="6"/>
  <c r="F34" i="6" s="1"/>
  <c r="E959" i="6"/>
  <c r="F959" i="6" s="1"/>
  <c r="E2032" i="6"/>
  <c r="F2032" i="6" s="1"/>
  <c r="E478" i="6"/>
  <c r="F478" i="6" s="1"/>
  <c r="E1810" i="6"/>
  <c r="F1810" i="6" s="1"/>
  <c r="E2957" i="6"/>
  <c r="F2957" i="6" s="1"/>
  <c r="E3993" i="6"/>
  <c r="F3993" i="6" s="1"/>
  <c r="E2254" i="6"/>
  <c r="F2254" i="6" s="1"/>
  <c r="E3142" i="6"/>
  <c r="F3142" i="6" s="1"/>
  <c r="E3401" i="6"/>
  <c r="F3401" i="6" s="1"/>
  <c r="E515" i="6"/>
  <c r="F515" i="6" s="1"/>
  <c r="E71" i="6"/>
  <c r="F71" i="6" s="1"/>
  <c r="E182" i="6"/>
  <c r="F182" i="6" s="1"/>
  <c r="E2624" i="6"/>
  <c r="F2624" i="6" s="1"/>
  <c r="E1329" i="6"/>
  <c r="F1329" i="6" s="1"/>
  <c r="E330" i="6"/>
  <c r="F330" i="6" s="1"/>
  <c r="E1255" i="6"/>
  <c r="F1255" i="6" s="1"/>
  <c r="E1033" i="6"/>
  <c r="F1033" i="6" s="1"/>
  <c r="E1588" i="6"/>
  <c r="F1588" i="6" s="1"/>
  <c r="E3364" i="6"/>
  <c r="F3364" i="6" s="1"/>
  <c r="E2772" i="6"/>
  <c r="F2772" i="6" s="1"/>
  <c r="E3623" i="6"/>
  <c r="F3623" i="6" s="1"/>
  <c r="E4030" i="6"/>
  <c r="F4030" i="6" s="1"/>
  <c r="E3808" i="6"/>
  <c r="F3808" i="6" s="1"/>
  <c r="E4511" i="6"/>
  <c r="F4511" i="6" s="1"/>
  <c r="E2328" i="6"/>
  <c r="F2328" i="6" s="1"/>
  <c r="E1625" i="6"/>
  <c r="F1625" i="6" s="1"/>
  <c r="E1440" i="6"/>
  <c r="F1440" i="6" s="1"/>
  <c r="E1292" i="6"/>
  <c r="F1292" i="6" s="1"/>
  <c r="E2587" i="6"/>
  <c r="F2587" i="6" s="1"/>
  <c r="E3660" i="6"/>
  <c r="F3660" i="6" s="1"/>
  <c r="E3253" i="6"/>
  <c r="F3253" i="6" s="1"/>
  <c r="E4067" i="6"/>
  <c r="F4067" i="6" s="1"/>
  <c r="E3919" i="6"/>
  <c r="F3919" i="6" s="1"/>
  <c r="E4548" i="6"/>
  <c r="F4548" i="6" s="1"/>
  <c r="E108" i="6"/>
  <c r="F108" i="6" s="1"/>
  <c r="E4326" i="6"/>
  <c r="F4326" i="6" s="1"/>
  <c r="E2143" i="6"/>
  <c r="F2143" i="6" s="1"/>
  <c r="E774" i="6"/>
  <c r="F774" i="6" s="1"/>
  <c r="E1107" i="6"/>
  <c r="F1107" i="6" s="1"/>
  <c r="E1662" i="6"/>
  <c r="F1662" i="6" s="1"/>
  <c r="E1921" i="6"/>
  <c r="F1921" i="6" s="1"/>
  <c r="E1144" i="6"/>
  <c r="F1144" i="6" s="1"/>
  <c r="E1958" i="6"/>
  <c r="F1958" i="6" s="1"/>
  <c r="E2994" i="6"/>
  <c r="F2994" i="6" s="1"/>
  <c r="E3105" i="6"/>
  <c r="F3105" i="6" s="1"/>
  <c r="E4178" i="6"/>
  <c r="F4178" i="6" s="1"/>
  <c r="E3512" i="6"/>
  <c r="F3512" i="6" s="1"/>
  <c r="E4363" i="6"/>
  <c r="F4363" i="6" s="1"/>
  <c r="E3882" i="6"/>
  <c r="F3882" i="6" s="1"/>
  <c r="E1403" i="6"/>
  <c r="F1403" i="6" s="1"/>
  <c r="E219" i="6"/>
  <c r="F219" i="6" s="1"/>
  <c r="E2069" i="6"/>
  <c r="F2069" i="6" s="1"/>
  <c r="E2365" i="6"/>
  <c r="F2365" i="6" s="1"/>
  <c r="E2513" i="6"/>
  <c r="F2513" i="6" s="1"/>
  <c r="E3549" i="6"/>
  <c r="F3549" i="6" s="1"/>
  <c r="E3771" i="6"/>
  <c r="F3771" i="6" s="1"/>
  <c r="E4400" i="6"/>
  <c r="F4400" i="6" s="1"/>
  <c r="E811" i="6"/>
  <c r="F811" i="6" s="1"/>
  <c r="E737" i="6"/>
  <c r="F737" i="6" s="1"/>
  <c r="E3475" i="6"/>
  <c r="F3475" i="6" s="1"/>
  <c r="E2883" i="6"/>
  <c r="F2883" i="6" s="1"/>
  <c r="E1773" i="6"/>
  <c r="F1773" i="6" s="1"/>
  <c r="E2920" i="6"/>
  <c r="F2920" i="6" s="1"/>
  <c r="E3586" i="6"/>
  <c r="F3586" i="6" s="1"/>
  <c r="E700" i="6"/>
  <c r="F700" i="6" s="1"/>
  <c r="E3216" i="6"/>
  <c r="F3216" i="6" s="1"/>
  <c r="E367" i="6"/>
  <c r="F367" i="6" s="1"/>
  <c r="E2550" i="6"/>
  <c r="F2550" i="6" s="1"/>
  <c r="E3031" i="6"/>
  <c r="F3031" i="6" s="1"/>
  <c r="E848" i="6"/>
  <c r="F848" i="6" s="1"/>
  <c r="E3327" i="6"/>
  <c r="F3327" i="6" s="1"/>
  <c r="E2217" i="6"/>
  <c r="F2217" i="6" s="1"/>
  <c r="E1551" i="6"/>
  <c r="F1551" i="6" s="1"/>
  <c r="E3068" i="6"/>
  <c r="F3068" i="6" s="1"/>
  <c r="E2180" i="6"/>
  <c r="F2180" i="6" s="1"/>
  <c r="E2846" i="6"/>
  <c r="F2846" i="6" s="1"/>
  <c r="E1736" i="6"/>
  <c r="F1736" i="6" s="1"/>
  <c r="E3179" i="6"/>
  <c r="F3179" i="6" s="1"/>
  <c r="E552" i="6"/>
  <c r="F552" i="6" s="1"/>
  <c r="E3290" i="6"/>
  <c r="F3290" i="6" s="1"/>
  <c r="E4104" i="6"/>
  <c r="F4104" i="6" s="1"/>
  <c r="E2661" i="6"/>
  <c r="F2661" i="6" s="1"/>
  <c r="E2439" i="6"/>
  <c r="F2439" i="6" s="1"/>
  <c r="E1699" i="6"/>
  <c r="F1699" i="6" s="1"/>
  <c r="E3438" i="6"/>
  <c r="F3438" i="6" s="1"/>
  <c r="E4141" i="6"/>
  <c r="F4141" i="6" s="1"/>
  <c r="E2402" i="6"/>
  <c r="F2402" i="6" s="1"/>
  <c r="E1218" i="6"/>
  <c r="F1218" i="6" s="1"/>
  <c r="E1181" i="6"/>
  <c r="F1181" i="6" s="1"/>
  <c r="E145" i="6"/>
  <c r="F145" i="6" s="1"/>
  <c r="E1884" i="6"/>
  <c r="F1884" i="6" s="1"/>
  <c r="E1514" i="6"/>
  <c r="F1514" i="6" s="1"/>
  <c r="E2291" i="6"/>
  <c r="F2291" i="6" s="1"/>
  <c r="E256" i="6"/>
  <c r="F256" i="6" s="1"/>
  <c r="E2698" i="6"/>
  <c r="F2698" i="6" s="1"/>
  <c r="E4474" i="6"/>
  <c r="F4474" i="6" s="1"/>
  <c r="E441" i="6"/>
  <c r="F441" i="6" s="1"/>
  <c r="E2735" i="6"/>
  <c r="F2735" i="6" s="1"/>
  <c r="E1366" i="6"/>
  <c r="F1366" i="6" s="1"/>
  <c r="E4437" i="6"/>
  <c r="F4437" i="6" s="1"/>
  <c r="E2106" i="6"/>
  <c r="F2106" i="6" s="1"/>
  <c r="E1070" i="6"/>
  <c r="F1070" i="6" s="1"/>
  <c r="E589" i="6"/>
  <c r="F589" i="6" s="1"/>
  <c r="E404" i="6"/>
  <c r="F404" i="6" s="1"/>
  <c r="E2809" i="6"/>
  <c r="F2809" i="6" s="1"/>
  <c r="E3845" i="6"/>
  <c r="F3845" i="6" s="1"/>
  <c r="E3697" i="6"/>
  <c r="F3697" i="6" s="1"/>
  <c r="E293" i="6"/>
  <c r="F293" i="6" s="1"/>
  <c r="E3956" i="6"/>
  <c r="F3956" i="6" s="1"/>
  <c r="E1847" i="6"/>
  <c r="F1847" i="6" s="1"/>
  <c r="E1477" i="6"/>
  <c r="F1477" i="6" s="1"/>
  <c r="E922" i="6"/>
  <c r="F922" i="6" s="1"/>
  <c r="E4289" i="6"/>
  <c r="F4289" i="6" s="1"/>
  <c r="E4585" i="6"/>
  <c r="F4585" i="6" s="1"/>
  <c r="E885" i="6"/>
  <c r="F885" i="6" s="1"/>
  <c r="E4252" i="6"/>
  <c r="F4252" i="6" s="1"/>
  <c r="F4626" i="6"/>
  <c r="F4623" i="6"/>
  <c r="E4630" i="6"/>
  <c r="I63" i="2"/>
  <c r="C71" i="2"/>
  <c r="E2173" i="6"/>
  <c r="E1766" i="6"/>
  <c r="E1248" i="6"/>
  <c r="E1396" i="6"/>
  <c r="E1100" i="6"/>
  <c r="E3579" i="6"/>
  <c r="E2728" i="6"/>
  <c r="E4393" i="6"/>
  <c r="E3727" i="6"/>
  <c r="E767" i="6"/>
  <c r="E1433" i="6"/>
  <c r="E1137" i="6"/>
  <c r="E212" i="6"/>
  <c r="E2358" i="6"/>
  <c r="E2321" i="6"/>
  <c r="E2876" i="6"/>
  <c r="E2247" i="6"/>
  <c r="E3061" i="6"/>
  <c r="E101" i="6"/>
  <c r="E4541" i="6"/>
  <c r="E3505" i="6"/>
  <c r="E3468" i="6"/>
  <c r="E3394" i="6"/>
  <c r="E1840" i="6"/>
  <c r="E693" i="6"/>
  <c r="E1026" i="6"/>
  <c r="E3616" i="6"/>
  <c r="E1692" i="6"/>
  <c r="E4504" i="6"/>
  <c r="E4245" i="6"/>
  <c r="E804" i="6"/>
  <c r="E4356" i="6"/>
  <c r="E1063" i="6"/>
  <c r="E3986" i="6"/>
  <c r="E4097" i="6"/>
  <c r="E3431" i="6"/>
  <c r="E1951" i="6"/>
  <c r="E3024" i="6"/>
  <c r="E2802" i="6"/>
  <c r="E3801" i="6"/>
  <c r="E4467" i="6"/>
  <c r="E545" i="6"/>
  <c r="E2543" i="6"/>
  <c r="E471" i="6"/>
  <c r="E2062" i="6"/>
  <c r="E1322" i="6"/>
  <c r="E1655" i="6"/>
  <c r="E4060" i="6"/>
  <c r="E2765" i="6"/>
  <c r="E3875" i="6"/>
  <c r="E4430" i="6"/>
  <c r="E175" i="6"/>
  <c r="E2469" i="6"/>
  <c r="E1544" i="6"/>
  <c r="E2617" i="6"/>
  <c r="E952" i="6"/>
  <c r="E2691" i="6"/>
  <c r="E3838" i="6"/>
  <c r="E508" i="6"/>
  <c r="E1618" i="6"/>
  <c r="E1359" i="6"/>
  <c r="E3653" i="6"/>
  <c r="E1877" i="6"/>
  <c r="E2654" i="6"/>
  <c r="E3135" i="6"/>
  <c r="E286" i="6"/>
  <c r="E249" i="6"/>
  <c r="E2839" i="6"/>
  <c r="E323" i="6"/>
  <c r="E3320" i="6"/>
  <c r="E2432" i="6"/>
  <c r="E989" i="6"/>
  <c r="E3172" i="6"/>
  <c r="E3949" i="6"/>
  <c r="E2395" i="6"/>
  <c r="E64" i="6"/>
  <c r="E2025" i="6"/>
  <c r="E3209" i="6"/>
  <c r="E3357" i="6"/>
  <c r="E2913" i="6"/>
  <c r="E3542" i="6"/>
  <c r="E878" i="6"/>
  <c r="E4578" i="6"/>
  <c r="E2580" i="6"/>
  <c r="E1914" i="6"/>
  <c r="E915" i="6"/>
  <c r="E3246" i="6"/>
  <c r="E1211" i="6"/>
  <c r="E4134" i="6"/>
  <c r="E841" i="6"/>
  <c r="E3098" i="6"/>
  <c r="E1803" i="6"/>
  <c r="E397" i="6"/>
  <c r="E27" i="6"/>
  <c r="E3764" i="6"/>
  <c r="E4282" i="6"/>
  <c r="E1988" i="6"/>
  <c r="E4171" i="6"/>
  <c r="E3283" i="6"/>
  <c r="E3912" i="6"/>
  <c r="E2506" i="6"/>
  <c r="E138" i="6"/>
  <c r="E1581" i="6"/>
  <c r="E1470" i="6"/>
  <c r="E2099" i="6"/>
  <c r="E4319" i="6"/>
  <c r="E730" i="6"/>
  <c r="E2987" i="6"/>
  <c r="E4208" i="6"/>
  <c r="E1507" i="6"/>
  <c r="E2284" i="6"/>
  <c r="E3690" i="6"/>
  <c r="E1285" i="6"/>
  <c r="E582" i="6"/>
  <c r="E2950" i="6"/>
  <c r="E656" i="6"/>
  <c r="E4023" i="6"/>
  <c r="E360" i="6"/>
  <c r="E1174" i="6"/>
  <c r="E2136" i="6"/>
  <c r="E2210" i="6"/>
  <c r="E619" i="6"/>
  <c r="E1729" i="6"/>
  <c r="E434" i="6"/>
  <c r="E3923" i="6" l="1"/>
  <c r="E3920" i="6"/>
  <c r="F3912" i="6"/>
  <c r="F3431" i="6"/>
  <c r="E3442" i="6"/>
  <c r="E3439" i="6"/>
  <c r="F66" i="6"/>
  <c r="F73" i="6" s="1"/>
  <c r="E73" i="6"/>
  <c r="F4580" i="6"/>
  <c r="F4587" i="6" s="1"/>
  <c r="E4587" i="6"/>
  <c r="E4143" i="6"/>
  <c r="F4136" i="6"/>
  <c r="F4143" i="6" s="1"/>
  <c r="F2251" i="6"/>
  <c r="F2257" i="6" s="1"/>
  <c r="E2257" i="6"/>
  <c r="F3102" i="6"/>
  <c r="F3108" i="6" s="1"/>
  <c r="E3108" i="6"/>
  <c r="E1554" i="6"/>
  <c r="F1548" i="6"/>
  <c r="F1554" i="6" s="1"/>
  <c r="F1729" i="6"/>
  <c r="E1740" i="6"/>
  <c r="E1737" i="6"/>
  <c r="E3109" i="6"/>
  <c r="E3106" i="6"/>
  <c r="F3098" i="6"/>
  <c r="F508" i="6"/>
  <c r="E519" i="6"/>
  <c r="E516" i="6"/>
  <c r="F101" i="6"/>
  <c r="E112" i="6"/>
  <c r="E109" i="6"/>
  <c r="F3951" i="6"/>
  <c r="F3958" i="6" s="1"/>
  <c r="E3958" i="6"/>
  <c r="E813" i="6"/>
  <c r="F806" i="6"/>
  <c r="F813" i="6" s="1"/>
  <c r="E2479" i="6"/>
  <c r="F2473" i="6"/>
  <c r="F2479" i="6" s="1"/>
  <c r="E1776" i="6"/>
  <c r="F1770" i="6"/>
  <c r="F1776" i="6" s="1"/>
  <c r="F2510" i="6"/>
  <c r="F2516" i="6" s="1"/>
  <c r="E2516" i="6"/>
  <c r="F582" i="6"/>
  <c r="E593" i="6"/>
  <c r="E590" i="6"/>
  <c r="E3997" i="6"/>
  <c r="E3994" i="6"/>
  <c r="F3986" i="6"/>
  <c r="F658" i="6"/>
  <c r="F665" i="6" s="1"/>
  <c r="E665" i="6"/>
  <c r="E443" i="6"/>
  <c r="F436" i="6"/>
  <c r="F443" i="6" s="1"/>
  <c r="F399" i="6"/>
  <c r="F406" i="6" s="1"/>
  <c r="E406" i="6"/>
  <c r="E4439" i="6"/>
  <c r="F4432" i="6"/>
  <c r="F4439" i="6" s="1"/>
  <c r="E2367" i="6"/>
  <c r="F2360" i="6"/>
  <c r="F2367" i="6" s="1"/>
  <c r="E1331" i="6"/>
  <c r="F1324" i="6"/>
  <c r="F1331" i="6" s="1"/>
  <c r="E554" i="6"/>
  <c r="F547" i="6"/>
  <c r="F554" i="6" s="1"/>
  <c r="E3995" i="6"/>
  <c r="F3988" i="6"/>
  <c r="F3995" i="6" s="1"/>
  <c r="E3107" i="6"/>
  <c r="F3100" i="6"/>
  <c r="F3107" i="6" s="1"/>
  <c r="F177" i="6"/>
  <c r="F184" i="6" s="1"/>
  <c r="E184" i="6"/>
  <c r="F4506" i="6"/>
  <c r="F4513" i="6" s="1"/>
  <c r="E4513" i="6"/>
  <c r="E36" i="6"/>
  <c r="F29" i="6"/>
  <c r="F36" i="6" s="1"/>
  <c r="F3063" i="6"/>
  <c r="F3070" i="6" s="1"/>
  <c r="E3070" i="6"/>
  <c r="F2508" i="6"/>
  <c r="F2515" i="6" s="1"/>
  <c r="E2515" i="6"/>
  <c r="E2145" i="6"/>
  <c r="F2138" i="6"/>
  <c r="F2145" i="6" s="1"/>
  <c r="E2553" i="6"/>
  <c r="F2547" i="6"/>
  <c r="F2553" i="6" s="1"/>
  <c r="E1406" i="6"/>
  <c r="F1400" i="6"/>
  <c r="F1406" i="6" s="1"/>
  <c r="E1369" i="6"/>
  <c r="F1363" i="6"/>
  <c r="F1369" i="6" s="1"/>
  <c r="E1998" i="6"/>
  <c r="F1992" i="6"/>
  <c r="F1998" i="6" s="1"/>
  <c r="E888" i="6"/>
  <c r="F882" i="6"/>
  <c r="F888" i="6" s="1"/>
  <c r="E4514" i="6"/>
  <c r="F4508" i="6"/>
  <c r="F4514" i="6" s="1"/>
  <c r="F1215" i="6"/>
  <c r="F1221" i="6" s="1"/>
  <c r="E1221" i="6"/>
  <c r="E3034" i="6"/>
  <c r="F3028" i="6"/>
  <c r="F3034" i="6" s="1"/>
  <c r="E851" i="6"/>
  <c r="F845" i="6"/>
  <c r="F851" i="6" s="1"/>
  <c r="F1844" i="6"/>
  <c r="F1850" i="6" s="1"/>
  <c r="E1850" i="6"/>
  <c r="E3737" i="6"/>
  <c r="F3731" i="6"/>
  <c r="F3737" i="6" s="1"/>
  <c r="E4329" i="6"/>
  <c r="F4323" i="6"/>
  <c r="F4329" i="6" s="1"/>
  <c r="E1480" i="6"/>
  <c r="F1474" i="6"/>
  <c r="F1480" i="6" s="1"/>
  <c r="E3589" i="6"/>
  <c r="F3583" i="6"/>
  <c r="F3589" i="6" s="1"/>
  <c r="E2294" i="6"/>
  <c r="F2288" i="6"/>
  <c r="F2294" i="6" s="1"/>
  <c r="F1803" i="6"/>
  <c r="E1814" i="6"/>
  <c r="E1811" i="6"/>
  <c r="E186" i="6"/>
  <c r="E183" i="6"/>
  <c r="F175" i="6"/>
  <c r="F4541" i="6"/>
  <c r="E4552" i="6"/>
  <c r="E4549" i="6"/>
  <c r="E2330" i="6"/>
  <c r="F2323" i="6"/>
  <c r="F2330" i="6" s="1"/>
  <c r="F954" i="6"/>
  <c r="F961" i="6" s="1"/>
  <c r="E961" i="6"/>
  <c r="E1738" i="6"/>
  <c r="F1731" i="6"/>
  <c r="F1738" i="6" s="1"/>
  <c r="E1961" i="6"/>
  <c r="F1955" i="6"/>
  <c r="F1961" i="6" s="1"/>
  <c r="F4249" i="6"/>
  <c r="F4255" i="6" s="1"/>
  <c r="E4255" i="6"/>
  <c r="F105" i="6"/>
  <c r="F111" i="6" s="1"/>
  <c r="E111" i="6"/>
  <c r="E185" i="6"/>
  <c r="F179" i="6"/>
  <c r="F185" i="6" s="1"/>
  <c r="F3283" i="6"/>
  <c r="E3294" i="6"/>
  <c r="E3291" i="6"/>
  <c r="F249" i="6"/>
  <c r="E260" i="6"/>
  <c r="E257" i="6"/>
  <c r="F3616" i="6"/>
  <c r="E3627" i="6"/>
  <c r="E3624" i="6"/>
  <c r="E3699" i="6"/>
  <c r="F3692" i="6"/>
  <c r="F3699" i="6" s="1"/>
  <c r="E1664" i="6"/>
  <c r="F1657" i="6"/>
  <c r="F1664" i="6" s="1"/>
  <c r="F917" i="6"/>
  <c r="F924" i="6" s="1"/>
  <c r="E924" i="6"/>
  <c r="F3211" i="6"/>
  <c r="F3218" i="6" s="1"/>
  <c r="E3218" i="6"/>
  <c r="F2584" i="6"/>
  <c r="F2590" i="6" s="1"/>
  <c r="E2590" i="6"/>
  <c r="F3953" i="6"/>
  <c r="F3959" i="6" s="1"/>
  <c r="E3959" i="6"/>
  <c r="F4027" i="6"/>
  <c r="F4033" i="6" s="1"/>
  <c r="E4033" i="6"/>
  <c r="E4218" i="6"/>
  <c r="F4212" i="6"/>
  <c r="F4218" i="6" s="1"/>
  <c r="F619" i="6"/>
  <c r="E630" i="6"/>
  <c r="E627" i="6"/>
  <c r="F4171" i="6"/>
  <c r="E4182" i="6"/>
  <c r="E4179" i="6"/>
  <c r="F878" i="6"/>
  <c r="E889" i="6"/>
  <c r="E886" i="6"/>
  <c r="F3838" i="6"/>
  <c r="E3849" i="6"/>
  <c r="E3846" i="6"/>
  <c r="E1037" i="6"/>
  <c r="E1034" i="6"/>
  <c r="F1026" i="6"/>
  <c r="F1766" i="6"/>
  <c r="E1777" i="6"/>
  <c r="E1774" i="6"/>
  <c r="E3183" i="6"/>
  <c r="E3180" i="6"/>
  <c r="F3172" i="6"/>
  <c r="F693" i="6"/>
  <c r="E704" i="6"/>
  <c r="E701" i="6"/>
  <c r="E3514" i="6"/>
  <c r="F3507" i="6"/>
  <c r="F3514" i="6" s="1"/>
  <c r="F3026" i="6"/>
  <c r="F3033" i="6" s="1"/>
  <c r="E3033" i="6"/>
  <c r="F3544" i="6"/>
  <c r="F3551" i="6" s="1"/>
  <c r="E3551" i="6"/>
  <c r="F1805" i="6"/>
  <c r="F1812" i="6" s="1"/>
  <c r="E1812" i="6"/>
  <c r="E1590" i="6"/>
  <c r="F1583" i="6"/>
  <c r="F1590" i="6" s="1"/>
  <c r="E2071" i="6"/>
  <c r="F2064" i="6"/>
  <c r="F2071" i="6" s="1"/>
  <c r="F3766" i="6"/>
  <c r="F3773" i="6" s="1"/>
  <c r="E3773" i="6"/>
  <c r="E1627" i="6"/>
  <c r="F1620" i="6"/>
  <c r="F1627" i="6" s="1"/>
  <c r="E3625" i="6"/>
  <c r="F3618" i="6"/>
  <c r="F3625" i="6" s="1"/>
  <c r="E4254" i="6"/>
  <c r="F4247" i="6"/>
  <c r="F4254" i="6" s="1"/>
  <c r="F3433" i="6"/>
  <c r="F3440" i="6" s="1"/>
  <c r="E3440" i="6"/>
  <c r="E4550" i="6"/>
  <c r="F4543" i="6"/>
  <c r="F4550" i="6" s="1"/>
  <c r="E4365" i="6"/>
  <c r="F4358" i="6"/>
  <c r="F4365" i="6" s="1"/>
  <c r="F2175" i="6"/>
  <c r="F2182" i="6" s="1"/>
  <c r="E2182" i="6"/>
  <c r="E1923" i="6"/>
  <c r="F1916" i="6"/>
  <c r="F1923" i="6" s="1"/>
  <c r="E1294" i="6"/>
  <c r="F1287" i="6"/>
  <c r="F1294" i="6" s="1"/>
  <c r="E4181" i="6"/>
  <c r="F4175" i="6"/>
  <c r="F4181" i="6" s="1"/>
  <c r="E1184" i="6"/>
  <c r="F1178" i="6"/>
  <c r="F1184" i="6" s="1"/>
  <c r="E1813" i="6"/>
  <c r="F1807" i="6"/>
  <c r="F1813" i="6" s="1"/>
  <c r="F3065" i="6"/>
  <c r="F3071" i="6" s="1"/>
  <c r="E3071" i="6"/>
  <c r="F808" i="6"/>
  <c r="F814" i="6" s="1"/>
  <c r="E814" i="6"/>
  <c r="E3663" i="6"/>
  <c r="F3657" i="6"/>
  <c r="F3663" i="6" s="1"/>
  <c r="F993" i="6"/>
  <c r="F999" i="6" s="1"/>
  <c r="E999" i="6"/>
  <c r="E2849" i="6"/>
  <c r="F2843" i="6"/>
  <c r="F2849" i="6" s="1"/>
  <c r="E3145" i="6"/>
  <c r="F3139" i="6"/>
  <c r="F3145" i="6" s="1"/>
  <c r="E2701" i="6"/>
  <c r="F2695" i="6"/>
  <c r="F2701" i="6" s="1"/>
  <c r="E3996" i="6"/>
  <c r="F3990" i="6"/>
  <c r="F3996" i="6" s="1"/>
  <c r="F3176" i="6"/>
  <c r="F3182" i="6" s="1"/>
  <c r="E3182" i="6"/>
  <c r="F734" i="6"/>
  <c r="F740" i="6" s="1"/>
  <c r="E740" i="6"/>
  <c r="F3694" i="6"/>
  <c r="F3700" i="6" s="1"/>
  <c r="E3700" i="6"/>
  <c r="E1665" i="6"/>
  <c r="F1659" i="6"/>
  <c r="F1665" i="6" s="1"/>
  <c r="E222" i="6"/>
  <c r="F216" i="6"/>
  <c r="F222" i="6" s="1"/>
  <c r="E2998" i="6"/>
  <c r="E2995" i="6"/>
  <c r="F2987" i="6"/>
  <c r="F2839" i="6"/>
  <c r="E2850" i="6"/>
  <c r="E2847" i="6"/>
  <c r="F1692" i="6"/>
  <c r="E1703" i="6"/>
  <c r="E1700" i="6"/>
  <c r="F2286" i="6"/>
  <c r="F2293" i="6" s="1"/>
  <c r="E2293" i="6"/>
  <c r="E1220" i="6"/>
  <c r="F1213" i="6"/>
  <c r="F1220" i="6" s="1"/>
  <c r="E850" i="6"/>
  <c r="F843" i="6"/>
  <c r="F850" i="6" s="1"/>
  <c r="F3546" i="6"/>
  <c r="F3552" i="6" s="1"/>
  <c r="E3552" i="6"/>
  <c r="E2183" i="6"/>
  <c r="F2177" i="6"/>
  <c r="F2183" i="6" s="1"/>
  <c r="F4138" i="6"/>
  <c r="F4144" i="6" s="1"/>
  <c r="E4144" i="6"/>
  <c r="E1887" i="6"/>
  <c r="F1881" i="6"/>
  <c r="F1887" i="6" s="1"/>
  <c r="F2950" i="6"/>
  <c r="E2961" i="6"/>
  <c r="E2958" i="6"/>
  <c r="F4578" i="6"/>
  <c r="E4589" i="6"/>
  <c r="E4586" i="6"/>
  <c r="F4430" i="6"/>
  <c r="E4441" i="6"/>
  <c r="E4438" i="6"/>
  <c r="E4108" i="6"/>
  <c r="E4105" i="6"/>
  <c r="F4097" i="6"/>
  <c r="E1259" i="6"/>
  <c r="E1256" i="6"/>
  <c r="F1248" i="6"/>
  <c r="E3292" i="6"/>
  <c r="F3285" i="6"/>
  <c r="F3292" i="6" s="1"/>
  <c r="E1701" i="6"/>
  <c r="F1694" i="6"/>
  <c r="F1701" i="6" s="1"/>
  <c r="F1546" i="6"/>
  <c r="F1553" i="6" s="1"/>
  <c r="E1553" i="6"/>
  <c r="F1139" i="6"/>
  <c r="F1146" i="6" s="1"/>
  <c r="E1146" i="6"/>
  <c r="F1768" i="6"/>
  <c r="F1775" i="6" s="1"/>
  <c r="E1775" i="6"/>
  <c r="E1443" i="6"/>
  <c r="F1437" i="6"/>
  <c r="F1443" i="6" s="1"/>
  <c r="E2072" i="6"/>
  <c r="F2066" i="6"/>
  <c r="F2072" i="6" s="1"/>
  <c r="E555" i="6"/>
  <c r="F549" i="6"/>
  <c r="F555" i="6" s="1"/>
  <c r="E74" i="6"/>
  <c r="F68" i="6"/>
  <c r="F74" i="6" s="1"/>
  <c r="E777" i="6"/>
  <c r="F771" i="6"/>
  <c r="F777" i="6" s="1"/>
  <c r="E852" i="6"/>
  <c r="E849" i="6"/>
  <c r="F841" i="6"/>
  <c r="F286" i="6"/>
  <c r="E297" i="6"/>
  <c r="E294" i="6"/>
  <c r="E3886" i="6"/>
  <c r="E3883" i="6"/>
  <c r="F3875" i="6"/>
  <c r="F3061" i="6"/>
  <c r="E3072" i="6"/>
  <c r="E3069" i="6"/>
  <c r="F1285" i="6"/>
  <c r="E1296" i="6"/>
  <c r="E1293" i="6"/>
  <c r="E1999" i="6"/>
  <c r="E1996" i="6"/>
  <c r="F1988" i="6"/>
  <c r="F3542" i="6"/>
  <c r="E3553" i="6"/>
  <c r="E3550" i="6"/>
  <c r="F2691" i="6"/>
  <c r="E2702" i="6"/>
  <c r="E2699" i="6"/>
  <c r="F4467" i="6"/>
  <c r="E4478" i="6"/>
  <c r="E4475" i="6"/>
  <c r="F2247" i="6"/>
  <c r="E2258" i="6"/>
  <c r="E2255" i="6"/>
  <c r="F2173" i="6"/>
  <c r="E2184" i="6"/>
  <c r="E2181" i="6"/>
  <c r="F2136" i="6"/>
  <c r="E2147" i="6"/>
  <c r="E2144" i="6"/>
  <c r="F3690" i="6"/>
  <c r="E3698" i="6"/>
  <c r="E3701" i="6"/>
  <c r="F1470" i="6"/>
  <c r="E1481" i="6"/>
  <c r="E1478" i="6"/>
  <c r="E4293" i="6"/>
  <c r="E4290" i="6"/>
  <c r="F4282" i="6"/>
  <c r="F1211" i="6"/>
  <c r="E1222" i="6"/>
  <c r="E1219" i="6"/>
  <c r="F2913" i="6"/>
  <c r="E2924" i="6"/>
  <c r="E2921" i="6"/>
  <c r="E997" i="6"/>
  <c r="F989" i="6"/>
  <c r="E1000" i="6"/>
  <c r="F2654" i="6"/>
  <c r="E2665" i="6"/>
  <c r="E2662" i="6"/>
  <c r="E963" i="6"/>
  <c r="E960" i="6"/>
  <c r="F952" i="6"/>
  <c r="E4068" i="6"/>
  <c r="F4060" i="6"/>
  <c r="E4071" i="6"/>
  <c r="E3812" i="6"/>
  <c r="E3809" i="6"/>
  <c r="F3801" i="6"/>
  <c r="E4367" i="6"/>
  <c r="F4356" i="6"/>
  <c r="E4364" i="6"/>
  <c r="F1840" i="6"/>
  <c r="E1851" i="6"/>
  <c r="E1848" i="6"/>
  <c r="F2876" i="6"/>
  <c r="E2887" i="6"/>
  <c r="E2884" i="6"/>
  <c r="E4404" i="6"/>
  <c r="E4401" i="6"/>
  <c r="F4393" i="6"/>
  <c r="I71" i="2"/>
  <c r="E1516" i="6"/>
  <c r="F1509" i="6"/>
  <c r="F1516" i="6" s="1"/>
  <c r="E517" i="6"/>
  <c r="F510" i="6"/>
  <c r="F517" i="6" s="1"/>
  <c r="E4180" i="6"/>
  <c r="F4173" i="6"/>
  <c r="F4180" i="6" s="1"/>
  <c r="E258" i="6"/>
  <c r="F251" i="6"/>
  <c r="F258" i="6" s="1"/>
  <c r="F4395" i="6"/>
  <c r="F4402" i="6" s="1"/>
  <c r="E4402" i="6"/>
  <c r="E2589" i="6"/>
  <c r="F2582" i="6"/>
  <c r="F2589" i="6" s="1"/>
  <c r="E2774" i="6"/>
  <c r="F2767" i="6"/>
  <c r="F2774" i="6" s="1"/>
  <c r="E3921" i="6"/>
  <c r="F3914" i="6"/>
  <c r="F3921" i="6" s="1"/>
  <c r="F4210" i="6"/>
  <c r="F4217" i="6" s="1"/>
  <c r="E4217" i="6"/>
  <c r="F2397" i="6"/>
  <c r="F2404" i="6" s="1"/>
  <c r="E2404" i="6"/>
  <c r="F584" i="6"/>
  <c r="F591" i="6" s="1"/>
  <c r="E591" i="6"/>
  <c r="E2996" i="6"/>
  <c r="F2989" i="6"/>
  <c r="F2996" i="6" s="1"/>
  <c r="E4069" i="6"/>
  <c r="F4062" i="6"/>
  <c r="F4069" i="6" s="1"/>
  <c r="F2915" i="6"/>
  <c r="F2922" i="6" s="1"/>
  <c r="E2922" i="6"/>
  <c r="F1065" i="6"/>
  <c r="F1072" i="6" s="1"/>
  <c r="E1072" i="6"/>
  <c r="E1035" i="6"/>
  <c r="F1028" i="6"/>
  <c r="F1035" i="6" s="1"/>
  <c r="E1147" i="6"/>
  <c r="F1141" i="6"/>
  <c r="F1147" i="6" s="1"/>
  <c r="E37" i="6"/>
  <c r="F31" i="6"/>
  <c r="F37" i="6" s="1"/>
  <c r="E4440" i="6"/>
  <c r="F4434" i="6"/>
  <c r="F4440" i="6" s="1"/>
  <c r="F1733" i="6"/>
  <c r="F1739" i="6" s="1"/>
  <c r="E1739" i="6"/>
  <c r="E333" i="6"/>
  <c r="F327" i="6"/>
  <c r="F333" i="6" s="1"/>
  <c r="E3404" i="6"/>
  <c r="F3398" i="6"/>
  <c r="F3404" i="6" s="1"/>
  <c r="E4403" i="6"/>
  <c r="F4397" i="6"/>
  <c r="F4403" i="6" s="1"/>
  <c r="E2368" i="6"/>
  <c r="F2362" i="6"/>
  <c r="F2368" i="6" s="1"/>
  <c r="E629" i="6"/>
  <c r="F623" i="6"/>
  <c r="F629" i="6" s="1"/>
  <c r="E2109" i="6"/>
  <c r="F2103" i="6"/>
  <c r="F2109" i="6" s="1"/>
  <c r="F3768" i="6"/>
  <c r="F3774" i="6" s="1"/>
  <c r="E3774" i="6"/>
  <c r="E3478" i="6"/>
  <c r="F3472" i="6"/>
  <c r="F3478" i="6" s="1"/>
  <c r="E1073" i="6"/>
  <c r="F1067" i="6"/>
  <c r="F1073" i="6" s="1"/>
  <c r="E3330" i="6"/>
  <c r="F3324" i="6"/>
  <c r="F3330" i="6" s="1"/>
  <c r="E1110" i="6"/>
  <c r="F1104" i="6"/>
  <c r="F1110" i="6" s="1"/>
  <c r="F656" i="6"/>
  <c r="E667" i="6"/>
  <c r="E664" i="6"/>
  <c r="F64" i="6"/>
  <c r="E75" i="6"/>
  <c r="E72" i="6"/>
  <c r="F1137" i="6"/>
  <c r="E1145" i="6"/>
  <c r="E1148" i="6"/>
  <c r="E1109" i="6"/>
  <c r="F1102" i="6"/>
  <c r="F1109" i="6" s="1"/>
  <c r="E1849" i="6"/>
  <c r="F1842" i="6"/>
  <c r="F1849" i="6" s="1"/>
  <c r="F288" i="6"/>
  <c r="F295" i="6" s="1"/>
  <c r="E295" i="6"/>
  <c r="F3322" i="6"/>
  <c r="F3329" i="6" s="1"/>
  <c r="E3329" i="6"/>
  <c r="E2775" i="6"/>
  <c r="F2769" i="6"/>
  <c r="F2775" i="6" s="1"/>
  <c r="E2331" i="6"/>
  <c r="F2325" i="6"/>
  <c r="F2331" i="6" s="1"/>
  <c r="F1511" i="6"/>
  <c r="F1517" i="6" s="1"/>
  <c r="E1517" i="6"/>
  <c r="F142" i="6"/>
  <c r="F148" i="6" s="1"/>
  <c r="E148" i="6"/>
  <c r="E4292" i="6"/>
  <c r="F4286" i="6"/>
  <c r="F4292" i="6" s="1"/>
  <c r="E741" i="6"/>
  <c r="E738" i="6"/>
  <c r="F730" i="6"/>
  <c r="F2395" i="6"/>
  <c r="E2406" i="6"/>
  <c r="E2403" i="6"/>
  <c r="F2543" i="6"/>
  <c r="E2551" i="6"/>
  <c r="E2554" i="6"/>
  <c r="F1433" i="6"/>
  <c r="E1444" i="6"/>
  <c r="E1441" i="6"/>
  <c r="E3810" i="6"/>
  <c r="F3803" i="6"/>
  <c r="F3810" i="6" s="1"/>
  <c r="F473" i="6"/>
  <c r="F480" i="6" s="1"/>
  <c r="E480" i="6"/>
  <c r="F4321" i="6"/>
  <c r="F4328" i="6" s="1"/>
  <c r="E4328" i="6"/>
  <c r="E3588" i="6"/>
  <c r="F3581" i="6"/>
  <c r="F3588" i="6" s="1"/>
  <c r="E1591" i="6"/>
  <c r="F1585" i="6"/>
  <c r="F1591" i="6" s="1"/>
  <c r="E2035" i="6"/>
  <c r="F2029" i="6"/>
  <c r="F2035" i="6" s="1"/>
  <c r="E1295" i="6"/>
  <c r="F1289" i="6"/>
  <c r="F1295" i="6" s="1"/>
  <c r="F2732" i="6"/>
  <c r="F2738" i="6" s="1"/>
  <c r="E2738" i="6"/>
  <c r="F4319" i="6"/>
  <c r="E4330" i="6"/>
  <c r="E4327" i="6"/>
  <c r="F3949" i="6"/>
  <c r="E3960" i="6"/>
  <c r="E3957" i="6"/>
  <c r="F545" i="6"/>
  <c r="E556" i="6"/>
  <c r="E553" i="6"/>
  <c r="E778" i="6"/>
  <c r="E775" i="6"/>
  <c r="F767" i="6"/>
  <c r="F2210" i="6"/>
  <c r="E2221" i="6"/>
  <c r="E2218" i="6"/>
  <c r="F2099" i="6"/>
  <c r="E2110" i="6"/>
  <c r="E2107" i="6"/>
  <c r="F4134" i="6"/>
  <c r="E4145" i="6"/>
  <c r="E4142" i="6"/>
  <c r="E3143" i="6"/>
  <c r="E3146" i="6"/>
  <c r="F3135" i="6"/>
  <c r="F2765" i="6"/>
  <c r="E2776" i="6"/>
  <c r="E2773" i="6"/>
  <c r="F1063" i="6"/>
  <c r="E1074" i="6"/>
  <c r="E1071" i="6"/>
  <c r="E3738" i="6"/>
  <c r="E3735" i="6"/>
  <c r="F3727" i="6"/>
  <c r="F1174" i="6"/>
  <c r="E1185" i="6"/>
  <c r="E1182" i="6"/>
  <c r="E2295" i="6"/>
  <c r="E2292" i="6"/>
  <c r="F2284" i="6"/>
  <c r="F1581" i="6"/>
  <c r="E1592" i="6"/>
  <c r="E1589" i="6"/>
  <c r="F3764" i="6"/>
  <c r="E3772" i="6"/>
  <c r="E3775" i="6"/>
  <c r="F3246" i="6"/>
  <c r="E3257" i="6"/>
  <c r="E3254" i="6"/>
  <c r="F3357" i="6"/>
  <c r="E3368" i="6"/>
  <c r="E3365" i="6"/>
  <c r="F2432" i="6"/>
  <c r="E2443" i="6"/>
  <c r="E2440" i="6"/>
  <c r="E1888" i="6"/>
  <c r="E1885" i="6"/>
  <c r="F1877" i="6"/>
  <c r="E2628" i="6"/>
  <c r="E2625" i="6"/>
  <c r="F2617" i="6"/>
  <c r="E1663" i="6"/>
  <c r="F1655" i="6"/>
  <c r="E1666" i="6"/>
  <c r="F2802" i="6"/>
  <c r="E2813" i="6"/>
  <c r="E2810" i="6"/>
  <c r="E815" i="6"/>
  <c r="E812" i="6"/>
  <c r="F804" i="6"/>
  <c r="E3405" i="6"/>
  <c r="E3402" i="6"/>
  <c r="F3394" i="6"/>
  <c r="F2321" i="6"/>
  <c r="E2332" i="6"/>
  <c r="E2329" i="6"/>
  <c r="F2728" i="6"/>
  <c r="E2739" i="6"/>
  <c r="E2736" i="6"/>
  <c r="E2811" i="6"/>
  <c r="F2804" i="6"/>
  <c r="F2811" i="6" s="1"/>
  <c r="E2663" i="6"/>
  <c r="F2656" i="6"/>
  <c r="F2663" i="6" s="1"/>
  <c r="F3359" i="6"/>
  <c r="F3366" i="6" s="1"/>
  <c r="E3366" i="6"/>
  <c r="E3255" i="6"/>
  <c r="F3248" i="6"/>
  <c r="F3255" i="6" s="1"/>
  <c r="F1472" i="6"/>
  <c r="F1479" i="6" s="1"/>
  <c r="E1479" i="6"/>
  <c r="F362" i="6"/>
  <c r="F369" i="6" s="1"/>
  <c r="E369" i="6"/>
  <c r="E4106" i="6"/>
  <c r="F4099" i="6"/>
  <c r="F4106" i="6" s="1"/>
  <c r="E147" i="6"/>
  <c r="F140" i="6"/>
  <c r="F147" i="6" s="1"/>
  <c r="E3144" i="6"/>
  <c r="F3137" i="6"/>
  <c r="F3144" i="6" s="1"/>
  <c r="E2034" i="6"/>
  <c r="F2027" i="6"/>
  <c r="F2034" i="6" s="1"/>
  <c r="E628" i="6"/>
  <c r="F621" i="6"/>
  <c r="F628" i="6" s="1"/>
  <c r="F3729" i="6"/>
  <c r="F3736" i="6" s="1"/>
  <c r="E3736" i="6"/>
  <c r="E3884" i="6"/>
  <c r="F3877" i="6"/>
  <c r="F3884" i="6" s="1"/>
  <c r="F1990" i="6"/>
  <c r="F1997" i="6" s="1"/>
  <c r="E1997" i="6"/>
  <c r="F1250" i="6"/>
  <c r="F1257" i="6" s="1"/>
  <c r="E1257" i="6"/>
  <c r="E221" i="6"/>
  <c r="F214" i="6"/>
  <c r="F221" i="6" s="1"/>
  <c r="F4360" i="6"/>
  <c r="F4366" i="6" s="1"/>
  <c r="E4366" i="6"/>
  <c r="E2220" i="6"/>
  <c r="F2214" i="6"/>
  <c r="F2220" i="6" s="1"/>
  <c r="E3885" i="6"/>
  <c r="F3879" i="6"/>
  <c r="F3885" i="6" s="1"/>
  <c r="E2442" i="6"/>
  <c r="F2436" i="6"/>
  <c r="F2442" i="6" s="1"/>
  <c r="E666" i="6"/>
  <c r="F660" i="6"/>
  <c r="F666" i="6" s="1"/>
  <c r="E3219" i="6"/>
  <c r="F3213" i="6"/>
  <c r="F3219" i="6" s="1"/>
  <c r="F2954" i="6"/>
  <c r="F2960" i="6" s="1"/>
  <c r="E2960" i="6"/>
  <c r="E2405" i="6"/>
  <c r="F2399" i="6"/>
  <c r="F2405" i="6" s="1"/>
  <c r="F401" i="6"/>
  <c r="F407" i="6" s="1"/>
  <c r="E407" i="6"/>
  <c r="E259" i="6"/>
  <c r="F253" i="6"/>
  <c r="F259" i="6" s="1"/>
  <c r="E1628" i="6"/>
  <c r="F1622" i="6"/>
  <c r="F1628" i="6" s="1"/>
  <c r="E2923" i="6"/>
  <c r="F2917" i="6"/>
  <c r="F2923" i="6" s="1"/>
  <c r="F697" i="6"/>
  <c r="F703" i="6" s="1"/>
  <c r="E703" i="6"/>
  <c r="E2812" i="6"/>
  <c r="F2806" i="6"/>
  <c r="F2812" i="6" s="1"/>
  <c r="E925" i="6"/>
  <c r="F919" i="6"/>
  <c r="F925" i="6" s="1"/>
  <c r="E2591" i="6"/>
  <c r="E2588" i="6"/>
  <c r="F2580" i="6"/>
  <c r="E482" i="6"/>
  <c r="E479" i="6"/>
  <c r="F471" i="6"/>
  <c r="F1396" i="6"/>
  <c r="E1407" i="6"/>
  <c r="E1404" i="6"/>
  <c r="F3840" i="6"/>
  <c r="F3847" i="6" s="1"/>
  <c r="E3847" i="6"/>
  <c r="F1507" i="6"/>
  <c r="E1518" i="6"/>
  <c r="E1515" i="6"/>
  <c r="E35" i="6"/>
  <c r="F27" i="6"/>
  <c r="E38" i="6"/>
  <c r="E3664" i="6"/>
  <c r="E3661" i="6"/>
  <c r="F3653" i="6"/>
  <c r="E110" i="6"/>
  <c r="F103" i="6"/>
  <c r="F110" i="6" s="1"/>
  <c r="F3655" i="6"/>
  <c r="F3662" i="6" s="1"/>
  <c r="E3662" i="6"/>
  <c r="E4032" i="6"/>
  <c r="F4025" i="6"/>
  <c r="F4032" i="6" s="1"/>
  <c r="E2552" i="6"/>
  <c r="F2545" i="6"/>
  <c r="F2552" i="6" s="1"/>
  <c r="F4284" i="6"/>
  <c r="F4291" i="6" s="1"/>
  <c r="E4291" i="6"/>
  <c r="E3181" i="6"/>
  <c r="F3174" i="6"/>
  <c r="F3181" i="6" s="1"/>
  <c r="F695" i="6"/>
  <c r="F702" i="6" s="1"/>
  <c r="E702" i="6"/>
  <c r="E1405" i="6"/>
  <c r="F1398" i="6"/>
  <c r="F1405" i="6" s="1"/>
  <c r="F2471" i="6"/>
  <c r="F2478" i="6" s="1"/>
  <c r="E2478" i="6"/>
  <c r="E2441" i="6"/>
  <c r="F2434" i="6"/>
  <c r="F2441" i="6" s="1"/>
  <c r="E3477" i="6"/>
  <c r="F3470" i="6"/>
  <c r="F3477" i="6" s="1"/>
  <c r="E2885" i="6"/>
  <c r="F2878" i="6"/>
  <c r="F2885" i="6" s="1"/>
  <c r="F2952" i="6"/>
  <c r="F2959" i="6" s="1"/>
  <c r="E2959" i="6"/>
  <c r="E1960" i="6"/>
  <c r="F1953" i="6"/>
  <c r="F1960" i="6" s="1"/>
  <c r="E739" i="6"/>
  <c r="F732" i="6"/>
  <c r="F739" i="6" s="1"/>
  <c r="E332" i="6"/>
  <c r="F325" i="6"/>
  <c r="F332" i="6" s="1"/>
  <c r="E2664" i="6"/>
  <c r="F2658" i="6"/>
  <c r="F2664" i="6" s="1"/>
  <c r="E296" i="6"/>
  <c r="F290" i="6"/>
  <c r="F296" i="6" s="1"/>
  <c r="F3842" i="6"/>
  <c r="F3848" i="6" s="1"/>
  <c r="E3848" i="6"/>
  <c r="F2140" i="6"/>
  <c r="F2146" i="6" s="1"/>
  <c r="E2146" i="6"/>
  <c r="E4070" i="6"/>
  <c r="F4064" i="6"/>
  <c r="F4070" i="6" s="1"/>
  <c r="E3922" i="6"/>
  <c r="F3916" i="6"/>
  <c r="F3922" i="6" s="1"/>
  <c r="E2886" i="6"/>
  <c r="F2880" i="6"/>
  <c r="F2886" i="6" s="1"/>
  <c r="E962" i="6"/>
  <c r="F956" i="6"/>
  <c r="F962" i="6" s="1"/>
  <c r="E4551" i="6"/>
  <c r="F4545" i="6"/>
  <c r="F4551" i="6" s="1"/>
  <c r="E4107" i="6"/>
  <c r="F4101" i="6"/>
  <c r="F4107" i="6" s="1"/>
  <c r="E1924" i="6"/>
  <c r="F1918" i="6"/>
  <c r="F1924" i="6" s="1"/>
  <c r="E1702" i="6"/>
  <c r="F1696" i="6"/>
  <c r="F1702" i="6" s="1"/>
  <c r="F438" i="6"/>
  <c r="F444" i="6" s="1"/>
  <c r="E444" i="6"/>
  <c r="E3256" i="6"/>
  <c r="F3250" i="6"/>
  <c r="F3256" i="6" s="1"/>
  <c r="E370" i="6"/>
  <c r="F364" i="6"/>
  <c r="F370" i="6" s="1"/>
  <c r="E445" i="6"/>
  <c r="E442" i="6"/>
  <c r="F434" i="6"/>
  <c r="E1629" i="6"/>
  <c r="F1618" i="6"/>
  <c r="E1626" i="6"/>
  <c r="F1361" i="6"/>
  <c r="F1368" i="6" s="1"/>
  <c r="E1368" i="6"/>
  <c r="F360" i="6"/>
  <c r="E368" i="6"/>
  <c r="E371" i="6"/>
  <c r="E149" i="6"/>
  <c r="E146" i="6"/>
  <c r="F138" i="6"/>
  <c r="F915" i="6"/>
  <c r="E926" i="6"/>
  <c r="E923" i="6"/>
  <c r="E3220" i="6"/>
  <c r="E3217" i="6"/>
  <c r="F3209" i="6"/>
  <c r="E3331" i="6"/>
  <c r="E3328" i="6"/>
  <c r="F3320" i="6"/>
  <c r="E1555" i="6"/>
  <c r="E1552" i="6"/>
  <c r="F1544" i="6"/>
  <c r="F1322" i="6"/>
  <c r="E1333" i="6"/>
  <c r="E1330" i="6"/>
  <c r="F3024" i="6"/>
  <c r="E3035" i="6"/>
  <c r="E3032" i="6"/>
  <c r="F4245" i="6"/>
  <c r="E4256" i="6"/>
  <c r="E4253" i="6"/>
  <c r="E3479" i="6"/>
  <c r="E3476" i="6"/>
  <c r="F3468" i="6"/>
  <c r="F2358" i="6"/>
  <c r="E2369" i="6"/>
  <c r="E2366" i="6"/>
  <c r="E3590" i="6"/>
  <c r="E3587" i="6"/>
  <c r="F3579" i="6"/>
  <c r="F4023" i="6"/>
  <c r="E4031" i="6"/>
  <c r="E4034" i="6"/>
  <c r="F4208" i="6"/>
  <c r="E4219" i="6"/>
  <c r="E4216" i="6"/>
  <c r="E2514" i="6"/>
  <c r="F2506" i="6"/>
  <c r="E2517" i="6"/>
  <c r="F397" i="6"/>
  <c r="E408" i="6"/>
  <c r="E405" i="6"/>
  <c r="F1914" i="6"/>
  <c r="E1925" i="6"/>
  <c r="E1922" i="6"/>
  <c r="F2025" i="6"/>
  <c r="E2036" i="6"/>
  <c r="E2033" i="6"/>
  <c r="F323" i="6"/>
  <c r="E334" i="6"/>
  <c r="E331" i="6"/>
  <c r="F1359" i="6"/>
  <c r="E1370" i="6"/>
  <c r="E1367" i="6"/>
  <c r="F2469" i="6"/>
  <c r="E2480" i="6"/>
  <c r="E2477" i="6"/>
  <c r="F2062" i="6"/>
  <c r="E2073" i="6"/>
  <c r="E2070" i="6"/>
  <c r="F1951" i="6"/>
  <c r="E1959" i="6"/>
  <c r="E1962" i="6"/>
  <c r="F4504" i="6"/>
  <c r="E4515" i="6"/>
  <c r="E4512" i="6"/>
  <c r="E3516" i="6"/>
  <c r="E3513" i="6"/>
  <c r="F3505" i="6"/>
  <c r="F212" i="6"/>
  <c r="E223" i="6"/>
  <c r="E220" i="6"/>
  <c r="F1100" i="6"/>
  <c r="E1111" i="6"/>
  <c r="E1108" i="6"/>
  <c r="F1176" i="6"/>
  <c r="F1183" i="6" s="1"/>
  <c r="E1183" i="6"/>
  <c r="E2256" i="6"/>
  <c r="F2249" i="6"/>
  <c r="F2256" i="6" s="1"/>
  <c r="E998" i="6"/>
  <c r="F991" i="6"/>
  <c r="F998" i="6" s="1"/>
  <c r="E887" i="6"/>
  <c r="F880" i="6"/>
  <c r="F887" i="6" s="1"/>
  <c r="E2700" i="6"/>
  <c r="F2693" i="6"/>
  <c r="F2700" i="6" s="1"/>
  <c r="E3403" i="6"/>
  <c r="F3396" i="6"/>
  <c r="F3403" i="6" s="1"/>
  <c r="F1879" i="6"/>
  <c r="F1886" i="6" s="1"/>
  <c r="E1886" i="6"/>
  <c r="F2212" i="6"/>
  <c r="F2219" i="6" s="1"/>
  <c r="E2219" i="6"/>
  <c r="F2730" i="6"/>
  <c r="F2737" i="6" s="1"/>
  <c r="E2737" i="6"/>
  <c r="F1435" i="6"/>
  <c r="F1442" i="6" s="1"/>
  <c r="E1442" i="6"/>
  <c r="F2101" i="6"/>
  <c r="F2108" i="6" s="1"/>
  <c r="E2108" i="6"/>
  <c r="E2626" i="6"/>
  <c r="F2619" i="6"/>
  <c r="F2626" i="6" s="1"/>
  <c r="F2841" i="6"/>
  <c r="F2848" i="6" s="1"/>
  <c r="E2848" i="6"/>
  <c r="F769" i="6"/>
  <c r="F776" i="6" s="1"/>
  <c r="E776" i="6"/>
  <c r="E4476" i="6"/>
  <c r="F4469" i="6"/>
  <c r="F4476" i="6" s="1"/>
  <c r="F3361" i="6"/>
  <c r="F3367" i="6" s="1"/>
  <c r="E3367" i="6"/>
  <c r="F3620" i="6"/>
  <c r="F3626" i="6" s="1"/>
  <c r="E3626" i="6"/>
  <c r="E4588" i="6"/>
  <c r="F4582" i="6"/>
  <c r="F4588" i="6" s="1"/>
  <c r="F3287" i="6"/>
  <c r="F3293" i="6" s="1"/>
  <c r="E3293" i="6"/>
  <c r="E1036" i="6"/>
  <c r="F1030" i="6"/>
  <c r="F1036" i="6" s="1"/>
  <c r="E4477" i="6"/>
  <c r="F4471" i="6"/>
  <c r="F4477" i="6" s="1"/>
  <c r="E1258" i="6"/>
  <c r="F1252" i="6"/>
  <c r="F1258" i="6" s="1"/>
  <c r="E3515" i="6"/>
  <c r="F3509" i="6"/>
  <c r="F3515" i="6" s="1"/>
  <c r="E1332" i="6"/>
  <c r="F1326" i="6"/>
  <c r="F1332" i="6" s="1"/>
  <c r="E3811" i="6"/>
  <c r="F3805" i="6"/>
  <c r="F3811" i="6" s="1"/>
  <c r="E592" i="6"/>
  <c r="F586" i="6"/>
  <c r="F592" i="6" s="1"/>
  <c r="F3435" i="6"/>
  <c r="F3441" i="6" s="1"/>
  <c r="E3441" i="6"/>
  <c r="E2627" i="6"/>
  <c r="F2621" i="6"/>
  <c r="F2627" i="6" s="1"/>
  <c r="E518" i="6"/>
  <c r="F512" i="6"/>
  <c r="F518" i="6" s="1"/>
  <c r="F2991" i="6"/>
  <c r="F2997" i="6" s="1"/>
  <c r="E2997" i="6"/>
  <c r="E481" i="6"/>
  <c r="F475" i="6"/>
  <c r="F481" i="6" s="1"/>
  <c r="F4219" i="6" l="1"/>
  <c r="F4216" i="6"/>
  <c r="E4223" i="6"/>
  <c r="F1370" i="6"/>
  <c r="F1367" i="6"/>
  <c r="E1374" i="6"/>
  <c r="E1559" i="6"/>
  <c r="F1552" i="6"/>
  <c r="F1555" i="6"/>
  <c r="E3668" i="6"/>
  <c r="F3664" i="6"/>
  <c r="F3661" i="6"/>
  <c r="E1522" i="6"/>
  <c r="F1518" i="6"/>
  <c r="F1515" i="6"/>
  <c r="E3409" i="6"/>
  <c r="F3402" i="6"/>
  <c r="F3405" i="6"/>
  <c r="E2817" i="6"/>
  <c r="F2813" i="6"/>
  <c r="F2810" i="6"/>
  <c r="F1592" i="6"/>
  <c r="F1589" i="6"/>
  <c r="E1596" i="6"/>
  <c r="F3146" i="6"/>
  <c r="E3150" i="6"/>
  <c r="F3143" i="6"/>
  <c r="F2110" i="6"/>
  <c r="F2107" i="6"/>
  <c r="E2114" i="6"/>
  <c r="F2406" i="6"/>
  <c r="F2403" i="6"/>
  <c r="E2410" i="6"/>
  <c r="E1152" i="6"/>
  <c r="F1148" i="6"/>
  <c r="F1145" i="6"/>
  <c r="E4371" i="6"/>
  <c r="F4367" i="6"/>
  <c r="F4364" i="6"/>
  <c r="E967" i="6"/>
  <c r="F960" i="6"/>
  <c r="F963" i="6"/>
  <c r="E2262" i="6"/>
  <c r="F2258" i="6"/>
  <c r="F2255" i="6"/>
  <c r="F297" i="6"/>
  <c r="F294" i="6"/>
  <c r="E301" i="6"/>
  <c r="E1263" i="6"/>
  <c r="F1256" i="6"/>
  <c r="F1259" i="6"/>
  <c r="F4441" i="6"/>
  <c r="F4438" i="6"/>
  <c r="E4445" i="6"/>
  <c r="F704" i="6"/>
  <c r="F701" i="6"/>
  <c r="E708" i="6"/>
  <c r="F3627" i="6"/>
  <c r="F3624" i="6"/>
  <c r="E3631" i="6"/>
  <c r="F186" i="6"/>
  <c r="F183" i="6"/>
  <c r="F190" i="6"/>
  <c r="E3113" i="6"/>
  <c r="F3109" i="6"/>
  <c r="F3106" i="6"/>
  <c r="F1925" i="6"/>
  <c r="F1922" i="6"/>
  <c r="E1929" i="6"/>
  <c r="E4260" i="6"/>
  <c r="F4256" i="6"/>
  <c r="F4253" i="6"/>
  <c r="E375" i="6"/>
  <c r="F371" i="6"/>
  <c r="F368" i="6"/>
  <c r="E2595" i="6"/>
  <c r="F2591" i="6"/>
  <c r="F2588" i="6"/>
  <c r="E2299" i="6"/>
  <c r="F2295" i="6"/>
  <c r="F2292" i="6"/>
  <c r="E560" i="6"/>
  <c r="F556" i="6"/>
  <c r="F553" i="6"/>
  <c r="E745" i="6"/>
  <c r="F738" i="6"/>
  <c r="F741" i="6"/>
  <c r="F3553" i="6"/>
  <c r="F3550" i="6"/>
  <c r="E3557" i="6"/>
  <c r="E856" i="6"/>
  <c r="F849" i="6"/>
  <c r="F852" i="6"/>
  <c r="E3187" i="6"/>
  <c r="F3183" i="6"/>
  <c r="F3180" i="6"/>
  <c r="F1666" i="6"/>
  <c r="F1663" i="6"/>
  <c r="E1670" i="6"/>
  <c r="E2003" i="6"/>
  <c r="F1996" i="6"/>
  <c r="F1999" i="6"/>
  <c r="E4186" i="6"/>
  <c r="F4179" i="6"/>
  <c r="F4182" i="6"/>
  <c r="E1115" i="6"/>
  <c r="F1111" i="6"/>
  <c r="F1108" i="6"/>
  <c r="E3335" i="6"/>
  <c r="F3328" i="6"/>
  <c r="F3331" i="6"/>
  <c r="E819" i="6"/>
  <c r="F812" i="6"/>
  <c r="F815" i="6"/>
  <c r="F4108" i="6"/>
  <c r="F4105" i="6"/>
  <c r="E4112" i="6"/>
  <c r="F3257" i="6"/>
  <c r="F3254" i="6"/>
  <c r="E3261" i="6"/>
  <c r="F3072" i="6"/>
  <c r="F3069" i="6"/>
  <c r="E3076" i="6"/>
  <c r="E4001" i="6"/>
  <c r="F3997" i="6"/>
  <c r="F3994" i="6"/>
  <c r="E338" i="6"/>
  <c r="F334" i="6"/>
  <c r="F331" i="6"/>
  <c r="E930" i="6"/>
  <c r="F926" i="6"/>
  <c r="F923" i="6"/>
  <c r="E4482" i="6"/>
  <c r="F4478" i="6"/>
  <c r="F4475" i="6"/>
  <c r="E4593" i="6"/>
  <c r="F4589" i="6"/>
  <c r="F4586" i="6"/>
  <c r="E264" i="6"/>
  <c r="F260" i="6"/>
  <c r="F257" i="6"/>
  <c r="F4515" i="6"/>
  <c r="F4512" i="6"/>
  <c r="E4519" i="6"/>
  <c r="F408" i="6"/>
  <c r="F405" i="6"/>
  <c r="E412" i="6"/>
  <c r="E3483" i="6"/>
  <c r="F3479" i="6"/>
  <c r="F3476" i="6"/>
  <c r="E3039" i="6"/>
  <c r="F3035" i="6"/>
  <c r="F3032" i="6"/>
  <c r="E153" i="6"/>
  <c r="F149" i="6"/>
  <c r="F146" i="6"/>
  <c r="E42" i="6"/>
  <c r="F35" i="6"/>
  <c r="F38" i="6"/>
  <c r="F2739" i="6"/>
  <c r="F2736" i="6"/>
  <c r="E2743" i="6"/>
  <c r="E2632" i="6"/>
  <c r="F2628" i="6"/>
  <c r="F2625" i="6"/>
  <c r="E2447" i="6"/>
  <c r="F2443" i="6"/>
  <c r="F2440" i="6"/>
  <c r="F1074" i="6"/>
  <c r="F1071" i="6"/>
  <c r="E1078" i="6"/>
  <c r="F775" i="6"/>
  <c r="E782" i="6"/>
  <c r="F778" i="6"/>
  <c r="F3960" i="6"/>
  <c r="F3957" i="6"/>
  <c r="E3964" i="6"/>
  <c r="F1481" i="6"/>
  <c r="F1478" i="6"/>
  <c r="E1485" i="6"/>
  <c r="F3849" i="6"/>
  <c r="F3846" i="6"/>
  <c r="E3853" i="6"/>
  <c r="F112" i="6"/>
  <c r="F109" i="6"/>
  <c r="E116" i="6"/>
  <c r="F3442" i="6"/>
  <c r="F3439" i="6"/>
  <c r="E3446" i="6"/>
  <c r="E1448" i="6"/>
  <c r="F1444" i="6"/>
  <c r="F1441" i="6"/>
  <c r="F2221" i="6"/>
  <c r="F2218" i="6"/>
  <c r="E2225" i="6"/>
  <c r="E2928" i="6"/>
  <c r="F2924" i="6"/>
  <c r="F2921" i="6"/>
  <c r="E2484" i="6"/>
  <c r="F2480" i="6"/>
  <c r="F2477" i="6"/>
  <c r="F4034" i="6"/>
  <c r="F4031" i="6"/>
  <c r="E4038" i="6"/>
  <c r="E1633" i="6"/>
  <c r="F1626" i="6"/>
  <c r="F1629" i="6"/>
  <c r="E1411" i="6"/>
  <c r="F1407" i="6"/>
  <c r="F1404" i="6"/>
  <c r="F3775" i="6"/>
  <c r="F3772" i="6"/>
  <c r="E3779" i="6"/>
  <c r="F4145" i="6"/>
  <c r="F4142" i="6"/>
  <c r="E4149" i="6"/>
  <c r="F2554" i="6"/>
  <c r="F2551" i="6"/>
  <c r="E2558" i="6"/>
  <c r="F2665" i="6"/>
  <c r="F2662" i="6"/>
  <c r="E2669" i="6"/>
  <c r="E2188" i="6"/>
  <c r="F2184" i="6"/>
  <c r="F2181" i="6"/>
  <c r="E634" i="6"/>
  <c r="F630" i="6"/>
  <c r="F627" i="6"/>
  <c r="F1814" i="6"/>
  <c r="F1811" i="6"/>
  <c r="E1818" i="6"/>
  <c r="E1744" i="6"/>
  <c r="F1740" i="6"/>
  <c r="F1737" i="6"/>
  <c r="E3927" i="6"/>
  <c r="F3920" i="6"/>
  <c r="F3923" i="6"/>
  <c r="E3816" i="6"/>
  <c r="F3812" i="6"/>
  <c r="F3809" i="6"/>
  <c r="E2151" i="6"/>
  <c r="F2147" i="6"/>
  <c r="F2144" i="6"/>
  <c r="F75" i="6"/>
  <c r="F72" i="6"/>
  <c r="E79" i="6"/>
  <c r="E2891" i="6"/>
  <c r="F2887" i="6"/>
  <c r="F2884" i="6"/>
  <c r="E3002" i="6"/>
  <c r="F2998" i="6"/>
  <c r="F2995" i="6"/>
  <c r="F223" i="6"/>
  <c r="F220" i="6"/>
  <c r="E227" i="6"/>
  <c r="F2036" i="6"/>
  <c r="F2033" i="6"/>
  <c r="E2040" i="6"/>
  <c r="E2521" i="6"/>
  <c r="F2514" i="6"/>
  <c r="F2517" i="6"/>
  <c r="E3594" i="6"/>
  <c r="F3587" i="6"/>
  <c r="F3590" i="6"/>
  <c r="E3224" i="6"/>
  <c r="F3217" i="6"/>
  <c r="F3220" i="6"/>
  <c r="E486" i="6"/>
  <c r="F482" i="6"/>
  <c r="F479" i="6"/>
  <c r="F1185" i="6"/>
  <c r="F1182" i="6"/>
  <c r="E1189" i="6"/>
  <c r="E671" i="6"/>
  <c r="F667" i="6"/>
  <c r="F664" i="6"/>
  <c r="F4404" i="6"/>
  <c r="F4401" i="6"/>
  <c r="E4408" i="6"/>
  <c r="E1855" i="6"/>
  <c r="F1851" i="6"/>
  <c r="F1848" i="6"/>
  <c r="F4071" i="6"/>
  <c r="F4068" i="6"/>
  <c r="E4075" i="6"/>
  <c r="E1226" i="6"/>
  <c r="F1222" i="6"/>
  <c r="F1219" i="6"/>
  <c r="E2706" i="6"/>
  <c r="F2702" i="6"/>
  <c r="F2699" i="6"/>
  <c r="F2961" i="6"/>
  <c r="F2958" i="6"/>
  <c r="E2965" i="6"/>
  <c r="E1781" i="6"/>
  <c r="F1777" i="6"/>
  <c r="F1774" i="6"/>
  <c r="F3294" i="6"/>
  <c r="F3291" i="6"/>
  <c r="E3298" i="6"/>
  <c r="E2077" i="6"/>
  <c r="F2073" i="6"/>
  <c r="F2070" i="6"/>
  <c r="F2850" i="6"/>
  <c r="F2847" i="6"/>
  <c r="E2854" i="6"/>
  <c r="E2373" i="6"/>
  <c r="F2369" i="6"/>
  <c r="F2366" i="6"/>
  <c r="E3890" i="6"/>
  <c r="F3886" i="6"/>
  <c r="F3883" i="6"/>
  <c r="E3520" i="6"/>
  <c r="F3513" i="6"/>
  <c r="F3516" i="6"/>
  <c r="E1966" i="6"/>
  <c r="F1962" i="6"/>
  <c r="F1959" i="6"/>
  <c r="E1337" i="6"/>
  <c r="F1333" i="6"/>
  <c r="F1330" i="6"/>
  <c r="E449" i="6"/>
  <c r="F442" i="6"/>
  <c r="F445" i="6"/>
  <c r="F2332" i="6"/>
  <c r="F2329" i="6"/>
  <c r="E2336" i="6"/>
  <c r="E1892" i="6"/>
  <c r="F1888" i="6"/>
  <c r="F1885" i="6"/>
  <c r="F3368" i="6"/>
  <c r="F3365" i="6"/>
  <c r="E3372" i="6"/>
  <c r="E3742" i="6"/>
  <c r="F3738" i="6"/>
  <c r="F3735" i="6"/>
  <c r="F2776" i="6"/>
  <c r="F2773" i="6"/>
  <c r="E2780" i="6"/>
  <c r="F4330" i="6"/>
  <c r="F4327" i="6"/>
  <c r="E4334" i="6"/>
  <c r="F1000" i="6"/>
  <c r="F997" i="6"/>
  <c r="E1004" i="6"/>
  <c r="E4297" i="6"/>
  <c r="F4293" i="6"/>
  <c r="F4290" i="6"/>
  <c r="F3701" i="6"/>
  <c r="F3698" i="6"/>
  <c r="E3705" i="6"/>
  <c r="F1296" i="6"/>
  <c r="F1293" i="6"/>
  <c r="E1300" i="6"/>
  <c r="F1703" i="6"/>
  <c r="F1700" i="6"/>
  <c r="E1707" i="6"/>
  <c r="E1041" i="6"/>
  <c r="F1037" i="6"/>
  <c r="F1034" i="6"/>
  <c r="F889" i="6"/>
  <c r="F886" i="6"/>
  <c r="E893" i="6"/>
  <c r="E4556" i="6"/>
  <c r="F4552" i="6"/>
  <c r="F4549" i="6"/>
  <c r="F593" i="6"/>
  <c r="F590" i="6"/>
  <c r="E597" i="6"/>
  <c r="F519" i="6"/>
  <c r="F516" i="6"/>
  <c r="E523" i="6"/>
  <c r="L173"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Adrian Leach</author>
  </authors>
  <commentList>
    <comment ref="F50" authorId="0" shapeId="0" xr:uid="{43A3B19A-5C6E-42AF-B3C1-EF51085666D7}">
      <text>
        <r>
          <rPr>
            <b/>
            <sz val="8"/>
            <color indexed="81"/>
            <rFont val="Tahoma"/>
            <family val="2"/>
          </rPr>
          <t>Adrian Leach:</t>
        </r>
        <r>
          <rPr>
            <sz val="8"/>
            <color indexed="81"/>
            <rFont val="Tahoma"/>
            <family val="2"/>
          </rPr>
          <t xml:space="preserve">
Hedgerows etc.
</t>
        </r>
      </text>
    </comment>
    <comment ref="F62" authorId="0" shapeId="0" xr:uid="{C2906A72-EBC5-4460-9A49-85E03691F8AB}">
      <text>
        <r>
          <rPr>
            <b/>
            <sz val="8"/>
            <color indexed="81"/>
            <rFont val="Tahoma"/>
            <family val="2"/>
          </rPr>
          <t>Adrian Leach:</t>
        </r>
        <r>
          <rPr>
            <sz val="8"/>
            <color indexed="81"/>
            <rFont val="Tahoma"/>
            <family val="2"/>
          </rPr>
          <t xml:space="preserve">
Hedgerows etc.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Adrian Leach</author>
  </authors>
  <commentList>
    <comment ref="D10" authorId="0" shapeId="0" xr:uid="{EBCE56BD-E58B-41EF-BE17-7DD718959669}">
      <text>
        <r>
          <rPr>
            <sz val="8"/>
            <color indexed="81"/>
            <rFont val="Tahoma"/>
            <family val="2"/>
          </rPr>
          <t>Is the chemical in question systemic? or non systemic?  In the case of herbicides non-systemic status is assumed because they are not used on food crops.</t>
        </r>
      </text>
    </comment>
    <comment ref="D11" authorId="0" shapeId="0" xr:uid="{912F6E88-155B-45BE-80F1-F447CFE60CB6}">
      <text>
        <r>
          <rPr>
            <sz val="8"/>
            <color indexed="81"/>
            <rFont val="Tahoma"/>
            <family val="2"/>
          </rPr>
          <t xml:space="preserve">Acute dermal - LD50 for Rabbits/Rats (mg/kg)
</t>
        </r>
      </text>
    </comment>
    <comment ref="D12" authorId="0" shapeId="0" xr:uid="{DCA46669-9DF8-468A-9BC4-155B2CCF3A90}">
      <text>
        <r>
          <rPr>
            <sz val="8"/>
            <color indexed="81"/>
            <rFont val="Tahoma"/>
            <family val="2"/>
          </rPr>
          <t xml:space="preserve">Are there reports of long term reproductive effects (ability to produce offspring) due to exposure to the chemical in question
</t>
        </r>
      </text>
    </comment>
    <comment ref="D13" authorId="0" shapeId="0" xr:uid="{171EF003-31BC-402A-A23D-86E5F0E67FC6}">
      <text>
        <r>
          <rPr>
            <sz val="8"/>
            <color indexed="81"/>
            <rFont val="Tahoma"/>
            <family val="2"/>
          </rPr>
          <t xml:space="preserve">Are there reports of long term teratogenic effects (deformities in unborn offspring) due to exposure to the chemical in question
</t>
        </r>
      </text>
    </comment>
    <comment ref="D14" authorId="0" shapeId="0" xr:uid="{D6A40D37-31BD-4750-8C93-7DEB0F3AC616}">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5" authorId="0" shapeId="0" xr:uid="{4CB2C7AE-BD1D-4E7A-B644-CB65E1CBC72C}">
      <text>
        <r>
          <rPr>
            <sz val="8"/>
            <color indexed="81"/>
            <rFont val="Tahoma"/>
            <family val="2"/>
          </rPr>
          <t xml:space="preserve">Are there reports of long term oncogenic effects (tumour growth) due to exposure to the chemical in question
</t>
        </r>
      </text>
    </comment>
    <comment ref="D16" authorId="0" shapeId="0" xr:uid="{8B3D8037-423B-43EB-803D-EB4E8732FCFA}">
      <text>
        <r>
          <rPr>
            <sz val="8"/>
            <color indexed="81"/>
            <rFont val="Tahoma"/>
            <family val="2"/>
          </rPr>
          <t>Soil residue half life in days</t>
        </r>
      </text>
    </comment>
    <comment ref="D17" authorId="0" shapeId="0" xr:uid="{CE94F4FE-0051-4AE6-A3CD-F266C70CDEB7}">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8" authorId="0" shapeId="0" xr:uid="{843142DF-F6C3-4CEC-9842-2A974C91A4EC}">
      <text>
        <r>
          <rPr>
            <sz val="8"/>
            <color indexed="81"/>
            <rFont val="Tahoma"/>
            <family val="2"/>
          </rPr>
          <t xml:space="preserve">From the EXTOXNET data on environmental fate make a qualitative judgment about leaching potential.
</t>
        </r>
      </text>
    </comment>
    <comment ref="D19" authorId="0" shapeId="0" xr:uid="{8D4E26F4-2E27-4B2F-A036-3AC258501B03}">
      <text>
        <r>
          <rPr>
            <sz val="8"/>
            <color indexed="81"/>
            <rFont val="Tahoma"/>
            <family val="2"/>
          </rPr>
          <t xml:space="preserve">Use EXTOXNET Environmental fate section to get available information on half life of biological activity on vegetation
</t>
        </r>
      </text>
    </comment>
    <comment ref="D20" authorId="0" shapeId="0" xr:uid="{B09159F8-2B25-45A3-905D-2A153AB2DFB7}">
      <text>
        <r>
          <rPr>
            <sz val="8"/>
            <color indexed="81"/>
            <rFont val="Tahoma"/>
            <family val="2"/>
          </rPr>
          <t xml:space="preserve">Toxicity to birds - 8 day LC50
N.B.  mg/l as quoted by EXTOXNET is the same as parts per million (ppm)
</t>
        </r>
      </text>
    </comment>
    <comment ref="D21" authorId="0" shapeId="0" xr:uid="{9FDF0F5F-F145-43BF-B6FC-E3F0674FF01E}">
      <text>
        <r>
          <rPr>
            <sz val="8"/>
            <color indexed="81"/>
            <rFont val="Tahoma"/>
            <family val="2"/>
          </rPr>
          <t xml:space="preserve">Toxicity to fish - 96 hr LC50
N.B.  mg/l as quoted by EXTOXNET is the same as parts per million (ppm)
</t>
        </r>
      </text>
    </comment>
    <comment ref="D22" authorId="0" shapeId="0" xr:uid="{B00D3BFC-4FDD-4FD8-8635-7CF56B74D74C}">
      <text>
        <r>
          <rPr>
            <sz val="8"/>
            <color indexed="81"/>
            <rFont val="Tahoma"/>
            <family val="2"/>
          </rPr>
          <t xml:space="preserve">EXTOXNET site usually provides a qualitative judgment on the impact of a chemical on bees
</t>
        </r>
      </text>
    </comment>
    <comment ref="D23" authorId="0" shapeId="0" xr:uid="{B9E8073E-FD80-40C6-B7CA-C8EB54663265}">
      <text>
        <r>
          <rPr>
            <sz val="8"/>
            <color indexed="81"/>
            <rFont val="Tahoma"/>
            <family val="2"/>
          </rPr>
          <t xml:space="preserve">EXTOXNET site usually provides a qualitative judgment on the impact of a chemical on beneficial arthropods
</t>
        </r>
      </text>
    </comment>
    <comment ref="D47" authorId="0" shapeId="0" xr:uid="{476C40E3-A8A1-4F9A-A233-7809ECB7D0FF}">
      <text>
        <r>
          <rPr>
            <sz val="8"/>
            <color indexed="81"/>
            <rFont val="Tahoma"/>
            <family val="2"/>
          </rPr>
          <t>Is the chemical in question systemic? or non systemic?  In the case of herbicides non-systemic status is assumed because they are not used on food crops.</t>
        </r>
      </text>
    </comment>
    <comment ref="D48" authorId="0" shapeId="0" xr:uid="{A1E3CF8E-4C91-4654-B055-7D89B78860D5}">
      <text>
        <r>
          <rPr>
            <sz val="8"/>
            <color indexed="81"/>
            <rFont val="Tahoma"/>
            <family val="2"/>
          </rPr>
          <t xml:space="preserve">Acute dermal - LD50 for Rabbits/Rats (mg/kg)
</t>
        </r>
      </text>
    </comment>
    <comment ref="D49" authorId="0" shapeId="0" xr:uid="{7C0333BF-DD56-47FF-98F3-E2559357C078}">
      <text>
        <r>
          <rPr>
            <sz val="8"/>
            <color indexed="81"/>
            <rFont val="Tahoma"/>
            <family val="2"/>
          </rPr>
          <t xml:space="preserve">Are there reports of long term reproductive effects (ability to produce offspring) due to exposure to the chemical in question
</t>
        </r>
      </text>
    </comment>
    <comment ref="D50" authorId="0" shapeId="0" xr:uid="{DECFB072-AA78-47F5-8701-45AC39D604F2}">
      <text>
        <r>
          <rPr>
            <sz val="8"/>
            <color indexed="81"/>
            <rFont val="Tahoma"/>
            <family val="2"/>
          </rPr>
          <t xml:space="preserve">Are there reports of long term teratogenic effects (deformities in unborn offspring) due to exposure to the chemical in question
</t>
        </r>
      </text>
    </comment>
    <comment ref="D51" authorId="0" shapeId="0" xr:uid="{445AAA39-1DDB-4F46-B6BD-CE488BE4696F}">
      <text>
        <r>
          <rPr>
            <sz val="8"/>
            <color indexed="81"/>
            <rFont val="Tahoma"/>
            <family val="2"/>
          </rPr>
          <t xml:space="preserve">Are there reports of long term mutagenic effects (permanent changes in hereditary material such as genes and chromosomes) due to exposure to the chemical in question
</t>
        </r>
      </text>
    </comment>
    <comment ref="D52" authorId="0" shapeId="0" xr:uid="{298DEBFA-833F-40D0-BC8D-F22D4935F092}">
      <text>
        <r>
          <rPr>
            <sz val="8"/>
            <color indexed="81"/>
            <rFont val="Tahoma"/>
            <family val="2"/>
          </rPr>
          <t xml:space="preserve">Are there reports of long term oncogenic effects (tumour growth) due to exposure to the chemical in question
</t>
        </r>
      </text>
    </comment>
    <comment ref="D53" authorId="0" shapeId="0" xr:uid="{101AD2E9-AE1A-4062-BE69-24152707F397}">
      <text>
        <r>
          <rPr>
            <sz val="8"/>
            <color indexed="81"/>
            <rFont val="Tahoma"/>
            <family val="2"/>
          </rPr>
          <t>Soil residue half life in days</t>
        </r>
      </text>
    </comment>
    <comment ref="D54" authorId="0" shapeId="0" xr:uid="{B9E17A83-3502-4E16-BE29-7A67F71F469B}">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55" authorId="0" shapeId="0" xr:uid="{A8855E7B-F4AB-40DA-9560-BD4D554270ED}">
      <text>
        <r>
          <rPr>
            <sz val="8"/>
            <color indexed="81"/>
            <rFont val="Tahoma"/>
            <family val="2"/>
          </rPr>
          <t xml:space="preserve">From the EXTOXNET data on environmental fate make a qualitative judgment about leaching potential.
</t>
        </r>
      </text>
    </comment>
    <comment ref="D56" authorId="0" shapeId="0" xr:uid="{7EDBBE57-8557-4B23-8DCA-31A68A134CFC}">
      <text>
        <r>
          <rPr>
            <sz val="8"/>
            <color indexed="81"/>
            <rFont val="Tahoma"/>
            <family val="2"/>
          </rPr>
          <t xml:space="preserve">Use EXTOXNET Environmental fate section to get available information on half life of biological activity on vegetation
</t>
        </r>
      </text>
    </comment>
    <comment ref="D57" authorId="0" shapeId="0" xr:uid="{2401B0EA-A59F-4A62-84E8-7460B4551C9C}">
      <text>
        <r>
          <rPr>
            <sz val="8"/>
            <color indexed="81"/>
            <rFont val="Tahoma"/>
            <family val="2"/>
          </rPr>
          <t xml:space="preserve">Toxicity to birds - 8 day LC50
N.B.  mg/l as quoted by EXTOXNET is the same as parts per million (ppm)
</t>
        </r>
      </text>
    </comment>
    <comment ref="D58" authorId="0" shapeId="0" xr:uid="{3D9E3EF4-7BBE-41C4-9BEF-A07704986BFE}">
      <text>
        <r>
          <rPr>
            <sz val="8"/>
            <color indexed="81"/>
            <rFont val="Tahoma"/>
            <family val="2"/>
          </rPr>
          <t xml:space="preserve">Toxicity to fish - 96 hr LC50
N.B.  mg/l as quoted by EXTOXNET is the same as parts per million (ppm)
</t>
        </r>
      </text>
    </comment>
    <comment ref="D59" authorId="0" shapeId="0" xr:uid="{94D5BEDB-220E-44F2-B2B6-807C27CB9A27}">
      <text>
        <r>
          <rPr>
            <sz val="8"/>
            <color indexed="81"/>
            <rFont val="Tahoma"/>
            <family val="2"/>
          </rPr>
          <t xml:space="preserve">EXTOXNET site usually provides a qualitative judgment on the impact of a chemical on bees
</t>
        </r>
      </text>
    </comment>
    <comment ref="D60" authorId="0" shapeId="0" xr:uid="{17EAEE77-1660-41A0-88F9-CC34988D7FDD}">
      <text>
        <r>
          <rPr>
            <sz val="8"/>
            <color indexed="81"/>
            <rFont val="Tahoma"/>
            <family val="2"/>
          </rPr>
          <t xml:space="preserve">EXTOXNET site usually provides a qualitative judgment on the impact of a chemical on beneficial arthropods
</t>
        </r>
      </text>
    </comment>
    <comment ref="D84" authorId="0" shapeId="0" xr:uid="{28FA9CD2-D5FF-44FD-B96F-A4AEA24116D1}">
      <text>
        <r>
          <rPr>
            <sz val="8"/>
            <color indexed="81"/>
            <rFont val="Tahoma"/>
            <family val="2"/>
          </rPr>
          <t>Is the chemical in question systemic? or non systemic?  In the case of herbicides non-systemic status is assumed because they are not used on food crops.</t>
        </r>
      </text>
    </comment>
    <comment ref="D85" authorId="0" shapeId="0" xr:uid="{BC609E77-0EE4-4BE2-BD66-CD9222CC2CF3}">
      <text>
        <r>
          <rPr>
            <sz val="8"/>
            <color indexed="81"/>
            <rFont val="Tahoma"/>
            <family val="2"/>
          </rPr>
          <t xml:space="preserve">Acute dermal - LD50 for Rabbits/Rats (mg/kg)
</t>
        </r>
      </text>
    </comment>
    <comment ref="D86" authorId="0" shapeId="0" xr:uid="{A9541BD1-C5BD-4EE3-95F0-6B0818DDF669}">
      <text>
        <r>
          <rPr>
            <sz val="8"/>
            <color indexed="81"/>
            <rFont val="Tahoma"/>
            <family val="2"/>
          </rPr>
          <t xml:space="preserve">Are there reports of long term reproductive effects (ability to produce offspring) due to exposure to the chemical in question
</t>
        </r>
      </text>
    </comment>
    <comment ref="D87" authorId="0" shapeId="0" xr:uid="{BE3A5353-F855-47F7-9D90-CC5DD224A6CE}">
      <text>
        <r>
          <rPr>
            <sz val="8"/>
            <color indexed="81"/>
            <rFont val="Tahoma"/>
            <family val="2"/>
          </rPr>
          <t xml:space="preserve">Are there reports of long term teratogenic effects (deformities in unborn offspring) due to exposure to the chemical in question
</t>
        </r>
      </text>
    </comment>
    <comment ref="D88" authorId="0" shapeId="0" xr:uid="{F3D86FE1-D502-4299-A8C5-3FFF775DBE37}">
      <text>
        <r>
          <rPr>
            <sz val="8"/>
            <color indexed="81"/>
            <rFont val="Tahoma"/>
            <family val="2"/>
          </rPr>
          <t xml:space="preserve">Are there reports of long term mutagenic effects (permanent changes in hereditary material such as genes and chromosomes) due to exposure to the chemical in question
</t>
        </r>
      </text>
    </comment>
    <comment ref="D89" authorId="0" shapeId="0" xr:uid="{9D0C5213-A9D4-4F73-9ED8-9C2F37659BF6}">
      <text>
        <r>
          <rPr>
            <sz val="8"/>
            <color indexed="81"/>
            <rFont val="Tahoma"/>
            <family val="2"/>
          </rPr>
          <t xml:space="preserve">Are there reports of long term oncogenic effects (tumour growth) due to exposure to the chemical in question
</t>
        </r>
      </text>
    </comment>
    <comment ref="D90" authorId="0" shapeId="0" xr:uid="{0C5D206C-34CE-41B8-809D-D4A9CC1BC62D}">
      <text>
        <r>
          <rPr>
            <sz val="8"/>
            <color indexed="81"/>
            <rFont val="Tahoma"/>
            <family val="2"/>
          </rPr>
          <t>Soil residue half life in days</t>
        </r>
      </text>
    </comment>
    <comment ref="D91" authorId="0" shapeId="0" xr:uid="{CBCBF6C7-50D5-4BA5-BAFA-8F3199341289}">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92" authorId="0" shapeId="0" xr:uid="{9BB493F2-B3F1-4CFD-A373-B3BDAF2F2E79}">
      <text>
        <r>
          <rPr>
            <sz val="8"/>
            <color indexed="81"/>
            <rFont val="Tahoma"/>
            <family val="2"/>
          </rPr>
          <t xml:space="preserve">From the EXTOXNET data on environmental fate make a qualitative judgment about leaching potential.
</t>
        </r>
      </text>
    </comment>
    <comment ref="D93" authorId="0" shapeId="0" xr:uid="{E3B743C8-F578-4894-9013-2146E522613B}">
      <text>
        <r>
          <rPr>
            <sz val="8"/>
            <color indexed="81"/>
            <rFont val="Tahoma"/>
            <family val="2"/>
          </rPr>
          <t xml:space="preserve">Use EXTOXNET Environmental fate section to get available information on half life of biological activity on vegetation
</t>
        </r>
      </text>
    </comment>
    <comment ref="D94" authorId="0" shapeId="0" xr:uid="{C6E1ADA8-7A68-431E-BF8B-91A351AA70C2}">
      <text>
        <r>
          <rPr>
            <sz val="8"/>
            <color indexed="81"/>
            <rFont val="Tahoma"/>
            <family val="2"/>
          </rPr>
          <t xml:space="preserve">Toxicity to birds - 8 day LC50
N.B.  mg/l as quoted by EXTOXNET is the same as parts per million (ppm)
</t>
        </r>
      </text>
    </comment>
    <comment ref="D95" authorId="0" shapeId="0" xr:uid="{D0B9C2E3-8146-4B0E-945B-667A97AF7C45}">
      <text>
        <r>
          <rPr>
            <sz val="8"/>
            <color indexed="81"/>
            <rFont val="Tahoma"/>
            <family val="2"/>
          </rPr>
          <t xml:space="preserve">Toxicity to fish - 96 hr LC50
N.B.  mg/l as quoted by EXTOXNET is the same as parts per million (ppm)
</t>
        </r>
      </text>
    </comment>
    <comment ref="D96" authorId="0" shapeId="0" xr:uid="{A72A79B7-1ED7-415E-8C8B-72449377C737}">
      <text>
        <r>
          <rPr>
            <sz val="8"/>
            <color indexed="81"/>
            <rFont val="Tahoma"/>
            <family val="2"/>
          </rPr>
          <t xml:space="preserve">EXTOXNET site usually provides a qualitative judgment on the impact of a chemical on bees
</t>
        </r>
      </text>
    </comment>
    <comment ref="D97" authorId="0" shapeId="0" xr:uid="{60ECF09E-14D0-4458-9A75-B6BCC13081F6}">
      <text>
        <r>
          <rPr>
            <sz val="8"/>
            <color indexed="81"/>
            <rFont val="Tahoma"/>
            <family val="2"/>
          </rPr>
          <t xml:space="preserve">EXTOXNET site usually provides a qualitative judgment on the impact of a chemical on beneficial arthropods
</t>
        </r>
      </text>
    </comment>
    <comment ref="D121" authorId="0" shapeId="0" xr:uid="{674AEFF6-BB91-424E-8732-B3DCBB94C1AA}">
      <text>
        <r>
          <rPr>
            <sz val="8"/>
            <color indexed="81"/>
            <rFont val="Tahoma"/>
            <family val="2"/>
          </rPr>
          <t>Is the chemical in question systemic? or non systemic?  In the case of herbicides non-systemic status is assumed because they are not used on food crops.</t>
        </r>
      </text>
    </comment>
    <comment ref="D122" authorId="0" shapeId="0" xr:uid="{D2211812-C956-4B90-91E1-9F772D3F71DE}">
      <text>
        <r>
          <rPr>
            <sz val="8"/>
            <color indexed="81"/>
            <rFont val="Tahoma"/>
            <family val="2"/>
          </rPr>
          <t xml:space="preserve">Acute dermal - LD50 for Rabbits/Rats (mg/kg)
</t>
        </r>
      </text>
    </comment>
    <comment ref="D123" authorId="0" shapeId="0" xr:uid="{5562666E-05E0-4498-BD4B-0B6B857A8819}">
      <text>
        <r>
          <rPr>
            <sz val="8"/>
            <color indexed="81"/>
            <rFont val="Tahoma"/>
            <family val="2"/>
          </rPr>
          <t xml:space="preserve">Are there reports of long term reproductive effects (ability to produce offspring) due to exposure to the chemical in question
</t>
        </r>
      </text>
    </comment>
    <comment ref="D124" authorId="0" shapeId="0" xr:uid="{6C18A461-B093-49E0-9E36-6B098B11412D}">
      <text>
        <r>
          <rPr>
            <sz val="8"/>
            <color indexed="81"/>
            <rFont val="Tahoma"/>
            <family val="2"/>
          </rPr>
          <t xml:space="preserve">Are there reports of long term teratogenic effects (deformities in unborn offspring) due to exposure to the chemical in question
</t>
        </r>
      </text>
    </comment>
    <comment ref="D125" authorId="0" shapeId="0" xr:uid="{8D61C39D-8327-4E2D-9EF1-C96D64FB85F6}">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26" authorId="0" shapeId="0" xr:uid="{B7590C10-152D-41BF-A0B6-3604C9C0A117}">
      <text>
        <r>
          <rPr>
            <sz val="8"/>
            <color indexed="81"/>
            <rFont val="Tahoma"/>
            <family val="2"/>
          </rPr>
          <t xml:space="preserve">Are there reports of long term oncogenic effects (tumour growth) due to exposure to the chemical in question
</t>
        </r>
      </text>
    </comment>
    <comment ref="D127" authorId="0" shapeId="0" xr:uid="{B09A0AA9-55A8-4179-8371-E75E5E9B4BBA}">
      <text>
        <r>
          <rPr>
            <sz val="8"/>
            <color indexed="81"/>
            <rFont val="Tahoma"/>
            <family val="2"/>
          </rPr>
          <t>Soil residue half life in days</t>
        </r>
      </text>
    </comment>
    <comment ref="D128" authorId="0" shapeId="0" xr:uid="{6116CD79-4B40-4FBE-A9FF-ABA5701B914D}">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29" authorId="0" shapeId="0" xr:uid="{08F12FF6-0F95-4FD9-B68A-D25E1E332F6C}">
      <text>
        <r>
          <rPr>
            <sz val="8"/>
            <color indexed="81"/>
            <rFont val="Tahoma"/>
            <family val="2"/>
          </rPr>
          <t xml:space="preserve">From the EXTOXNET data on environmental fate make a qualitative judgment about leaching potential.
</t>
        </r>
      </text>
    </comment>
    <comment ref="D130" authorId="0" shapeId="0" xr:uid="{E55E4D57-4C59-465E-8D40-E385FC4DE75C}">
      <text>
        <r>
          <rPr>
            <sz val="8"/>
            <color indexed="81"/>
            <rFont val="Tahoma"/>
            <family val="2"/>
          </rPr>
          <t xml:space="preserve">Use EXTOXNET Environmental fate section to get available information on half life of biological activity on vegetation
</t>
        </r>
      </text>
    </comment>
    <comment ref="D131" authorId="0" shapeId="0" xr:uid="{9871CD23-3947-4CF8-A22A-EAA83ADE52AC}">
      <text>
        <r>
          <rPr>
            <sz val="8"/>
            <color indexed="81"/>
            <rFont val="Tahoma"/>
            <family val="2"/>
          </rPr>
          <t xml:space="preserve">Toxicity to birds - 8 day LC50
N.B.  mg/l as quoted by EXTOXNET is the same as parts per million (ppm)
</t>
        </r>
      </text>
    </comment>
    <comment ref="D132" authorId="0" shapeId="0" xr:uid="{D2D4A3D3-490B-4DCF-8F0A-7D9E72707A87}">
      <text>
        <r>
          <rPr>
            <sz val="8"/>
            <color indexed="81"/>
            <rFont val="Tahoma"/>
            <family val="2"/>
          </rPr>
          <t xml:space="preserve">Toxicity to fish - 96 hr LC50
N.B.  mg/l as quoted by EXTOXNET is the same as parts per million (ppm)
</t>
        </r>
      </text>
    </comment>
    <comment ref="D133" authorId="0" shapeId="0" xr:uid="{0BF93986-AB6A-4683-A8C3-5D4AFD1B7073}">
      <text>
        <r>
          <rPr>
            <sz val="8"/>
            <color indexed="81"/>
            <rFont val="Tahoma"/>
            <family val="2"/>
          </rPr>
          <t xml:space="preserve">EXTOXNET site usually provides a qualitative judgment on the impact of a chemical on bees
</t>
        </r>
      </text>
    </comment>
    <comment ref="D134" authorId="0" shapeId="0" xr:uid="{2F17792B-626F-4A80-9E50-7F7BF5C9D1AC}">
      <text>
        <r>
          <rPr>
            <sz val="8"/>
            <color indexed="81"/>
            <rFont val="Tahoma"/>
            <family val="2"/>
          </rPr>
          <t xml:space="preserve">EXTOXNET site usually provides a qualitative judgment on the impact of a chemical on beneficial arthropods
</t>
        </r>
      </text>
    </comment>
    <comment ref="D158" authorId="0" shapeId="0" xr:uid="{C831CDC4-62DB-452D-A6B5-737397B06022}">
      <text>
        <r>
          <rPr>
            <sz val="8"/>
            <color indexed="81"/>
            <rFont val="Tahoma"/>
            <family val="2"/>
          </rPr>
          <t>Is the chemical in question systemic? or non systemic?  In the case of herbicides non-systemic status is assumed because they are not used on food crops.</t>
        </r>
      </text>
    </comment>
    <comment ref="D159" authorId="0" shapeId="0" xr:uid="{E29FACC9-ACFB-4CC8-A9BE-ADE924EADD9E}">
      <text>
        <r>
          <rPr>
            <sz val="8"/>
            <color indexed="81"/>
            <rFont val="Tahoma"/>
            <family val="2"/>
          </rPr>
          <t xml:space="preserve">Acute dermal - LD50 for Rabbits/Rats (mg/kg)
</t>
        </r>
      </text>
    </comment>
    <comment ref="D160" authorId="0" shapeId="0" xr:uid="{24A70E19-6155-42B1-98FE-11A0AF1733D4}">
      <text>
        <r>
          <rPr>
            <sz val="8"/>
            <color indexed="81"/>
            <rFont val="Tahoma"/>
            <family val="2"/>
          </rPr>
          <t xml:space="preserve">Are there reports of long term reproductive effects (ability to produce offspring) due to exposure to the chemical in question
</t>
        </r>
      </text>
    </comment>
    <comment ref="D161" authorId="0" shapeId="0" xr:uid="{AAF22380-A608-431B-9A5E-3BB9B9F430F3}">
      <text>
        <r>
          <rPr>
            <sz val="8"/>
            <color indexed="81"/>
            <rFont val="Tahoma"/>
            <family val="2"/>
          </rPr>
          <t xml:space="preserve">Are there reports of long term teratogenic effects (deformities in unborn offspring) due to exposure to the chemical in question
</t>
        </r>
      </text>
    </comment>
    <comment ref="D162" authorId="0" shapeId="0" xr:uid="{3CF68C53-7EE2-4EA6-82F4-F05D35880FC9}">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63" authorId="0" shapeId="0" xr:uid="{2D8F7038-DF30-49CD-BB74-85DEA21C20B6}">
      <text>
        <r>
          <rPr>
            <sz val="8"/>
            <color indexed="81"/>
            <rFont val="Tahoma"/>
            <family val="2"/>
          </rPr>
          <t xml:space="preserve">Are there reports of long term oncogenic effects (tumour growth) due to exposure to the chemical in question
</t>
        </r>
      </text>
    </comment>
    <comment ref="D164" authorId="0" shapeId="0" xr:uid="{CC087027-B79F-480F-8A11-D5F3AEE0BC45}">
      <text>
        <r>
          <rPr>
            <sz val="8"/>
            <color indexed="81"/>
            <rFont val="Tahoma"/>
            <family val="2"/>
          </rPr>
          <t>Soil residue half life in days</t>
        </r>
      </text>
    </comment>
    <comment ref="D165" authorId="0" shapeId="0" xr:uid="{A7C7D4BC-25A3-41A4-9B10-73B7F973DD45}">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66" authorId="0" shapeId="0" xr:uid="{070E178B-1EE1-4A4E-8180-C26F0A96CCD4}">
      <text>
        <r>
          <rPr>
            <sz val="8"/>
            <color indexed="81"/>
            <rFont val="Tahoma"/>
            <family val="2"/>
          </rPr>
          <t xml:space="preserve">From the EXTOXNET data on environmental fate make a qualitative judgment about leaching potential.
</t>
        </r>
      </text>
    </comment>
    <comment ref="D167" authorId="0" shapeId="0" xr:uid="{3DA87FD9-867B-4742-87BF-01E40404392F}">
      <text>
        <r>
          <rPr>
            <sz val="8"/>
            <color indexed="81"/>
            <rFont val="Tahoma"/>
            <family val="2"/>
          </rPr>
          <t xml:space="preserve">Use EXTOXNET Environmental fate section to get available information on half life of biological activity on vegetation
</t>
        </r>
      </text>
    </comment>
    <comment ref="D168" authorId="0" shapeId="0" xr:uid="{157DEF25-6EC3-46CC-832D-64AACB3A0A02}">
      <text>
        <r>
          <rPr>
            <sz val="8"/>
            <color indexed="81"/>
            <rFont val="Tahoma"/>
            <family val="2"/>
          </rPr>
          <t xml:space="preserve">Toxicity to birds - 8 day LC50
N.B.  mg/l as quoted by EXTOXNET is the same as parts per million (ppm)
</t>
        </r>
      </text>
    </comment>
    <comment ref="D169" authorId="0" shapeId="0" xr:uid="{1EAE0C91-9B33-4A9C-A595-2368C7646A72}">
      <text>
        <r>
          <rPr>
            <sz val="8"/>
            <color indexed="81"/>
            <rFont val="Tahoma"/>
            <family val="2"/>
          </rPr>
          <t xml:space="preserve">Toxicity to fish - 96 hr LC50
N.B.  mg/l as quoted by EXTOXNET is the same as parts per million (ppm)
</t>
        </r>
      </text>
    </comment>
    <comment ref="D170" authorId="0" shapeId="0" xr:uid="{4285CB6B-9ECB-434F-9D35-5168905F3EAF}">
      <text>
        <r>
          <rPr>
            <sz val="8"/>
            <color indexed="81"/>
            <rFont val="Tahoma"/>
            <family val="2"/>
          </rPr>
          <t xml:space="preserve">EXTOXNET site usually provides a qualitative judgment on the impact of a chemical on bees
</t>
        </r>
      </text>
    </comment>
    <comment ref="D171" authorId="0" shapeId="0" xr:uid="{3999B0E0-C187-4BCA-86C8-C01617B2E23D}">
      <text>
        <r>
          <rPr>
            <sz val="8"/>
            <color indexed="81"/>
            <rFont val="Tahoma"/>
            <family val="2"/>
          </rPr>
          <t xml:space="preserve">EXTOXNET site usually provides a qualitative judgment on the impact of a chemical on beneficial arthropods
</t>
        </r>
      </text>
    </comment>
    <comment ref="D195" authorId="0" shapeId="0" xr:uid="{B89ABB9E-A898-4787-A7C8-F36724215AC8}">
      <text>
        <r>
          <rPr>
            <sz val="8"/>
            <color indexed="81"/>
            <rFont val="Tahoma"/>
            <family val="2"/>
          </rPr>
          <t>Is the chemical in question systemic? or non systemic?  In the case of herbicides non-systemic status is assumed because they are not used on food crops.</t>
        </r>
      </text>
    </comment>
    <comment ref="D196" authorId="0" shapeId="0" xr:uid="{F6A742BA-5899-4076-BBBF-5BB669EE0467}">
      <text>
        <r>
          <rPr>
            <sz val="8"/>
            <color indexed="81"/>
            <rFont val="Tahoma"/>
            <family val="2"/>
          </rPr>
          <t xml:space="preserve">Acute dermal - LD50 for Rabbits/Rats (mg/kg)
</t>
        </r>
      </text>
    </comment>
    <comment ref="D197" authorId="0" shapeId="0" xr:uid="{1F7A5AD1-62A1-4E10-95C6-5BD6413EA92D}">
      <text>
        <r>
          <rPr>
            <sz val="8"/>
            <color indexed="81"/>
            <rFont val="Tahoma"/>
            <family val="2"/>
          </rPr>
          <t xml:space="preserve">Are there reports of long term reproductive effects (ability to produce offspring) due to exposure to the chemical in question
</t>
        </r>
      </text>
    </comment>
    <comment ref="D198" authorId="0" shapeId="0" xr:uid="{8C4BAC2C-9BE4-441B-B29A-8962DC5D6FB1}">
      <text>
        <r>
          <rPr>
            <sz val="8"/>
            <color indexed="81"/>
            <rFont val="Tahoma"/>
            <family val="2"/>
          </rPr>
          <t xml:space="preserve">Are there reports of long term teratogenic effects (deformities in unborn offspring) due to exposure to the chemical in question
</t>
        </r>
      </text>
    </comment>
    <comment ref="D199" authorId="0" shapeId="0" xr:uid="{10901CBC-E061-4C9F-A08B-D25B12607CBB}">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00" authorId="0" shapeId="0" xr:uid="{C832D6CE-8148-495B-BA35-6D6880AEF88F}">
      <text>
        <r>
          <rPr>
            <sz val="8"/>
            <color indexed="81"/>
            <rFont val="Tahoma"/>
            <family val="2"/>
          </rPr>
          <t xml:space="preserve">Are there reports of long term oncogenic effects (tumour growth) due to exposure to the chemical in question
</t>
        </r>
      </text>
    </comment>
    <comment ref="D201" authorId="0" shapeId="0" xr:uid="{FC70A5E7-D7DD-4979-B895-70CF2EFB4CE4}">
      <text>
        <r>
          <rPr>
            <sz val="8"/>
            <color indexed="81"/>
            <rFont val="Tahoma"/>
            <family val="2"/>
          </rPr>
          <t>Soil residue half life in days</t>
        </r>
      </text>
    </comment>
    <comment ref="D202" authorId="0" shapeId="0" xr:uid="{E88C7056-3BE0-435B-BBD1-C99CBB041EF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03" authorId="0" shapeId="0" xr:uid="{FFC424A4-32E9-4E7D-BC3D-1C64E352527D}">
      <text>
        <r>
          <rPr>
            <sz val="8"/>
            <color indexed="81"/>
            <rFont val="Tahoma"/>
            <family val="2"/>
          </rPr>
          <t xml:space="preserve">From the EXTOXNET data on environmental fate make a qualitative judgment about leaching potential.
</t>
        </r>
      </text>
    </comment>
    <comment ref="D204" authorId="0" shapeId="0" xr:uid="{422B762B-A958-4485-9718-D6C1FF62F9F0}">
      <text>
        <r>
          <rPr>
            <sz val="8"/>
            <color indexed="81"/>
            <rFont val="Tahoma"/>
            <family val="2"/>
          </rPr>
          <t xml:space="preserve">Use EXTOXNET Environmental fate section to get available information on half life of biological activity on vegetation
</t>
        </r>
      </text>
    </comment>
    <comment ref="D205" authorId="0" shapeId="0" xr:uid="{B9F70DDC-3F49-42BC-ACEA-157E2FCD4904}">
      <text>
        <r>
          <rPr>
            <sz val="8"/>
            <color indexed="81"/>
            <rFont val="Tahoma"/>
            <family val="2"/>
          </rPr>
          <t xml:space="preserve">Toxicity to birds - 8 day LC50
N.B.  mg/l as quoted by EXTOXNET is the same as parts per million (ppm)
</t>
        </r>
      </text>
    </comment>
    <comment ref="D206" authorId="0" shapeId="0" xr:uid="{48B5074A-E8E5-404C-9508-7906434B1586}">
      <text>
        <r>
          <rPr>
            <sz val="8"/>
            <color indexed="81"/>
            <rFont val="Tahoma"/>
            <family val="2"/>
          </rPr>
          <t xml:space="preserve">Toxicity to fish - 96 hr LC50
N.B.  mg/l as quoted by EXTOXNET is the same as parts per million (ppm)
</t>
        </r>
      </text>
    </comment>
    <comment ref="D207" authorId="0" shapeId="0" xr:uid="{56E69377-D7B8-4839-8FE9-0EC6A40AF676}">
      <text>
        <r>
          <rPr>
            <sz val="8"/>
            <color indexed="81"/>
            <rFont val="Tahoma"/>
            <family val="2"/>
          </rPr>
          <t xml:space="preserve">EXTOXNET site usually provides a qualitative judgment on the impact of a chemical on bees
</t>
        </r>
      </text>
    </comment>
    <comment ref="D208" authorId="0" shapeId="0" xr:uid="{B8C7A27B-88BC-40E7-B2F4-0F5BEA9CF713}">
      <text>
        <r>
          <rPr>
            <sz val="8"/>
            <color indexed="81"/>
            <rFont val="Tahoma"/>
            <family val="2"/>
          </rPr>
          <t xml:space="preserve">EXTOXNET site usually provides a qualitative judgment on the impact of a chemical on beneficial arthropods
</t>
        </r>
      </text>
    </comment>
    <comment ref="D232" authorId="0" shapeId="0" xr:uid="{F048DEA0-DEE6-44F7-B9AE-6530AA741659}">
      <text>
        <r>
          <rPr>
            <sz val="8"/>
            <color indexed="81"/>
            <rFont val="Tahoma"/>
            <family val="2"/>
          </rPr>
          <t>Is the chemical in question systemic? or non systemic?  In the case of herbicides non-systemic status is assumed because they are not used on food crops.</t>
        </r>
      </text>
    </comment>
    <comment ref="D233" authorId="0" shapeId="0" xr:uid="{B7A072A0-734A-429A-B752-8F047A771D78}">
      <text>
        <r>
          <rPr>
            <sz val="8"/>
            <color indexed="81"/>
            <rFont val="Tahoma"/>
            <family val="2"/>
          </rPr>
          <t xml:space="preserve">Acute dermal - LD50 for Rabbits/Rats (mg/kg)
</t>
        </r>
      </text>
    </comment>
    <comment ref="D234" authorId="0" shapeId="0" xr:uid="{CE2577AB-2044-47C6-B13E-E593EE60A872}">
      <text>
        <r>
          <rPr>
            <sz val="8"/>
            <color indexed="81"/>
            <rFont val="Tahoma"/>
            <family val="2"/>
          </rPr>
          <t xml:space="preserve">Are there reports of long term reproductive effects (ability to produce offspring) due to exposure to the chemical in question
</t>
        </r>
      </text>
    </comment>
    <comment ref="D235" authorId="0" shapeId="0" xr:uid="{CD387B3F-4A49-4159-8992-738044AFB867}">
      <text>
        <r>
          <rPr>
            <sz val="8"/>
            <color indexed="81"/>
            <rFont val="Tahoma"/>
            <family val="2"/>
          </rPr>
          <t xml:space="preserve">Are there reports of long term teratogenic effects (deformities in unborn offspring) due to exposure to the chemical in question
</t>
        </r>
      </text>
    </comment>
    <comment ref="D236" authorId="0" shapeId="0" xr:uid="{C6E1857C-C587-41B3-A399-6D25770DDD72}">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37" authorId="0" shapeId="0" xr:uid="{72424033-3C0A-40BA-8BF3-D6CDD56CF590}">
      <text>
        <r>
          <rPr>
            <sz val="8"/>
            <color indexed="81"/>
            <rFont val="Tahoma"/>
            <family val="2"/>
          </rPr>
          <t xml:space="preserve">Are there reports of long term oncogenic effects (tumour growth) due to exposure to the chemical in question
</t>
        </r>
      </text>
    </comment>
    <comment ref="D238" authorId="0" shapeId="0" xr:uid="{D2C3BAD5-BFF3-4437-8E33-C04B095741D9}">
      <text>
        <r>
          <rPr>
            <sz val="8"/>
            <color indexed="81"/>
            <rFont val="Tahoma"/>
            <family val="2"/>
          </rPr>
          <t>Soil residue half life in days</t>
        </r>
      </text>
    </comment>
    <comment ref="D239" authorId="0" shapeId="0" xr:uid="{7802631E-C8AA-46F8-9A58-498B773D55C5}">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40" authorId="0" shapeId="0" xr:uid="{26D17A25-A36A-427C-93D7-4B931BD29FB1}">
      <text>
        <r>
          <rPr>
            <sz val="8"/>
            <color indexed="81"/>
            <rFont val="Tahoma"/>
            <family val="2"/>
          </rPr>
          <t xml:space="preserve">From the EXTOXNET data on environmental fate make a qualitative judgment about leaching potential.
</t>
        </r>
      </text>
    </comment>
    <comment ref="D241" authorId="0" shapeId="0" xr:uid="{EE5432C7-A2C9-41BF-83B9-7FBE0AF164A7}">
      <text>
        <r>
          <rPr>
            <sz val="8"/>
            <color indexed="81"/>
            <rFont val="Tahoma"/>
            <family val="2"/>
          </rPr>
          <t xml:space="preserve">Use EXTOXNET Environmental fate section to get available information on half life of biological activity on vegetation
</t>
        </r>
      </text>
    </comment>
    <comment ref="D242" authorId="0" shapeId="0" xr:uid="{E6A6F9A3-E1F0-4B78-BFC7-2173D5473E45}">
      <text>
        <r>
          <rPr>
            <sz val="8"/>
            <color indexed="81"/>
            <rFont val="Tahoma"/>
            <family val="2"/>
          </rPr>
          <t xml:space="preserve">Toxicity to birds - 8 day LC50
N.B.  mg/l as quoted by EXTOXNET is the same as parts per million (ppm)
</t>
        </r>
      </text>
    </comment>
    <comment ref="D243" authorId="0" shapeId="0" xr:uid="{4E07C8B4-9633-4F1A-A823-FBF7ED70B56A}">
      <text>
        <r>
          <rPr>
            <sz val="8"/>
            <color indexed="81"/>
            <rFont val="Tahoma"/>
            <family val="2"/>
          </rPr>
          <t xml:space="preserve">Toxicity to fish - 96 hr LC50
N.B.  mg/l as quoted by EXTOXNET is the same as parts per million (ppm)
</t>
        </r>
      </text>
    </comment>
    <comment ref="D244" authorId="0" shapeId="0" xr:uid="{B2CB4E9E-27D2-4D40-BFE4-C019337715AC}">
      <text>
        <r>
          <rPr>
            <sz val="8"/>
            <color indexed="81"/>
            <rFont val="Tahoma"/>
            <family val="2"/>
          </rPr>
          <t xml:space="preserve">EXTOXNET site usually provides a qualitative judgment on the impact of a chemical on bees
</t>
        </r>
      </text>
    </comment>
    <comment ref="D245" authorId="0" shapeId="0" xr:uid="{70F4643C-5101-450B-8F1B-E621400F7069}">
      <text>
        <r>
          <rPr>
            <sz val="8"/>
            <color indexed="81"/>
            <rFont val="Tahoma"/>
            <family val="2"/>
          </rPr>
          <t xml:space="preserve">EXTOXNET site usually provides a qualitative judgment on the impact of a chemical on beneficial arthropods
</t>
        </r>
      </text>
    </comment>
    <comment ref="D269" authorId="0" shapeId="0" xr:uid="{139682E4-0568-4371-88CA-322149A5381C}">
      <text>
        <r>
          <rPr>
            <sz val="8"/>
            <color indexed="81"/>
            <rFont val="Tahoma"/>
            <family val="2"/>
          </rPr>
          <t>Is the chemical in question systemic? or non systemic?  In the case of herbicides non-systemic status is assumed because they are not used on food crops.</t>
        </r>
      </text>
    </comment>
    <comment ref="D270" authorId="0" shapeId="0" xr:uid="{FA0DE273-610C-4813-A786-2E3CEC87C850}">
      <text>
        <r>
          <rPr>
            <sz val="8"/>
            <color indexed="81"/>
            <rFont val="Tahoma"/>
            <family val="2"/>
          </rPr>
          <t xml:space="preserve">Acute dermal - LD50 for Rabbits/Rats (mg/kg)
</t>
        </r>
      </text>
    </comment>
    <comment ref="D271" authorId="0" shapeId="0" xr:uid="{1D1DA55E-02CF-4527-8AEB-7589C936357D}">
      <text>
        <r>
          <rPr>
            <sz val="8"/>
            <color indexed="81"/>
            <rFont val="Tahoma"/>
            <family val="2"/>
          </rPr>
          <t xml:space="preserve">Are there reports of long term reproductive effects (ability to produce offspring) due to exposure to the chemical in question
</t>
        </r>
      </text>
    </comment>
    <comment ref="D272" authorId="0" shapeId="0" xr:uid="{595D2AF6-5778-4942-B0A8-402B3E332C43}">
      <text>
        <r>
          <rPr>
            <sz val="8"/>
            <color indexed="81"/>
            <rFont val="Tahoma"/>
            <family val="2"/>
          </rPr>
          <t xml:space="preserve">Are there reports of long term teratogenic effects (deformities in unborn offspring) due to exposure to the chemical in question
</t>
        </r>
      </text>
    </comment>
    <comment ref="D273" authorId="0" shapeId="0" xr:uid="{A6B9E329-F5D1-4AEA-B9C2-709B080928EA}">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74" authorId="0" shapeId="0" xr:uid="{46C808ED-5D57-4BEE-BC30-78C848941414}">
      <text>
        <r>
          <rPr>
            <sz val="8"/>
            <color indexed="81"/>
            <rFont val="Tahoma"/>
            <family val="2"/>
          </rPr>
          <t xml:space="preserve">Are there reports of long term oncogenic effects (tumour growth) due to exposure to the chemical in question
</t>
        </r>
      </text>
    </comment>
    <comment ref="D275" authorId="0" shapeId="0" xr:uid="{AD538B23-5204-4B23-973F-299A637D151A}">
      <text>
        <r>
          <rPr>
            <sz val="8"/>
            <color indexed="81"/>
            <rFont val="Tahoma"/>
            <family val="2"/>
          </rPr>
          <t>Soil residue half life in days</t>
        </r>
      </text>
    </comment>
    <comment ref="D276" authorId="0" shapeId="0" xr:uid="{4B0E7009-DCDD-4C44-94BB-D3A53BD04AE7}">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77" authorId="0" shapeId="0" xr:uid="{3B7E2B8C-E800-438E-8AC1-80551D09D15D}">
      <text>
        <r>
          <rPr>
            <sz val="8"/>
            <color indexed="81"/>
            <rFont val="Tahoma"/>
            <family val="2"/>
          </rPr>
          <t xml:space="preserve">From the EXTOXNET data on environmental fate make a qualitative judgment about leaching potential.
</t>
        </r>
      </text>
    </comment>
    <comment ref="D278" authorId="0" shapeId="0" xr:uid="{44EAB359-32FA-47D4-BA5C-42D9118AFDBE}">
      <text>
        <r>
          <rPr>
            <sz val="8"/>
            <color indexed="81"/>
            <rFont val="Tahoma"/>
            <family val="2"/>
          </rPr>
          <t xml:space="preserve">Use EXTOXNET Environmental fate section to get available information on half life of biological activity on vegetation
</t>
        </r>
      </text>
    </comment>
    <comment ref="D279" authorId="0" shapeId="0" xr:uid="{7F718077-94C6-4CBF-9B30-663BA6C06608}">
      <text>
        <r>
          <rPr>
            <sz val="8"/>
            <color indexed="81"/>
            <rFont val="Tahoma"/>
            <family val="2"/>
          </rPr>
          <t xml:space="preserve">Toxicity to birds - 8 day LC50
N.B.  mg/l as quoted by EXTOXNET is the same as parts per million (ppm)
</t>
        </r>
      </text>
    </comment>
    <comment ref="D280" authorId="0" shapeId="0" xr:uid="{59D386EA-968E-44ED-8F46-AB2341C11C38}">
      <text>
        <r>
          <rPr>
            <sz val="8"/>
            <color indexed="81"/>
            <rFont val="Tahoma"/>
            <family val="2"/>
          </rPr>
          <t xml:space="preserve">Toxicity to fish - 96 hr LC50
N.B.  mg/l as quoted by EXTOXNET is the same as parts per million (ppm)
</t>
        </r>
      </text>
    </comment>
    <comment ref="D281" authorId="0" shapeId="0" xr:uid="{AD5891AC-3B5B-46B5-BCC6-AD7F44AF8EC2}">
      <text>
        <r>
          <rPr>
            <sz val="8"/>
            <color indexed="81"/>
            <rFont val="Tahoma"/>
            <family val="2"/>
          </rPr>
          <t xml:space="preserve">EXTOXNET site usually provides a qualitative judgment on the impact of a chemical on bees
</t>
        </r>
      </text>
    </comment>
    <comment ref="D282" authorId="0" shapeId="0" xr:uid="{735A2E5A-2D57-46F9-9070-00AE718BDAFC}">
      <text>
        <r>
          <rPr>
            <sz val="8"/>
            <color indexed="81"/>
            <rFont val="Tahoma"/>
            <family val="2"/>
          </rPr>
          <t xml:space="preserve">EXTOXNET site usually provides a qualitative judgment on the impact of a chemical on beneficial arthropods
</t>
        </r>
      </text>
    </comment>
    <comment ref="D306" authorId="0" shapeId="0" xr:uid="{E0EE85C6-A966-4189-8C1A-CE274F02005D}">
      <text>
        <r>
          <rPr>
            <sz val="8"/>
            <color indexed="81"/>
            <rFont val="Tahoma"/>
            <family val="2"/>
          </rPr>
          <t>Is the chemical in question systemic? or non systemic?  In the case of herbicides non-systemic status is assumed because they are not used on food crops.</t>
        </r>
      </text>
    </comment>
    <comment ref="D307" authorId="0" shapeId="0" xr:uid="{71247A87-FF39-431D-8216-951F3C05BD50}">
      <text>
        <r>
          <rPr>
            <sz val="8"/>
            <color indexed="81"/>
            <rFont val="Tahoma"/>
            <family val="2"/>
          </rPr>
          <t xml:space="preserve">Acute dermal - LD50 for Rabbits/Rats (mg/kg)
</t>
        </r>
      </text>
    </comment>
    <comment ref="D308" authorId="0" shapeId="0" xr:uid="{A9E04FAE-5496-4007-8617-2D60DC082E77}">
      <text>
        <r>
          <rPr>
            <sz val="8"/>
            <color indexed="81"/>
            <rFont val="Tahoma"/>
            <family val="2"/>
          </rPr>
          <t xml:space="preserve">Are there reports of long term reproductive effects (ability to produce offspring) due to exposure to the chemical in question
</t>
        </r>
      </text>
    </comment>
    <comment ref="D309" authorId="0" shapeId="0" xr:uid="{667D4025-A231-4507-ADDA-E214D7CAAA82}">
      <text>
        <r>
          <rPr>
            <sz val="8"/>
            <color indexed="81"/>
            <rFont val="Tahoma"/>
            <family val="2"/>
          </rPr>
          <t xml:space="preserve">Are there reports of long term teratogenic effects (deformities in unborn offspring) due to exposure to the chemical in question
</t>
        </r>
      </text>
    </comment>
    <comment ref="D310" authorId="0" shapeId="0" xr:uid="{58CFFFEC-C7D6-473F-972B-C3267EDC3E3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11" authorId="0" shapeId="0" xr:uid="{20C0F450-D015-41D8-9357-80A675AE5D7A}">
      <text>
        <r>
          <rPr>
            <sz val="8"/>
            <color indexed="81"/>
            <rFont val="Tahoma"/>
            <family val="2"/>
          </rPr>
          <t xml:space="preserve">Are there reports of long term oncogenic effects (tumour growth) due to exposure to the chemical in question
</t>
        </r>
      </text>
    </comment>
    <comment ref="D312" authorId="0" shapeId="0" xr:uid="{242F1A67-45E9-4107-91BE-770A60E8BAA9}">
      <text>
        <r>
          <rPr>
            <sz val="8"/>
            <color indexed="81"/>
            <rFont val="Tahoma"/>
            <family val="2"/>
          </rPr>
          <t>Soil residue half life in days</t>
        </r>
      </text>
    </comment>
    <comment ref="D313" authorId="0" shapeId="0" xr:uid="{5E2E0EB8-3F1A-4066-8482-6DCC55045B65}">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14" authorId="0" shapeId="0" xr:uid="{A97C90DF-ACF7-4D26-BEE4-5F92A1DEB65E}">
      <text>
        <r>
          <rPr>
            <sz val="8"/>
            <color indexed="81"/>
            <rFont val="Tahoma"/>
            <family val="2"/>
          </rPr>
          <t xml:space="preserve">From the EXTOXNET data on environmental fate make a qualitative judgment about leaching potential.
</t>
        </r>
      </text>
    </comment>
    <comment ref="D315" authorId="0" shapeId="0" xr:uid="{C4122B30-1995-457E-88E9-1CECA67E81B0}">
      <text>
        <r>
          <rPr>
            <sz val="8"/>
            <color indexed="81"/>
            <rFont val="Tahoma"/>
            <family val="2"/>
          </rPr>
          <t xml:space="preserve">Use EXTOXNET Environmental fate section to get available information on half life of biological activity on vegetation
</t>
        </r>
      </text>
    </comment>
    <comment ref="D316" authorId="0" shapeId="0" xr:uid="{BE086D78-D082-477C-8517-BB53A42E262D}">
      <text>
        <r>
          <rPr>
            <sz val="8"/>
            <color indexed="81"/>
            <rFont val="Tahoma"/>
            <family val="2"/>
          </rPr>
          <t xml:space="preserve">Toxicity to birds - 8 day LC50
N.B.  mg/l as quoted by EXTOXNET is the same as parts per million (ppm)
</t>
        </r>
      </text>
    </comment>
    <comment ref="D317" authorId="0" shapeId="0" xr:uid="{AF862991-7E4A-4C75-8BE4-69CE54706F0C}">
      <text>
        <r>
          <rPr>
            <sz val="8"/>
            <color indexed="81"/>
            <rFont val="Tahoma"/>
            <family val="2"/>
          </rPr>
          <t xml:space="preserve">Toxicity to fish - 96 hr LC50
N.B.  mg/l as quoted by EXTOXNET is the same as parts per million (ppm)
</t>
        </r>
      </text>
    </comment>
    <comment ref="D318" authorId="0" shapeId="0" xr:uid="{63889C2F-98C7-4793-A2D9-A2E8D7303F17}">
      <text>
        <r>
          <rPr>
            <sz val="8"/>
            <color indexed="81"/>
            <rFont val="Tahoma"/>
            <family val="2"/>
          </rPr>
          <t xml:space="preserve">EXTOXNET site usually provides a qualitative judgment on the impact of a chemical on bees
</t>
        </r>
      </text>
    </comment>
    <comment ref="D319" authorId="0" shapeId="0" xr:uid="{1D680BDB-7B69-491D-B3E2-CE7684537FAB}">
      <text>
        <r>
          <rPr>
            <sz val="8"/>
            <color indexed="81"/>
            <rFont val="Tahoma"/>
            <family val="2"/>
          </rPr>
          <t xml:space="preserve">EXTOXNET site usually provides a qualitative judgment on the impact of a chemical on beneficial arthropods
</t>
        </r>
      </text>
    </comment>
    <comment ref="D343" authorId="0" shapeId="0" xr:uid="{CD4DBB84-447E-4DD5-BFF5-C4D408EB649F}">
      <text>
        <r>
          <rPr>
            <sz val="8"/>
            <color indexed="81"/>
            <rFont val="Tahoma"/>
            <family val="2"/>
          </rPr>
          <t>Is the chemical in question systemic? or non systemic?  In the case of herbicides non-systemic status is assumed because they are not used on food crops.</t>
        </r>
      </text>
    </comment>
    <comment ref="D344" authorId="0" shapeId="0" xr:uid="{9433322A-7004-4C25-93C3-EAFD86F1E997}">
      <text>
        <r>
          <rPr>
            <sz val="8"/>
            <color indexed="81"/>
            <rFont val="Tahoma"/>
            <family val="2"/>
          </rPr>
          <t xml:space="preserve">Acute dermal - LD50 for Rabbits/Rats (mg/kg)
</t>
        </r>
      </text>
    </comment>
    <comment ref="D345" authorId="0" shapeId="0" xr:uid="{17320DBE-99A3-4DE2-8953-98E703BFBCE4}">
      <text>
        <r>
          <rPr>
            <sz val="8"/>
            <color indexed="81"/>
            <rFont val="Tahoma"/>
            <family val="2"/>
          </rPr>
          <t xml:space="preserve">Are there reports of long term reproductive effects (ability to produce offspring) due to exposure to the chemical in question
</t>
        </r>
      </text>
    </comment>
    <comment ref="D346" authorId="0" shapeId="0" xr:uid="{B9B1A76D-6872-44DA-A0E5-A45C19FCF314}">
      <text>
        <r>
          <rPr>
            <sz val="8"/>
            <color indexed="81"/>
            <rFont val="Tahoma"/>
            <family val="2"/>
          </rPr>
          <t xml:space="preserve">Are there reports of long term teratogenic effects (deformities in unborn offspring) due to exposure to the chemical in question
</t>
        </r>
      </text>
    </comment>
    <comment ref="D347" authorId="0" shapeId="0" xr:uid="{593ADF29-5610-4EAD-9B2D-E481E0EDE6FA}">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48" authorId="0" shapeId="0" xr:uid="{426E403B-63BC-4D6A-A102-8B09A55CE6C1}">
      <text>
        <r>
          <rPr>
            <sz val="8"/>
            <color indexed="81"/>
            <rFont val="Tahoma"/>
            <family val="2"/>
          </rPr>
          <t xml:space="preserve">Are there reports of long term oncogenic effects (tumour growth) due to exposure to the chemical in question
</t>
        </r>
      </text>
    </comment>
    <comment ref="D349" authorId="0" shapeId="0" xr:uid="{E799B373-91C7-48D0-91F5-96C78F9C24C8}">
      <text>
        <r>
          <rPr>
            <sz val="8"/>
            <color indexed="81"/>
            <rFont val="Tahoma"/>
            <family val="2"/>
          </rPr>
          <t>Soil residue half life in days</t>
        </r>
      </text>
    </comment>
    <comment ref="D350" authorId="0" shapeId="0" xr:uid="{2C4186D2-9B16-40D3-A65A-F04B9F4933A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51" authorId="0" shapeId="0" xr:uid="{9A392930-B298-4DE6-BCAA-D9AE264BFEDB}">
      <text>
        <r>
          <rPr>
            <sz val="8"/>
            <color indexed="81"/>
            <rFont val="Tahoma"/>
            <family val="2"/>
          </rPr>
          <t xml:space="preserve">From the EXTOXNET data on environmental fate make a qualitative judgment about leaching potential.
</t>
        </r>
      </text>
    </comment>
    <comment ref="D352" authorId="0" shapeId="0" xr:uid="{66334E0F-9205-47B5-B80F-48D2148CD12A}">
      <text>
        <r>
          <rPr>
            <sz val="8"/>
            <color indexed="81"/>
            <rFont val="Tahoma"/>
            <family val="2"/>
          </rPr>
          <t xml:space="preserve">Use EXTOXNET Environmental fate section to get available information on half life of biological activity on vegetation
</t>
        </r>
      </text>
    </comment>
    <comment ref="D353" authorId="0" shapeId="0" xr:uid="{6864F940-8C95-4854-98E5-94B14A5F45F4}">
      <text>
        <r>
          <rPr>
            <sz val="8"/>
            <color indexed="81"/>
            <rFont val="Tahoma"/>
            <family val="2"/>
          </rPr>
          <t xml:space="preserve">Toxicity to birds - 8 day LC50
N.B.  mg/l as quoted by EXTOXNET is the same as parts per million (ppm)
</t>
        </r>
      </text>
    </comment>
    <comment ref="D354" authorId="0" shapeId="0" xr:uid="{DE945AB2-2299-4EDD-893B-3C0553452C3F}">
      <text>
        <r>
          <rPr>
            <sz val="8"/>
            <color indexed="81"/>
            <rFont val="Tahoma"/>
            <family val="2"/>
          </rPr>
          <t xml:space="preserve">Toxicity to fish - 96 hr LC50
N.B.  mg/l as quoted by EXTOXNET is the same as parts per million (ppm)
</t>
        </r>
      </text>
    </comment>
    <comment ref="D355" authorId="0" shapeId="0" xr:uid="{7472C87E-541A-4081-9112-265DA1125B96}">
      <text>
        <r>
          <rPr>
            <sz val="8"/>
            <color indexed="81"/>
            <rFont val="Tahoma"/>
            <family val="2"/>
          </rPr>
          <t xml:space="preserve">EXTOXNET site usually provides a qualitative judgment on the impact of a chemical on bees
</t>
        </r>
      </text>
    </comment>
    <comment ref="D356" authorId="0" shapeId="0" xr:uid="{EEC34F94-856D-4AF0-A8DE-0CA60979C82E}">
      <text>
        <r>
          <rPr>
            <sz val="8"/>
            <color indexed="81"/>
            <rFont val="Tahoma"/>
            <family val="2"/>
          </rPr>
          <t xml:space="preserve">EXTOXNET site usually provides a qualitative judgment on the impact of a chemical on beneficial arthropods
</t>
        </r>
      </text>
    </comment>
    <comment ref="D380" authorId="0" shapeId="0" xr:uid="{437A1657-B36A-44EA-B17B-A9E7E654C1DA}">
      <text>
        <r>
          <rPr>
            <sz val="8"/>
            <color indexed="81"/>
            <rFont val="Tahoma"/>
            <family val="2"/>
          </rPr>
          <t>Is the chemical in question systemic? or non systemic?  In the case of herbicides non-systemic status is assumed because they are not used on food crops.</t>
        </r>
      </text>
    </comment>
    <comment ref="D381" authorId="0" shapeId="0" xr:uid="{A2AFBE21-49BD-463A-9578-EA3BE8AAFAC7}">
      <text>
        <r>
          <rPr>
            <sz val="8"/>
            <color indexed="81"/>
            <rFont val="Tahoma"/>
            <family val="2"/>
          </rPr>
          <t xml:space="preserve">Acute dermal - LD50 for Rabbits/Rats (mg/kg)
</t>
        </r>
      </text>
    </comment>
    <comment ref="D382" authorId="0" shapeId="0" xr:uid="{5446EC3D-5248-4FEE-AA9C-9B2CF91BF382}">
      <text>
        <r>
          <rPr>
            <sz val="8"/>
            <color indexed="81"/>
            <rFont val="Tahoma"/>
            <family val="2"/>
          </rPr>
          <t xml:space="preserve">Are there reports of long term reproductive effects (ability to produce offspring) due to exposure to the chemical in question
</t>
        </r>
      </text>
    </comment>
    <comment ref="D383" authorId="0" shapeId="0" xr:uid="{DF7D68A1-645F-4CBE-8707-872F586DB42C}">
      <text>
        <r>
          <rPr>
            <sz val="8"/>
            <color indexed="81"/>
            <rFont val="Tahoma"/>
            <family val="2"/>
          </rPr>
          <t xml:space="preserve">Are there reports of long term teratogenic effects (deformities in unborn offspring) due to exposure to the chemical in question
</t>
        </r>
      </text>
    </comment>
    <comment ref="D384" authorId="0" shapeId="0" xr:uid="{E82D6A6C-F73B-4E88-B534-3464A08C8761}">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85" authorId="0" shapeId="0" xr:uid="{3ED5B377-6883-488A-A37A-A1426EC08F8A}">
      <text>
        <r>
          <rPr>
            <sz val="8"/>
            <color indexed="81"/>
            <rFont val="Tahoma"/>
            <family val="2"/>
          </rPr>
          <t xml:space="preserve">Are there reports of long term oncogenic effects (tumour growth) due to exposure to the chemical in question
</t>
        </r>
      </text>
    </comment>
    <comment ref="D386" authorId="0" shapeId="0" xr:uid="{5D52B0E2-EA80-43D7-83C0-C4B2F0D41238}">
      <text>
        <r>
          <rPr>
            <sz val="8"/>
            <color indexed="81"/>
            <rFont val="Tahoma"/>
            <family val="2"/>
          </rPr>
          <t>Soil residue half life in days</t>
        </r>
      </text>
    </comment>
    <comment ref="D387" authorId="0" shapeId="0" xr:uid="{9D070012-B5F0-438F-90B7-30F76845EA5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88" authorId="0" shapeId="0" xr:uid="{019CC6AC-C5A1-41D6-8F3E-243B80362F8D}">
      <text>
        <r>
          <rPr>
            <sz val="8"/>
            <color indexed="81"/>
            <rFont val="Tahoma"/>
            <family val="2"/>
          </rPr>
          <t xml:space="preserve">From the EXTOXNET data on environmental fate make a qualitative judgment about leaching potential.
</t>
        </r>
      </text>
    </comment>
    <comment ref="D389" authorId="0" shapeId="0" xr:uid="{C7236B4E-56CC-4981-B7BF-AD956A4C7FA3}">
      <text>
        <r>
          <rPr>
            <sz val="8"/>
            <color indexed="81"/>
            <rFont val="Tahoma"/>
            <family val="2"/>
          </rPr>
          <t xml:space="preserve">Use EXTOXNET Environmental fate section to get available information on half life of biological activity on vegetation
</t>
        </r>
      </text>
    </comment>
    <comment ref="D390" authorId="0" shapeId="0" xr:uid="{E39D8931-9285-4455-A6C9-38A0D413A17B}">
      <text>
        <r>
          <rPr>
            <sz val="8"/>
            <color indexed="81"/>
            <rFont val="Tahoma"/>
            <family val="2"/>
          </rPr>
          <t xml:space="preserve">Toxicity to birds - 8 day LC50
N.B.  mg/l as quoted by EXTOXNET is the same as parts per million (ppm)
</t>
        </r>
      </text>
    </comment>
    <comment ref="D391" authorId="0" shapeId="0" xr:uid="{86195FA9-F2D4-451E-B4A5-4364819AB786}">
      <text>
        <r>
          <rPr>
            <sz val="8"/>
            <color indexed="81"/>
            <rFont val="Tahoma"/>
            <family val="2"/>
          </rPr>
          <t xml:space="preserve">Toxicity to fish - 96 hr LC50
N.B.  mg/l as quoted by EXTOXNET is the same as parts per million (ppm)
</t>
        </r>
      </text>
    </comment>
    <comment ref="D392" authorId="0" shapeId="0" xr:uid="{756E7CB3-60EA-4EF5-80B6-9563BD165125}">
      <text>
        <r>
          <rPr>
            <sz val="8"/>
            <color indexed="81"/>
            <rFont val="Tahoma"/>
            <family val="2"/>
          </rPr>
          <t xml:space="preserve">EXTOXNET site usually provides a qualitative judgment on the impact of a chemical on bees
</t>
        </r>
      </text>
    </comment>
    <comment ref="D393" authorId="0" shapeId="0" xr:uid="{408A9703-C8CA-4644-B944-17D4A43AF5A8}">
      <text>
        <r>
          <rPr>
            <sz val="8"/>
            <color indexed="81"/>
            <rFont val="Tahoma"/>
            <family val="2"/>
          </rPr>
          <t xml:space="preserve">EXTOXNET site usually provides a qualitative judgment on the impact of a chemical on beneficial arthropods
</t>
        </r>
      </text>
    </comment>
    <comment ref="D417" authorId="0" shapeId="0" xr:uid="{6234B4FD-AD2D-4E32-94F8-548179C1294B}">
      <text>
        <r>
          <rPr>
            <sz val="8"/>
            <color indexed="81"/>
            <rFont val="Tahoma"/>
            <family val="2"/>
          </rPr>
          <t>Is the chemical in question systemic? or non systemic?  In the case of herbicides non-systemic status is assumed because they are not used on food crops.</t>
        </r>
      </text>
    </comment>
    <comment ref="D418" authorId="0" shapeId="0" xr:uid="{E5D7EDFD-ABE4-4606-9EA2-ABC41A7BD222}">
      <text>
        <r>
          <rPr>
            <sz val="8"/>
            <color indexed="81"/>
            <rFont val="Tahoma"/>
            <family val="2"/>
          </rPr>
          <t xml:space="preserve">Acute dermal - LD50 for Rabbits/Rats (mg/kg)
</t>
        </r>
      </text>
    </comment>
    <comment ref="D419" authorId="0" shapeId="0" xr:uid="{D5A2BCAD-D9C0-4B66-8675-68B7A82B0EE7}">
      <text>
        <r>
          <rPr>
            <sz val="8"/>
            <color indexed="81"/>
            <rFont val="Tahoma"/>
            <family val="2"/>
          </rPr>
          <t xml:space="preserve">Are there reports of long term reproductive effects (ability to produce offspring) due to exposure to the chemical in question
</t>
        </r>
      </text>
    </comment>
    <comment ref="D420" authorId="0" shapeId="0" xr:uid="{1D1B36BA-38B4-4FA9-8B4A-0ED4E88449DC}">
      <text>
        <r>
          <rPr>
            <sz val="8"/>
            <color indexed="81"/>
            <rFont val="Tahoma"/>
            <family val="2"/>
          </rPr>
          <t xml:space="preserve">Are there reports of long term teratogenic effects (deformities in unborn offspring) due to exposure to the chemical in question
</t>
        </r>
      </text>
    </comment>
    <comment ref="D421" authorId="0" shapeId="0" xr:uid="{CC20BDA2-8398-4953-9DFA-9C7AA42CD630}">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22" authorId="0" shapeId="0" xr:uid="{CC71A4F4-413D-4F2C-93D4-5AD12D971E17}">
      <text>
        <r>
          <rPr>
            <sz val="8"/>
            <color indexed="81"/>
            <rFont val="Tahoma"/>
            <family val="2"/>
          </rPr>
          <t xml:space="preserve">Are there reports of long term oncogenic effects (tumour growth) due to exposure to the chemical in question
</t>
        </r>
      </text>
    </comment>
    <comment ref="D423" authorId="0" shapeId="0" xr:uid="{43A3F1CD-A13A-4337-8F88-A1849274481C}">
      <text>
        <r>
          <rPr>
            <sz val="8"/>
            <color indexed="81"/>
            <rFont val="Tahoma"/>
            <family val="2"/>
          </rPr>
          <t>Soil residue half life in days</t>
        </r>
      </text>
    </comment>
    <comment ref="D424" authorId="0" shapeId="0" xr:uid="{7FEBB69B-8682-4993-9DF8-7A282EB45EDB}">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25" authorId="0" shapeId="0" xr:uid="{C89FB355-7826-4B4B-8900-015FCEAF339C}">
      <text>
        <r>
          <rPr>
            <sz val="8"/>
            <color indexed="81"/>
            <rFont val="Tahoma"/>
            <family val="2"/>
          </rPr>
          <t xml:space="preserve">From the EXTOXNET data on environmental fate make a qualitative judgment about leaching potential.
</t>
        </r>
      </text>
    </comment>
    <comment ref="D426" authorId="0" shapeId="0" xr:uid="{86B86D56-6335-441F-9818-65A1FBBE19A6}">
      <text>
        <r>
          <rPr>
            <sz val="8"/>
            <color indexed="81"/>
            <rFont val="Tahoma"/>
            <family val="2"/>
          </rPr>
          <t xml:space="preserve">Use EXTOXNET Environmental fate section to get available information on half life of biological activity on vegetation
</t>
        </r>
      </text>
    </comment>
    <comment ref="D427" authorId="0" shapeId="0" xr:uid="{03299814-C322-44DF-9499-445E5C22A34E}">
      <text>
        <r>
          <rPr>
            <sz val="8"/>
            <color indexed="81"/>
            <rFont val="Tahoma"/>
            <family val="2"/>
          </rPr>
          <t xml:space="preserve">Toxicity to birds - 8 day LC50
N.B.  mg/l as quoted by EXTOXNET is the same as parts per million (ppm)
</t>
        </r>
      </text>
    </comment>
    <comment ref="D428" authorId="0" shapeId="0" xr:uid="{C4190984-120D-4929-BCE2-5E9F36CFE5B5}">
      <text>
        <r>
          <rPr>
            <sz val="8"/>
            <color indexed="81"/>
            <rFont val="Tahoma"/>
            <family val="2"/>
          </rPr>
          <t xml:space="preserve">Toxicity to fish - 96 hr LC50
N.B.  mg/l as quoted by EXTOXNET is the same as parts per million (ppm)
</t>
        </r>
      </text>
    </comment>
    <comment ref="D429" authorId="0" shapeId="0" xr:uid="{39C7A135-3036-47F5-B48E-19ADEF9BA019}">
      <text>
        <r>
          <rPr>
            <sz val="8"/>
            <color indexed="81"/>
            <rFont val="Tahoma"/>
            <family val="2"/>
          </rPr>
          <t xml:space="preserve">EXTOXNET site usually provides a qualitative judgment on the impact of a chemical on bees
</t>
        </r>
      </text>
    </comment>
    <comment ref="D430" authorId="0" shapeId="0" xr:uid="{1A4F62FA-3A26-4792-9FA5-03822F4369E9}">
      <text>
        <r>
          <rPr>
            <sz val="8"/>
            <color indexed="81"/>
            <rFont val="Tahoma"/>
            <family val="2"/>
          </rPr>
          <t xml:space="preserve">EXTOXNET site usually provides a qualitative judgment on the impact of a chemical on beneficial arthropods
</t>
        </r>
      </text>
    </comment>
    <comment ref="D454" authorId="0" shapeId="0" xr:uid="{05728987-7E77-47F9-9C46-A9AB80D303A1}">
      <text>
        <r>
          <rPr>
            <sz val="8"/>
            <color indexed="81"/>
            <rFont val="Tahoma"/>
            <family val="2"/>
          </rPr>
          <t>Is the chemical in question systemic? or non systemic?  In the case of herbicides non-systemic status is assumed because they are not used on food crops.</t>
        </r>
      </text>
    </comment>
    <comment ref="D455" authorId="0" shapeId="0" xr:uid="{1D1AC68B-9574-48A0-BBAD-8FD0010D7CDF}">
      <text>
        <r>
          <rPr>
            <sz val="8"/>
            <color indexed="81"/>
            <rFont val="Tahoma"/>
            <family val="2"/>
          </rPr>
          <t xml:space="preserve">Acute dermal - LD50 for Rabbits/Rats (mg/kg)
</t>
        </r>
      </text>
    </comment>
    <comment ref="D456" authorId="0" shapeId="0" xr:uid="{711A8A6F-2A0B-4AEE-8E26-F7F7896C0F70}">
      <text>
        <r>
          <rPr>
            <sz val="8"/>
            <color indexed="81"/>
            <rFont val="Tahoma"/>
            <family val="2"/>
          </rPr>
          <t xml:space="preserve">Are there reports of long term reproductive effects (ability to produce offspring) due to exposure to the chemical in question
</t>
        </r>
      </text>
    </comment>
    <comment ref="D457" authorId="0" shapeId="0" xr:uid="{8F938AB9-AE8B-4983-850D-C0155D9BDABC}">
      <text>
        <r>
          <rPr>
            <sz val="8"/>
            <color indexed="81"/>
            <rFont val="Tahoma"/>
            <family val="2"/>
          </rPr>
          <t xml:space="preserve">Are there reports of long term teratogenic effects (deformities in unborn offspring) due to exposure to the chemical in question
</t>
        </r>
      </text>
    </comment>
    <comment ref="D458" authorId="0" shapeId="0" xr:uid="{50A865D2-1B39-4C5A-99D4-9159E215CCEA}">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59" authorId="0" shapeId="0" xr:uid="{29EAFFA4-EC02-4F86-AB3E-13917A2C0F81}">
      <text>
        <r>
          <rPr>
            <sz val="8"/>
            <color indexed="81"/>
            <rFont val="Tahoma"/>
            <family val="2"/>
          </rPr>
          <t xml:space="preserve">Are there reports of long term oncogenic effects (tumour growth) due to exposure to the chemical in question
</t>
        </r>
      </text>
    </comment>
    <comment ref="D460" authorId="0" shapeId="0" xr:uid="{F8C77CB7-9EF0-4944-9572-05C7AB22000A}">
      <text>
        <r>
          <rPr>
            <sz val="8"/>
            <color indexed="81"/>
            <rFont val="Tahoma"/>
            <family val="2"/>
          </rPr>
          <t>Soil residue half life in days</t>
        </r>
      </text>
    </comment>
    <comment ref="D461" authorId="0" shapeId="0" xr:uid="{39321E48-43A0-4BB9-9C53-7F72F79891CF}">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62" authorId="0" shapeId="0" xr:uid="{C79A468E-E43B-4A7C-A068-D695DC10C3B2}">
      <text>
        <r>
          <rPr>
            <sz val="8"/>
            <color indexed="81"/>
            <rFont val="Tahoma"/>
            <family val="2"/>
          </rPr>
          <t xml:space="preserve">From the EXTOXNET data on environmental fate make a qualitative judgment about leaching potential.
</t>
        </r>
      </text>
    </comment>
    <comment ref="D463" authorId="0" shapeId="0" xr:uid="{54C2352E-14F6-420F-AEE2-E25B4C9C6847}">
      <text>
        <r>
          <rPr>
            <sz val="8"/>
            <color indexed="81"/>
            <rFont val="Tahoma"/>
            <family val="2"/>
          </rPr>
          <t xml:space="preserve">Use EXTOXNET Environmental fate section to get available information on half life of biological activity on vegetation
</t>
        </r>
      </text>
    </comment>
    <comment ref="D464" authorId="0" shapeId="0" xr:uid="{55C36FA2-44A3-4E9C-8AAB-5EEE31EE52E6}">
      <text>
        <r>
          <rPr>
            <sz val="8"/>
            <color indexed="81"/>
            <rFont val="Tahoma"/>
            <family val="2"/>
          </rPr>
          <t xml:space="preserve">Toxicity to birds - 8 day LC50
N.B.  mg/l as quoted by EXTOXNET is the same as parts per million (ppm)
</t>
        </r>
      </text>
    </comment>
    <comment ref="D465" authorId="0" shapeId="0" xr:uid="{DC7C17EA-0AF9-4C20-A544-70442272E73F}">
      <text>
        <r>
          <rPr>
            <sz val="8"/>
            <color indexed="81"/>
            <rFont val="Tahoma"/>
            <family val="2"/>
          </rPr>
          <t xml:space="preserve">Toxicity to fish - 96 hr LC50
N.B.  mg/l as quoted by EXTOXNET is the same as parts per million (ppm)
</t>
        </r>
      </text>
    </comment>
    <comment ref="D466" authorId="0" shapeId="0" xr:uid="{2F106851-87D2-4248-A4F6-A2EFBF909CC9}">
      <text>
        <r>
          <rPr>
            <sz val="8"/>
            <color indexed="81"/>
            <rFont val="Tahoma"/>
            <family val="2"/>
          </rPr>
          <t xml:space="preserve">EXTOXNET site usually provides a qualitative judgment on the impact of a chemical on bees
</t>
        </r>
      </text>
    </comment>
    <comment ref="D467" authorId="0" shapeId="0" xr:uid="{992874F0-B2D8-4E0F-960F-9161A98B4920}">
      <text>
        <r>
          <rPr>
            <sz val="8"/>
            <color indexed="81"/>
            <rFont val="Tahoma"/>
            <family val="2"/>
          </rPr>
          <t xml:space="preserve">EXTOXNET site usually provides a qualitative judgment on the impact of a chemical on beneficial arthropods
</t>
        </r>
      </text>
    </comment>
    <comment ref="D491" authorId="0" shapeId="0" xr:uid="{D5F3AA1D-3DA5-4264-902F-14056AC7E924}">
      <text>
        <r>
          <rPr>
            <sz val="8"/>
            <color indexed="81"/>
            <rFont val="Tahoma"/>
            <family val="2"/>
          </rPr>
          <t>Is the chemical in question systemic? or non systemic?  In the case of herbicides non-systemic status is assumed because they are not used on food crops.</t>
        </r>
      </text>
    </comment>
    <comment ref="D492" authorId="0" shapeId="0" xr:uid="{B0F69411-5E66-4338-A600-512FCD29232C}">
      <text>
        <r>
          <rPr>
            <sz val="8"/>
            <color indexed="81"/>
            <rFont val="Tahoma"/>
            <family val="2"/>
          </rPr>
          <t xml:space="preserve">Acute dermal - LD50 for Rabbits/Rats (mg/kg)
</t>
        </r>
      </text>
    </comment>
    <comment ref="D493" authorId="0" shapeId="0" xr:uid="{8D76D5F0-680D-43F5-9337-06B0BABA406C}">
      <text>
        <r>
          <rPr>
            <sz val="8"/>
            <color indexed="81"/>
            <rFont val="Tahoma"/>
            <family val="2"/>
          </rPr>
          <t xml:space="preserve">Are there reports of long term reproductive effects (ability to produce offspring) due to exposure to the chemical in question
</t>
        </r>
      </text>
    </comment>
    <comment ref="D494" authorId="0" shapeId="0" xr:uid="{0621B979-9282-4CC8-AD2A-B45D7B5721AA}">
      <text>
        <r>
          <rPr>
            <sz val="8"/>
            <color indexed="81"/>
            <rFont val="Tahoma"/>
            <family val="2"/>
          </rPr>
          <t xml:space="preserve">Are there reports of long term teratogenic effects (deformities in unborn offspring) due to exposure to the chemical in question
</t>
        </r>
      </text>
    </comment>
    <comment ref="D495" authorId="0" shapeId="0" xr:uid="{C43804FA-CB8C-4E7F-A0B5-CB6B2E36DBF7}">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96" authorId="0" shapeId="0" xr:uid="{75542855-2F7D-4245-8B8E-1392CE00137C}">
      <text>
        <r>
          <rPr>
            <sz val="8"/>
            <color indexed="81"/>
            <rFont val="Tahoma"/>
            <family val="2"/>
          </rPr>
          <t xml:space="preserve">Are there reports of long term oncogenic effects (tumour growth) due to exposure to the chemical in question
</t>
        </r>
      </text>
    </comment>
    <comment ref="D497" authorId="0" shapeId="0" xr:uid="{55811740-A636-40F5-BF5A-C33D8B6EBB85}">
      <text>
        <r>
          <rPr>
            <sz val="8"/>
            <color indexed="81"/>
            <rFont val="Tahoma"/>
            <family val="2"/>
          </rPr>
          <t>Soil residue half life in days</t>
        </r>
      </text>
    </comment>
    <comment ref="D498" authorId="0" shapeId="0" xr:uid="{74CC021C-502D-4AD0-B87A-0739DC2EFE2F}">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99" authorId="0" shapeId="0" xr:uid="{43C5F4E9-2F7F-4743-BA9C-76E13D4FC09F}">
      <text>
        <r>
          <rPr>
            <sz val="8"/>
            <color indexed="81"/>
            <rFont val="Tahoma"/>
            <family val="2"/>
          </rPr>
          <t xml:space="preserve">From the EXTOXNET data on environmental fate make a qualitative judgment about leaching potential.
</t>
        </r>
      </text>
    </comment>
    <comment ref="D500" authorId="0" shapeId="0" xr:uid="{B4EA8EF4-0860-41CB-B0D5-2DA70CBA2A49}">
      <text>
        <r>
          <rPr>
            <sz val="8"/>
            <color indexed="81"/>
            <rFont val="Tahoma"/>
            <family val="2"/>
          </rPr>
          <t xml:space="preserve">Use EXTOXNET Environmental fate section to get available information on half life of biological activity on vegetation
</t>
        </r>
      </text>
    </comment>
    <comment ref="D501" authorId="0" shapeId="0" xr:uid="{BBD5610A-77D8-417B-A86C-9D5E9540803D}">
      <text>
        <r>
          <rPr>
            <sz val="8"/>
            <color indexed="81"/>
            <rFont val="Tahoma"/>
            <family val="2"/>
          </rPr>
          <t xml:space="preserve">Toxicity to birds - 8 day LC50
N.B.  mg/l as quoted by EXTOXNET is the same as parts per million (ppm)
</t>
        </r>
      </text>
    </comment>
    <comment ref="D502" authorId="0" shapeId="0" xr:uid="{73AAD96B-900F-49A6-87DB-2AAC61DEAC4E}">
      <text>
        <r>
          <rPr>
            <sz val="8"/>
            <color indexed="81"/>
            <rFont val="Tahoma"/>
            <family val="2"/>
          </rPr>
          <t xml:space="preserve">Toxicity to fish - 96 hr LC50
N.B.  mg/l as quoted by EXTOXNET is the same as parts per million (ppm)
</t>
        </r>
      </text>
    </comment>
    <comment ref="D503" authorId="0" shapeId="0" xr:uid="{15954F21-F04F-4024-BB36-2D4AC0FD230B}">
      <text>
        <r>
          <rPr>
            <sz val="8"/>
            <color indexed="81"/>
            <rFont val="Tahoma"/>
            <family val="2"/>
          </rPr>
          <t xml:space="preserve">EXTOXNET site usually provides a qualitative judgment on the impact of a chemical on bees
</t>
        </r>
      </text>
    </comment>
    <comment ref="D504" authorId="0" shapeId="0" xr:uid="{D03CEB93-B396-4693-8A83-E9FD5FA37AF6}">
      <text>
        <r>
          <rPr>
            <sz val="8"/>
            <color indexed="81"/>
            <rFont val="Tahoma"/>
            <family val="2"/>
          </rPr>
          <t xml:space="preserve">EXTOXNET site usually provides a qualitative judgment on the impact of a chemical on beneficial arthropods
</t>
        </r>
      </text>
    </comment>
    <comment ref="D528" authorId="0" shapeId="0" xr:uid="{4036A316-7192-4C11-BF8F-752FA86B010A}">
      <text>
        <r>
          <rPr>
            <sz val="8"/>
            <color indexed="81"/>
            <rFont val="Tahoma"/>
            <family val="2"/>
          </rPr>
          <t>Is the chemical in question systemic? or non systemic?  In the case of herbicides non-systemic status is assumed because they are not used on food crops.</t>
        </r>
      </text>
    </comment>
    <comment ref="D529" authorId="0" shapeId="0" xr:uid="{B0818F43-78F5-4873-B319-F1A4015C5668}">
      <text>
        <r>
          <rPr>
            <sz val="8"/>
            <color indexed="81"/>
            <rFont val="Tahoma"/>
            <family val="2"/>
          </rPr>
          <t xml:space="preserve">Acute dermal - LD50 for Rabbits/Rats (mg/kg)
</t>
        </r>
      </text>
    </comment>
    <comment ref="D530" authorId="0" shapeId="0" xr:uid="{026923C9-6CB7-4E0D-996C-B314163D1BF2}">
      <text>
        <r>
          <rPr>
            <sz val="8"/>
            <color indexed="81"/>
            <rFont val="Tahoma"/>
            <family val="2"/>
          </rPr>
          <t xml:space="preserve">Are there reports of long term reproductive effects (ability to produce offspring) due to exposure to the chemical in question
</t>
        </r>
      </text>
    </comment>
    <comment ref="D531" authorId="0" shapeId="0" xr:uid="{54FCA602-C00E-4C49-93BE-EB9DAE340273}">
      <text>
        <r>
          <rPr>
            <sz val="8"/>
            <color indexed="81"/>
            <rFont val="Tahoma"/>
            <family val="2"/>
          </rPr>
          <t xml:space="preserve">Are there reports of long term teratogenic effects (deformities in unborn offspring) due to exposure to the chemical in question
</t>
        </r>
      </text>
    </comment>
    <comment ref="D532" authorId="0" shapeId="0" xr:uid="{0913A77B-8D05-4455-9BD1-28A13DCFA008}">
      <text>
        <r>
          <rPr>
            <sz val="8"/>
            <color indexed="81"/>
            <rFont val="Tahoma"/>
            <family val="2"/>
          </rPr>
          <t xml:space="preserve">Are there reports of long term mutagenic effects (permanent changes in hereditary material such as genes and chromosomes) due to exposure to the chemical in question
</t>
        </r>
      </text>
    </comment>
    <comment ref="D533" authorId="0" shapeId="0" xr:uid="{092FBECD-658D-4AA5-8291-C689E3FA29A5}">
      <text>
        <r>
          <rPr>
            <sz val="8"/>
            <color indexed="81"/>
            <rFont val="Tahoma"/>
            <family val="2"/>
          </rPr>
          <t xml:space="preserve">Are there reports of long term oncogenic effects (tumour growth) due to exposure to the chemical in question
</t>
        </r>
      </text>
    </comment>
    <comment ref="D534" authorId="0" shapeId="0" xr:uid="{02FC637E-6D55-491C-91E2-B3ABE362A20F}">
      <text>
        <r>
          <rPr>
            <sz val="8"/>
            <color indexed="81"/>
            <rFont val="Tahoma"/>
            <family val="2"/>
          </rPr>
          <t>Soil residue half life in days</t>
        </r>
      </text>
    </comment>
    <comment ref="D535" authorId="0" shapeId="0" xr:uid="{AD610E18-F6FF-4127-A4CE-18049EEAFF8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536" authorId="0" shapeId="0" xr:uid="{00AF9E8B-F134-441C-992D-46D0B8B0EC7B}">
      <text>
        <r>
          <rPr>
            <sz val="8"/>
            <color indexed="81"/>
            <rFont val="Tahoma"/>
            <family val="2"/>
          </rPr>
          <t xml:space="preserve">From the EXTOXNET data on environmental fate make a qualitative judgment about leaching potential.
</t>
        </r>
      </text>
    </comment>
    <comment ref="D537" authorId="0" shapeId="0" xr:uid="{5D711319-42FF-47C9-B1C3-A52526590C6D}">
      <text>
        <r>
          <rPr>
            <sz val="8"/>
            <color indexed="81"/>
            <rFont val="Tahoma"/>
            <family val="2"/>
          </rPr>
          <t xml:space="preserve">Use EXTOXNET Environmental fate section to get available information on half life of biological activity on vegetation
</t>
        </r>
      </text>
    </comment>
    <comment ref="D538" authorId="0" shapeId="0" xr:uid="{D2EAC34A-CADD-4D28-869C-43F233C63626}">
      <text>
        <r>
          <rPr>
            <sz val="8"/>
            <color indexed="81"/>
            <rFont val="Tahoma"/>
            <family val="2"/>
          </rPr>
          <t xml:space="preserve">Toxicity to birds - 8 day LC50
N.B.  mg/l as quoted by EXTOXNET is the same as parts per million (ppm)
</t>
        </r>
      </text>
    </comment>
    <comment ref="D539" authorId="0" shapeId="0" xr:uid="{655357BC-04BD-44B9-BC87-5DD722F86027}">
      <text>
        <r>
          <rPr>
            <sz val="8"/>
            <color indexed="81"/>
            <rFont val="Tahoma"/>
            <family val="2"/>
          </rPr>
          <t xml:space="preserve">Toxicity to fish - 96 hr LC50
N.B.  mg/l as quoted by EXTOXNET is the same as parts per million (ppm)
</t>
        </r>
      </text>
    </comment>
    <comment ref="D540" authorId="0" shapeId="0" xr:uid="{8E3309DC-9A55-41C8-B6B0-2C3F925D49ED}">
      <text>
        <r>
          <rPr>
            <sz val="8"/>
            <color indexed="81"/>
            <rFont val="Tahoma"/>
            <family val="2"/>
          </rPr>
          <t xml:space="preserve">EXTOXNET site usually provides a qualitative judgment on the impact of a chemical on bees
</t>
        </r>
      </text>
    </comment>
    <comment ref="D541" authorId="0" shapeId="0" xr:uid="{5E2C1B0A-AC9C-4091-A67C-E11DF1E58D14}">
      <text>
        <r>
          <rPr>
            <sz val="8"/>
            <color indexed="81"/>
            <rFont val="Tahoma"/>
            <family val="2"/>
          </rPr>
          <t xml:space="preserve">EXTOXNET site usually provides a qualitative judgment on the impact of a chemical on beneficial arthropods
</t>
        </r>
      </text>
    </comment>
    <comment ref="D565" authorId="0" shapeId="0" xr:uid="{36070966-8FBF-45A5-9F3C-011AC08D7ABC}">
      <text>
        <r>
          <rPr>
            <sz val="8"/>
            <color indexed="81"/>
            <rFont val="Tahoma"/>
            <family val="2"/>
          </rPr>
          <t>Is the chemical in question systemic? or non systemic?  In the case of herbicides non-systemic status is assumed because they are not used on food crops.</t>
        </r>
      </text>
    </comment>
    <comment ref="D566" authorId="0" shapeId="0" xr:uid="{76E4FAD0-4ECA-4AE0-8A81-2F307F1B20E7}">
      <text>
        <r>
          <rPr>
            <sz val="8"/>
            <color indexed="81"/>
            <rFont val="Tahoma"/>
            <family val="2"/>
          </rPr>
          <t xml:space="preserve">Acute dermal - LD50 for Rabbits/Rats (mg/kg)
</t>
        </r>
      </text>
    </comment>
    <comment ref="D567" authorId="0" shapeId="0" xr:uid="{C28D7A17-576D-4CF5-AAFC-118FABDAC22F}">
      <text>
        <r>
          <rPr>
            <sz val="8"/>
            <color indexed="81"/>
            <rFont val="Tahoma"/>
            <family val="2"/>
          </rPr>
          <t xml:space="preserve">Are there reports of long term reproductive effects (ability to produce offspring) due to exposure to the chemical in question
</t>
        </r>
      </text>
    </comment>
    <comment ref="D568" authorId="0" shapeId="0" xr:uid="{D01E29B1-5E11-4C56-9AB1-D0E980A40CC9}">
      <text>
        <r>
          <rPr>
            <sz val="8"/>
            <color indexed="81"/>
            <rFont val="Tahoma"/>
            <family val="2"/>
          </rPr>
          <t xml:space="preserve">Are there reports of long term teratogenic effects (deformities in unborn offspring) due to exposure to the chemical in question
</t>
        </r>
      </text>
    </comment>
    <comment ref="D569" authorId="0" shapeId="0" xr:uid="{3EFB18CD-61C7-4AD2-9CE1-D771F08CB0B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570" authorId="0" shapeId="0" xr:uid="{4CFD2C15-44C7-42E0-AC18-9670F6587433}">
      <text>
        <r>
          <rPr>
            <sz val="8"/>
            <color indexed="81"/>
            <rFont val="Tahoma"/>
            <family val="2"/>
          </rPr>
          <t xml:space="preserve">Are there reports of long term oncogenic effects (tumour growth) due to exposure to the chemical in question
</t>
        </r>
      </text>
    </comment>
    <comment ref="D571" authorId="0" shapeId="0" xr:uid="{F682C9F7-019F-4052-9276-359960FAFFF2}">
      <text>
        <r>
          <rPr>
            <sz val="8"/>
            <color indexed="81"/>
            <rFont val="Tahoma"/>
            <family val="2"/>
          </rPr>
          <t>Soil residue half life in days</t>
        </r>
      </text>
    </comment>
    <comment ref="D572" authorId="0" shapeId="0" xr:uid="{88420E53-47E7-4EC2-8603-D5CC305E569C}">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573" authorId="0" shapeId="0" xr:uid="{44E1E666-7006-4FFB-84DF-DA3A8AF1B7D7}">
      <text>
        <r>
          <rPr>
            <sz val="8"/>
            <color indexed="81"/>
            <rFont val="Tahoma"/>
            <family val="2"/>
          </rPr>
          <t xml:space="preserve">From the EXTOXNET data on environmental fate make a qualitative judgment about leaching potential.
</t>
        </r>
      </text>
    </comment>
    <comment ref="D574" authorId="0" shapeId="0" xr:uid="{C3D2F09A-E094-4A9B-A901-AD05114A7F5C}">
      <text>
        <r>
          <rPr>
            <sz val="8"/>
            <color indexed="81"/>
            <rFont val="Tahoma"/>
            <family val="2"/>
          </rPr>
          <t xml:space="preserve">Use EXTOXNET Environmental fate section to get available information on half life of biological activity on vegetation
</t>
        </r>
      </text>
    </comment>
    <comment ref="D575" authorId="0" shapeId="0" xr:uid="{1F837A13-58A1-4878-BB6A-90991BB74F17}">
      <text>
        <r>
          <rPr>
            <sz val="8"/>
            <color indexed="81"/>
            <rFont val="Tahoma"/>
            <family val="2"/>
          </rPr>
          <t xml:space="preserve">Toxicity to birds - 8 day LC50
N.B.  mg/l as quoted by EXTOXNET is the same as parts per million (ppm)
</t>
        </r>
      </text>
    </comment>
    <comment ref="D576" authorId="0" shapeId="0" xr:uid="{D755C8BA-BECB-4F3C-994F-84E4F36B8D63}">
      <text>
        <r>
          <rPr>
            <sz val="8"/>
            <color indexed="81"/>
            <rFont val="Tahoma"/>
            <family val="2"/>
          </rPr>
          <t xml:space="preserve">Toxicity to fish - 96 hr LC50
N.B.  mg/l as quoted by EXTOXNET is the same as parts per million (ppm)
</t>
        </r>
      </text>
    </comment>
    <comment ref="D577" authorId="0" shapeId="0" xr:uid="{68A6DE81-C725-42C4-A4D7-44DE3A3A1C6A}">
      <text>
        <r>
          <rPr>
            <sz val="8"/>
            <color indexed="81"/>
            <rFont val="Tahoma"/>
            <family val="2"/>
          </rPr>
          <t xml:space="preserve">EXTOXNET site usually provides a qualitative judgment on the impact of a chemical on bees
</t>
        </r>
      </text>
    </comment>
    <comment ref="D578" authorId="0" shapeId="0" xr:uid="{95BF93CF-ACA6-4513-A66B-9B6AD4673236}">
      <text>
        <r>
          <rPr>
            <sz val="8"/>
            <color indexed="81"/>
            <rFont val="Tahoma"/>
            <family val="2"/>
          </rPr>
          <t xml:space="preserve">EXTOXNET site usually provides a qualitative judgment on the impact of a chemical on beneficial arthropods
</t>
        </r>
      </text>
    </comment>
    <comment ref="D602" authorId="0" shapeId="0" xr:uid="{22BCD74D-896F-46C8-A3DC-B8CDDDCF9837}">
      <text>
        <r>
          <rPr>
            <sz val="8"/>
            <color indexed="81"/>
            <rFont val="Tahoma"/>
            <family val="2"/>
          </rPr>
          <t>Is the chemical in question systemic? or non systemic?  In the case of herbicides non-systemic status is assumed because they are not used on food crops.</t>
        </r>
      </text>
    </comment>
    <comment ref="D603" authorId="0" shapeId="0" xr:uid="{4A948038-3335-4DFA-B4EC-66E89C732DB2}">
      <text>
        <r>
          <rPr>
            <sz val="8"/>
            <color indexed="81"/>
            <rFont val="Tahoma"/>
            <family val="2"/>
          </rPr>
          <t xml:space="preserve">Acute dermal - LD50 for Rabbits/Rats (mg/kg)
</t>
        </r>
      </text>
    </comment>
    <comment ref="D604" authorId="0" shapeId="0" xr:uid="{405D382A-5E08-4B7F-9C0E-54F7F332AC7D}">
      <text>
        <r>
          <rPr>
            <sz val="8"/>
            <color indexed="81"/>
            <rFont val="Tahoma"/>
            <family val="2"/>
          </rPr>
          <t xml:space="preserve">Are there reports of long term reproductive effects (ability to produce offspring) due to exposure to the chemical in question
</t>
        </r>
      </text>
    </comment>
    <comment ref="D605" authorId="0" shapeId="0" xr:uid="{1CCBFE90-6233-40AA-B7CF-1CD13E0214C4}">
      <text>
        <r>
          <rPr>
            <sz val="8"/>
            <color indexed="81"/>
            <rFont val="Tahoma"/>
            <family val="2"/>
          </rPr>
          <t xml:space="preserve">Are there reports of long term teratogenic effects (deformities in unborn offspring) due to exposure to the chemical in question
</t>
        </r>
      </text>
    </comment>
    <comment ref="D606" authorId="0" shapeId="0" xr:uid="{B13BA431-DCFA-4812-909E-E22B2ADAAFAA}">
      <text>
        <r>
          <rPr>
            <sz val="8"/>
            <color indexed="81"/>
            <rFont val="Tahoma"/>
            <family val="2"/>
          </rPr>
          <t xml:space="preserve">Are there reports of long term mutagenic effects (permanent changes in hereditary material such as genes and chromosomes) due to exposure to the chemical in question
</t>
        </r>
      </text>
    </comment>
    <comment ref="D607" authorId="0" shapeId="0" xr:uid="{ADFA9B8C-0093-487D-981A-70C771486D59}">
      <text>
        <r>
          <rPr>
            <sz val="8"/>
            <color indexed="81"/>
            <rFont val="Tahoma"/>
            <family val="2"/>
          </rPr>
          <t xml:space="preserve">Are there reports of long term oncogenic effects (tumour growth) due to exposure to the chemical in question
</t>
        </r>
      </text>
    </comment>
    <comment ref="D608" authorId="0" shapeId="0" xr:uid="{31752AC2-0F3C-4CF4-AE4D-78CCAA850352}">
      <text>
        <r>
          <rPr>
            <sz val="8"/>
            <color indexed="81"/>
            <rFont val="Tahoma"/>
            <family val="2"/>
          </rPr>
          <t>Soil residue half life in days</t>
        </r>
      </text>
    </comment>
    <comment ref="D609" authorId="0" shapeId="0" xr:uid="{C22CE27C-BD38-44BB-A9E3-D0EC2CF53F13}">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610" authorId="0" shapeId="0" xr:uid="{1EAD0903-B7DF-4836-BFB8-C6AB45D14A1B}">
      <text>
        <r>
          <rPr>
            <sz val="8"/>
            <color indexed="81"/>
            <rFont val="Tahoma"/>
            <family val="2"/>
          </rPr>
          <t xml:space="preserve">From the EXTOXNET data on environmental fate make a qualitative judgment about leaching potential.
</t>
        </r>
      </text>
    </comment>
    <comment ref="D611" authorId="0" shapeId="0" xr:uid="{8FFD98AD-742C-4E2A-88DD-65AF68D5C86B}">
      <text>
        <r>
          <rPr>
            <sz val="8"/>
            <color indexed="81"/>
            <rFont val="Tahoma"/>
            <family val="2"/>
          </rPr>
          <t xml:space="preserve">Use EXTOXNET Environmental fate section to get available information on half life of biological activity on vegetation
</t>
        </r>
      </text>
    </comment>
    <comment ref="D612" authorId="0" shapeId="0" xr:uid="{07DAD17D-F84E-4C0D-9066-78E808212746}">
      <text>
        <r>
          <rPr>
            <sz val="8"/>
            <color indexed="81"/>
            <rFont val="Tahoma"/>
            <family val="2"/>
          </rPr>
          <t xml:space="preserve">Toxicity to birds - 8 day LC50
N.B.  mg/l as quoted by EXTOXNET is the same as parts per million (ppm)
</t>
        </r>
      </text>
    </comment>
    <comment ref="D613" authorId="0" shapeId="0" xr:uid="{241017E6-DF6D-4CDC-8BE7-8F75583FBA18}">
      <text>
        <r>
          <rPr>
            <sz val="8"/>
            <color indexed="81"/>
            <rFont val="Tahoma"/>
            <family val="2"/>
          </rPr>
          <t xml:space="preserve">Toxicity to fish - 96 hr LC50
N.B.  mg/l as quoted by EXTOXNET is the same as parts per million (ppm)
</t>
        </r>
      </text>
    </comment>
    <comment ref="D614" authorId="0" shapeId="0" xr:uid="{79C1AD19-68A2-4113-860B-FA418FE2EE1B}">
      <text>
        <r>
          <rPr>
            <sz val="8"/>
            <color indexed="81"/>
            <rFont val="Tahoma"/>
            <family val="2"/>
          </rPr>
          <t xml:space="preserve">EXTOXNET site usually provides a qualitative judgment on the impact of a chemical on bees
</t>
        </r>
      </text>
    </comment>
    <comment ref="D615" authorId="0" shapeId="0" xr:uid="{3ECCCF46-A63F-4F86-8E63-B9261A4DF559}">
      <text>
        <r>
          <rPr>
            <sz val="8"/>
            <color indexed="81"/>
            <rFont val="Tahoma"/>
            <family val="2"/>
          </rPr>
          <t xml:space="preserve">EXTOXNET site usually provides a qualitative judgment on the impact of a chemical on beneficial arthropods
</t>
        </r>
      </text>
    </comment>
    <comment ref="D639" authorId="0" shapeId="0" xr:uid="{CA671A0F-8CB4-4A89-8083-226C2060095E}">
      <text>
        <r>
          <rPr>
            <sz val="8"/>
            <color indexed="81"/>
            <rFont val="Tahoma"/>
            <family val="2"/>
          </rPr>
          <t>Is the chemical in question systemic? or non systemic?  In the case of herbicides non-systemic status is assumed because they are not used on food crops.</t>
        </r>
      </text>
    </comment>
    <comment ref="D640" authorId="0" shapeId="0" xr:uid="{B02DAB9C-608F-4EF8-8A56-FC2FACFE4A37}">
      <text>
        <r>
          <rPr>
            <sz val="8"/>
            <color indexed="81"/>
            <rFont val="Tahoma"/>
            <family val="2"/>
          </rPr>
          <t xml:space="preserve">Acute dermal - LD50 for Rabbits/Rats (mg/kg)
</t>
        </r>
      </text>
    </comment>
    <comment ref="D641" authorId="0" shapeId="0" xr:uid="{46B6B1E1-9D73-4166-BB80-FFB051604D52}">
      <text>
        <r>
          <rPr>
            <sz val="8"/>
            <color indexed="81"/>
            <rFont val="Tahoma"/>
            <family val="2"/>
          </rPr>
          <t xml:space="preserve">Are there reports of long term reproductive effects (ability to produce offspring) due to exposure to the chemical in question
</t>
        </r>
      </text>
    </comment>
    <comment ref="D642" authorId="0" shapeId="0" xr:uid="{59CAA0C7-5565-4607-9004-07710757E6A7}">
      <text>
        <r>
          <rPr>
            <sz val="8"/>
            <color indexed="81"/>
            <rFont val="Tahoma"/>
            <family val="2"/>
          </rPr>
          <t xml:space="preserve">Are there reports of long term teratogenic effects (deformities in unborn offspring) due to exposure to the chemical in question
</t>
        </r>
      </text>
    </comment>
    <comment ref="D643" authorId="0" shapeId="0" xr:uid="{DF67ADE9-0A94-4E45-94CA-0CFAF2BFAEA4}">
      <text>
        <r>
          <rPr>
            <sz val="8"/>
            <color indexed="81"/>
            <rFont val="Tahoma"/>
            <family val="2"/>
          </rPr>
          <t xml:space="preserve">Are there reports of long term mutagenic effects (permanent changes in hereditary material such as genes and chromosomes) due to exposure to the chemical in question
</t>
        </r>
      </text>
    </comment>
    <comment ref="D644" authorId="0" shapeId="0" xr:uid="{82F20DD7-E992-4DEF-8AAE-392EF702A7BD}">
      <text>
        <r>
          <rPr>
            <sz val="8"/>
            <color indexed="81"/>
            <rFont val="Tahoma"/>
            <family val="2"/>
          </rPr>
          <t xml:space="preserve">Are there reports of long term oncogenic effects (tumour growth) due to exposure to the chemical in question
</t>
        </r>
      </text>
    </comment>
    <comment ref="D645" authorId="0" shapeId="0" xr:uid="{8C3A70D4-7F92-4560-BEB9-3FEE276AE2FE}">
      <text>
        <r>
          <rPr>
            <sz val="8"/>
            <color indexed="81"/>
            <rFont val="Tahoma"/>
            <family val="2"/>
          </rPr>
          <t>Soil residue half life in days</t>
        </r>
      </text>
    </comment>
    <comment ref="D646" authorId="0" shapeId="0" xr:uid="{C6944AA0-473C-46EF-BB32-F86E5DEE9DD0}">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647" authorId="0" shapeId="0" xr:uid="{0E6159A6-BE10-4E84-8579-A06E8AABF624}">
      <text>
        <r>
          <rPr>
            <sz val="8"/>
            <color indexed="81"/>
            <rFont val="Tahoma"/>
            <family val="2"/>
          </rPr>
          <t xml:space="preserve">From the EXTOXNET data on environmental fate make a qualitative judgment about leaching potential.
</t>
        </r>
      </text>
    </comment>
    <comment ref="D648" authorId="0" shapeId="0" xr:uid="{58A5EFB0-4C8B-4C4A-8224-4E4A97D0D685}">
      <text>
        <r>
          <rPr>
            <sz val="8"/>
            <color indexed="81"/>
            <rFont val="Tahoma"/>
            <family val="2"/>
          </rPr>
          <t xml:space="preserve">Use EXTOXNET Environmental fate section to get available information on half life of biological activity on vegetation
</t>
        </r>
      </text>
    </comment>
    <comment ref="D649" authorId="0" shapeId="0" xr:uid="{2461DC9E-E1FA-4B61-B72D-B135E190E714}">
      <text>
        <r>
          <rPr>
            <sz val="8"/>
            <color indexed="81"/>
            <rFont val="Tahoma"/>
            <family val="2"/>
          </rPr>
          <t xml:space="preserve">Toxicity to birds - 8 day LC50
N.B.  mg/l as quoted by EXTOXNET is the same as parts per million (ppm)
</t>
        </r>
      </text>
    </comment>
    <comment ref="D650" authorId="0" shapeId="0" xr:uid="{A281C530-662F-42CE-B784-E69719C9BB00}">
      <text>
        <r>
          <rPr>
            <sz val="8"/>
            <color indexed="81"/>
            <rFont val="Tahoma"/>
            <family val="2"/>
          </rPr>
          <t xml:space="preserve">Toxicity to fish - 96 hr LC50
N.B.  mg/l as quoted by EXTOXNET is the same as parts per million (ppm)
</t>
        </r>
      </text>
    </comment>
    <comment ref="D651" authorId="0" shapeId="0" xr:uid="{4C42ACE6-75F4-4BDC-B8A8-06ECE9833741}">
      <text>
        <r>
          <rPr>
            <sz val="8"/>
            <color indexed="81"/>
            <rFont val="Tahoma"/>
            <family val="2"/>
          </rPr>
          <t xml:space="preserve">EXTOXNET site usually provides a qualitative judgment on the impact of a chemical on bees
</t>
        </r>
      </text>
    </comment>
    <comment ref="D652" authorId="0" shapeId="0" xr:uid="{79B81DA9-9C67-4374-91B2-7171AE441847}">
      <text>
        <r>
          <rPr>
            <sz val="8"/>
            <color indexed="81"/>
            <rFont val="Tahoma"/>
            <family val="2"/>
          </rPr>
          <t xml:space="preserve">EXTOXNET site usually provides a qualitative judgment on the impact of a chemical on beneficial arthropods
</t>
        </r>
      </text>
    </comment>
    <comment ref="D676" authorId="0" shapeId="0" xr:uid="{7B740D9D-C360-4237-81CA-24402E0B8B6E}">
      <text>
        <r>
          <rPr>
            <sz val="8"/>
            <color indexed="81"/>
            <rFont val="Tahoma"/>
            <family val="2"/>
          </rPr>
          <t>Is the chemical in question systemic? or non systemic?  In the case of herbicides non-systemic status is assumed because they are not used on food crops.</t>
        </r>
      </text>
    </comment>
    <comment ref="D677" authorId="0" shapeId="0" xr:uid="{107DD4C0-BCB9-4B45-BE85-C5BF65C21BE9}">
      <text>
        <r>
          <rPr>
            <sz val="8"/>
            <color indexed="81"/>
            <rFont val="Tahoma"/>
            <family val="2"/>
          </rPr>
          <t xml:space="preserve">Acute dermal - LD50 for Rabbits/Rats (mg/kg)
</t>
        </r>
      </text>
    </comment>
    <comment ref="D678" authorId="0" shapeId="0" xr:uid="{9A41F0FC-4419-44AF-858C-3060759F54C1}">
      <text>
        <r>
          <rPr>
            <sz val="8"/>
            <color indexed="81"/>
            <rFont val="Tahoma"/>
            <family val="2"/>
          </rPr>
          <t xml:space="preserve">Are there reports of long term reproductive effects (ability to produce offspring) due to exposure to the chemical in question
</t>
        </r>
      </text>
    </comment>
    <comment ref="D679" authorId="0" shapeId="0" xr:uid="{A4C25E18-67CE-4927-BC74-EE40E3199E04}">
      <text>
        <r>
          <rPr>
            <sz val="8"/>
            <color indexed="81"/>
            <rFont val="Tahoma"/>
            <family val="2"/>
          </rPr>
          <t xml:space="preserve">Are there reports of long term teratogenic effects (deformities in unborn offspring) due to exposure to the chemical in question
</t>
        </r>
      </text>
    </comment>
    <comment ref="D680" authorId="0" shapeId="0" xr:uid="{2B29986C-7CD4-466E-B789-BF84EB5BB905}">
      <text>
        <r>
          <rPr>
            <sz val="8"/>
            <color indexed="81"/>
            <rFont val="Tahoma"/>
            <family val="2"/>
          </rPr>
          <t xml:space="preserve">Are there reports of long term mutagenic effects (permanent changes in hereditary material such as genes and chromosomes) due to exposure to the chemical in question
</t>
        </r>
      </text>
    </comment>
    <comment ref="D681" authorId="0" shapeId="0" xr:uid="{BBB078E2-C48E-4FA9-89FB-24797A951965}">
      <text>
        <r>
          <rPr>
            <sz val="8"/>
            <color indexed="81"/>
            <rFont val="Tahoma"/>
            <family val="2"/>
          </rPr>
          <t xml:space="preserve">Are there reports of long term oncogenic effects (tumour growth) due to exposure to the chemical in question
</t>
        </r>
      </text>
    </comment>
    <comment ref="D682" authorId="0" shapeId="0" xr:uid="{282162D3-6866-439A-A874-CD5B5C293774}">
      <text>
        <r>
          <rPr>
            <sz val="8"/>
            <color indexed="81"/>
            <rFont val="Tahoma"/>
            <family val="2"/>
          </rPr>
          <t>Soil residue half life in days</t>
        </r>
      </text>
    </comment>
    <comment ref="D683" authorId="0" shapeId="0" xr:uid="{AED32A48-69DB-4EAE-8CDA-D9B2F8717AD7}">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684" authorId="0" shapeId="0" xr:uid="{B4B24A2E-2187-4827-B195-BB8EA8306C82}">
      <text>
        <r>
          <rPr>
            <sz val="8"/>
            <color indexed="81"/>
            <rFont val="Tahoma"/>
            <family val="2"/>
          </rPr>
          <t xml:space="preserve">From the EXTOXNET data on environmental fate make a qualitative judgment about leaching potential.
</t>
        </r>
      </text>
    </comment>
    <comment ref="D685" authorId="0" shapeId="0" xr:uid="{24677D70-0252-42B8-AB12-15923DB60466}">
      <text>
        <r>
          <rPr>
            <sz val="8"/>
            <color indexed="81"/>
            <rFont val="Tahoma"/>
            <family val="2"/>
          </rPr>
          <t xml:space="preserve">Use EXTOXNET Environmental fate section to get available information on half life of biological activity on vegetation
</t>
        </r>
      </text>
    </comment>
    <comment ref="D686" authorId="0" shapeId="0" xr:uid="{574AA1D9-6535-4727-8738-68EBC5AF815B}">
      <text>
        <r>
          <rPr>
            <sz val="8"/>
            <color indexed="81"/>
            <rFont val="Tahoma"/>
            <family val="2"/>
          </rPr>
          <t xml:space="preserve">Toxicity to birds - 8 day LC50
N.B.  mg/l as quoted by EXTOXNET is the same as parts per million (ppm)
</t>
        </r>
      </text>
    </comment>
    <comment ref="D687" authorId="0" shapeId="0" xr:uid="{FEC638C4-739C-4589-A179-D1AB0010616C}">
      <text>
        <r>
          <rPr>
            <sz val="8"/>
            <color indexed="81"/>
            <rFont val="Tahoma"/>
            <family val="2"/>
          </rPr>
          <t xml:space="preserve">Toxicity to fish - 96 hr LC50
N.B.  mg/l as quoted by EXTOXNET is the same as parts per million (ppm)
</t>
        </r>
      </text>
    </comment>
    <comment ref="D688" authorId="0" shapeId="0" xr:uid="{88AB04EC-ACEA-4652-82F9-1485A93DAAD3}">
      <text>
        <r>
          <rPr>
            <sz val="8"/>
            <color indexed="81"/>
            <rFont val="Tahoma"/>
            <family val="2"/>
          </rPr>
          <t xml:space="preserve">EXTOXNET site usually provides a qualitative judgment on the impact of a chemical on bees
</t>
        </r>
      </text>
    </comment>
    <comment ref="D689" authorId="0" shapeId="0" xr:uid="{1FF2AF18-0011-4BE5-A781-ED6C212E8CAA}">
      <text>
        <r>
          <rPr>
            <sz val="8"/>
            <color indexed="81"/>
            <rFont val="Tahoma"/>
            <family val="2"/>
          </rPr>
          <t xml:space="preserve">EXTOXNET site usually provides a qualitative judgment on the impact of a chemical on beneficial arthropods
</t>
        </r>
      </text>
    </comment>
    <comment ref="D713" authorId="0" shapeId="0" xr:uid="{81CA10C8-C2A2-4142-B71C-937EEB3B9B01}">
      <text>
        <r>
          <rPr>
            <sz val="8"/>
            <color indexed="81"/>
            <rFont val="Tahoma"/>
            <family val="2"/>
          </rPr>
          <t>Is the chemical in question systemic? or non systemic?  In the case of herbicides non-systemic status is assumed because they are not used on food crops.</t>
        </r>
      </text>
    </comment>
    <comment ref="D714" authorId="0" shapeId="0" xr:uid="{4AD19A08-ECA3-4005-9A3C-8617512A0726}">
      <text>
        <r>
          <rPr>
            <sz val="8"/>
            <color indexed="81"/>
            <rFont val="Tahoma"/>
            <family val="2"/>
          </rPr>
          <t xml:space="preserve">Acute dermal - LD50 for Rabbits/Rats (mg/kg)
</t>
        </r>
      </text>
    </comment>
    <comment ref="D715" authorId="0" shapeId="0" xr:uid="{6FEA92DD-152A-4ACC-BB69-469311D5F8DB}">
      <text>
        <r>
          <rPr>
            <sz val="8"/>
            <color indexed="81"/>
            <rFont val="Tahoma"/>
            <family val="2"/>
          </rPr>
          <t xml:space="preserve">Are there reports of long term reproductive effects (ability to produce offspring) due to exposure to the chemical in question
</t>
        </r>
      </text>
    </comment>
    <comment ref="D716" authorId="0" shapeId="0" xr:uid="{77530F50-1BF4-429E-B1FD-CDB65C14AE92}">
      <text>
        <r>
          <rPr>
            <sz val="8"/>
            <color indexed="81"/>
            <rFont val="Tahoma"/>
            <family val="2"/>
          </rPr>
          <t xml:space="preserve">Are there reports of long term teratogenic effects (deformities in unborn offspring) due to exposure to the chemical in question
</t>
        </r>
      </text>
    </comment>
    <comment ref="D717" authorId="0" shapeId="0" xr:uid="{32D53E65-E88F-4E3F-845D-FC5DE292668B}">
      <text>
        <r>
          <rPr>
            <sz val="8"/>
            <color indexed="81"/>
            <rFont val="Tahoma"/>
            <family val="2"/>
          </rPr>
          <t xml:space="preserve">Are there reports of long term mutagenic effects (permanent changes in hereditary material such as genes and chromosomes) due to exposure to the chemical in question
</t>
        </r>
      </text>
    </comment>
    <comment ref="D718" authorId="0" shapeId="0" xr:uid="{A73C9537-350E-469F-90AB-A9C35F37B76B}">
      <text>
        <r>
          <rPr>
            <sz val="8"/>
            <color indexed="81"/>
            <rFont val="Tahoma"/>
            <family val="2"/>
          </rPr>
          <t xml:space="preserve">Are there reports of long term oncogenic effects (tumour growth) due to exposure to the chemical in question
</t>
        </r>
      </text>
    </comment>
    <comment ref="D719" authorId="0" shapeId="0" xr:uid="{95ABFED6-9A0C-48E1-9581-B4E830761B34}">
      <text>
        <r>
          <rPr>
            <sz val="8"/>
            <color indexed="81"/>
            <rFont val="Tahoma"/>
            <family val="2"/>
          </rPr>
          <t>Soil residue half life in days</t>
        </r>
      </text>
    </comment>
    <comment ref="D720" authorId="0" shapeId="0" xr:uid="{56EFFBA2-30D7-4FBB-A474-5B821CD35211}">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721" authorId="0" shapeId="0" xr:uid="{27214B3F-85B2-4397-AB72-E0F44A81B446}">
      <text>
        <r>
          <rPr>
            <sz val="8"/>
            <color indexed="81"/>
            <rFont val="Tahoma"/>
            <family val="2"/>
          </rPr>
          <t xml:space="preserve">From the EXTOXNET data on environmental fate make a qualitative judgment about leaching potential.
</t>
        </r>
      </text>
    </comment>
    <comment ref="D722" authorId="0" shapeId="0" xr:uid="{FEC58DD8-18DA-4458-B84C-FC517834E806}">
      <text>
        <r>
          <rPr>
            <sz val="8"/>
            <color indexed="81"/>
            <rFont val="Tahoma"/>
            <family val="2"/>
          </rPr>
          <t xml:space="preserve">Use EXTOXNET Environmental fate section to get available information on half life of biological activity on vegetation
</t>
        </r>
      </text>
    </comment>
    <comment ref="D723" authorId="0" shapeId="0" xr:uid="{F0420307-7CFE-4A94-975F-1928246DEF73}">
      <text>
        <r>
          <rPr>
            <sz val="8"/>
            <color indexed="81"/>
            <rFont val="Tahoma"/>
            <family val="2"/>
          </rPr>
          <t xml:space="preserve">Toxicity to birds - 8 day LC50
N.B.  mg/l as quoted by EXTOXNET is the same as parts per million (ppm)
</t>
        </r>
      </text>
    </comment>
    <comment ref="D724" authorId="0" shapeId="0" xr:uid="{6FC5A39C-04A5-404A-8C25-4C0C3C5996EA}">
      <text>
        <r>
          <rPr>
            <sz val="8"/>
            <color indexed="81"/>
            <rFont val="Tahoma"/>
            <family val="2"/>
          </rPr>
          <t xml:space="preserve">Toxicity to fish - 96 hr LC50
N.B.  mg/l as quoted by EXTOXNET is the same as parts per million (ppm)
</t>
        </r>
      </text>
    </comment>
    <comment ref="D725" authorId="0" shapeId="0" xr:uid="{897C534D-08DA-4DAE-AF4F-68DEABEC6BE6}">
      <text>
        <r>
          <rPr>
            <sz val="8"/>
            <color indexed="81"/>
            <rFont val="Tahoma"/>
            <family val="2"/>
          </rPr>
          <t xml:space="preserve">EXTOXNET site usually provides a qualitative judgment on the impact of a chemical on bees
</t>
        </r>
      </text>
    </comment>
    <comment ref="D726" authorId="0" shapeId="0" xr:uid="{DFE53EBF-191D-4233-A0CD-EACB03BD14E2}">
      <text>
        <r>
          <rPr>
            <sz val="8"/>
            <color indexed="81"/>
            <rFont val="Tahoma"/>
            <family val="2"/>
          </rPr>
          <t xml:space="preserve">EXTOXNET site usually provides a qualitative judgment on the impact of a chemical on beneficial arthropods
</t>
        </r>
      </text>
    </comment>
    <comment ref="D750" authorId="0" shapeId="0" xr:uid="{B58E963E-337B-4220-AC67-127E008345D2}">
      <text>
        <r>
          <rPr>
            <sz val="8"/>
            <color indexed="81"/>
            <rFont val="Tahoma"/>
            <family val="2"/>
          </rPr>
          <t>Is the chemical in question systemic? or non systemic?  In the case of herbicides non-systemic status is assumed because they are not used on food crops.</t>
        </r>
      </text>
    </comment>
    <comment ref="D751" authorId="0" shapeId="0" xr:uid="{13A39814-C3A2-4E05-A42F-6C9F1ACC13C2}">
      <text>
        <r>
          <rPr>
            <sz val="8"/>
            <color indexed="81"/>
            <rFont val="Tahoma"/>
            <family val="2"/>
          </rPr>
          <t xml:space="preserve">Acute dermal - LD50 for Rabbits/Rats (mg/kg)
</t>
        </r>
      </text>
    </comment>
    <comment ref="D752" authorId="0" shapeId="0" xr:uid="{F3463529-FC15-45A6-9CD1-16B62E5E1780}">
      <text>
        <r>
          <rPr>
            <sz val="8"/>
            <color indexed="81"/>
            <rFont val="Tahoma"/>
            <family val="2"/>
          </rPr>
          <t xml:space="preserve">Are there reports of long term reproductive effects (ability to produce offspring) due to exposure to the chemical in question
</t>
        </r>
      </text>
    </comment>
    <comment ref="D753" authorId="0" shapeId="0" xr:uid="{205006FB-7E22-435D-89F1-51AD87FDF865}">
      <text>
        <r>
          <rPr>
            <sz val="8"/>
            <color indexed="81"/>
            <rFont val="Tahoma"/>
            <family val="2"/>
          </rPr>
          <t xml:space="preserve">Are there reports of long term teratogenic effects (deformities in unborn offspring) due to exposure to the chemical in question
</t>
        </r>
      </text>
    </comment>
    <comment ref="D754" authorId="0" shapeId="0" xr:uid="{D3D02C0E-8E79-4035-A4E8-0AFCBE2B7FFE}">
      <text>
        <r>
          <rPr>
            <sz val="8"/>
            <color indexed="81"/>
            <rFont val="Tahoma"/>
            <family val="2"/>
          </rPr>
          <t xml:space="preserve">Are there reports of long term mutagenic effects (permanent changes in hereditary material such as genes and chromosomes) due to exposure to the chemical in question
</t>
        </r>
      </text>
    </comment>
    <comment ref="D755" authorId="0" shapeId="0" xr:uid="{9DEAC551-61E8-41BE-859F-8C3F3E5A1A96}">
      <text>
        <r>
          <rPr>
            <sz val="8"/>
            <color indexed="81"/>
            <rFont val="Tahoma"/>
            <family val="2"/>
          </rPr>
          <t xml:space="preserve">Are there reports of long term oncogenic effects (tumour growth) due to exposure to the chemical in question
</t>
        </r>
      </text>
    </comment>
    <comment ref="D756" authorId="0" shapeId="0" xr:uid="{F001566B-F01F-4EBB-B223-8F280E16F057}">
      <text>
        <r>
          <rPr>
            <sz val="8"/>
            <color indexed="81"/>
            <rFont val="Tahoma"/>
            <family val="2"/>
          </rPr>
          <t>Soil residue half life in days</t>
        </r>
      </text>
    </comment>
    <comment ref="D757" authorId="0" shapeId="0" xr:uid="{9AD3FF7B-42DF-4AE4-8727-F606B6F2262D}">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758" authorId="0" shapeId="0" xr:uid="{FD97E6DC-5125-4714-B495-45F21E535520}">
      <text>
        <r>
          <rPr>
            <sz val="8"/>
            <color indexed="81"/>
            <rFont val="Tahoma"/>
            <family val="2"/>
          </rPr>
          <t xml:space="preserve">From the EXTOXNET data on environmental fate make a qualitative judgment about leaching potential.
</t>
        </r>
      </text>
    </comment>
    <comment ref="D759" authorId="0" shapeId="0" xr:uid="{BA9755CF-1135-44B4-8286-9A2DC420797B}">
      <text>
        <r>
          <rPr>
            <sz val="8"/>
            <color indexed="81"/>
            <rFont val="Tahoma"/>
            <family val="2"/>
          </rPr>
          <t xml:space="preserve">Use EXTOXNET Environmental fate section to get available information on half life of biological activity on vegetation
</t>
        </r>
      </text>
    </comment>
    <comment ref="D760" authorId="0" shapeId="0" xr:uid="{212FAC96-FC51-4925-B98C-5DF67C79FF56}">
      <text>
        <r>
          <rPr>
            <sz val="8"/>
            <color indexed="81"/>
            <rFont val="Tahoma"/>
            <family val="2"/>
          </rPr>
          <t xml:space="preserve">Toxicity to birds - 8 day LC50
N.B.  mg/l as quoted by EXTOXNET is the same as parts per million (ppm)
</t>
        </r>
      </text>
    </comment>
    <comment ref="D761" authorId="0" shapeId="0" xr:uid="{53093834-F0E2-4FEF-A73D-03CF9AD74BE4}">
      <text>
        <r>
          <rPr>
            <sz val="8"/>
            <color indexed="81"/>
            <rFont val="Tahoma"/>
            <family val="2"/>
          </rPr>
          <t xml:space="preserve">Toxicity to fish - 96 hr LC50
N.B.  mg/l as quoted by EXTOXNET is the same as parts per million (ppm)
</t>
        </r>
      </text>
    </comment>
    <comment ref="D762" authorId="0" shapeId="0" xr:uid="{F6D78254-DCD9-4CA2-BBEF-02372B38A74D}">
      <text>
        <r>
          <rPr>
            <sz val="8"/>
            <color indexed="81"/>
            <rFont val="Tahoma"/>
            <family val="2"/>
          </rPr>
          <t xml:space="preserve">EXTOXNET site usually provides a qualitative judgment on the impact of a chemical on bees
</t>
        </r>
      </text>
    </comment>
    <comment ref="D763" authorId="0" shapeId="0" xr:uid="{BAD81039-3247-49DD-8006-ABF2069D9A93}">
      <text>
        <r>
          <rPr>
            <sz val="8"/>
            <color indexed="81"/>
            <rFont val="Tahoma"/>
            <family val="2"/>
          </rPr>
          <t xml:space="preserve">EXTOXNET site usually provides a qualitative judgment on the impact of a chemical on beneficial arthropods
</t>
        </r>
      </text>
    </comment>
    <comment ref="D787" authorId="0" shapeId="0" xr:uid="{A419167F-FBAF-4115-88A6-2FE2428D81F4}">
      <text>
        <r>
          <rPr>
            <sz val="8"/>
            <color indexed="81"/>
            <rFont val="Tahoma"/>
            <family val="2"/>
          </rPr>
          <t>Is the chemical in question systemic? or non systemic?  In the case of herbicides non-systemic status is assumed because they are not used on food crops.</t>
        </r>
      </text>
    </comment>
    <comment ref="D788" authorId="0" shapeId="0" xr:uid="{657F280A-AA63-45B1-9CE5-55C57527EB5D}">
      <text>
        <r>
          <rPr>
            <sz val="8"/>
            <color indexed="81"/>
            <rFont val="Tahoma"/>
            <family val="2"/>
          </rPr>
          <t xml:space="preserve">Acute dermal - LD50 for Rabbits/Rats (mg/kg)
</t>
        </r>
      </text>
    </comment>
    <comment ref="D789" authorId="0" shapeId="0" xr:uid="{2BC62BA5-580D-433E-B0D9-39E3E1C62AF1}">
      <text>
        <r>
          <rPr>
            <sz val="8"/>
            <color indexed="81"/>
            <rFont val="Tahoma"/>
            <family val="2"/>
          </rPr>
          <t xml:space="preserve">Are there reports of long term reproductive effects (ability to produce offspring) due to exposure to the chemical in question
</t>
        </r>
      </text>
    </comment>
    <comment ref="D790" authorId="0" shapeId="0" xr:uid="{5A6FE883-A98A-46AF-AFCD-F884E801F7BE}">
      <text>
        <r>
          <rPr>
            <sz val="8"/>
            <color indexed="81"/>
            <rFont val="Tahoma"/>
            <family val="2"/>
          </rPr>
          <t xml:space="preserve">Are there reports of long term teratogenic effects (deformities in unborn offspring) due to exposure to the chemical in question
</t>
        </r>
      </text>
    </comment>
    <comment ref="D791" authorId="0" shapeId="0" xr:uid="{93013AFF-B9FF-497C-AA28-0F512D87CA26}">
      <text>
        <r>
          <rPr>
            <sz val="8"/>
            <color indexed="81"/>
            <rFont val="Tahoma"/>
            <family val="2"/>
          </rPr>
          <t xml:space="preserve">Are there reports of long term mutagenic effects (permanent changes in hereditary material such as genes and chromosomes) due to exposure to the chemical in question
</t>
        </r>
      </text>
    </comment>
    <comment ref="D792" authorId="0" shapeId="0" xr:uid="{7592357D-6439-4EB6-A163-3C085CDD514B}">
      <text>
        <r>
          <rPr>
            <sz val="8"/>
            <color indexed="81"/>
            <rFont val="Tahoma"/>
            <family val="2"/>
          </rPr>
          <t xml:space="preserve">Are there reports of long term oncogenic effects (tumour growth) due to exposure to the chemical in question
</t>
        </r>
      </text>
    </comment>
    <comment ref="D793" authorId="0" shapeId="0" xr:uid="{C7A0C28B-A2F2-4805-A8D9-98AAC819CD99}">
      <text>
        <r>
          <rPr>
            <sz val="8"/>
            <color indexed="81"/>
            <rFont val="Tahoma"/>
            <family val="2"/>
          </rPr>
          <t>Soil residue half life in days</t>
        </r>
      </text>
    </comment>
    <comment ref="D794" authorId="0" shapeId="0" xr:uid="{2B28803F-586E-4817-897D-ADB40E965A0B}">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795" authorId="0" shapeId="0" xr:uid="{68F08E5B-2BB3-4D28-97C8-808D5E33518B}">
      <text>
        <r>
          <rPr>
            <sz val="8"/>
            <color indexed="81"/>
            <rFont val="Tahoma"/>
            <family val="2"/>
          </rPr>
          <t xml:space="preserve">From the EXTOXNET data on environmental fate make a qualitative judgment about leaching potential.
</t>
        </r>
      </text>
    </comment>
    <comment ref="D796" authorId="0" shapeId="0" xr:uid="{16D8089F-670A-4B2E-9B9D-A7695D545756}">
      <text>
        <r>
          <rPr>
            <sz val="8"/>
            <color indexed="81"/>
            <rFont val="Tahoma"/>
            <family val="2"/>
          </rPr>
          <t xml:space="preserve">Use EXTOXNET Environmental fate section to get available information on half life of biological activity on vegetation
</t>
        </r>
      </text>
    </comment>
    <comment ref="D797" authorId="0" shapeId="0" xr:uid="{F4C9A2C0-09B4-444D-9DEE-890ADF63B63A}">
      <text>
        <r>
          <rPr>
            <sz val="8"/>
            <color indexed="81"/>
            <rFont val="Tahoma"/>
            <family val="2"/>
          </rPr>
          <t xml:space="preserve">Toxicity to birds - 8 day LC50
N.B.  mg/l as quoted by EXTOXNET is the same as parts per million (ppm)
</t>
        </r>
      </text>
    </comment>
    <comment ref="D798" authorId="0" shapeId="0" xr:uid="{BD76E997-195C-4844-94F3-CCB0E4EAE32B}">
      <text>
        <r>
          <rPr>
            <sz val="8"/>
            <color indexed="81"/>
            <rFont val="Tahoma"/>
            <family val="2"/>
          </rPr>
          <t xml:space="preserve">Toxicity to fish - 96 hr LC50
N.B.  mg/l as quoted by EXTOXNET is the same as parts per million (ppm)
</t>
        </r>
      </text>
    </comment>
    <comment ref="D799" authorId="0" shapeId="0" xr:uid="{A65347B2-1BB8-410E-8486-14F800138C43}">
      <text>
        <r>
          <rPr>
            <sz val="8"/>
            <color indexed="81"/>
            <rFont val="Tahoma"/>
            <family val="2"/>
          </rPr>
          <t xml:space="preserve">EXTOXNET site usually provides a qualitative judgment on the impact of a chemical on bees
</t>
        </r>
      </text>
    </comment>
    <comment ref="D800" authorId="0" shapeId="0" xr:uid="{63A8646F-68F4-4D12-8627-2DB0D5630112}">
      <text>
        <r>
          <rPr>
            <sz val="8"/>
            <color indexed="81"/>
            <rFont val="Tahoma"/>
            <family val="2"/>
          </rPr>
          <t xml:space="preserve">EXTOXNET site usually provides a qualitative judgment on the impact of a chemical on beneficial arthropods
</t>
        </r>
      </text>
    </comment>
    <comment ref="D824" authorId="0" shapeId="0" xr:uid="{0FECA99C-E87C-4222-953E-DD50EDC4FDD4}">
      <text>
        <r>
          <rPr>
            <sz val="8"/>
            <color indexed="81"/>
            <rFont val="Tahoma"/>
            <family val="2"/>
          </rPr>
          <t>Is the chemical in question systemic? or non systemic?  In the case of herbicides non-systemic status is assumed because they are not used on food crops.</t>
        </r>
      </text>
    </comment>
    <comment ref="D825" authorId="0" shapeId="0" xr:uid="{5685378B-C1DD-4E70-83A8-C42D470BB39F}">
      <text>
        <r>
          <rPr>
            <sz val="8"/>
            <color indexed="81"/>
            <rFont val="Tahoma"/>
            <family val="2"/>
          </rPr>
          <t xml:space="preserve">Acute dermal - LD50 for Rabbits/Rats (mg/kg)
</t>
        </r>
      </text>
    </comment>
    <comment ref="D826" authorId="0" shapeId="0" xr:uid="{EDA9224F-A912-4EBB-8539-07A88A6C7373}">
      <text>
        <r>
          <rPr>
            <sz val="8"/>
            <color indexed="81"/>
            <rFont val="Tahoma"/>
            <family val="2"/>
          </rPr>
          <t xml:space="preserve">Are there reports of long term reproductive effects (ability to produce offspring) due to exposure to the chemical in question
</t>
        </r>
      </text>
    </comment>
    <comment ref="D827" authorId="0" shapeId="0" xr:uid="{525BB1B2-D325-49D2-AC11-5DF8BE5F8930}">
      <text>
        <r>
          <rPr>
            <sz val="8"/>
            <color indexed="81"/>
            <rFont val="Tahoma"/>
            <family val="2"/>
          </rPr>
          <t xml:space="preserve">Are there reports of long term teratogenic effects (deformities in unborn offspring) due to exposure to the chemical in question
</t>
        </r>
      </text>
    </comment>
    <comment ref="D828" authorId="0" shapeId="0" xr:uid="{B829BC3B-7037-47AC-BF1F-7F2C328FA3A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829" authorId="0" shapeId="0" xr:uid="{A2E99AE8-577B-4AAB-BF32-CC56ACC45FBA}">
      <text>
        <r>
          <rPr>
            <sz val="8"/>
            <color indexed="81"/>
            <rFont val="Tahoma"/>
            <family val="2"/>
          </rPr>
          <t xml:space="preserve">Are there reports of long term oncogenic effects (tumour growth) due to exposure to the chemical in question
</t>
        </r>
      </text>
    </comment>
    <comment ref="D830" authorId="0" shapeId="0" xr:uid="{5C9D232A-E16C-46E0-A700-C52285337B9D}">
      <text>
        <r>
          <rPr>
            <sz val="8"/>
            <color indexed="81"/>
            <rFont val="Tahoma"/>
            <family val="2"/>
          </rPr>
          <t>Soil residue half life in days</t>
        </r>
      </text>
    </comment>
    <comment ref="D831" authorId="0" shapeId="0" xr:uid="{92DDCBAD-076B-4D34-A019-7BFCC0859A81}">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832" authorId="0" shapeId="0" xr:uid="{1A353ADD-CA87-41AC-B94F-1D3BA1D17498}">
      <text>
        <r>
          <rPr>
            <sz val="8"/>
            <color indexed="81"/>
            <rFont val="Tahoma"/>
            <family val="2"/>
          </rPr>
          <t xml:space="preserve">From the EXTOXNET data on environmental fate make a qualitative judgment about leaching potential.
</t>
        </r>
      </text>
    </comment>
    <comment ref="D833" authorId="0" shapeId="0" xr:uid="{EB7EE3B3-1F7D-44F7-865F-9C3D6073EC7A}">
      <text>
        <r>
          <rPr>
            <sz val="8"/>
            <color indexed="81"/>
            <rFont val="Tahoma"/>
            <family val="2"/>
          </rPr>
          <t xml:space="preserve">Use EXTOXNET Environmental fate section to get available information on half life of biological activity on vegetation
</t>
        </r>
      </text>
    </comment>
    <comment ref="D834" authorId="0" shapeId="0" xr:uid="{02785C5E-3E91-4175-83F6-8A5FF19A15F9}">
      <text>
        <r>
          <rPr>
            <sz val="8"/>
            <color indexed="81"/>
            <rFont val="Tahoma"/>
            <family val="2"/>
          </rPr>
          <t xml:space="preserve">Toxicity to birds - 8 day LC50
N.B.  mg/l as quoted by EXTOXNET is the same as parts per million (ppm)
</t>
        </r>
      </text>
    </comment>
    <comment ref="D835" authorId="0" shapeId="0" xr:uid="{19E522AD-CF22-4222-83B7-D08FCC223D32}">
      <text>
        <r>
          <rPr>
            <sz val="8"/>
            <color indexed="81"/>
            <rFont val="Tahoma"/>
            <family val="2"/>
          </rPr>
          <t xml:space="preserve">Toxicity to fish - 96 hr LC50
N.B.  mg/l as quoted by EXTOXNET is the same as parts per million (ppm)
</t>
        </r>
      </text>
    </comment>
    <comment ref="D836" authorId="0" shapeId="0" xr:uid="{2CE91D08-2239-4F4E-8420-E02D44D44EF8}">
      <text>
        <r>
          <rPr>
            <sz val="8"/>
            <color indexed="81"/>
            <rFont val="Tahoma"/>
            <family val="2"/>
          </rPr>
          <t xml:space="preserve">EXTOXNET site usually provides a qualitative judgment on the impact of a chemical on bees
</t>
        </r>
      </text>
    </comment>
    <comment ref="D837" authorId="0" shapeId="0" xr:uid="{F18FEA83-E303-4B3B-A196-47C33F0373CC}">
      <text>
        <r>
          <rPr>
            <sz val="8"/>
            <color indexed="81"/>
            <rFont val="Tahoma"/>
            <family val="2"/>
          </rPr>
          <t xml:space="preserve">EXTOXNET site usually provides a qualitative judgment on the impact of a chemical on beneficial arthropods
</t>
        </r>
      </text>
    </comment>
    <comment ref="D861" authorId="0" shapeId="0" xr:uid="{231BD7B2-575A-4589-9F3D-83F71E0E3BF7}">
      <text>
        <r>
          <rPr>
            <sz val="8"/>
            <color indexed="81"/>
            <rFont val="Tahoma"/>
            <family val="2"/>
          </rPr>
          <t>Is the chemical in question systemic? or non systemic?  In the case of herbicides non-systemic status is assumed because they are not used on food crops.</t>
        </r>
      </text>
    </comment>
    <comment ref="D862" authorId="0" shapeId="0" xr:uid="{E35727C1-63CE-4FB5-8466-25AB1289F5B3}">
      <text>
        <r>
          <rPr>
            <sz val="8"/>
            <color indexed="81"/>
            <rFont val="Tahoma"/>
            <family val="2"/>
          </rPr>
          <t xml:space="preserve">Acute dermal - LD50 for Rabbits/Rats (mg/kg)
</t>
        </r>
      </text>
    </comment>
    <comment ref="D863" authorId="0" shapeId="0" xr:uid="{064CE556-2CEF-4654-AA29-2C63FEEAA18A}">
      <text>
        <r>
          <rPr>
            <sz val="8"/>
            <color indexed="81"/>
            <rFont val="Tahoma"/>
            <family val="2"/>
          </rPr>
          <t xml:space="preserve">Are there reports of long term reproductive effects (ability to produce offspring) due to exposure to the chemical in question
</t>
        </r>
      </text>
    </comment>
    <comment ref="D864" authorId="0" shapeId="0" xr:uid="{735A9449-6C34-4726-A4BE-05F6C4A600FB}">
      <text>
        <r>
          <rPr>
            <sz val="8"/>
            <color indexed="81"/>
            <rFont val="Tahoma"/>
            <family val="2"/>
          </rPr>
          <t xml:space="preserve">Are there reports of long term teratogenic effects (deformities in unborn offspring) due to exposure to the chemical in question
</t>
        </r>
      </text>
    </comment>
    <comment ref="D865" authorId="0" shapeId="0" xr:uid="{29822DBC-D0E1-45FA-8ED2-30A714EA4975}">
      <text>
        <r>
          <rPr>
            <sz val="8"/>
            <color indexed="81"/>
            <rFont val="Tahoma"/>
            <family val="2"/>
          </rPr>
          <t xml:space="preserve">Are there reports of long term mutagenic effects (permanent changes in hereditary material such as genes and chromosomes) due to exposure to the chemical in question
</t>
        </r>
      </text>
    </comment>
    <comment ref="D866" authorId="0" shapeId="0" xr:uid="{878C7D92-F47E-4881-9AC8-A2D7AD9F0B20}">
      <text>
        <r>
          <rPr>
            <sz val="8"/>
            <color indexed="81"/>
            <rFont val="Tahoma"/>
            <family val="2"/>
          </rPr>
          <t xml:space="preserve">Are there reports of long term oncogenic effects (tumour growth) due to exposure to the chemical in question
</t>
        </r>
      </text>
    </comment>
    <comment ref="D867" authorId="0" shapeId="0" xr:uid="{1DFDC1A8-705E-4915-95B0-96D321A7E314}">
      <text>
        <r>
          <rPr>
            <sz val="8"/>
            <color indexed="81"/>
            <rFont val="Tahoma"/>
            <family val="2"/>
          </rPr>
          <t>Soil residue half life in days</t>
        </r>
      </text>
    </comment>
    <comment ref="D868" authorId="0" shapeId="0" xr:uid="{3C4B009F-BBB3-44D9-A85A-086D00BADD0A}">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869" authorId="0" shapeId="0" xr:uid="{3F1705B2-6C57-4FE7-96C0-44C1AE34F370}">
      <text>
        <r>
          <rPr>
            <sz val="8"/>
            <color indexed="81"/>
            <rFont val="Tahoma"/>
            <family val="2"/>
          </rPr>
          <t xml:space="preserve">From the EXTOXNET data on environmental fate make a qualitative judgment about leaching potential.
</t>
        </r>
      </text>
    </comment>
    <comment ref="D870" authorId="0" shapeId="0" xr:uid="{8A51C0C8-2E71-4EB3-812B-1D60BDE636E6}">
      <text>
        <r>
          <rPr>
            <sz val="8"/>
            <color indexed="81"/>
            <rFont val="Tahoma"/>
            <family val="2"/>
          </rPr>
          <t xml:space="preserve">Use EXTOXNET Environmental fate section to get available information on half life of biological activity on vegetation
</t>
        </r>
      </text>
    </comment>
    <comment ref="D871" authorId="0" shapeId="0" xr:uid="{6554F855-90EB-40DC-904F-8D7EA1B4AE06}">
      <text>
        <r>
          <rPr>
            <sz val="8"/>
            <color indexed="81"/>
            <rFont val="Tahoma"/>
            <family val="2"/>
          </rPr>
          <t xml:space="preserve">Toxicity to birds - 8 day LC50
N.B.  mg/l as quoted by EXTOXNET is the same as parts per million (ppm)
</t>
        </r>
      </text>
    </comment>
    <comment ref="D872" authorId="0" shapeId="0" xr:uid="{025091E1-587D-4A92-8713-64C26AE27E7D}">
      <text>
        <r>
          <rPr>
            <sz val="8"/>
            <color indexed="81"/>
            <rFont val="Tahoma"/>
            <family val="2"/>
          </rPr>
          <t xml:space="preserve">Toxicity to fish - 96 hr LC50
N.B.  mg/l as quoted by EXTOXNET is the same as parts per million (ppm)
</t>
        </r>
      </text>
    </comment>
    <comment ref="D873" authorId="0" shapeId="0" xr:uid="{D6C15AB4-78C0-4381-8BCB-0F57B90C4768}">
      <text>
        <r>
          <rPr>
            <sz val="8"/>
            <color indexed="81"/>
            <rFont val="Tahoma"/>
            <family val="2"/>
          </rPr>
          <t xml:space="preserve">EXTOXNET site usually provides a qualitative judgment on the impact of a chemical on bees
</t>
        </r>
      </text>
    </comment>
    <comment ref="D874" authorId="0" shapeId="0" xr:uid="{275E78ED-5B8B-4164-BDA3-71A5E0B13096}">
      <text>
        <r>
          <rPr>
            <sz val="8"/>
            <color indexed="81"/>
            <rFont val="Tahoma"/>
            <family val="2"/>
          </rPr>
          <t xml:space="preserve">EXTOXNET site usually provides a qualitative judgment on the impact of a chemical on beneficial arthropods
</t>
        </r>
      </text>
    </comment>
    <comment ref="D898" authorId="0" shapeId="0" xr:uid="{E13BCB09-38AA-44A6-8AF1-9554B2F91A7C}">
      <text>
        <r>
          <rPr>
            <sz val="8"/>
            <color indexed="81"/>
            <rFont val="Tahoma"/>
            <family val="2"/>
          </rPr>
          <t>Is the chemical in question systemic? or non systemic?  In the case of herbicides non-systemic status is assumed because they are not used on food crops.</t>
        </r>
      </text>
    </comment>
    <comment ref="D899" authorId="0" shapeId="0" xr:uid="{162074B2-85CD-4BC7-BF49-5916ED80B79A}">
      <text>
        <r>
          <rPr>
            <sz val="8"/>
            <color indexed="81"/>
            <rFont val="Tahoma"/>
            <family val="2"/>
          </rPr>
          <t xml:space="preserve">Acute dermal - LD50 for Rabbits/Rats (mg/kg)
</t>
        </r>
      </text>
    </comment>
    <comment ref="D900" authorId="0" shapeId="0" xr:uid="{6E2B5DED-D90D-4567-A6D4-B55558DA9737}">
      <text>
        <r>
          <rPr>
            <sz val="8"/>
            <color indexed="81"/>
            <rFont val="Tahoma"/>
            <family val="2"/>
          </rPr>
          <t xml:space="preserve">Are there reports of long term reproductive effects (ability to produce offspring) due to exposure to the chemical in question
</t>
        </r>
      </text>
    </comment>
    <comment ref="D901" authorId="0" shapeId="0" xr:uid="{93902C1C-EF96-4EF4-B501-9A62610DB84D}">
      <text>
        <r>
          <rPr>
            <sz val="8"/>
            <color indexed="81"/>
            <rFont val="Tahoma"/>
            <family val="2"/>
          </rPr>
          <t xml:space="preserve">Are there reports of long term teratogenic effects (deformities in unborn offspring) due to exposure to the chemical in question
</t>
        </r>
      </text>
    </comment>
    <comment ref="D902" authorId="0" shapeId="0" xr:uid="{0B5E1F2C-A046-45CA-8471-2CF90D0CA260}">
      <text>
        <r>
          <rPr>
            <sz val="8"/>
            <color indexed="81"/>
            <rFont val="Tahoma"/>
            <family val="2"/>
          </rPr>
          <t xml:space="preserve">Are there reports of long term mutagenic effects (permanent changes in hereditary material such as genes and chromosomes) due to exposure to the chemical in question
</t>
        </r>
      </text>
    </comment>
    <comment ref="D903" authorId="0" shapeId="0" xr:uid="{B510EAF1-1872-492E-9EB2-EF2D4A37A503}">
      <text>
        <r>
          <rPr>
            <sz val="8"/>
            <color indexed="81"/>
            <rFont val="Tahoma"/>
            <family val="2"/>
          </rPr>
          <t xml:space="preserve">Are there reports of long term oncogenic effects (tumour growth) due to exposure to the chemical in question
</t>
        </r>
      </text>
    </comment>
    <comment ref="D904" authorId="0" shapeId="0" xr:uid="{CC042DCC-795D-469B-90F3-DBF11494820D}">
      <text>
        <r>
          <rPr>
            <sz val="8"/>
            <color indexed="81"/>
            <rFont val="Tahoma"/>
            <family val="2"/>
          </rPr>
          <t>Soil residue half life in days</t>
        </r>
      </text>
    </comment>
    <comment ref="D905" authorId="0" shapeId="0" xr:uid="{0E5A38E9-D753-4B3D-83E5-B944F0524FB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906" authorId="0" shapeId="0" xr:uid="{43F3810F-ED25-47C5-992E-41683E6C561A}">
      <text>
        <r>
          <rPr>
            <sz val="8"/>
            <color indexed="81"/>
            <rFont val="Tahoma"/>
            <family val="2"/>
          </rPr>
          <t xml:space="preserve">From the EXTOXNET data on environmental fate make a qualitative judgment about leaching potential.
</t>
        </r>
      </text>
    </comment>
    <comment ref="D907" authorId="0" shapeId="0" xr:uid="{46131BE2-7D84-4757-AF37-B2597B38DDD7}">
      <text>
        <r>
          <rPr>
            <sz val="8"/>
            <color indexed="81"/>
            <rFont val="Tahoma"/>
            <family val="2"/>
          </rPr>
          <t xml:space="preserve">Use EXTOXNET Environmental fate section to get available information on half life of biological activity on vegetation
</t>
        </r>
      </text>
    </comment>
    <comment ref="D908" authorId="0" shapeId="0" xr:uid="{A6347B9D-2469-4F1C-879A-FD9F173784FB}">
      <text>
        <r>
          <rPr>
            <sz val="8"/>
            <color indexed="81"/>
            <rFont val="Tahoma"/>
            <family val="2"/>
          </rPr>
          <t xml:space="preserve">Toxicity to birds - 8 day LC50
N.B.  mg/l as quoted by EXTOXNET is the same as parts per million (ppm)
</t>
        </r>
      </text>
    </comment>
    <comment ref="D909" authorId="0" shapeId="0" xr:uid="{5F51DDC7-918C-4063-A653-082AF18E7198}">
      <text>
        <r>
          <rPr>
            <sz val="8"/>
            <color indexed="81"/>
            <rFont val="Tahoma"/>
            <family val="2"/>
          </rPr>
          <t xml:space="preserve">Toxicity to fish - 96 hr LC50
N.B.  mg/l as quoted by EXTOXNET is the same as parts per million (ppm)
</t>
        </r>
      </text>
    </comment>
    <comment ref="D910" authorId="0" shapeId="0" xr:uid="{6AD7FC09-20E2-40D3-8CE6-ED98C147AA5D}">
      <text>
        <r>
          <rPr>
            <sz val="8"/>
            <color indexed="81"/>
            <rFont val="Tahoma"/>
            <family val="2"/>
          </rPr>
          <t xml:space="preserve">EXTOXNET site usually provides a qualitative judgment on the impact of a chemical on bees
</t>
        </r>
      </text>
    </comment>
    <comment ref="D911" authorId="0" shapeId="0" xr:uid="{89442645-2FE5-4954-B800-F26C44C62F6B}">
      <text>
        <r>
          <rPr>
            <sz val="8"/>
            <color indexed="81"/>
            <rFont val="Tahoma"/>
            <family val="2"/>
          </rPr>
          <t xml:space="preserve">EXTOXNET site usually provides a qualitative judgment on the impact of a chemical on beneficial arthropods
</t>
        </r>
      </text>
    </comment>
    <comment ref="D935" authorId="0" shapeId="0" xr:uid="{7C564FCE-200B-493F-BA8D-52D8E9E3A2B2}">
      <text>
        <r>
          <rPr>
            <sz val="8"/>
            <color indexed="81"/>
            <rFont val="Tahoma"/>
            <family val="2"/>
          </rPr>
          <t>Is the chemical in question systemic? or non systemic?  In the case of herbicides non-systemic status is assumed because they are not used on food crops.</t>
        </r>
      </text>
    </comment>
    <comment ref="D936" authorId="0" shapeId="0" xr:uid="{22E09A90-92BA-41AE-9112-A02815539254}">
      <text>
        <r>
          <rPr>
            <sz val="8"/>
            <color indexed="81"/>
            <rFont val="Tahoma"/>
            <family val="2"/>
          </rPr>
          <t xml:space="preserve">Acute dermal - LD50 for Rabbits/Rats (mg/kg)
</t>
        </r>
      </text>
    </comment>
    <comment ref="D937" authorId="0" shapeId="0" xr:uid="{4C8E4FBA-3EEC-477D-8C8B-06EB0150B7BB}">
      <text>
        <r>
          <rPr>
            <sz val="8"/>
            <color indexed="81"/>
            <rFont val="Tahoma"/>
            <family val="2"/>
          </rPr>
          <t xml:space="preserve">Are there reports of long term reproductive effects (ability to produce offspring) due to exposure to the chemical in question
</t>
        </r>
      </text>
    </comment>
    <comment ref="D938" authorId="0" shapeId="0" xr:uid="{05E7BB47-FAFB-481F-B71A-F4784141C1A8}">
      <text>
        <r>
          <rPr>
            <sz val="8"/>
            <color indexed="81"/>
            <rFont val="Tahoma"/>
            <family val="2"/>
          </rPr>
          <t xml:space="preserve">Are there reports of long term teratogenic effects (deformities in unborn offspring) due to exposure to the chemical in question
</t>
        </r>
      </text>
    </comment>
    <comment ref="D939" authorId="0" shapeId="0" xr:uid="{395C1634-00D9-4835-B107-BE90C5D32E30}">
      <text>
        <r>
          <rPr>
            <sz val="8"/>
            <color indexed="81"/>
            <rFont val="Tahoma"/>
            <family val="2"/>
          </rPr>
          <t xml:space="preserve">Are there reports of long term mutagenic effects (permanent changes in hereditary material such as genes and chromosomes) due to exposure to the chemical in question
</t>
        </r>
      </text>
    </comment>
    <comment ref="D940" authorId="0" shapeId="0" xr:uid="{D501C987-7397-4E92-A9D6-CE8F3526F27D}">
      <text>
        <r>
          <rPr>
            <sz val="8"/>
            <color indexed="81"/>
            <rFont val="Tahoma"/>
            <family val="2"/>
          </rPr>
          <t xml:space="preserve">Are there reports of long term oncogenic effects (tumour growth) due to exposure to the chemical in question
</t>
        </r>
      </text>
    </comment>
    <comment ref="D941" authorId="0" shapeId="0" xr:uid="{B94E9970-57A8-45FD-8E5F-BC56D7CC696D}">
      <text>
        <r>
          <rPr>
            <sz val="8"/>
            <color indexed="81"/>
            <rFont val="Tahoma"/>
            <family val="2"/>
          </rPr>
          <t>Soil residue half life in days</t>
        </r>
      </text>
    </comment>
    <comment ref="D942" authorId="0" shapeId="0" xr:uid="{CE5BB508-91EF-48CF-876C-4F8A059F3FB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943" authorId="0" shapeId="0" xr:uid="{46ACEB74-3681-487A-AC2D-D27D43181D52}">
      <text>
        <r>
          <rPr>
            <sz val="8"/>
            <color indexed="81"/>
            <rFont val="Tahoma"/>
            <family val="2"/>
          </rPr>
          <t xml:space="preserve">From the EXTOXNET data on environmental fate make a qualitative judgment about leaching potential.
</t>
        </r>
      </text>
    </comment>
    <comment ref="D944" authorId="0" shapeId="0" xr:uid="{8CA2E245-ACF7-4A7E-BD35-AFD71A34CBB1}">
      <text>
        <r>
          <rPr>
            <sz val="8"/>
            <color indexed="81"/>
            <rFont val="Tahoma"/>
            <family val="2"/>
          </rPr>
          <t xml:space="preserve">Use EXTOXNET Environmental fate section to get available information on half life of biological activity on vegetation
</t>
        </r>
      </text>
    </comment>
    <comment ref="D945" authorId="0" shapeId="0" xr:uid="{71F7317D-0F6E-4267-B929-ECB714A6AD86}">
      <text>
        <r>
          <rPr>
            <sz val="8"/>
            <color indexed="81"/>
            <rFont val="Tahoma"/>
            <family val="2"/>
          </rPr>
          <t xml:space="preserve">Toxicity to birds - 8 day LC50
N.B.  mg/l as quoted by EXTOXNET is the same as parts per million (ppm)
</t>
        </r>
      </text>
    </comment>
    <comment ref="D946" authorId="0" shapeId="0" xr:uid="{CE076E2D-A6DF-4CB3-B2C4-054CF975AAB7}">
      <text>
        <r>
          <rPr>
            <sz val="8"/>
            <color indexed="81"/>
            <rFont val="Tahoma"/>
            <family val="2"/>
          </rPr>
          <t xml:space="preserve">Toxicity to fish - 96 hr LC50
N.B.  mg/l as quoted by EXTOXNET is the same as parts per million (ppm)
</t>
        </r>
      </text>
    </comment>
    <comment ref="D947" authorId="0" shapeId="0" xr:uid="{EAA13139-6BCC-41C3-A930-FF63FAD06C7E}">
      <text>
        <r>
          <rPr>
            <sz val="8"/>
            <color indexed="81"/>
            <rFont val="Tahoma"/>
            <family val="2"/>
          </rPr>
          <t xml:space="preserve">EXTOXNET site usually provides a qualitative judgment on the impact of a chemical on bees
</t>
        </r>
      </text>
    </comment>
    <comment ref="D948" authorId="0" shapeId="0" xr:uid="{3D84AC83-DFD9-4BE6-B324-8F3683906E6B}">
      <text>
        <r>
          <rPr>
            <sz val="8"/>
            <color indexed="81"/>
            <rFont val="Tahoma"/>
            <family val="2"/>
          </rPr>
          <t xml:space="preserve">EXTOXNET site usually provides a qualitative judgment on the impact of a chemical on beneficial arthropods
</t>
        </r>
      </text>
    </comment>
    <comment ref="D972" authorId="0" shapeId="0" xr:uid="{8943B6B4-311F-4220-B4EB-014BEE135E81}">
      <text>
        <r>
          <rPr>
            <sz val="8"/>
            <color indexed="81"/>
            <rFont val="Tahoma"/>
            <family val="2"/>
          </rPr>
          <t>Is the chemical in question systemic? or non systemic?  In the case of herbicides non-systemic status is assumed because they are not used on food crops.</t>
        </r>
      </text>
    </comment>
    <comment ref="D973" authorId="0" shapeId="0" xr:uid="{FE6468B6-E6DD-410E-B31D-3B8FF81B3B6A}">
      <text>
        <r>
          <rPr>
            <sz val="8"/>
            <color indexed="81"/>
            <rFont val="Tahoma"/>
            <family val="2"/>
          </rPr>
          <t xml:space="preserve">Acute dermal - LD50 for Rabbits/Rats (mg/kg)
</t>
        </r>
      </text>
    </comment>
    <comment ref="D974" authorId="0" shapeId="0" xr:uid="{4820099D-0B5C-4314-A2B4-3701BBAC468F}">
      <text>
        <r>
          <rPr>
            <sz val="8"/>
            <color indexed="81"/>
            <rFont val="Tahoma"/>
            <family val="2"/>
          </rPr>
          <t xml:space="preserve">Are there reports of long term reproductive effects (ability to produce offspring) due to exposure to the chemical in question
</t>
        </r>
      </text>
    </comment>
    <comment ref="D975" authorId="0" shapeId="0" xr:uid="{8D11F65E-38A6-4264-A1FB-B935131562FE}">
      <text>
        <r>
          <rPr>
            <sz val="8"/>
            <color indexed="81"/>
            <rFont val="Tahoma"/>
            <family val="2"/>
          </rPr>
          <t xml:space="preserve">Are there reports of long term teratogenic effects (deformities in unborn offspring) due to exposure to the chemical in question
</t>
        </r>
      </text>
    </comment>
    <comment ref="D976" authorId="0" shapeId="0" xr:uid="{B6F59174-85B0-4F3C-8615-A40517AF7EC7}">
      <text>
        <r>
          <rPr>
            <sz val="8"/>
            <color indexed="81"/>
            <rFont val="Tahoma"/>
            <family val="2"/>
          </rPr>
          <t xml:space="preserve">Are there reports of long term mutagenic effects (permanent changes in hereditary material such as genes and chromosomes) due to exposure to the chemical in question
</t>
        </r>
      </text>
    </comment>
    <comment ref="D977" authorId="0" shapeId="0" xr:uid="{3547FFD1-7D15-4245-8BFC-0D7106CDEB96}">
      <text>
        <r>
          <rPr>
            <sz val="8"/>
            <color indexed="81"/>
            <rFont val="Tahoma"/>
            <family val="2"/>
          </rPr>
          <t xml:space="preserve">Are there reports of long term oncogenic effects (tumour growth) due to exposure to the chemical in question
</t>
        </r>
      </text>
    </comment>
    <comment ref="D978" authorId="0" shapeId="0" xr:uid="{788A4744-3499-4462-BAEB-3A1184D3EA58}">
      <text>
        <r>
          <rPr>
            <sz val="8"/>
            <color indexed="81"/>
            <rFont val="Tahoma"/>
            <family val="2"/>
          </rPr>
          <t>Soil residue half life in days</t>
        </r>
      </text>
    </comment>
    <comment ref="D979" authorId="0" shapeId="0" xr:uid="{9E09E607-26C7-4A61-997C-23383B6E109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980" authorId="0" shapeId="0" xr:uid="{ABF175ED-11D1-4F7A-818D-6A7D6A1654AA}">
      <text>
        <r>
          <rPr>
            <sz val="8"/>
            <color indexed="81"/>
            <rFont val="Tahoma"/>
            <family val="2"/>
          </rPr>
          <t xml:space="preserve">From the EXTOXNET data on environmental fate make a qualitative judgment about leaching potential.
</t>
        </r>
      </text>
    </comment>
    <comment ref="D981" authorId="0" shapeId="0" xr:uid="{6611A630-99BF-44AA-AD8F-1FA9BE3B78DE}">
      <text>
        <r>
          <rPr>
            <sz val="8"/>
            <color indexed="81"/>
            <rFont val="Tahoma"/>
            <family val="2"/>
          </rPr>
          <t xml:space="preserve">Use EXTOXNET Environmental fate section to get available information on half life of biological activity on vegetation
</t>
        </r>
      </text>
    </comment>
    <comment ref="D982" authorId="0" shapeId="0" xr:uid="{933E2113-62BE-4B3B-AFAD-485C9184CA6D}">
      <text>
        <r>
          <rPr>
            <sz val="8"/>
            <color indexed="81"/>
            <rFont val="Tahoma"/>
            <family val="2"/>
          </rPr>
          <t xml:space="preserve">Toxicity to birds - 8 day LC50
N.B.  mg/l as quoted by EXTOXNET is the same as parts per million (ppm)
</t>
        </r>
      </text>
    </comment>
    <comment ref="D983" authorId="0" shapeId="0" xr:uid="{6C83F53F-3FF4-493B-A5EB-07D04E3B5F4B}">
      <text>
        <r>
          <rPr>
            <sz val="8"/>
            <color indexed="81"/>
            <rFont val="Tahoma"/>
            <family val="2"/>
          </rPr>
          <t xml:space="preserve">Toxicity to fish - 96 hr LC50
N.B.  mg/l as quoted by EXTOXNET is the same as parts per million (ppm)
</t>
        </r>
      </text>
    </comment>
    <comment ref="D984" authorId="0" shapeId="0" xr:uid="{99A3585C-141D-4EAE-810D-1E3869640476}">
      <text>
        <r>
          <rPr>
            <sz val="8"/>
            <color indexed="81"/>
            <rFont val="Tahoma"/>
            <family val="2"/>
          </rPr>
          <t xml:space="preserve">EXTOXNET site usually provides a qualitative judgment on the impact of a chemical on bees
</t>
        </r>
      </text>
    </comment>
    <comment ref="D985" authorId="0" shapeId="0" xr:uid="{2139D7FC-44E0-4F41-B3A5-A5BDF5F9012E}">
      <text>
        <r>
          <rPr>
            <sz val="8"/>
            <color indexed="81"/>
            <rFont val="Tahoma"/>
            <family val="2"/>
          </rPr>
          <t xml:space="preserve">EXTOXNET site usually provides a qualitative judgment on the impact of a chemical on beneficial arthropods
</t>
        </r>
      </text>
    </comment>
    <comment ref="D1009" authorId="0" shapeId="0" xr:uid="{EA81F9C5-4810-4094-9B8F-FA53E9B8C9D8}">
      <text>
        <r>
          <rPr>
            <sz val="8"/>
            <color indexed="81"/>
            <rFont val="Tahoma"/>
            <family val="2"/>
          </rPr>
          <t>Is the chemical in question systemic? or non systemic?  In the case of herbicides non-systemic status is assumed because they are not used on food crops.</t>
        </r>
      </text>
    </comment>
    <comment ref="D1010" authorId="0" shapeId="0" xr:uid="{F8EE7B38-E5F9-4F61-B90D-11B494983E5A}">
      <text>
        <r>
          <rPr>
            <sz val="8"/>
            <color indexed="81"/>
            <rFont val="Tahoma"/>
            <family val="2"/>
          </rPr>
          <t xml:space="preserve">Acute dermal - LD50 for Rabbits/Rats (mg/kg)
</t>
        </r>
      </text>
    </comment>
    <comment ref="D1011" authorId="0" shapeId="0" xr:uid="{48307213-70D5-4526-ADBD-0C637A3761C1}">
      <text>
        <r>
          <rPr>
            <sz val="8"/>
            <color indexed="81"/>
            <rFont val="Tahoma"/>
            <family val="2"/>
          </rPr>
          <t xml:space="preserve">Are there reports of long term reproductive effects (ability to produce offspring) due to exposure to the chemical in question
</t>
        </r>
      </text>
    </comment>
    <comment ref="D1012" authorId="0" shapeId="0" xr:uid="{FFAD95DE-D504-41B9-A3BA-90EC10A556ED}">
      <text>
        <r>
          <rPr>
            <sz val="8"/>
            <color indexed="81"/>
            <rFont val="Tahoma"/>
            <family val="2"/>
          </rPr>
          <t xml:space="preserve">Are there reports of long term teratogenic effects (deformities in unborn offspring) due to exposure to the chemical in question
</t>
        </r>
      </text>
    </comment>
    <comment ref="D1013" authorId="0" shapeId="0" xr:uid="{610C035A-5F40-405C-94AD-620A7AA96725}">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014" authorId="0" shapeId="0" xr:uid="{50AF6C4C-0DA5-4FC5-AE1E-D469DEA62A32}">
      <text>
        <r>
          <rPr>
            <sz val="8"/>
            <color indexed="81"/>
            <rFont val="Tahoma"/>
            <family val="2"/>
          </rPr>
          <t xml:space="preserve">Are there reports of long term oncogenic effects (tumour growth) due to exposure to the chemical in question
</t>
        </r>
      </text>
    </comment>
    <comment ref="D1015" authorId="0" shapeId="0" xr:uid="{F65AD3D0-8A39-4B4A-9EF1-78A9792FBD23}">
      <text>
        <r>
          <rPr>
            <sz val="8"/>
            <color indexed="81"/>
            <rFont val="Tahoma"/>
            <family val="2"/>
          </rPr>
          <t>Soil residue half life in days</t>
        </r>
      </text>
    </comment>
    <comment ref="D1016" authorId="0" shapeId="0" xr:uid="{F87FBCD9-0FCC-465F-89BC-E0F07F47EF43}">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017" authorId="0" shapeId="0" xr:uid="{8052240C-EE14-404D-AB81-4B44F69B4F65}">
      <text>
        <r>
          <rPr>
            <sz val="8"/>
            <color indexed="81"/>
            <rFont val="Tahoma"/>
            <family val="2"/>
          </rPr>
          <t xml:space="preserve">From the EXTOXNET data on environmental fate make a qualitative judgment about leaching potential.
</t>
        </r>
      </text>
    </comment>
    <comment ref="D1018" authorId="0" shapeId="0" xr:uid="{65526949-83DF-4493-A0D3-5DC3DBC50C27}">
      <text>
        <r>
          <rPr>
            <sz val="8"/>
            <color indexed="81"/>
            <rFont val="Tahoma"/>
            <family val="2"/>
          </rPr>
          <t xml:space="preserve">Use EXTOXNET Environmental fate section to get available information on half life of biological activity on vegetation
</t>
        </r>
      </text>
    </comment>
    <comment ref="D1019" authorId="0" shapeId="0" xr:uid="{2515F2FF-FF1B-43AF-8741-E36DD154CCEF}">
      <text>
        <r>
          <rPr>
            <sz val="8"/>
            <color indexed="81"/>
            <rFont val="Tahoma"/>
            <family val="2"/>
          </rPr>
          <t xml:space="preserve">Toxicity to birds - 8 day LC50
N.B.  mg/l as quoted by EXTOXNET is the same as parts per million (ppm)
</t>
        </r>
      </text>
    </comment>
    <comment ref="D1020" authorId="0" shapeId="0" xr:uid="{69A2C5DA-E207-483A-B022-F0ECCB489098}">
      <text>
        <r>
          <rPr>
            <sz val="8"/>
            <color indexed="81"/>
            <rFont val="Tahoma"/>
            <family val="2"/>
          </rPr>
          <t xml:space="preserve">Toxicity to fish - 96 hr LC50
N.B.  mg/l as quoted by EXTOXNET is the same as parts per million (ppm)
</t>
        </r>
      </text>
    </comment>
    <comment ref="D1021" authorId="0" shapeId="0" xr:uid="{84F7C427-84C0-4AA7-BA6C-D3E82CC222CD}">
      <text>
        <r>
          <rPr>
            <sz val="8"/>
            <color indexed="81"/>
            <rFont val="Tahoma"/>
            <family val="2"/>
          </rPr>
          <t xml:space="preserve">EXTOXNET site usually provides a qualitative judgment on the impact of a chemical on bees
</t>
        </r>
      </text>
    </comment>
    <comment ref="D1022" authorId="0" shapeId="0" xr:uid="{EEE74AA4-D940-49FC-AA2B-BF496B847605}">
      <text>
        <r>
          <rPr>
            <sz val="8"/>
            <color indexed="81"/>
            <rFont val="Tahoma"/>
            <family val="2"/>
          </rPr>
          <t xml:space="preserve">EXTOXNET site usually provides a qualitative judgment on the impact of a chemical on beneficial arthropods
</t>
        </r>
      </text>
    </comment>
    <comment ref="D1046" authorId="0" shapeId="0" xr:uid="{05A87399-D99C-494A-BD4F-E1E9ACB258CE}">
      <text>
        <r>
          <rPr>
            <sz val="8"/>
            <color indexed="81"/>
            <rFont val="Tahoma"/>
            <family val="2"/>
          </rPr>
          <t>Is the chemical in question systemic? or non systemic?  In the case of herbicides non-systemic status is assumed because they are not used on food crops.</t>
        </r>
      </text>
    </comment>
    <comment ref="D1047" authorId="0" shapeId="0" xr:uid="{EFE8FF49-22A0-4148-80C5-4F6DFEEFA13E}">
      <text>
        <r>
          <rPr>
            <sz val="8"/>
            <color indexed="81"/>
            <rFont val="Tahoma"/>
            <family val="2"/>
          </rPr>
          <t xml:space="preserve">Acute dermal - LD50 for Rabbits/Rats (mg/kg)
</t>
        </r>
      </text>
    </comment>
    <comment ref="D1048" authorId="0" shapeId="0" xr:uid="{B2C306A2-0758-442D-879B-651F1438F745}">
      <text>
        <r>
          <rPr>
            <sz val="8"/>
            <color indexed="81"/>
            <rFont val="Tahoma"/>
            <family val="2"/>
          </rPr>
          <t xml:space="preserve">Are there reports of long term reproductive effects (ability to produce offspring) due to exposure to the chemical in question
</t>
        </r>
      </text>
    </comment>
    <comment ref="D1049" authorId="0" shapeId="0" xr:uid="{00DFB9ED-D6AC-4A77-B124-810BC2081C00}">
      <text>
        <r>
          <rPr>
            <sz val="8"/>
            <color indexed="81"/>
            <rFont val="Tahoma"/>
            <family val="2"/>
          </rPr>
          <t xml:space="preserve">Are there reports of long term teratogenic effects (deformities in unborn offspring) due to exposure to the chemical in question
</t>
        </r>
      </text>
    </comment>
    <comment ref="D1050" authorId="0" shapeId="0" xr:uid="{EA24E6AB-70BB-449B-902A-6C895F3B9ADB}">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051" authorId="0" shapeId="0" xr:uid="{4277B089-280D-4AAD-AC3E-0F1BC8D9394B}">
      <text>
        <r>
          <rPr>
            <sz val="8"/>
            <color indexed="81"/>
            <rFont val="Tahoma"/>
            <family val="2"/>
          </rPr>
          <t xml:space="preserve">Are there reports of long term oncogenic effects (tumour growth) due to exposure to the chemical in question
</t>
        </r>
      </text>
    </comment>
    <comment ref="D1052" authorId="0" shapeId="0" xr:uid="{E094E0FC-3964-4311-8A65-3C9A1E345F23}">
      <text>
        <r>
          <rPr>
            <sz val="8"/>
            <color indexed="81"/>
            <rFont val="Tahoma"/>
            <family val="2"/>
          </rPr>
          <t>Soil residue half life in days</t>
        </r>
      </text>
    </comment>
    <comment ref="D1053" authorId="0" shapeId="0" xr:uid="{3D32FC04-5B49-4824-AA86-22AB84A65618}">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054" authorId="0" shapeId="0" xr:uid="{BB001003-5ED3-47C8-B72D-926D139005FD}">
      <text>
        <r>
          <rPr>
            <sz val="8"/>
            <color indexed="81"/>
            <rFont val="Tahoma"/>
            <family val="2"/>
          </rPr>
          <t xml:space="preserve">From the EXTOXNET data on environmental fate make a qualitative judgment about leaching potential.
</t>
        </r>
      </text>
    </comment>
    <comment ref="D1055" authorId="0" shapeId="0" xr:uid="{3F9FF1C9-A2B6-4018-A6AA-841D879D19AA}">
      <text>
        <r>
          <rPr>
            <sz val="8"/>
            <color indexed="81"/>
            <rFont val="Tahoma"/>
            <family val="2"/>
          </rPr>
          <t xml:space="preserve">Use EXTOXNET Environmental fate section to get available information on half life of biological activity on vegetation
</t>
        </r>
      </text>
    </comment>
    <comment ref="D1056" authorId="0" shapeId="0" xr:uid="{2F8D4134-5670-48BD-AB2D-7CF04D620B89}">
      <text>
        <r>
          <rPr>
            <sz val="8"/>
            <color indexed="81"/>
            <rFont val="Tahoma"/>
            <family val="2"/>
          </rPr>
          <t xml:space="preserve">Toxicity to birds - 8 day LC50
N.B.  mg/l as quoted by EXTOXNET is the same as parts per million (ppm)
</t>
        </r>
      </text>
    </comment>
    <comment ref="D1057" authorId="0" shapeId="0" xr:uid="{DD77AD63-56AD-4923-BE15-94AF22FBB42D}">
      <text>
        <r>
          <rPr>
            <sz val="8"/>
            <color indexed="81"/>
            <rFont val="Tahoma"/>
            <family val="2"/>
          </rPr>
          <t xml:space="preserve">Toxicity to fish - 96 hr LC50
N.B.  mg/l as quoted by EXTOXNET is the same as parts per million (ppm)
</t>
        </r>
      </text>
    </comment>
    <comment ref="D1058" authorId="0" shapeId="0" xr:uid="{AA28C6A2-AE79-4E3C-A163-CF44458A6AA5}">
      <text>
        <r>
          <rPr>
            <sz val="8"/>
            <color indexed="81"/>
            <rFont val="Tahoma"/>
            <family val="2"/>
          </rPr>
          <t xml:space="preserve">EXTOXNET site usually provides a qualitative judgment on the impact of a chemical on bees
</t>
        </r>
      </text>
    </comment>
    <comment ref="D1059" authorId="0" shapeId="0" xr:uid="{89C58B08-1EF6-4802-82B4-A80F088DC610}">
      <text>
        <r>
          <rPr>
            <sz val="8"/>
            <color indexed="81"/>
            <rFont val="Tahoma"/>
            <family val="2"/>
          </rPr>
          <t xml:space="preserve">EXTOXNET site usually provides a qualitative judgment on the impact of a chemical on beneficial arthropods
</t>
        </r>
      </text>
    </comment>
    <comment ref="D1083" authorId="0" shapeId="0" xr:uid="{AE12D940-E36D-4515-B8D8-AD743DC70951}">
      <text>
        <r>
          <rPr>
            <sz val="8"/>
            <color indexed="81"/>
            <rFont val="Tahoma"/>
            <family val="2"/>
          </rPr>
          <t>Is the chemical in question systemic? or non systemic?  In the case of herbicides non-systemic status is assumed because they are not used on food crops.</t>
        </r>
      </text>
    </comment>
    <comment ref="D1084" authorId="0" shapeId="0" xr:uid="{A94E5B08-FFD0-4511-A268-695813C486B8}">
      <text>
        <r>
          <rPr>
            <sz val="8"/>
            <color indexed="81"/>
            <rFont val="Tahoma"/>
            <family val="2"/>
          </rPr>
          <t xml:space="preserve">Acute dermal - LD50 for Rabbits/Rats (mg/kg)
</t>
        </r>
      </text>
    </comment>
    <comment ref="D1085" authorId="0" shapeId="0" xr:uid="{2BE5633E-23B2-46C1-B312-081B4780B7C9}">
      <text>
        <r>
          <rPr>
            <sz val="8"/>
            <color indexed="81"/>
            <rFont val="Tahoma"/>
            <family val="2"/>
          </rPr>
          <t xml:space="preserve">Are there reports of long term reproductive effects (ability to produce offspring) due to exposure to the chemical in question
</t>
        </r>
      </text>
    </comment>
    <comment ref="D1086" authorId="0" shapeId="0" xr:uid="{D729B8AD-D5AA-4EF7-B8AB-865D0A19DD4A}">
      <text>
        <r>
          <rPr>
            <sz val="8"/>
            <color indexed="81"/>
            <rFont val="Tahoma"/>
            <family val="2"/>
          </rPr>
          <t xml:space="preserve">Are there reports of long term teratogenic effects (deformities in unborn offspring) due to exposure to the chemical in question
</t>
        </r>
      </text>
    </comment>
    <comment ref="D1087" authorId="0" shapeId="0" xr:uid="{07CD7D20-13B5-441F-8465-BD879BCE4F1B}">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088" authorId="0" shapeId="0" xr:uid="{39880D80-BFC5-4178-A380-FEB8ACC3E77E}">
      <text>
        <r>
          <rPr>
            <sz val="8"/>
            <color indexed="81"/>
            <rFont val="Tahoma"/>
            <family val="2"/>
          </rPr>
          <t xml:space="preserve">Are there reports of long term oncogenic effects (tumour growth) due to exposure to the chemical in question
</t>
        </r>
      </text>
    </comment>
    <comment ref="D1089" authorId="0" shapeId="0" xr:uid="{876C9CC4-36A7-4D51-A213-AF793DE3D751}">
      <text>
        <r>
          <rPr>
            <sz val="8"/>
            <color indexed="81"/>
            <rFont val="Tahoma"/>
            <family val="2"/>
          </rPr>
          <t>Soil residue half life in days</t>
        </r>
      </text>
    </comment>
    <comment ref="D1090" authorId="0" shapeId="0" xr:uid="{2A022733-C215-4239-8C16-0554194ED0DD}">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091" authorId="0" shapeId="0" xr:uid="{A6B8FFCB-8A5C-4F8C-B0DC-34D0041E3CE7}">
      <text>
        <r>
          <rPr>
            <sz val="8"/>
            <color indexed="81"/>
            <rFont val="Tahoma"/>
            <family val="2"/>
          </rPr>
          <t xml:space="preserve">From the EXTOXNET data on environmental fate make a qualitative judgment about leaching potential.
</t>
        </r>
      </text>
    </comment>
    <comment ref="D1092" authorId="0" shapeId="0" xr:uid="{44D5488E-4FB7-4D36-92F2-BCF2BED2BA2A}">
      <text>
        <r>
          <rPr>
            <sz val="8"/>
            <color indexed="81"/>
            <rFont val="Tahoma"/>
            <family val="2"/>
          </rPr>
          <t xml:space="preserve">Use EXTOXNET Environmental fate section to get available information on half life of biological activity on vegetation
</t>
        </r>
      </text>
    </comment>
    <comment ref="D1093" authorId="0" shapeId="0" xr:uid="{9BBCE614-4924-49C6-9FDA-2517C094FAC8}">
      <text>
        <r>
          <rPr>
            <sz val="8"/>
            <color indexed="81"/>
            <rFont val="Tahoma"/>
            <family val="2"/>
          </rPr>
          <t xml:space="preserve">Toxicity to birds - 8 day LC50
N.B.  mg/l as quoted by EXTOXNET is the same as parts per million (ppm)
</t>
        </r>
      </text>
    </comment>
    <comment ref="D1094" authorId="0" shapeId="0" xr:uid="{D68138FA-13C1-4DB4-9B82-5459FAFC144F}">
      <text>
        <r>
          <rPr>
            <sz val="8"/>
            <color indexed="81"/>
            <rFont val="Tahoma"/>
            <family val="2"/>
          </rPr>
          <t xml:space="preserve">Toxicity to fish - 96 hr LC50
N.B.  mg/l as quoted by EXTOXNET is the same as parts per million (ppm)
</t>
        </r>
      </text>
    </comment>
    <comment ref="D1095" authorId="0" shapeId="0" xr:uid="{6F32D07D-C9DB-4A6A-913E-ABCF42753B38}">
      <text>
        <r>
          <rPr>
            <sz val="8"/>
            <color indexed="81"/>
            <rFont val="Tahoma"/>
            <family val="2"/>
          </rPr>
          <t xml:space="preserve">EXTOXNET site usually provides a qualitative judgment on the impact of a chemical on bees
</t>
        </r>
      </text>
    </comment>
    <comment ref="D1096" authorId="0" shapeId="0" xr:uid="{97930A11-8925-4D92-82DE-1805EF8986F6}">
      <text>
        <r>
          <rPr>
            <sz val="8"/>
            <color indexed="81"/>
            <rFont val="Tahoma"/>
            <family val="2"/>
          </rPr>
          <t xml:space="preserve">EXTOXNET site usually provides a qualitative judgment on the impact of a chemical on beneficial arthropods
</t>
        </r>
      </text>
    </comment>
    <comment ref="D1120" authorId="0" shapeId="0" xr:uid="{A19679CE-0B13-4D93-8D19-0BABA88DCADB}">
      <text>
        <r>
          <rPr>
            <sz val="8"/>
            <color indexed="81"/>
            <rFont val="Tahoma"/>
            <family val="2"/>
          </rPr>
          <t>Is the chemical in question systemic? or non systemic?  In the case of herbicides non-systemic status is assumed because they are not used on food crops.</t>
        </r>
      </text>
    </comment>
    <comment ref="D1121" authorId="0" shapeId="0" xr:uid="{A2D8ECA0-1220-4F12-9445-9B40A9D9B4D3}">
      <text>
        <r>
          <rPr>
            <sz val="8"/>
            <color indexed="81"/>
            <rFont val="Tahoma"/>
            <family val="2"/>
          </rPr>
          <t xml:space="preserve">Acute dermal - LD50 for Rabbits/Rats (mg/kg)
</t>
        </r>
      </text>
    </comment>
    <comment ref="D1122" authorId="0" shapeId="0" xr:uid="{6F4B4E27-7396-4CBE-96D5-7A02401ACCF1}">
      <text>
        <r>
          <rPr>
            <sz val="8"/>
            <color indexed="81"/>
            <rFont val="Tahoma"/>
            <family val="2"/>
          </rPr>
          <t xml:space="preserve">Are there reports of long term reproductive effects (ability to produce offspring) due to exposure to the chemical in question
</t>
        </r>
      </text>
    </comment>
    <comment ref="D1123" authorId="0" shapeId="0" xr:uid="{7FAB7074-D8AA-4DB2-8058-E0A776D0BC2B}">
      <text>
        <r>
          <rPr>
            <sz val="8"/>
            <color indexed="81"/>
            <rFont val="Tahoma"/>
            <family val="2"/>
          </rPr>
          <t xml:space="preserve">Are there reports of long term teratogenic effects (deformities in unborn offspring) due to exposure to the chemical in question
</t>
        </r>
      </text>
    </comment>
    <comment ref="D1124" authorId="0" shapeId="0" xr:uid="{265337D7-18E5-46FD-BFD0-BCC573F8737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125" authorId="0" shapeId="0" xr:uid="{D8AD3D7D-0778-4597-A763-BC0060E2F866}">
      <text>
        <r>
          <rPr>
            <sz val="8"/>
            <color indexed="81"/>
            <rFont val="Tahoma"/>
            <family val="2"/>
          </rPr>
          <t xml:space="preserve">Are there reports of long term oncogenic effects (tumour growth) due to exposure to the chemical in question
</t>
        </r>
      </text>
    </comment>
    <comment ref="D1126" authorId="0" shapeId="0" xr:uid="{87B475C7-9350-4A7B-8081-796AFF6F1F98}">
      <text>
        <r>
          <rPr>
            <sz val="8"/>
            <color indexed="81"/>
            <rFont val="Tahoma"/>
            <family val="2"/>
          </rPr>
          <t>Soil residue half life in days</t>
        </r>
      </text>
    </comment>
    <comment ref="D1127" authorId="0" shapeId="0" xr:uid="{EE765823-1BB2-41F7-845E-9E45D076CDEE}">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128" authorId="0" shapeId="0" xr:uid="{C3932E96-73D8-4C00-BCE0-AD508B011322}">
      <text>
        <r>
          <rPr>
            <sz val="8"/>
            <color indexed="81"/>
            <rFont val="Tahoma"/>
            <family val="2"/>
          </rPr>
          <t xml:space="preserve">From the EXTOXNET data on environmental fate make a qualitative judgment about leaching potential.
</t>
        </r>
      </text>
    </comment>
    <comment ref="D1129" authorId="0" shapeId="0" xr:uid="{3B21E11E-EC5D-4B4E-B05E-3CFEB5F9BAFF}">
      <text>
        <r>
          <rPr>
            <sz val="8"/>
            <color indexed="81"/>
            <rFont val="Tahoma"/>
            <family val="2"/>
          </rPr>
          <t xml:space="preserve">Use EXTOXNET Environmental fate section to get available information on half life of biological activity on vegetation
</t>
        </r>
      </text>
    </comment>
    <comment ref="D1130" authorId="0" shapeId="0" xr:uid="{D3A96403-46BD-4E1D-9E09-467476DD315A}">
      <text>
        <r>
          <rPr>
            <sz val="8"/>
            <color indexed="81"/>
            <rFont val="Tahoma"/>
            <family val="2"/>
          </rPr>
          <t xml:space="preserve">Toxicity to birds - 8 day LC50
N.B.  mg/l as quoted by EXTOXNET is the same as parts per million (ppm)
</t>
        </r>
      </text>
    </comment>
    <comment ref="D1131" authorId="0" shapeId="0" xr:uid="{AA1D5E07-74ED-4A78-83BD-E08FA6E02A4E}">
      <text>
        <r>
          <rPr>
            <sz val="8"/>
            <color indexed="81"/>
            <rFont val="Tahoma"/>
            <family val="2"/>
          </rPr>
          <t xml:space="preserve">Toxicity to fish - 96 hr LC50
N.B.  mg/l as quoted by EXTOXNET is the same as parts per million (ppm)
</t>
        </r>
      </text>
    </comment>
    <comment ref="D1132" authorId="0" shapeId="0" xr:uid="{5D01D894-B356-417D-8119-6D6A8F604320}">
      <text>
        <r>
          <rPr>
            <sz val="8"/>
            <color indexed="81"/>
            <rFont val="Tahoma"/>
            <family val="2"/>
          </rPr>
          <t xml:space="preserve">EXTOXNET site usually provides a qualitative judgment on the impact of a chemical on bees
</t>
        </r>
      </text>
    </comment>
    <comment ref="D1133" authorId="0" shapeId="0" xr:uid="{C4A5CCEF-8B1E-434B-A330-5E24F5547023}">
      <text>
        <r>
          <rPr>
            <sz val="8"/>
            <color indexed="81"/>
            <rFont val="Tahoma"/>
            <family val="2"/>
          </rPr>
          <t xml:space="preserve">EXTOXNET site usually provides a qualitative judgment on the impact of a chemical on beneficial arthropods
</t>
        </r>
      </text>
    </comment>
    <comment ref="D1157" authorId="0" shapeId="0" xr:uid="{17BD79BC-5B75-40C6-A8A7-98EABB146D55}">
      <text>
        <r>
          <rPr>
            <sz val="8"/>
            <color indexed="81"/>
            <rFont val="Tahoma"/>
            <family val="2"/>
          </rPr>
          <t>Is the chemical in question systemic? or non systemic?  In the case of herbicides non-systemic status is assumed because they are not used on food crops.</t>
        </r>
      </text>
    </comment>
    <comment ref="D1158" authorId="0" shapeId="0" xr:uid="{F86B407F-48C1-420A-9FC5-1B95AF4A0E08}">
      <text>
        <r>
          <rPr>
            <sz val="8"/>
            <color indexed="81"/>
            <rFont val="Tahoma"/>
            <family val="2"/>
          </rPr>
          <t xml:space="preserve">Acute dermal - LD50 for Rabbits/Rats (mg/kg)
</t>
        </r>
      </text>
    </comment>
    <comment ref="D1159" authorId="0" shapeId="0" xr:uid="{589FA776-64F0-43B0-88B3-54C3C971A0AF}">
      <text>
        <r>
          <rPr>
            <sz val="8"/>
            <color indexed="81"/>
            <rFont val="Tahoma"/>
            <family val="2"/>
          </rPr>
          <t xml:space="preserve">Are there reports of long term reproductive effects (ability to produce offspring) due to exposure to the chemical in question
</t>
        </r>
      </text>
    </comment>
    <comment ref="D1160" authorId="0" shapeId="0" xr:uid="{4EF8A7F3-4D5E-465F-9D4F-8B9D5A96B23F}">
      <text>
        <r>
          <rPr>
            <sz val="8"/>
            <color indexed="81"/>
            <rFont val="Tahoma"/>
            <family val="2"/>
          </rPr>
          <t xml:space="preserve">Are there reports of long term teratogenic effects (deformities in unborn offspring) due to exposure to the chemical in question
</t>
        </r>
      </text>
    </comment>
    <comment ref="D1161" authorId="0" shapeId="0" xr:uid="{E08702FB-B3A3-47FD-B69D-961E89D0653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162" authorId="0" shapeId="0" xr:uid="{87C0B984-8905-4C96-8A1C-33BD446C8F65}">
      <text>
        <r>
          <rPr>
            <sz val="8"/>
            <color indexed="81"/>
            <rFont val="Tahoma"/>
            <family val="2"/>
          </rPr>
          <t xml:space="preserve">Are there reports of long term oncogenic effects (tumour growth) due to exposure to the chemical in question
</t>
        </r>
      </text>
    </comment>
    <comment ref="D1163" authorId="0" shapeId="0" xr:uid="{F1CD2C60-3A10-4C1D-8D97-D14A11C9A8A2}">
      <text>
        <r>
          <rPr>
            <sz val="8"/>
            <color indexed="81"/>
            <rFont val="Tahoma"/>
            <family val="2"/>
          </rPr>
          <t>Soil residue half life in days</t>
        </r>
      </text>
    </comment>
    <comment ref="D1164" authorId="0" shapeId="0" xr:uid="{E8338A0A-CDA0-4943-A0B7-ADBE379DF904}">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165" authorId="0" shapeId="0" xr:uid="{2B22C096-10DA-4728-8A5C-CED656FC145C}">
      <text>
        <r>
          <rPr>
            <sz val="8"/>
            <color indexed="81"/>
            <rFont val="Tahoma"/>
            <family val="2"/>
          </rPr>
          <t xml:space="preserve">From the EXTOXNET data on environmental fate make a qualitative judgment about leaching potential.
</t>
        </r>
      </text>
    </comment>
    <comment ref="D1166" authorId="0" shapeId="0" xr:uid="{71AB47DA-4D0C-4B75-90D3-157748853792}">
      <text>
        <r>
          <rPr>
            <sz val="8"/>
            <color indexed="81"/>
            <rFont val="Tahoma"/>
            <family val="2"/>
          </rPr>
          <t xml:space="preserve">Use EXTOXNET Environmental fate section to get available information on half life of biological activity on vegetation
</t>
        </r>
      </text>
    </comment>
    <comment ref="D1167" authorId="0" shapeId="0" xr:uid="{94BD847D-81A2-4C14-9CD7-7543AA1118ED}">
      <text>
        <r>
          <rPr>
            <sz val="8"/>
            <color indexed="81"/>
            <rFont val="Tahoma"/>
            <family val="2"/>
          </rPr>
          <t xml:space="preserve">Toxicity to birds - 8 day LC50
N.B.  mg/l as quoted by EXTOXNET is the same as parts per million (ppm)
</t>
        </r>
      </text>
    </comment>
    <comment ref="D1168" authorId="0" shapeId="0" xr:uid="{FFC07B0E-AEA8-402F-B079-61FD5E3A4D0D}">
      <text>
        <r>
          <rPr>
            <sz val="8"/>
            <color indexed="81"/>
            <rFont val="Tahoma"/>
            <family val="2"/>
          </rPr>
          <t xml:space="preserve">Toxicity to fish - 96 hr LC50
N.B.  mg/l as quoted by EXTOXNET is the same as parts per million (ppm)
</t>
        </r>
      </text>
    </comment>
    <comment ref="D1169" authorId="0" shapeId="0" xr:uid="{D047D95F-0F69-41BA-929D-ACFEF6F4B31C}">
      <text>
        <r>
          <rPr>
            <sz val="8"/>
            <color indexed="81"/>
            <rFont val="Tahoma"/>
            <family val="2"/>
          </rPr>
          <t xml:space="preserve">EXTOXNET site usually provides a qualitative judgment on the impact of a chemical on bees
</t>
        </r>
      </text>
    </comment>
    <comment ref="D1170" authorId="0" shapeId="0" xr:uid="{6445735B-DE5F-4292-84CE-943B1C08B453}">
      <text>
        <r>
          <rPr>
            <sz val="8"/>
            <color indexed="81"/>
            <rFont val="Tahoma"/>
            <family val="2"/>
          </rPr>
          <t xml:space="preserve">EXTOXNET site usually provides a qualitative judgment on the impact of a chemical on beneficial arthropods
</t>
        </r>
      </text>
    </comment>
    <comment ref="D1194" authorId="0" shapeId="0" xr:uid="{46265375-E825-4CB2-B061-DDEA738EAFAA}">
      <text>
        <r>
          <rPr>
            <sz val="8"/>
            <color indexed="81"/>
            <rFont val="Tahoma"/>
            <family val="2"/>
          </rPr>
          <t>Is the chemical in question systemic? or non systemic?  In the case of herbicides non-systemic status is assumed because they are not used on food crops.</t>
        </r>
      </text>
    </comment>
    <comment ref="D1195" authorId="0" shapeId="0" xr:uid="{BB502399-7F77-4AD2-943F-5A6996CFAC47}">
      <text>
        <r>
          <rPr>
            <sz val="8"/>
            <color indexed="81"/>
            <rFont val="Tahoma"/>
            <family val="2"/>
          </rPr>
          <t xml:space="preserve">Acute dermal - LD50 for Rabbits/Rats (mg/kg)
</t>
        </r>
      </text>
    </comment>
    <comment ref="D1196" authorId="0" shapeId="0" xr:uid="{83EA179B-3A07-4637-A3E2-5463FAFACF19}">
      <text>
        <r>
          <rPr>
            <sz val="8"/>
            <color indexed="81"/>
            <rFont val="Tahoma"/>
            <family val="2"/>
          </rPr>
          <t xml:space="preserve">Are there reports of long term reproductive effects (ability to produce offspring) due to exposure to the chemical in question
</t>
        </r>
      </text>
    </comment>
    <comment ref="D1197" authorId="0" shapeId="0" xr:uid="{4923AF3B-AE6C-4E1E-B1AA-BA3705789004}">
      <text>
        <r>
          <rPr>
            <sz val="8"/>
            <color indexed="81"/>
            <rFont val="Tahoma"/>
            <family val="2"/>
          </rPr>
          <t xml:space="preserve">Are there reports of long term teratogenic effects (deformities in unborn offspring) due to exposure to the chemical in question
</t>
        </r>
      </text>
    </comment>
    <comment ref="D1198" authorId="0" shapeId="0" xr:uid="{222CE914-34FB-4FF7-A9BE-B208826ACD69}">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199" authorId="0" shapeId="0" xr:uid="{2E854413-E3C6-4E04-B2C3-43CB9AE2647F}">
      <text>
        <r>
          <rPr>
            <sz val="8"/>
            <color indexed="81"/>
            <rFont val="Tahoma"/>
            <family val="2"/>
          </rPr>
          <t xml:space="preserve">Are there reports of long term oncogenic effects (tumour growth) due to exposure to the chemical in question
</t>
        </r>
      </text>
    </comment>
    <comment ref="D1200" authorId="0" shapeId="0" xr:uid="{0FACAA2C-760F-457F-8814-6CD442C75797}">
      <text>
        <r>
          <rPr>
            <sz val="8"/>
            <color indexed="81"/>
            <rFont val="Tahoma"/>
            <family val="2"/>
          </rPr>
          <t>Soil residue half life in days</t>
        </r>
      </text>
    </comment>
    <comment ref="D1201" authorId="0" shapeId="0" xr:uid="{23C34913-7AD5-47AC-AAB5-08466FAE5F27}">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202" authorId="0" shapeId="0" xr:uid="{0D1AB075-1731-4439-8DAB-5C4107C2F8D8}">
      <text>
        <r>
          <rPr>
            <sz val="8"/>
            <color indexed="81"/>
            <rFont val="Tahoma"/>
            <family val="2"/>
          </rPr>
          <t xml:space="preserve">From the EXTOXNET data on environmental fate make a qualitative judgment about leaching potential.
</t>
        </r>
      </text>
    </comment>
    <comment ref="D1203" authorId="0" shapeId="0" xr:uid="{F2E7DC86-C9B6-4CC0-A4F1-3CDFC8ADC31E}">
      <text>
        <r>
          <rPr>
            <sz val="8"/>
            <color indexed="81"/>
            <rFont val="Tahoma"/>
            <family val="2"/>
          </rPr>
          <t xml:space="preserve">Use EXTOXNET Environmental fate section to get available information on half life of biological activity on vegetation
</t>
        </r>
      </text>
    </comment>
    <comment ref="D1204" authorId="0" shapeId="0" xr:uid="{B8B25D0F-72EF-4004-9B77-AEA0FBBBBC72}">
      <text>
        <r>
          <rPr>
            <sz val="8"/>
            <color indexed="81"/>
            <rFont val="Tahoma"/>
            <family val="2"/>
          </rPr>
          <t xml:space="preserve">Toxicity to birds - 8 day LC50
N.B.  mg/l as quoted by EXTOXNET is the same as parts per million (ppm)
</t>
        </r>
      </text>
    </comment>
    <comment ref="D1205" authorId="0" shapeId="0" xr:uid="{BB2B6B51-9AEC-494C-A79F-33DE51B21A4E}">
      <text>
        <r>
          <rPr>
            <sz val="8"/>
            <color indexed="81"/>
            <rFont val="Tahoma"/>
            <family val="2"/>
          </rPr>
          <t xml:space="preserve">Toxicity to fish - 96 hr LC50
N.B.  mg/l as quoted by EXTOXNET is the same as parts per million (ppm)
</t>
        </r>
      </text>
    </comment>
    <comment ref="D1206" authorId="0" shapeId="0" xr:uid="{3E73FCF4-3D72-474A-A6E9-424CC72E08EF}">
      <text>
        <r>
          <rPr>
            <sz val="8"/>
            <color indexed="81"/>
            <rFont val="Tahoma"/>
            <family val="2"/>
          </rPr>
          <t xml:space="preserve">EXTOXNET site usually provides a qualitative judgment on the impact of a chemical on bees
</t>
        </r>
      </text>
    </comment>
    <comment ref="D1207" authorId="0" shapeId="0" xr:uid="{233F7C82-635D-4BC9-9494-A4093A092BC1}">
      <text>
        <r>
          <rPr>
            <sz val="8"/>
            <color indexed="81"/>
            <rFont val="Tahoma"/>
            <family val="2"/>
          </rPr>
          <t xml:space="preserve">EXTOXNET site usually provides a qualitative judgment on the impact of a chemical on beneficial arthropods
</t>
        </r>
      </text>
    </comment>
    <comment ref="D1231" authorId="0" shapeId="0" xr:uid="{1C4B1F48-633A-450A-9F47-6C38327987D8}">
      <text>
        <r>
          <rPr>
            <sz val="8"/>
            <color indexed="81"/>
            <rFont val="Tahoma"/>
            <family val="2"/>
          </rPr>
          <t>Is the chemical in question systemic? or non systemic?  In the case of herbicides non-systemic status is assumed because they are not used on food crops.</t>
        </r>
      </text>
    </comment>
    <comment ref="D1232" authorId="0" shapeId="0" xr:uid="{BFCB8942-05A0-4C23-B0AE-A941AF4E979F}">
      <text>
        <r>
          <rPr>
            <sz val="8"/>
            <color indexed="81"/>
            <rFont val="Tahoma"/>
            <family val="2"/>
          </rPr>
          <t xml:space="preserve">Acute dermal - LD50 for Rabbits/Rats (mg/kg)
</t>
        </r>
      </text>
    </comment>
    <comment ref="D1233" authorId="0" shapeId="0" xr:uid="{6851B1A1-4C4D-4C03-A012-88A21B99E698}">
      <text>
        <r>
          <rPr>
            <sz val="8"/>
            <color indexed="81"/>
            <rFont val="Tahoma"/>
            <family val="2"/>
          </rPr>
          <t xml:space="preserve">Are there reports of long term reproductive effects (ability to produce offspring) due to exposure to the chemical in question
</t>
        </r>
      </text>
    </comment>
    <comment ref="D1234" authorId="0" shapeId="0" xr:uid="{6A518473-363A-42DD-B601-F03B1E8D5511}">
      <text>
        <r>
          <rPr>
            <sz val="8"/>
            <color indexed="81"/>
            <rFont val="Tahoma"/>
            <family val="2"/>
          </rPr>
          <t xml:space="preserve">Are there reports of long term teratogenic effects (deformities in unborn offspring) due to exposure to the chemical in question
</t>
        </r>
      </text>
    </comment>
    <comment ref="D1235" authorId="0" shapeId="0" xr:uid="{B2D2DD84-3C31-4103-86CE-626475F82BA1}">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236" authorId="0" shapeId="0" xr:uid="{00E352CA-DD80-4ADC-87EA-3FD4D475F5BF}">
      <text>
        <r>
          <rPr>
            <sz val="8"/>
            <color indexed="81"/>
            <rFont val="Tahoma"/>
            <family val="2"/>
          </rPr>
          <t xml:space="preserve">Are there reports of long term oncogenic effects (tumour growth) due to exposure to the chemical in question
</t>
        </r>
      </text>
    </comment>
    <comment ref="D1237" authorId="0" shapeId="0" xr:uid="{32631375-49C3-43F1-98AA-3F960B4ADE57}">
      <text>
        <r>
          <rPr>
            <sz val="8"/>
            <color indexed="81"/>
            <rFont val="Tahoma"/>
            <family val="2"/>
          </rPr>
          <t>Soil residue half life in days</t>
        </r>
      </text>
    </comment>
    <comment ref="D1238" authorId="0" shapeId="0" xr:uid="{12BFE45A-4203-4AD5-A372-B37EE765D73C}">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239" authorId="0" shapeId="0" xr:uid="{4C46C172-CCE9-48F8-85B8-24E3549BE5DF}">
      <text>
        <r>
          <rPr>
            <sz val="8"/>
            <color indexed="81"/>
            <rFont val="Tahoma"/>
            <family val="2"/>
          </rPr>
          <t xml:space="preserve">From the EXTOXNET data on environmental fate make a qualitative judgment about leaching potential.
</t>
        </r>
      </text>
    </comment>
    <comment ref="D1240" authorId="0" shapeId="0" xr:uid="{24A248F1-862E-4210-BAE7-5DDCA0C40A6E}">
      <text>
        <r>
          <rPr>
            <sz val="8"/>
            <color indexed="81"/>
            <rFont val="Tahoma"/>
            <family val="2"/>
          </rPr>
          <t xml:space="preserve">Use EXTOXNET Environmental fate section to get available information on half life of biological activity on vegetation
</t>
        </r>
      </text>
    </comment>
    <comment ref="D1241" authorId="0" shapeId="0" xr:uid="{F35CC5EC-27CB-4F4B-9224-368F86398B6D}">
      <text>
        <r>
          <rPr>
            <sz val="8"/>
            <color indexed="81"/>
            <rFont val="Tahoma"/>
            <family val="2"/>
          </rPr>
          <t xml:space="preserve">Toxicity to birds - 8 day LC50
N.B.  mg/l as quoted by EXTOXNET is the same as parts per million (ppm)
</t>
        </r>
      </text>
    </comment>
    <comment ref="D1242" authorId="0" shapeId="0" xr:uid="{64F7E6EA-4A34-47FB-B0AE-B6FA0CAE599C}">
      <text>
        <r>
          <rPr>
            <sz val="8"/>
            <color indexed="81"/>
            <rFont val="Tahoma"/>
            <family val="2"/>
          </rPr>
          <t xml:space="preserve">Toxicity to fish - 96 hr LC50
N.B.  mg/l as quoted by EXTOXNET is the same as parts per million (ppm)
</t>
        </r>
      </text>
    </comment>
    <comment ref="D1243" authorId="0" shapeId="0" xr:uid="{4F6D0B23-A2DD-4424-AA46-EB784B25399C}">
      <text>
        <r>
          <rPr>
            <sz val="8"/>
            <color indexed="81"/>
            <rFont val="Tahoma"/>
            <family val="2"/>
          </rPr>
          <t xml:space="preserve">EXTOXNET site usually provides a qualitative judgment on the impact of a chemical on bees
</t>
        </r>
      </text>
    </comment>
    <comment ref="D1244" authorId="0" shapeId="0" xr:uid="{71AB489A-52CD-4F20-8586-40934443D815}">
      <text>
        <r>
          <rPr>
            <sz val="8"/>
            <color indexed="81"/>
            <rFont val="Tahoma"/>
            <family val="2"/>
          </rPr>
          <t xml:space="preserve">EXTOXNET site usually provides a qualitative judgment on the impact of a chemical on beneficial arthropods
</t>
        </r>
      </text>
    </comment>
    <comment ref="D1268" authorId="0" shapeId="0" xr:uid="{01F7C539-0BF7-4555-B97F-A2628BD94322}">
      <text>
        <r>
          <rPr>
            <sz val="8"/>
            <color indexed="81"/>
            <rFont val="Tahoma"/>
            <family val="2"/>
          </rPr>
          <t>Is the chemical in question systemic? or non systemic?  In the case of herbicides non-systemic status is assumed because they are not used on food crops.</t>
        </r>
      </text>
    </comment>
    <comment ref="D1269" authorId="0" shapeId="0" xr:uid="{DE9F3D4B-CC73-4445-8A1B-776DF02CA8C0}">
      <text>
        <r>
          <rPr>
            <sz val="8"/>
            <color indexed="81"/>
            <rFont val="Tahoma"/>
            <family val="2"/>
          </rPr>
          <t xml:space="preserve">Acute dermal - LD50 for Rabbits/Rats (mg/kg)
</t>
        </r>
      </text>
    </comment>
    <comment ref="D1270" authorId="0" shapeId="0" xr:uid="{F29C994B-29C7-48F5-BE0C-68BD71774790}">
      <text>
        <r>
          <rPr>
            <sz val="8"/>
            <color indexed="81"/>
            <rFont val="Tahoma"/>
            <family val="2"/>
          </rPr>
          <t xml:space="preserve">Are there reports of long term reproductive effects (ability to produce offspring) due to exposure to the chemical in question
</t>
        </r>
      </text>
    </comment>
    <comment ref="D1271" authorId="0" shapeId="0" xr:uid="{9400CE27-6192-4BF5-90EF-3450B895BB8F}">
      <text>
        <r>
          <rPr>
            <sz val="8"/>
            <color indexed="81"/>
            <rFont val="Tahoma"/>
            <family val="2"/>
          </rPr>
          <t xml:space="preserve">Are there reports of long term teratogenic effects (deformities in unborn offspring) due to exposure to the chemical in question
</t>
        </r>
      </text>
    </comment>
    <comment ref="D1272" authorId="0" shapeId="0" xr:uid="{3D962DA0-C157-46CA-9622-F1144039210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273" authorId="0" shapeId="0" xr:uid="{368BD510-41FC-4F30-B7FB-ED6323482117}">
      <text>
        <r>
          <rPr>
            <sz val="8"/>
            <color indexed="81"/>
            <rFont val="Tahoma"/>
            <family val="2"/>
          </rPr>
          <t xml:space="preserve">Are there reports of long term oncogenic effects (tumour growth) due to exposure to the chemical in question
</t>
        </r>
      </text>
    </comment>
    <comment ref="D1274" authorId="0" shapeId="0" xr:uid="{56B325C1-256A-4C1A-853C-2092AD178857}">
      <text>
        <r>
          <rPr>
            <sz val="8"/>
            <color indexed="81"/>
            <rFont val="Tahoma"/>
            <family val="2"/>
          </rPr>
          <t>Soil residue half life in days</t>
        </r>
      </text>
    </comment>
    <comment ref="D1275" authorId="0" shapeId="0" xr:uid="{9B4120EA-349F-488F-B842-941FA0074B70}">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276" authorId="0" shapeId="0" xr:uid="{4E5E88A3-D94A-47FD-9414-F69F60A7975C}">
      <text>
        <r>
          <rPr>
            <sz val="8"/>
            <color indexed="81"/>
            <rFont val="Tahoma"/>
            <family val="2"/>
          </rPr>
          <t xml:space="preserve">From the EXTOXNET data on environmental fate make a qualitative judgment about leaching potential.
</t>
        </r>
      </text>
    </comment>
    <comment ref="D1277" authorId="0" shapeId="0" xr:uid="{1C3A5290-1553-4BF5-9D6A-2171E5F8496D}">
      <text>
        <r>
          <rPr>
            <sz val="8"/>
            <color indexed="81"/>
            <rFont val="Tahoma"/>
            <family val="2"/>
          </rPr>
          <t xml:space="preserve">Use EXTOXNET Environmental fate section to get available information on half life of biological activity on vegetation
</t>
        </r>
      </text>
    </comment>
    <comment ref="D1278" authorId="0" shapeId="0" xr:uid="{EE81B935-CC28-4617-B64E-9447B3D4F113}">
      <text>
        <r>
          <rPr>
            <sz val="8"/>
            <color indexed="81"/>
            <rFont val="Tahoma"/>
            <family val="2"/>
          </rPr>
          <t xml:space="preserve">Toxicity to birds - 8 day LC50
N.B.  mg/l as quoted by EXTOXNET is the same as parts per million (ppm)
</t>
        </r>
      </text>
    </comment>
    <comment ref="D1279" authorId="0" shapeId="0" xr:uid="{CE15AF31-992E-426E-A58C-C9D86543A627}">
      <text>
        <r>
          <rPr>
            <sz val="8"/>
            <color indexed="81"/>
            <rFont val="Tahoma"/>
            <family val="2"/>
          </rPr>
          <t xml:space="preserve">Toxicity to fish - 96 hr LC50
N.B.  mg/l as quoted by EXTOXNET is the same as parts per million (ppm)
</t>
        </r>
      </text>
    </comment>
    <comment ref="D1280" authorId="0" shapeId="0" xr:uid="{FFFD1AE8-2142-4A19-9CCF-A3DDA3685D5E}">
      <text>
        <r>
          <rPr>
            <sz val="8"/>
            <color indexed="81"/>
            <rFont val="Tahoma"/>
            <family val="2"/>
          </rPr>
          <t xml:space="preserve">EXTOXNET site usually provides a qualitative judgment on the impact of a chemical on bees
</t>
        </r>
      </text>
    </comment>
    <comment ref="D1281" authorId="0" shapeId="0" xr:uid="{8A383B7D-3E75-4D2E-AD35-8A278A7DA799}">
      <text>
        <r>
          <rPr>
            <sz val="8"/>
            <color indexed="81"/>
            <rFont val="Tahoma"/>
            <family val="2"/>
          </rPr>
          <t xml:space="preserve">EXTOXNET site usually provides a qualitative judgment on the impact of a chemical on beneficial arthropods
</t>
        </r>
      </text>
    </comment>
    <comment ref="D1305" authorId="0" shapeId="0" xr:uid="{F3D82686-12C7-4821-A17B-7F8A7B9CED1B}">
      <text>
        <r>
          <rPr>
            <sz val="8"/>
            <color indexed="81"/>
            <rFont val="Tahoma"/>
            <family val="2"/>
          </rPr>
          <t>Is the chemical in question systemic? or non systemic?  In the case of herbicides non-systemic status is assumed because they are not used on food crops.</t>
        </r>
      </text>
    </comment>
    <comment ref="D1306" authorId="0" shapeId="0" xr:uid="{4EC88B6F-094E-4016-A388-9DB6CB667553}">
      <text>
        <r>
          <rPr>
            <sz val="8"/>
            <color indexed="81"/>
            <rFont val="Tahoma"/>
            <family val="2"/>
          </rPr>
          <t xml:space="preserve">Acute dermal - LD50 for Rabbits/Rats (mg/kg)
</t>
        </r>
      </text>
    </comment>
    <comment ref="D1307" authorId="0" shapeId="0" xr:uid="{E02EDF87-09B8-48C7-BFEF-B4F23E963A33}">
      <text>
        <r>
          <rPr>
            <sz val="8"/>
            <color indexed="81"/>
            <rFont val="Tahoma"/>
            <family val="2"/>
          </rPr>
          <t xml:space="preserve">Are there reports of long term reproductive effects (ability to produce offspring) due to exposure to the chemical in question
</t>
        </r>
      </text>
    </comment>
    <comment ref="D1308" authorId="0" shapeId="0" xr:uid="{930FA00F-D944-4E6D-8BCC-FDA30EDA2361}">
      <text>
        <r>
          <rPr>
            <sz val="8"/>
            <color indexed="81"/>
            <rFont val="Tahoma"/>
            <family val="2"/>
          </rPr>
          <t xml:space="preserve">Are there reports of long term teratogenic effects (deformities in unborn offspring) due to exposure to the chemical in question
</t>
        </r>
      </text>
    </comment>
    <comment ref="D1309" authorId="0" shapeId="0" xr:uid="{EDD859E5-E2C9-439B-8AB2-5B01515FC336}">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310" authorId="0" shapeId="0" xr:uid="{49990D3E-CBC7-449E-8F68-AD46731F8AE0}">
      <text>
        <r>
          <rPr>
            <sz val="8"/>
            <color indexed="81"/>
            <rFont val="Tahoma"/>
            <family val="2"/>
          </rPr>
          <t xml:space="preserve">Are there reports of long term oncogenic effects (tumour growth) due to exposure to the chemical in question
</t>
        </r>
      </text>
    </comment>
    <comment ref="D1311" authorId="0" shapeId="0" xr:uid="{5F6ED6C2-C03C-4338-8F18-A0B47C9F0767}">
      <text>
        <r>
          <rPr>
            <sz val="8"/>
            <color indexed="81"/>
            <rFont val="Tahoma"/>
            <family val="2"/>
          </rPr>
          <t>Soil residue half life in days</t>
        </r>
      </text>
    </comment>
    <comment ref="D1312" authorId="0" shapeId="0" xr:uid="{F0D4860C-57FF-48C5-9D13-8EA559CF5378}">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313" authorId="0" shapeId="0" xr:uid="{2A1113A2-EFEB-419D-A3E4-FF3797586052}">
      <text>
        <r>
          <rPr>
            <sz val="8"/>
            <color indexed="81"/>
            <rFont val="Tahoma"/>
            <family val="2"/>
          </rPr>
          <t xml:space="preserve">From the EXTOXNET data on environmental fate make a qualitative judgment about leaching potential.
</t>
        </r>
      </text>
    </comment>
    <comment ref="D1314" authorId="0" shapeId="0" xr:uid="{0D6CAF5C-D696-4B60-A747-A8434EFBF905}">
      <text>
        <r>
          <rPr>
            <sz val="8"/>
            <color indexed="81"/>
            <rFont val="Tahoma"/>
            <family val="2"/>
          </rPr>
          <t xml:space="preserve">Use EXTOXNET Environmental fate section to get available information on half life of biological activity on vegetation
</t>
        </r>
      </text>
    </comment>
    <comment ref="D1315" authorId="0" shapeId="0" xr:uid="{6F5449CC-CC89-4296-9866-9B11FEF22BEB}">
      <text>
        <r>
          <rPr>
            <sz val="8"/>
            <color indexed="81"/>
            <rFont val="Tahoma"/>
            <family val="2"/>
          </rPr>
          <t xml:space="preserve">Toxicity to birds - 8 day LC50
N.B.  mg/l as quoted by EXTOXNET is the same as parts per million (ppm)
</t>
        </r>
      </text>
    </comment>
    <comment ref="D1316" authorId="0" shapeId="0" xr:uid="{C9E37831-0B66-4C41-9E2D-09BAA03740D3}">
      <text>
        <r>
          <rPr>
            <sz val="8"/>
            <color indexed="81"/>
            <rFont val="Tahoma"/>
            <family val="2"/>
          </rPr>
          <t xml:space="preserve">Toxicity to fish - 96 hr LC50
N.B.  mg/l as quoted by EXTOXNET is the same as parts per million (ppm)
</t>
        </r>
      </text>
    </comment>
    <comment ref="D1317" authorId="0" shapeId="0" xr:uid="{3114056B-0964-4661-A037-97D7F79E324D}">
      <text>
        <r>
          <rPr>
            <sz val="8"/>
            <color indexed="81"/>
            <rFont val="Tahoma"/>
            <family val="2"/>
          </rPr>
          <t xml:space="preserve">EXTOXNET site usually provides a qualitative judgment on the impact of a chemical on bees
</t>
        </r>
      </text>
    </comment>
    <comment ref="D1318" authorId="0" shapeId="0" xr:uid="{566AE582-00CB-49D8-8D86-FCEAFB68D2CC}">
      <text>
        <r>
          <rPr>
            <sz val="8"/>
            <color indexed="81"/>
            <rFont val="Tahoma"/>
            <family val="2"/>
          </rPr>
          <t xml:space="preserve">EXTOXNET site usually provides a qualitative judgment on the impact of a chemical on beneficial arthropods
</t>
        </r>
      </text>
    </comment>
    <comment ref="D1342" authorId="0" shapeId="0" xr:uid="{F4659447-A01B-45C9-A92F-91CEB79C7892}">
      <text>
        <r>
          <rPr>
            <sz val="8"/>
            <color indexed="81"/>
            <rFont val="Tahoma"/>
            <family val="2"/>
          </rPr>
          <t>Is the chemical in question systemic? or non systemic?  In the case of herbicides non-systemic status is assumed because they are not used on food crops.</t>
        </r>
      </text>
    </comment>
    <comment ref="D1343" authorId="0" shapeId="0" xr:uid="{B9360467-732D-487F-967C-2E8F62BD1BAA}">
      <text>
        <r>
          <rPr>
            <sz val="8"/>
            <color indexed="81"/>
            <rFont val="Tahoma"/>
            <family val="2"/>
          </rPr>
          <t xml:space="preserve">Acute dermal - LD50 for Rabbits/Rats (mg/kg)
</t>
        </r>
      </text>
    </comment>
    <comment ref="D1344" authorId="0" shapeId="0" xr:uid="{A01B0345-9EAF-4A6A-A466-023A3E11E7CE}">
      <text>
        <r>
          <rPr>
            <sz val="8"/>
            <color indexed="81"/>
            <rFont val="Tahoma"/>
            <family val="2"/>
          </rPr>
          <t xml:space="preserve">Are there reports of long term reproductive effects (ability to produce offspring) due to exposure to the chemical in question
</t>
        </r>
      </text>
    </comment>
    <comment ref="D1345" authorId="0" shapeId="0" xr:uid="{6D4FB9B5-E313-4260-BB8D-AE88E69B07B7}">
      <text>
        <r>
          <rPr>
            <sz val="8"/>
            <color indexed="81"/>
            <rFont val="Tahoma"/>
            <family val="2"/>
          </rPr>
          <t xml:space="preserve">Are there reports of long term teratogenic effects (deformities in unborn offspring) due to exposure to the chemical in question
</t>
        </r>
      </text>
    </comment>
    <comment ref="D1346" authorId="0" shapeId="0" xr:uid="{EFC8AE03-7762-4B11-BFCA-9EBFF1D694B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347" authorId="0" shapeId="0" xr:uid="{AAB134A2-2B17-43E7-8362-A479132CB71D}">
      <text>
        <r>
          <rPr>
            <sz val="8"/>
            <color indexed="81"/>
            <rFont val="Tahoma"/>
            <family val="2"/>
          </rPr>
          <t xml:space="preserve">Are there reports of long term oncogenic effects (tumour growth) due to exposure to the chemical in question
</t>
        </r>
      </text>
    </comment>
    <comment ref="D1348" authorId="0" shapeId="0" xr:uid="{E5B248EF-9763-4CE5-8BC8-5D1FDF631039}">
      <text>
        <r>
          <rPr>
            <sz val="8"/>
            <color indexed="81"/>
            <rFont val="Tahoma"/>
            <family val="2"/>
          </rPr>
          <t>Soil residue half life in days</t>
        </r>
      </text>
    </comment>
    <comment ref="D1349" authorId="0" shapeId="0" xr:uid="{C5C1AB34-5E86-4B0C-9039-8F51AF8612DC}">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350" authorId="0" shapeId="0" xr:uid="{789D985F-B7D7-4F19-8CFE-024A2E4A4629}">
      <text>
        <r>
          <rPr>
            <sz val="8"/>
            <color indexed="81"/>
            <rFont val="Tahoma"/>
            <family val="2"/>
          </rPr>
          <t xml:space="preserve">From the EXTOXNET data on environmental fate make a qualitative judgment about leaching potential.
</t>
        </r>
      </text>
    </comment>
    <comment ref="D1351" authorId="0" shapeId="0" xr:uid="{89F03AC3-1220-4CE0-873C-47C2589F72F6}">
      <text>
        <r>
          <rPr>
            <sz val="8"/>
            <color indexed="81"/>
            <rFont val="Tahoma"/>
            <family val="2"/>
          </rPr>
          <t xml:space="preserve">Use EXTOXNET Environmental fate section to get available information on half life of biological activity on vegetation
</t>
        </r>
      </text>
    </comment>
    <comment ref="D1352" authorId="0" shapeId="0" xr:uid="{6BC291B2-CB33-48D1-9130-60357BD02011}">
      <text>
        <r>
          <rPr>
            <sz val="8"/>
            <color indexed="81"/>
            <rFont val="Tahoma"/>
            <family val="2"/>
          </rPr>
          <t xml:space="preserve">Toxicity to birds - 8 day LC50
N.B.  mg/l as quoted by EXTOXNET is the same as parts per million (ppm)
</t>
        </r>
      </text>
    </comment>
    <comment ref="D1353" authorId="0" shapeId="0" xr:uid="{637B0896-5344-49ED-AF24-B472D0C0ADDD}">
      <text>
        <r>
          <rPr>
            <sz val="8"/>
            <color indexed="81"/>
            <rFont val="Tahoma"/>
            <family val="2"/>
          </rPr>
          <t xml:space="preserve">Toxicity to fish - 96 hr LC50
N.B.  mg/l as quoted by EXTOXNET is the same as parts per million (ppm)
</t>
        </r>
      </text>
    </comment>
    <comment ref="D1354" authorId="0" shapeId="0" xr:uid="{050D75D1-65CA-40B5-A6D9-71DCA0F0C5FC}">
      <text>
        <r>
          <rPr>
            <sz val="8"/>
            <color indexed="81"/>
            <rFont val="Tahoma"/>
            <family val="2"/>
          </rPr>
          <t xml:space="preserve">EXTOXNET site usually provides a qualitative judgment on the impact of a chemical on bees
</t>
        </r>
      </text>
    </comment>
    <comment ref="D1355" authorId="0" shapeId="0" xr:uid="{EC5C0890-761F-4875-A402-D0093FC9730E}">
      <text>
        <r>
          <rPr>
            <sz val="8"/>
            <color indexed="81"/>
            <rFont val="Tahoma"/>
            <family val="2"/>
          </rPr>
          <t xml:space="preserve">EXTOXNET site usually provides a qualitative judgment on the impact of a chemical on beneficial arthropods
</t>
        </r>
      </text>
    </comment>
    <comment ref="D1379" authorId="0" shapeId="0" xr:uid="{F85D7941-D9AC-4007-8613-5C399A177BB4}">
      <text>
        <r>
          <rPr>
            <sz val="8"/>
            <color indexed="81"/>
            <rFont val="Tahoma"/>
            <family val="2"/>
          </rPr>
          <t>Is the chemical in question systemic? or non systemic?  In the case of herbicides non-systemic status is assumed because they are not used on food crops.</t>
        </r>
      </text>
    </comment>
    <comment ref="D1380" authorId="0" shapeId="0" xr:uid="{D6ADAAE7-EA06-4E5C-99B1-5F60D0009AB2}">
      <text>
        <r>
          <rPr>
            <sz val="8"/>
            <color indexed="81"/>
            <rFont val="Tahoma"/>
            <family val="2"/>
          </rPr>
          <t xml:space="preserve">Acute dermal - LD50 for Rabbits/Rats (mg/kg)
</t>
        </r>
      </text>
    </comment>
    <comment ref="D1381" authorId="0" shapeId="0" xr:uid="{CD757270-E8F1-48C1-AA41-FCE85B32CBC3}">
      <text>
        <r>
          <rPr>
            <sz val="8"/>
            <color indexed="81"/>
            <rFont val="Tahoma"/>
            <family val="2"/>
          </rPr>
          <t xml:space="preserve">Are there reports of long term reproductive effects (ability to produce offspring) due to exposure to the chemical in question
</t>
        </r>
      </text>
    </comment>
    <comment ref="D1382" authorId="0" shapeId="0" xr:uid="{86260812-4A8A-4DC9-8846-589B2A5984CB}">
      <text>
        <r>
          <rPr>
            <sz val="8"/>
            <color indexed="81"/>
            <rFont val="Tahoma"/>
            <family val="2"/>
          </rPr>
          <t xml:space="preserve">Are there reports of long term teratogenic effects (deformities in unborn offspring) due to exposure to the chemical in question
</t>
        </r>
      </text>
    </comment>
    <comment ref="D1383" authorId="0" shapeId="0" xr:uid="{7B320F41-242C-4F04-8C09-1456B3359FE6}">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384" authorId="0" shapeId="0" xr:uid="{A7C52C93-3556-4F77-AF44-87735CE3E9BC}">
      <text>
        <r>
          <rPr>
            <sz val="8"/>
            <color indexed="81"/>
            <rFont val="Tahoma"/>
            <family val="2"/>
          </rPr>
          <t xml:space="preserve">Are there reports of long term oncogenic effects (tumour growth) due to exposure to the chemical in question
</t>
        </r>
      </text>
    </comment>
    <comment ref="D1385" authorId="0" shapeId="0" xr:uid="{2B2D7DB9-6ACC-45EB-AB54-B24FBE5A3407}">
      <text>
        <r>
          <rPr>
            <sz val="8"/>
            <color indexed="81"/>
            <rFont val="Tahoma"/>
            <family val="2"/>
          </rPr>
          <t>Soil residue half life in days</t>
        </r>
      </text>
    </comment>
    <comment ref="D1386" authorId="0" shapeId="0" xr:uid="{5467990D-BD9D-4E66-8003-9226F4A5E5AF}">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387" authorId="0" shapeId="0" xr:uid="{FB58403B-9B78-45DE-8881-39CECF8B5CB8}">
      <text>
        <r>
          <rPr>
            <sz val="8"/>
            <color indexed="81"/>
            <rFont val="Tahoma"/>
            <family val="2"/>
          </rPr>
          <t xml:space="preserve">From the EXTOXNET data on environmental fate make a qualitative judgment about leaching potential.
</t>
        </r>
      </text>
    </comment>
    <comment ref="D1388" authorId="0" shapeId="0" xr:uid="{2EF839A2-BC9C-4E13-8E86-0BFFF81D7927}">
      <text>
        <r>
          <rPr>
            <sz val="8"/>
            <color indexed="81"/>
            <rFont val="Tahoma"/>
            <family val="2"/>
          </rPr>
          <t xml:space="preserve">Use EXTOXNET Environmental fate section to get available information on half life of biological activity on vegetation
</t>
        </r>
      </text>
    </comment>
    <comment ref="D1389" authorId="0" shapeId="0" xr:uid="{53A5248D-4F7C-4471-A8EF-0F73D57BF0BE}">
      <text>
        <r>
          <rPr>
            <sz val="8"/>
            <color indexed="81"/>
            <rFont val="Tahoma"/>
            <family val="2"/>
          </rPr>
          <t xml:space="preserve">Toxicity to birds - 8 day LC50
N.B.  mg/l as quoted by EXTOXNET is the same as parts per million (ppm)
</t>
        </r>
      </text>
    </comment>
    <comment ref="D1390" authorId="0" shapeId="0" xr:uid="{5E3BD3B4-F679-4906-AE9B-828B9513821D}">
      <text>
        <r>
          <rPr>
            <sz val="8"/>
            <color indexed="81"/>
            <rFont val="Tahoma"/>
            <family val="2"/>
          </rPr>
          <t xml:space="preserve">Toxicity to fish - 96 hr LC50
N.B.  mg/l as quoted by EXTOXNET is the same as parts per million (ppm)
</t>
        </r>
      </text>
    </comment>
    <comment ref="D1391" authorId="0" shapeId="0" xr:uid="{E732FFA2-546B-47DB-9B6E-740F1E1CD237}">
      <text>
        <r>
          <rPr>
            <sz val="8"/>
            <color indexed="81"/>
            <rFont val="Tahoma"/>
            <family val="2"/>
          </rPr>
          <t xml:space="preserve">EXTOXNET site usually provides a qualitative judgment on the impact of a chemical on bees
</t>
        </r>
      </text>
    </comment>
    <comment ref="D1392" authorId="0" shapeId="0" xr:uid="{B2682F63-0DA2-4127-B3C4-F4F9EBD7580A}">
      <text>
        <r>
          <rPr>
            <sz val="8"/>
            <color indexed="81"/>
            <rFont val="Tahoma"/>
            <family val="2"/>
          </rPr>
          <t xml:space="preserve">EXTOXNET site usually provides a qualitative judgment on the impact of a chemical on beneficial arthropods
</t>
        </r>
      </text>
    </comment>
    <comment ref="D1416" authorId="0" shapeId="0" xr:uid="{1C017FA9-89A6-4EA5-A2B1-B190F72D010E}">
      <text>
        <r>
          <rPr>
            <sz val="8"/>
            <color indexed="81"/>
            <rFont val="Tahoma"/>
            <family val="2"/>
          </rPr>
          <t>Is the chemical in question systemic? or non systemic?  In the case of herbicides non-systemic status is assumed because they are not used on food crops.</t>
        </r>
      </text>
    </comment>
    <comment ref="D1417" authorId="0" shapeId="0" xr:uid="{8AD9AD17-E3F7-4D3D-8BCE-240C2D3B7F90}">
      <text>
        <r>
          <rPr>
            <sz val="8"/>
            <color indexed="81"/>
            <rFont val="Tahoma"/>
            <family val="2"/>
          </rPr>
          <t xml:space="preserve">Acute dermal - LD50 for Rabbits/Rats (mg/kg)
</t>
        </r>
      </text>
    </comment>
    <comment ref="D1418" authorId="0" shapeId="0" xr:uid="{0B81BD96-E83C-474D-B2A7-A6A3287D0717}">
      <text>
        <r>
          <rPr>
            <sz val="8"/>
            <color indexed="81"/>
            <rFont val="Tahoma"/>
            <family val="2"/>
          </rPr>
          <t xml:space="preserve">Are there reports of long term reproductive effects (ability to produce offspring) due to exposure to the chemical in question
</t>
        </r>
      </text>
    </comment>
    <comment ref="D1419" authorId="0" shapeId="0" xr:uid="{738398B3-AB17-4068-8092-7583B1582029}">
      <text>
        <r>
          <rPr>
            <sz val="8"/>
            <color indexed="81"/>
            <rFont val="Tahoma"/>
            <family val="2"/>
          </rPr>
          <t xml:space="preserve">Are there reports of long term teratogenic effects (deformities in unborn offspring) due to exposure to the chemical in question
</t>
        </r>
      </text>
    </comment>
    <comment ref="D1420" authorId="0" shapeId="0" xr:uid="{F26B2FF8-49C0-4A79-BF80-C7D991E5E16B}">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421" authorId="0" shapeId="0" xr:uid="{E796D3A7-8B42-4BBE-A980-057690525060}">
      <text>
        <r>
          <rPr>
            <sz val="8"/>
            <color indexed="81"/>
            <rFont val="Tahoma"/>
            <family val="2"/>
          </rPr>
          <t xml:space="preserve">Are there reports of long term oncogenic effects (tumour growth) due to exposure to the chemical in question
</t>
        </r>
      </text>
    </comment>
    <comment ref="D1422" authorId="0" shapeId="0" xr:uid="{EF72D7F4-86C3-45B5-8D5A-6370564CEB94}">
      <text>
        <r>
          <rPr>
            <sz val="8"/>
            <color indexed="81"/>
            <rFont val="Tahoma"/>
            <family val="2"/>
          </rPr>
          <t>Soil residue half life in days</t>
        </r>
      </text>
    </comment>
    <comment ref="D1423" authorId="0" shapeId="0" xr:uid="{9CB2B1FD-D5C3-4413-B22D-CC77C5B672F9}">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424" authorId="0" shapeId="0" xr:uid="{0A83DA4F-58CF-4DE0-863C-65F44663EF1B}">
      <text>
        <r>
          <rPr>
            <sz val="8"/>
            <color indexed="81"/>
            <rFont val="Tahoma"/>
            <family val="2"/>
          </rPr>
          <t xml:space="preserve">From the EXTOXNET data on environmental fate make a qualitative judgment about leaching potential.
</t>
        </r>
      </text>
    </comment>
    <comment ref="D1425" authorId="0" shapeId="0" xr:uid="{82B90014-82AD-4058-A69A-3328DB661C0F}">
      <text>
        <r>
          <rPr>
            <sz val="8"/>
            <color indexed="81"/>
            <rFont val="Tahoma"/>
            <family val="2"/>
          </rPr>
          <t xml:space="preserve">Use EXTOXNET Environmental fate section to get available information on half life of biological activity on vegetation
</t>
        </r>
      </text>
    </comment>
    <comment ref="D1426" authorId="0" shapeId="0" xr:uid="{C2915D43-0402-4FB7-991E-33F171474724}">
      <text>
        <r>
          <rPr>
            <sz val="8"/>
            <color indexed="81"/>
            <rFont val="Tahoma"/>
            <family val="2"/>
          </rPr>
          <t xml:space="preserve">Toxicity to birds - 8 day LC50
N.B.  mg/l as quoted by EXTOXNET is the same as parts per million (ppm)
</t>
        </r>
      </text>
    </comment>
    <comment ref="D1427" authorId="0" shapeId="0" xr:uid="{A2D24D4C-40C5-46AF-845B-265BDD0AEC75}">
      <text>
        <r>
          <rPr>
            <sz val="8"/>
            <color indexed="81"/>
            <rFont val="Tahoma"/>
            <family val="2"/>
          </rPr>
          <t xml:space="preserve">Toxicity to fish - 96 hr LC50
N.B.  mg/l as quoted by EXTOXNET is the same as parts per million (ppm)
</t>
        </r>
      </text>
    </comment>
    <comment ref="D1428" authorId="0" shapeId="0" xr:uid="{DAF03774-45AC-4432-A079-31E5C8BA486E}">
      <text>
        <r>
          <rPr>
            <sz val="8"/>
            <color indexed="81"/>
            <rFont val="Tahoma"/>
            <family val="2"/>
          </rPr>
          <t xml:space="preserve">EXTOXNET site usually provides a qualitative judgment on the impact of a chemical on bees
</t>
        </r>
      </text>
    </comment>
    <comment ref="D1429" authorId="0" shapeId="0" xr:uid="{9AB70C22-900E-47F3-849A-56931E33499E}">
      <text>
        <r>
          <rPr>
            <sz val="8"/>
            <color indexed="81"/>
            <rFont val="Tahoma"/>
            <family val="2"/>
          </rPr>
          <t xml:space="preserve">EXTOXNET site usually provides a qualitative judgment on the impact of a chemical on beneficial arthropods
</t>
        </r>
      </text>
    </comment>
    <comment ref="D1453" authorId="0" shapeId="0" xr:uid="{15E01271-1027-47BD-8B13-18A25C5A9EF1}">
      <text>
        <r>
          <rPr>
            <sz val="8"/>
            <color indexed="81"/>
            <rFont val="Tahoma"/>
            <family val="2"/>
          </rPr>
          <t>Is the chemical in question systemic? or non systemic?  In the case of herbicides non-systemic status is assumed because they are not used on food crops.</t>
        </r>
      </text>
    </comment>
    <comment ref="D1454" authorId="0" shapeId="0" xr:uid="{3267A902-F66D-400D-8344-271D410C6E01}">
      <text>
        <r>
          <rPr>
            <sz val="8"/>
            <color indexed="81"/>
            <rFont val="Tahoma"/>
            <family val="2"/>
          </rPr>
          <t xml:space="preserve">Acute dermal - LD50 for Rabbits/Rats (mg/kg)
</t>
        </r>
      </text>
    </comment>
    <comment ref="D1455" authorId="0" shapeId="0" xr:uid="{193F52F5-1FE6-46BC-A70C-AE5A7CD735B2}">
      <text>
        <r>
          <rPr>
            <sz val="8"/>
            <color indexed="81"/>
            <rFont val="Tahoma"/>
            <family val="2"/>
          </rPr>
          <t xml:space="preserve">Are there reports of long term reproductive effects (ability to produce offspring) due to exposure to the chemical in question
</t>
        </r>
      </text>
    </comment>
    <comment ref="D1456" authorId="0" shapeId="0" xr:uid="{402D5A59-85DF-48CB-BEA1-A3D7EEB97769}">
      <text>
        <r>
          <rPr>
            <sz val="8"/>
            <color indexed="81"/>
            <rFont val="Tahoma"/>
            <family val="2"/>
          </rPr>
          <t xml:space="preserve">Are there reports of long term teratogenic effects (deformities in unborn offspring) due to exposure to the chemical in question
</t>
        </r>
      </text>
    </comment>
    <comment ref="D1457" authorId="0" shapeId="0" xr:uid="{1C8944AF-DF18-4F42-B9D4-5501BBBC2265}">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458" authorId="0" shapeId="0" xr:uid="{EEB9AC86-BDCE-47F6-9FBD-4E615999099B}">
      <text>
        <r>
          <rPr>
            <sz val="8"/>
            <color indexed="81"/>
            <rFont val="Tahoma"/>
            <family val="2"/>
          </rPr>
          <t xml:space="preserve">Are there reports of long term oncogenic effects (tumour growth) due to exposure to the chemical in question
</t>
        </r>
      </text>
    </comment>
    <comment ref="D1459" authorId="0" shapeId="0" xr:uid="{8D8E09BD-A123-40F9-A903-2DDAC83F0160}">
      <text>
        <r>
          <rPr>
            <sz val="8"/>
            <color indexed="81"/>
            <rFont val="Tahoma"/>
            <family val="2"/>
          </rPr>
          <t>Soil residue half life in days</t>
        </r>
      </text>
    </comment>
    <comment ref="D1460" authorId="0" shapeId="0" xr:uid="{B0BE229E-C2CB-4FDA-87C5-066FF9A2F85A}">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461" authorId="0" shapeId="0" xr:uid="{314FB53F-E34E-4EA0-98EB-EFE7473EDD68}">
      <text>
        <r>
          <rPr>
            <sz val="8"/>
            <color indexed="81"/>
            <rFont val="Tahoma"/>
            <family val="2"/>
          </rPr>
          <t xml:space="preserve">From the EXTOXNET data on environmental fate make a qualitative judgment about leaching potential.
</t>
        </r>
      </text>
    </comment>
    <comment ref="D1462" authorId="0" shapeId="0" xr:uid="{D4E4DEBE-D4BF-46EA-B19E-20509FD3931F}">
      <text>
        <r>
          <rPr>
            <sz val="8"/>
            <color indexed="81"/>
            <rFont val="Tahoma"/>
            <family val="2"/>
          </rPr>
          <t xml:space="preserve">Use EXTOXNET Environmental fate section to get available information on half life of biological activity on vegetation
</t>
        </r>
      </text>
    </comment>
    <comment ref="D1463" authorId="0" shapeId="0" xr:uid="{9EDF3520-6DC7-460D-ABC9-92ABB47F1AF2}">
      <text>
        <r>
          <rPr>
            <sz val="8"/>
            <color indexed="81"/>
            <rFont val="Tahoma"/>
            <family val="2"/>
          </rPr>
          <t xml:space="preserve">Toxicity to birds - 8 day LC50
N.B.  mg/l as quoted by EXTOXNET is the same as parts per million (ppm)
</t>
        </r>
      </text>
    </comment>
    <comment ref="D1464" authorId="0" shapeId="0" xr:uid="{BE9B428E-E61D-4728-B5A5-F488BE9F3752}">
      <text>
        <r>
          <rPr>
            <sz val="8"/>
            <color indexed="81"/>
            <rFont val="Tahoma"/>
            <family val="2"/>
          </rPr>
          <t xml:space="preserve">Toxicity to fish - 96 hr LC50
N.B.  mg/l as quoted by EXTOXNET is the same as parts per million (ppm)
</t>
        </r>
      </text>
    </comment>
    <comment ref="D1465" authorId="0" shapeId="0" xr:uid="{3D5AC191-D363-4540-A31C-9BB4E7403A83}">
      <text>
        <r>
          <rPr>
            <sz val="8"/>
            <color indexed="81"/>
            <rFont val="Tahoma"/>
            <family val="2"/>
          </rPr>
          <t xml:space="preserve">EXTOXNET site usually provides a qualitative judgment on the impact of a chemical on bees
</t>
        </r>
      </text>
    </comment>
    <comment ref="D1466" authorId="0" shapeId="0" xr:uid="{075DC244-6B9A-4B5B-BD45-9C4D69601ECA}">
      <text>
        <r>
          <rPr>
            <sz val="8"/>
            <color indexed="81"/>
            <rFont val="Tahoma"/>
            <family val="2"/>
          </rPr>
          <t xml:space="preserve">EXTOXNET site usually provides a qualitative judgment on the impact of a chemical on beneficial arthropods
</t>
        </r>
      </text>
    </comment>
    <comment ref="D1490" authorId="0" shapeId="0" xr:uid="{77E2E754-60C0-484A-AF9C-77DF65302BB4}">
      <text>
        <r>
          <rPr>
            <sz val="8"/>
            <color indexed="81"/>
            <rFont val="Tahoma"/>
            <family val="2"/>
          </rPr>
          <t>Is the chemical in question systemic? or non systemic?  In the case of herbicides non-systemic status is assumed because they are not used on food crops.</t>
        </r>
      </text>
    </comment>
    <comment ref="D1491" authorId="0" shapeId="0" xr:uid="{A5700F7A-349D-4AB9-8D28-9807DEE2567E}">
      <text>
        <r>
          <rPr>
            <sz val="8"/>
            <color indexed="81"/>
            <rFont val="Tahoma"/>
            <family val="2"/>
          </rPr>
          <t xml:space="preserve">Acute dermal - LD50 for Rabbits/Rats (mg/kg)
</t>
        </r>
      </text>
    </comment>
    <comment ref="D1492" authorId="0" shapeId="0" xr:uid="{6E0932E1-7CF6-4A76-93B3-D9F71CD1AEB4}">
      <text>
        <r>
          <rPr>
            <sz val="8"/>
            <color indexed="81"/>
            <rFont val="Tahoma"/>
            <family val="2"/>
          </rPr>
          <t xml:space="preserve">Are there reports of long term reproductive effects (ability to produce offspring) due to exposure to the chemical in question
</t>
        </r>
      </text>
    </comment>
    <comment ref="D1493" authorId="0" shapeId="0" xr:uid="{B6CBF959-46D6-44A9-8F2F-E87806E1E87D}">
      <text>
        <r>
          <rPr>
            <sz val="8"/>
            <color indexed="81"/>
            <rFont val="Tahoma"/>
            <family val="2"/>
          </rPr>
          <t xml:space="preserve">Are there reports of long term teratogenic effects (deformities in unborn offspring) due to exposure to the chemical in question
</t>
        </r>
      </text>
    </comment>
    <comment ref="D1494" authorId="0" shapeId="0" xr:uid="{295E0050-E25E-4C76-BE97-2481D23BAE71}">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495" authorId="0" shapeId="0" xr:uid="{9ADE364B-359D-42DB-AB36-BE16842E38B3}">
      <text>
        <r>
          <rPr>
            <sz val="8"/>
            <color indexed="81"/>
            <rFont val="Tahoma"/>
            <family val="2"/>
          </rPr>
          <t xml:space="preserve">Are there reports of long term oncogenic effects (tumour growth) due to exposure to the chemical in question
</t>
        </r>
      </text>
    </comment>
    <comment ref="D1496" authorId="0" shapeId="0" xr:uid="{11B6BE49-DD76-4EA5-BFBF-CA19C513E3E7}">
      <text>
        <r>
          <rPr>
            <sz val="8"/>
            <color indexed="81"/>
            <rFont val="Tahoma"/>
            <family val="2"/>
          </rPr>
          <t>Soil residue half life in days</t>
        </r>
      </text>
    </comment>
    <comment ref="D1497" authorId="0" shapeId="0" xr:uid="{E59241D7-5675-4CE3-A12C-476DAE2468FE}">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498" authorId="0" shapeId="0" xr:uid="{C1BCC9CB-5397-4667-B7E4-6B432842D988}">
      <text>
        <r>
          <rPr>
            <sz val="8"/>
            <color indexed="81"/>
            <rFont val="Tahoma"/>
            <family val="2"/>
          </rPr>
          <t xml:space="preserve">From the EXTOXNET data on environmental fate make a qualitative judgment about leaching potential.
</t>
        </r>
      </text>
    </comment>
    <comment ref="D1499" authorId="0" shapeId="0" xr:uid="{CF153B0C-84EC-4FED-ABFA-8C50C7E38956}">
      <text>
        <r>
          <rPr>
            <sz val="8"/>
            <color indexed="81"/>
            <rFont val="Tahoma"/>
            <family val="2"/>
          </rPr>
          <t xml:space="preserve">Use EXTOXNET Environmental fate section to get available information on half life of biological activity on vegetation
</t>
        </r>
      </text>
    </comment>
    <comment ref="D1500" authorId="0" shapeId="0" xr:uid="{5CAF5402-57C2-41FE-8F69-8198726EBC57}">
      <text>
        <r>
          <rPr>
            <sz val="8"/>
            <color indexed="81"/>
            <rFont val="Tahoma"/>
            <family val="2"/>
          </rPr>
          <t xml:space="preserve">Toxicity to birds - 8 day LC50
N.B.  mg/l as quoted by EXTOXNET is the same as parts per million (ppm)
</t>
        </r>
      </text>
    </comment>
    <comment ref="D1501" authorId="0" shapeId="0" xr:uid="{80D0D152-CB5E-4DB4-8CFE-0279E3D9C6A7}">
      <text>
        <r>
          <rPr>
            <sz val="8"/>
            <color indexed="81"/>
            <rFont val="Tahoma"/>
            <family val="2"/>
          </rPr>
          <t xml:space="preserve">Toxicity to fish - 96 hr LC50
N.B.  mg/l as quoted by EXTOXNET is the same as parts per million (ppm)
</t>
        </r>
      </text>
    </comment>
    <comment ref="D1502" authorId="0" shapeId="0" xr:uid="{23FA3C7D-D373-476C-B203-2BC8F5434F5A}">
      <text>
        <r>
          <rPr>
            <sz val="8"/>
            <color indexed="81"/>
            <rFont val="Tahoma"/>
            <family val="2"/>
          </rPr>
          <t xml:space="preserve">EXTOXNET site usually provides a qualitative judgment on the impact of a chemical on bees
</t>
        </r>
      </text>
    </comment>
    <comment ref="D1503" authorId="0" shapeId="0" xr:uid="{C5E10C2B-6380-4FF8-8B2D-AEB6186C27DB}">
      <text>
        <r>
          <rPr>
            <sz val="8"/>
            <color indexed="81"/>
            <rFont val="Tahoma"/>
            <family val="2"/>
          </rPr>
          <t xml:space="preserve">EXTOXNET site usually provides a qualitative judgment on the impact of a chemical on beneficial arthropods
</t>
        </r>
      </text>
    </comment>
    <comment ref="D1527" authorId="0" shapeId="0" xr:uid="{33CE9103-4277-4134-A057-F5E2ECDDF59F}">
      <text>
        <r>
          <rPr>
            <sz val="8"/>
            <color indexed="81"/>
            <rFont val="Tahoma"/>
            <family val="2"/>
          </rPr>
          <t>Is the chemical in question systemic? or non systemic?  In the case of herbicides non-systemic status is assumed because they are not used on food crops.</t>
        </r>
      </text>
    </comment>
    <comment ref="D1528" authorId="0" shapeId="0" xr:uid="{35832AEA-039E-46D0-88B4-28F9279868A3}">
      <text>
        <r>
          <rPr>
            <sz val="8"/>
            <color indexed="81"/>
            <rFont val="Tahoma"/>
            <family val="2"/>
          </rPr>
          <t xml:space="preserve">Acute dermal - LD50 for Rabbits/Rats (mg/kg)
</t>
        </r>
      </text>
    </comment>
    <comment ref="D1529" authorId="0" shapeId="0" xr:uid="{4DD9E820-1FE5-4A2E-8E6B-C842807CA310}">
      <text>
        <r>
          <rPr>
            <sz val="8"/>
            <color indexed="81"/>
            <rFont val="Tahoma"/>
            <family val="2"/>
          </rPr>
          <t xml:space="preserve">Are there reports of long term reproductive effects (ability to produce offspring) due to exposure to the chemical in question
</t>
        </r>
      </text>
    </comment>
    <comment ref="D1530" authorId="0" shapeId="0" xr:uid="{113C42CA-041A-41EC-96AF-B5CDE0FA1581}">
      <text>
        <r>
          <rPr>
            <sz val="8"/>
            <color indexed="81"/>
            <rFont val="Tahoma"/>
            <family val="2"/>
          </rPr>
          <t xml:space="preserve">Are there reports of long term teratogenic effects (deformities in unborn offspring) due to exposure to the chemical in question
</t>
        </r>
      </text>
    </comment>
    <comment ref="D1531" authorId="0" shapeId="0" xr:uid="{EF2E9E7D-CD3F-446A-94DD-394A27695A4D}">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532" authorId="0" shapeId="0" xr:uid="{765F27F8-2391-4B6C-9811-2B726A33C8E6}">
      <text>
        <r>
          <rPr>
            <sz val="8"/>
            <color indexed="81"/>
            <rFont val="Tahoma"/>
            <family val="2"/>
          </rPr>
          <t xml:space="preserve">Are there reports of long term oncogenic effects (tumour growth) due to exposure to the chemical in question
</t>
        </r>
      </text>
    </comment>
    <comment ref="D1533" authorId="0" shapeId="0" xr:uid="{996873F8-A4A1-4CC0-9206-B7695401C727}">
      <text>
        <r>
          <rPr>
            <sz val="8"/>
            <color indexed="81"/>
            <rFont val="Tahoma"/>
            <family val="2"/>
          </rPr>
          <t>Soil residue half life in days</t>
        </r>
      </text>
    </comment>
    <comment ref="D1534" authorId="0" shapeId="0" xr:uid="{236FF59F-C2DB-4832-8E96-96A5D4DDD60C}">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535" authorId="0" shapeId="0" xr:uid="{99B30987-C406-466C-A585-C4A07D9EC6BB}">
      <text>
        <r>
          <rPr>
            <sz val="8"/>
            <color indexed="81"/>
            <rFont val="Tahoma"/>
            <family val="2"/>
          </rPr>
          <t xml:space="preserve">From the EXTOXNET data on environmental fate make a qualitative judgment about leaching potential.
</t>
        </r>
      </text>
    </comment>
    <comment ref="D1536" authorId="0" shapeId="0" xr:uid="{6FBB3727-648A-4A1B-B21A-DF705AD1ABBC}">
      <text>
        <r>
          <rPr>
            <sz val="8"/>
            <color indexed="81"/>
            <rFont val="Tahoma"/>
            <family val="2"/>
          </rPr>
          <t xml:space="preserve">Use EXTOXNET Environmental fate section to get available information on half life of biological activity on vegetation
</t>
        </r>
      </text>
    </comment>
    <comment ref="D1537" authorId="0" shapeId="0" xr:uid="{2E014E08-A409-441B-849A-FA007850F063}">
      <text>
        <r>
          <rPr>
            <sz val="8"/>
            <color indexed="81"/>
            <rFont val="Tahoma"/>
            <family val="2"/>
          </rPr>
          <t xml:space="preserve">Toxicity to birds - 8 day LC50
N.B.  mg/l as quoted by EXTOXNET is the same as parts per million (ppm)
</t>
        </r>
      </text>
    </comment>
    <comment ref="D1538" authorId="0" shapeId="0" xr:uid="{1147A743-3F79-4348-8107-615F3CD7D3DA}">
      <text>
        <r>
          <rPr>
            <sz val="8"/>
            <color indexed="81"/>
            <rFont val="Tahoma"/>
            <family val="2"/>
          </rPr>
          <t xml:space="preserve">Toxicity to fish - 96 hr LC50
N.B.  mg/l as quoted by EXTOXNET is the same as parts per million (ppm)
</t>
        </r>
      </text>
    </comment>
    <comment ref="D1539" authorId="0" shapeId="0" xr:uid="{D7EA9F11-2299-4D48-B1CF-A477BD0B63F0}">
      <text>
        <r>
          <rPr>
            <sz val="8"/>
            <color indexed="81"/>
            <rFont val="Tahoma"/>
            <family val="2"/>
          </rPr>
          <t xml:space="preserve">EXTOXNET site usually provides a qualitative judgment on the impact of a chemical on bees
</t>
        </r>
      </text>
    </comment>
    <comment ref="D1540" authorId="0" shapeId="0" xr:uid="{452975FF-CB97-41D8-B1B3-609D1C5CD3CD}">
      <text>
        <r>
          <rPr>
            <sz val="8"/>
            <color indexed="81"/>
            <rFont val="Tahoma"/>
            <family val="2"/>
          </rPr>
          <t xml:space="preserve">EXTOXNET site usually provides a qualitative judgment on the impact of a chemical on beneficial arthropods
</t>
        </r>
      </text>
    </comment>
    <comment ref="D1564" authorId="0" shapeId="0" xr:uid="{732DC1F1-AD2F-4F36-BC96-980B5B5E2041}">
      <text>
        <r>
          <rPr>
            <sz val="8"/>
            <color indexed="81"/>
            <rFont val="Tahoma"/>
            <family val="2"/>
          </rPr>
          <t>Is the chemical in question systemic? or non systemic?  In the case of herbicides non-systemic status is assumed because they are not used on food crops.</t>
        </r>
      </text>
    </comment>
    <comment ref="D1565" authorId="0" shapeId="0" xr:uid="{C874B85B-9399-41B7-B2F8-00974093AD0F}">
      <text>
        <r>
          <rPr>
            <sz val="8"/>
            <color indexed="81"/>
            <rFont val="Tahoma"/>
            <family val="2"/>
          </rPr>
          <t xml:space="preserve">Acute dermal - LD50 for Rabbits/Rats (mg/kg)
</t>
        </r>
      </text>
    </comment>
    <comment ref="D1566" authorId="0" shapeId="0" xr:uid="{E3138245-E840-4623-8829-A4295398DBF8}">
      <text>
        <r>
          <rPr>
            <sz val="8"/>
            <color indexed="81"/>
            <rFont val="Tahoma"/>
            <family val="2"/>
          </rPr>
          <t xml:space="preserve">Are there reports of long term reproductive effects (ability to produce offspring) due to exposure to the chemical in question
</t>
        </r>
      </text>
    </comment>
    <comment ref="D1567" authorId="0" shapeId="0" xr:uid="{2831DA33-E53D-4F49-8DBD-DACBD89DCAD9}">
      <text>
        <r>
          <rPr>
            <sz val="8"/>
            <color indexed="81"/>
            <rFont val="Tahoma"/>
            <family val="2"/>
          </rPr>
          <t xml:space="preserve">Are there reports of long term teratogenic effects (deformities in unborn offspring) due to exposure to the chemical in question
</t>
        </r>
      </text>
    </comment>
    <comment ref="D1568" authorId="0" shapeId="0" xr:uid="{B6DD5966-33AC-410F-87BB-E5D3F5870CCE}">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569" authorId="0" shapeId="0" xr:uid="{79E08972-535A-4981-B82B-C6E96DAEF81C}">
      <text>
        <r>
          <rPr>
            <sz val="8"/>
            <color indexed="81"/>
            <rFont val="Tahoma"/>
            <family val="2"/>
          </rPr>
          <t xml:space="preserve">Are there reports of long term oncogenic effects (tumour growth) due to exposure to the chemical in question
</t>
        </r>
      </text>
    </comment>
    <comment ref="D1570" authorId="0" shapeId="0" xr:uid="{9214A77C-7D8F-41AC-B1EC-820F337A2750}">
      <text>
        <r>
          <rPr>
            <sz val="8"/>
            <color indexed="81"/>
            <rFont val="Tahoma"/>
            <family val="2"/>
          </rPr>
          <t>Soil residue half life in days</t>
        </r>
      </text>
    </comment>
    <comment ref="D1571" authorId="0" shapeId="0" xr:uid="{3952F2CB-5B05-457A-918F-CD654C35C798}">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572" authorId="0" shapeId="0" xr:uid="{6FB69339-02E4-466C-B6DD-E37575FD19BA}">
      <text>
        <r>
          <rPr>
            <sz val="8"/>
            <color indexed="81"/>
            <rFont val="Tahoma"/>
            <family val="2"/>
          </rPr>
          <t xml:space="preserve">From the EXTOXNET data on environmental fate make a qualitative judgment about leaching potential.
</t>
        </r>
      </text>
    </comment>
    <comment ref="D1573" authorId="0" shapeId="0" xr:uid="{EF75239A-1A84-4B2C-9516-C004C65D27E2}">
      <text>
        <r>
          <rPr>
            <sz val="8"/>
            <color indexed="81"/>
            <rFont val="Tahoma"/>
            <family val="2"/>
          </rPr>
          <t xml:space="preserve">Use EXTOXNET Environmental fate section to get available information on half life of biological activity on vegetation
</t>
        </r>
      </text>
    </comment>
    <comment ref="D1574" authorId="0" shapeId="0" xr:uid="{B4F64373-56C6-4807-9DB2-DBE4F01D7FC3}">
      <text>
        <r>
          <rPr>
            <sz val="8"/>
            <color indexed="81"/>
            <rFont val="Tahoma"/>
            <family val="2"/>
          </rPr>
          <t xml:space="preserve">Toxicity to birds - 8 day LC50
N.B.  mg/l as quoted by EXTOXNET is the same as parts per million (ppm)
</t>
        </r>
      </text>
    </comment>
    <comment ref="D1575" authorId="0" shapeId="0" xr:uid="{F9121247-5286-49E1-875C-AB219C99FD36}">
      <text>
        <r>
          <rPr>
            <sz val="8"/>
            <color indexed="81"/>
            <rFont val="Tahoma"/>
            <family val="2"/>
          </rPr>
          <t xml:space="preserve">Toxicity to fish - 96 hr LC50
N.B.  mg/l as quoted by EXTOXNET is the same as parts per million (ppm)
</t>
        </r>
      </text>
    </comment>
    <comment ref="D1576" authorId="0" shapeId="0" xr:uid="{012F217F-3DE2-4DF3-85B3-4C5744DF036E}">
      <text>
        <r>
          <rPr>
            <sz val="8"/>
            <color indexed="81"/>
            <rFont val="Tahoma"/>
            <family val="2"/>
          </rPr>
          <t xml:space="preserve">EXTOXNET site usually provides a qualitative judgment on the impact of a chemical on bees
</t>
        </r>
      </text>
    </comment>
    <comment ref="D1577" authorId="0" shapeId="0" xr:uid="{3FD84053-1AFA-4CF8-BD44-1A04B3054E5A}">
      <text>
        <r>
          <rPr>
            <sz val="8"/>
            <color indexed="81"/>
            <rFont val="Tahoma"/>
            <family val="2"/>
          </rPr>
          <t xml:space="preserve">EXTOXNET site usually provides a qualitative judgment on the impact of a chemical on beneficial arthropods
</t>
        </r>
      </text>
    </comment>
    <comment ref="D1601" authorId="0" shapeId="0" xr:uid="{16FA46A9-D4F3-4F23-B7A6-7A94C776EE38}">
      <text>
        <r>
          <rPr>
            <sz val="8"/>
            <color indexed="81"/>
            <rFont val="Tahoma"/>
            <family val="2"/>
          </rPr>
          <t>Is the chemical in question systemic? or non systemic?  In the case of herbicides non-systemic status is assumed because they are not used on food crops.</t>
        </r>
      </text>
    </comment>
    <comment ref="D1602" authorId="0" shapeId="0" xr:uid="{1BE8162D-CCE7-4ADB-8DFD-932B3E10E8F6}">
      <text>
        <r>
          <rPr>
            <sz val="8"/>
            <color indexed="81"/>
            <rFont val="Tahoma"/>
            <family val="2"/>
          </rPr>
          <t xml:space="preserve">Acute dermal - LD50 for Rabbits/Rats (mg/kg)
</t>
        </r>
      </text>
    </comment>
    <comment ref="D1603" authorId="0" shapeId="0" xr:uid="{95B377F4-402F-4ED9-8974-EBE56C57616E}">
      <text>
        <r>
          <rPr>
            <sz val="8"/>
            <color indexed="81"/>
            <rFont val="Tahoma"/>
            <family val="2"/>
          </rPr>
          <t xml:space="preserve">Are there reports of long term reproductive effects (ability to produce offspring) due to exposure to the chemical in question
</t>
        </r>
      </text>
    </comment>
    <comment ref="D1604" authorId="0" shapeId="0" xr:uid="{E009B28E-9F2E-4F4A-AFD4-A0854CBD5066}">
      <text>
        <r>
          <rPr>
            <sz val="8"/>
            <color indexed="81"/>
            <rFont val="Tahoma"/>
            <family val="2"/>
          </rPr>
          <t xml:space="preserve">Are there reports of long term teratogenic effects (deformities in unborn offspring) due to exposure to the chemical in question
</t>
        </r>
      </text>
    </comment>
    <comment ref="D1605" authorId="0" shapeId="0" xr:uid="{2D315572-3477-4786-856A-EA67ADA4B4FB}">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606" authorId="0" shapeId="0" xr:uid="{C2D63A7A-437A-413F-95B5-32BD3B833096}">
      <text>
        <r>
          <rPr>
            <sz val="8"/>
            <color indexed="81"/>
            <rFont val="Tahoma"/>
            <family val="2"/>
          </rPr>
          <t xml:space="preserve">Are there reports of long term oncogenic effects (tumour growth) due to exposure to the chemical in question
</t>
        </r>
      </text>
    </comment>
    <comment ref="D1607" authorId="0" shapeId="0" xr:uid="{E86BDA55-5FD7-4F27-AE48-0A528D454819}">
      <text>
        <r>
          <rPr>
            <sz val="8"/>
            <color indexed="81"/>
            <rFont val="Tahoma"/>
            <family val="2"/>
          </rPr>
          <t>Soil residue half life in days</t>
        </r>
      </text>
    </comment>
    <comment ref="D1608" authorId="0" shapeId="0" xr:uid="{23D9ACF9-EDAD-4E86-93BB-070706C45F3D}">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609" authorId="0" shapeId="0" xr:uid="{81E27C6A-BA04-499D-A3DF-3786D4274B95}">
      <text>
        <r>
          <rPr>
            <sz val="8"/>
            <color indexed="81"/>
            <rFont val="Tahoma"/>
            <family val="2"/>
          </rPr>
          <t xml:space="preserve">From the EXTOXNET data on environmental fate make a qualitative judgment about leaching potential.
</t>
        </r>
      </text>
    </comment>
    <comment ref="D1610" authorId="0" shapeId="0" xr:uid="{404B720A-290A-4D43-AEDC-241F58CC723A}">
      <text>
        <r>
          <rPr>
            <sz val="8"/>
            <color indexed="81"/>
            <rFont val="Tahoma"/>
            <family val="2"/>
          </rPr>
          <t xml:space="preserve">Use EXTOXNET Environmental fate section to get available information on half life of biological activity on vegetation
</t>
        </r>
      </text>
    </comment>
    <comment ref="D1611" authorId="0" shapeId="0" xr:uid="{7654DF9D-6F47-4373-B75B-3FD10190D7D4}">
      <text>
        <r>
          <rPr>
            <sz val="8"/>
            <color indexed="81"/>
            <rFont val="Tahoma"/>
            <family val="2"/>
          </rPr>
          <t xml:space="preserve">Toxicity to birds - 8 day LC50
N.B.  mg/l as quoted by EXTOXNET is the same as parts per million (ppm)
</t>
        </r>
      </text>
    </comment>
    <comment ref="D1612" authorId="0" shapeId="0" xr:uid="{D1614094-CDE9-4E13-BC45-D144BAF4AD8E}">
      <text>
        <r>
          <rPr>
            <sz val="8"/>
            <color indexed="81"/>
            <rFont val="Tahoma"/>
            <family val="2"/>
          </rPr>
          <t xml:space="preserve">Toxicity to fish - 96 hr LC50
N.B.  mg/l as quoted by EXTOXNET is the same as parts per million (ppm)
</t>
        </r>
      </text>
    </comment>
    <comment ref="D1613" authorId="0" shapeId="0" xr:uid="{935C0287-CC98-4218-BAF8-28A1D2C4B6E4}">
      <text>
        <r>
          <rPr>
            <sz val="8"/>
            <color indexed="81"/>
            <rFont val="Tahoma"/>
            <family val="2"/>
          </rPr>
          <t xml:space="preserve">EXTOXNET site usually provides a qualitative judgment on the impact of a chemical on bees
</t>
        </r>
      </text>
    </comment>
    <comment ref="D1614" authorId="0" shapeId="0" xr:uid="{11A57AA2-9E0B-4B44-9195-8B7E142FD87C}">
      <text>
        <r>
          <rPr>
            <sz val="8"/>
            <color indexed="81"/>
            <rFont val="Tahoma"/>
            <family val="2"/>
          </rPr>
          <t xml:space="preserve">EXTOXNET site usually provides a qualitative judgment on the impact of a chemical on beneficial arthropods
</t>
        </r>
      </text>
    </comment>
    <comment ref="D1638" authorId="0" shapeId="0" xr:uid="{5AAE7690-9AE7-4FA7-8703-83A771A55224}">
      <text>
        <r>
          <rPr>
            <sz val="8"/>
            <color indexed="81"/>
            <rFont val="Tahoma"/>
            <family val="2"/>
          </rPr>
          <t>Is the chemical in question systemic? or non systemic?  In the case of herbicides non-systemic status is assumed because they are not used on food crops.</t>
        </r>
      </text>
    </comment>
    <comment ref="D1639" authorId="0" shapeId="0" xr:uid="{61CA1A30-DCA7-47DD-B43F-CE648B171972}">
      <text>
        <r>
          <rPr>
            <sz val="8"/>
            <color indexed="81"/>
            <rFont val="Tahoma"/>
            <family val="2"/>
          </rPr>
          <t xml:space="preserve">Acute dermal - LD50 for Rabbits/Rats (mg/kg)
</t>
        </r>
      </text>
    </comment>
    <comment ref="D1640" authorId="0" shapeId="0" xr:uid="{48A6D2F5-305B-4FD3-B4E3-7A80A2839918}">
      <text>
        <r>
          <rPr>
            <sz val="8"/>
            <color indexed="81"/>
            <rFont val="Tahoma"/>
            <family val="2"/>
          </rPr>
          <t xml:space="preserve">Are there reports of long term reproductive effects (ability to produce offspring) due to exposure to the chemical in question
</t>
        </r>
      </text>
    </comment>
    <comment ref="D1641" authorId="0" shapeId="0" xr:uid="{3CC9215F-3E33-4F65-A7C1-2503DE07E1D9}">
      <text>
        <r>
          <rPr>
            <sz val="8"/>
            <color indexed="81"/>
            <rFont val="Tahoma"/>
            <family val="2"/>
          </rPr>
          <t xml:space="preserve">Are there reports of long term teratogenic effects (deformities in unborn offspring) due to exposure to the chemical in question
</t>
        </r>
      </text>
    </comment>
    <comment ref="D1642" authorId="0" shapeId="0" xr:uid="{CD79C6B4-C339-4A95-BF14-6246CE90E1C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643" authorId="0" shapeId="0" xr:uid="{96E82B01-A419-43D3-A586-DBFF2A155779}">
      <text>
        <r>
          <rPr>
            <sz val="8"/>
            <color indexed="81"/>
            <rFont val="Tahoma"/>
            <family val="2"/>
          </rPr>
          <t xml:space="preserve">Are there reports of long term oncogenic effects (tumour growth) due to exposure to the chemical in question
</t>
        </r>
      </text>
    </comment>
    <comment ref="D1644" authorId="0" shapeId="0" xr:uid="{5E70E994-B51F-44E1-9591-39FABA7B3886}">
      <text>
        <r>
          <rPr>
            <sz val="8"/>
            <color indexed="81"/>
            <rFont val="Tahoma"/>
            <family val="2"/>
          </rPr>
          <t>Soil residue half life in days</t>
        </r>
      </text>
    </comment>
    <comment ref="D1645" authorId="0" shapeId="0" xr:uid="{3C7E8063-2E0E-4D59-A58A-2A71985148F3}">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646" authorId="0" shapeId="0" xr:uid="{03546362-19A6-41A1-97EF-EB566D7E8305}">
      <text>
        <r>
          <rPr>
            <sz val="8"/>
            <color indexed="81"/>
            <rFont val="Tahoma"/>
            <family val="2"/>
          </rPr>
          <t xml:space="preserve">From the EXTOXNET data on environmental fate make a qualitative judgment about leaching potential.
</t>
        </r>
      </text>
    </comment>
    <comment ref="D1647" authorId="0" shapeId="0" xr:uid="{A3E89507-E4AA-47AB-A20F-94B861937D50}">
      <text>
        <r>
          <rPr>
            <sz val="8"/>
            <color indexed="81"/>
            <rFont val="Tahoma"/>
            <family val="2"/>
          </rPr>
          <t xml:space="preserve">Use EXTOXNET Environmental fate section to get available information on half life of biological activity on vegetation
</t>
        </r>
      </text>
    </comment>
    <comment ref="D1648" authorId="0" shapeId="0" xr:uid="{072B5F9F-8E61-413A-AC00-99E18AF7E296}">
      <text>
        <r>
          <rPr>
            <sz val="8"/>
            <color indexed="81"/>
            <rFont val="Tahoma"/>
            <family val="2"/>
          </rPr>
          <t xml:space="preserve">Toxicity to birds - 8 day LC50
N.B.  mg/l as quoted by EXTOXNET is the same as parts per million (ppm)
</t>
        </r>
      </text>
    </comment>
    <comment ref="D1649" authorId="0" shapeId="0" xr:uid="{AC9756DF-71A7-4D48-972B-E84AB0F388AC}">
      <text>
        <r>
          <rPr>
            <sz val="8"/>
            <color indexed="81"/>
            <rFont val="Tahoma"/>
            <family val="2"/>
          </rPr>
          <t xml:space="preserve">Toxicity to fish - 96 hr LC50
N.B.  mg/l as quoted by EXTOXNET is the same as parts per million (ppm)
</t>
        </r>
      </text>
    </comment>
    <comment ref="D1650" authorId="0" shapeId="0" xr:uid="{BDDCD364-E9A5-4F35-B6FE-D084B6AE667E}">
      <text>
        <r>
          <rPr>
            <sz val="8"/>
            <color indexed="81"/>
            <rFont val="Tahoma"/>
            <family val="2"/>
          </rPr>
          <t xml:space="preserve">EXTOXNET site usually provides a qualitative judgment on the impact of a chemical on bees
</t>
        </r>
      </text>
    </comment>
    <comment ref="D1651" authorId="0" shapeId="0" xr:uid="{88937EDB-4EEC-489E-91FA-11E07EAFCA0F}">
      <text>
        <r>
          <rPr>
            <sz val="8"/>
            <color indexed="81"/>
            <rFont val="Tahoma"/>
            <family val="2"/>
          </rPr>
          <t xml:space="preserve">EXTOXNET site usually provides a qualitative judgment on the impact of a chemical on beneficial arthropods
</t>
        </r>
      </text>
    </comment>
    <comment ref="D1675" authorId="0" shapeId="0" xr:uid="{DC87F6A5-5BDD-44E9-977F-D5604F603EFA}">
      <text>
        <r>
          <rPr>
            <sz val="8"/>
            <color indexed="81"/>
            <rFont val="Tahoma"/>
            <family val="2"/>
          </rPr>
          <t>Is the chemical in question systemic? or non systemic?  In the case of herbicides non-systemic status is assumed because they are not used on food crops.</t>
        </r>
      </text>
    </comment>
    <comment ref="D1676" authorId="0" shapeId="0" xr:uid="{502ACB87-D717-482C-9C95-47CDD0890A91}">
      <text>
        <r>
          <rPr>
            <sz val="8"/>
            <color indexed="81"/>
            <rFont val="Tahoma"/>
            <family val="2"/>
          </rPr>
          <t xml:space="preserve">Acute dermal - LD50 for Rabbits/Rats (mg/kg)
</t>
        </r>
      </text>
    </comment>
    <comment ref="D1677" authorId="0" shapeId="0" xr:uid="{6BCC00D3-9378-42A6-AD78-698869724B9D}">
      <text>
        <r>
          <rPr>
            <sz val="8"/>
            <color indexed="81"/>
            <rFont val="Tahoma"/>
            <family val="2"/>
          </rPr>
          <t xml:space="preserve">Are there reports of long term reproductive effects (ability to produce offspring) due to exposure to the chemical in question
</t>
        </r>
      </text>
    </comment>
    <comment ref="D1678" authorId="0" shapeId="0" xr:uid="{51178AA5-8F96-42C1-B7E7-E21A7A61418E}">
      <text>
        <r>
          <rPr>
            <sz val="8"/>
            <color indexed="81"/>
            <rFont val="Tahoma"/>
            <family val="2"/>
          </rPr>
          <t xml:space="preserve">Are there reports of long term teratogenic effects (deformities in unborn offspring) due to exposure to the chemical in question
</t>
        </r>
      </text>
    </comment>
    <comment ref="D1679" authorId="0" shapeId="0" xr:uid="{1B4A9654-3EDD-46F9-A80D-20DDE51E0637}">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680" authorId="0" shapeId="0" xr:uid="{29DDAF13-D3EF-4449-B5C7-06FCA702C192}">
      <text>
        <r>
          <rPr>
            <sz val="8"/>
            <color indexed="81"/>
            <rFont val="Tahoma"/>
            <family val="2"/>
          </rPr>
          <t xml:space="preserve">Are there reports of long term oncogenic effects (tumour growth) due to exposure to the chemical in question
</t>
        </r>
      </text>
    </comment>
    <comment ref="D1681" authorId="0" shapeId="0" xr:uid="{6DFFF479-71FF-4965-B80C-8A90F21025CC}">
      <text>
        <r>
          <rPr>
            <sz val="8"/>
            <color indexed="81"/>
            <rFont val="Tahoma"/>
            <family val="2"/>
          </rPr>
          <t>Soil residue half life in days</t>
        </r>
      </text>
    </comment>
    <comment ref="D1682" authorId="0" shapeId="0" xr:uid="{7FAE6570-90C9-46E3-A847-3685A74F0279}">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683" authorId="0" shapeId="0" xr:uid="{70974576-BB94-47F8-957F-E7856DF76746}">
      <text>
        <r>
          <rPr>
            <sz val="8"/>
            <color indexed="81"/>
            <rFont val="Tahoma"/>
            <family val="2"/>
          </rPr>
          <t xml:space="preserve">From the EXTOXNET data on environmental fate make a qualitative judgment about leaching potential.
</t>
        </r>
      </text>
    </comment>
    <comment ref="D1684" authorId="0" shapeId="0" xr:uid="{B9D92383-4F96-4F30-A639-E9736DE30386}">
      <text>
        <r>
          <rPr>
            <sz val="8"/>
            <color indexed="81"/>
            <rFont val="Tahoma"/>
            <family val="2"/>
          </rPr>
          <t xml:space="preserve">Use EXTOXNET Environmental fate section to get available information on half life of biological activity on vegetation
</t>
        </r>
      </text>
    </comment>
    <comment ref="D1685" authorId="0" shapeId="0" xr:uid="{4BBA05F1-C001-4757-A7AC-60B84807F800}">
      <text>
        <r>
          <rPr>
            <sz val="8"/>
            <color indexed="81"/>
            <rFont val="Tahoma"/>
            <family val="2"/>
          </rPr>
          <t xml:space="preserve">Toxicity to birds - 8 day LC50
N.B.  mg/l as quoted by EXTOXNET is the same as parts per million (ppm)
</t>
        </r>
      </text>
    </comment>
    <comment ref="D1686" authorId="0" shapeId="0" xr:uid="{D68A6F0B-E62A-426C-9D72-B687F44BE7CE}">
      <text>
        <r>
          <rPr>
            <sz val="8"/>
            <color indexed="81"/>
            <rFont val="Tahoma"/>
            <family val="2"/>
          </rPr>
          <t xml:space="preserve">Toxicity to fish - 96 hr LC50
N.B.  mg/l as quoted by EXTOXNET is the same as parts per million (ppm)
</t>
        </r>
      </text>
    </comment>
    <comment ref="D1687" authorId="0" shapeId="0" xr:uid="{6223F125-1095-40C9-9931-5BED301C241C}">
      <text>
        <r>
          <rPr>
            <sz val="8"/>
            <color indexed="81"/>
            <rFont val="Tahoma"/>
            <family val="2"/>
          </rPr>
          <t xml:space="preserve">EXTOXNET site usually provides a qualitative judgment on the impact of a chemical on bees
</t>
        </r>
      </text>
    </comment>
    <comment ref="D1688" authorId="0" shapeId="0" xr:uid="{F8EB2FFF-AAE5-4117-A0E2-6B0018F8F2AC}">
      <text>
        <r>
          <rPr>
            <sz val="8"/>
            <color indexed="81"/>
            <rFont val="Tahoma"/>
            <family val="2"/>
          </rPr>
          <t xml:space="preserve">EXTOXNET site usually provides a qualitative judgment on the impact of a chemical on beneficial arthropods
</t>
        </r>
      </text>
    </comment>
    <comment ref="D1712" authorId="0" shapeId="0" xr:uid="{4A8E195A-C520-47CD-8536-3962297137CB}">
      <text>
        <r>
          <rPr>
            <sz val="8"/>
            <color indexed="81"/>
            <rFont val="Tahoma"/>
            <family val="2"/>
          </rPr>
          <t>Is the chemical in question systemic? or non systemic?  In the case of herbicides non-systemic status is assumed because they are not used on food crops.</t>
        </r>
      </text>
    </comment>
    <comment ref="D1713" authorId="0" shapeId="0" xr:uid="{65CBC86D-8412-4C73-9421-278A58EF4813}">
      <text>
        <r>
          <rPr>
            <sz val="8"/>
            <color indexed="81"/>
            <rFont val="Tahoma"/>
            <family val="2"/>
          </rPr>
          <t xml:space="preserve">Acute dermal - LD50 for Rabbits/Rats (mg/kg)
</t>
        </r>
      </text>
    </comment>
    <comment ref="D1714" authorId="0" shapeId="0" xr:uid="{B2C4CD5C-48BF-4B58-B8F5-4FAE26AB2E3E}">
      <text>
        <r>
          <rPr>
            <sz val="8"/>
            <color indexed="81"/>
            <rFont val="Tahoma"/>
            <family val="2"/>
          </rPr>
          <t xml:space="preserve">Are there reports of long term reproductive effects (ability to produce offspring) due to exposure to the chemical in question
</t>
        </r>
      </text>
    </comment>
    <comment ref="D1715" authorId="0" shapeId="0" xr:uid="{60A05B9F-FA67-44DA-AF5A-EC130302483C}">
      <text>
        <r>
          <rPr>
            <sz val="8"/>
            <color indexed="81"/>
            <rFont val="Tahoma"/>
            <family val="2"/>
          </rPr>
          <t xml:space="preserve">Are there reports of long term teratogenic effects (deformities in unborn offspring) due to exposure to the chemical in question
</t>
        </r>
      </text>
    </comment>
    <comment ref="D1716" authorId="0" shapeId="0" xr:uid="{925A6C20-A6BE-41EF-867F-576EA4C3B3ED}">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717" authorId="0" shapeId="0" xr:uid="{52DCED12-EA38-4A31-AD85-9684CD23C834}">
      <text>
        <r>
          <rPr>
            <sz val="8"/>
            <color indexed="81"/>
            <rFont val="Tahoma"/>
            <family val="2"/>
          </rPr>
          <t xml:space="preserve">Are there reports of long term oncogenic effects (tumour growth) due to exposure to the chemical in question
</t>
        </r>
      </text>
    </comment>
    <comment ref="D1718" authorId="0" shapeId="0" xr:uid="{1BEE02D0-B18E-4EEB-B39B-8EDC08582024}">
      <text>
        <r>
          <rPr>
            <sz val="8"/>
            <color indexed="81"/>
            <rFont val="Tahoma"/>
            <family val="2"/>
          </rPr>
          <t>Soil residue half life in days</t>
        </r>
      </text>
    </comment>
    <comment ref="D1719" authorId="0" shapeId="0" xr:uid="{DE02FFDD-57AA-4E29-B895-F5D9879564AC}">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720" authorId="0" shapeId="0" xr:uid="{483474BB-06DE-4362-9949-0445C47DAD09}">
      <text>
        <r>
          <rPr>
            <sz val="8"/>
            <color indexed="81"/>
            <rFont val="Tahoma"/>
            <family val="2"/>
          </rPr>
          <t xml:space="preserve">From the EXTOXNET data on environmental fate make a qualitative judgment about leaching potential.
</t>
        </r>
      </text>
    </comment>
    <comment ref="D1721" authorId="0" shapeId="0" xr:uid="{E572BF29-E9CA-484B-8A16-F8435A98D487}">
      <text>
        <r>
          <rPr>
            <sz val="8"/>
            <color indexed="81"/>
            <rFont val="Tahoma"/>
            <family val="2"/>
          </rPr>
          <t xml:space="preserve">Use EXTOXNET Environmental fate section to get available information on half life of biological activity on vegetation
</t>
        </r>
      </text>
    </comment>
    <comment ref="D1722" authorId="0" shapeId="0" xr:uid="{E6F8A737-7382-4F99-A9B8-90591419D33D}">
      <text>
        <r>
          <rPr>
            <sz val="8"/>
            <color indexed="81"/>
            <rFont val="Tahoma"/>
            <family val="2"/>
          </rPr>
          <t xml:space="preserve">Toxicity to birds - 8 day LC50
N.B.  mg/l as quoted by EXTOXNET is the same as parts per million (ppm)
</t>
        </r>
      </text>
    </comment>
    <comment ref="D1723" authorId="0" shapeId="0" xr:uid="{945798CB-1E5B-4760-BAE6-062A126E55FE}">
      <text>
        <r>
          <rPr>
            <sz val="8"/>
            <color indexed="81"/>
            <rFont val="Tahoma"/>
            <family val="2"/>
          </rPr>
          <t xml:space="preserve">Toxicity to fish - 96 hr LC50
N.B.  mg/l as quoted by EXTOXNET is the same as parts per million (ppm)
</t>
        </r>
      </text>
    </comment>
    <comment ref="D1724" authorId="0" shapeId="0" xr:uid="{30B1BBE3-D1F1-4396-B191-F214041A93D8}">
      <text>
        <r>
          <rPr>
            <sz val="8"/>
            <color indexed="81"/>
            <rFont val="Tahoma"/>
            <family val="2"/>
          </rPr>
          <t xml:space="preserve">EXTOXNET site usually provides a qualitative judgment on the impact of a chemical on bees
</t>
        </r>
      </text>
    </comment>
    <comment ref="D1725" authorId="0" shapeId="0" xr:uid="{7B0AE268-8073-491C-9CD8-E14735416F2F}">
      <text>
        <r>
          <rPr>
            <sz val="8"/>
            <color indexed="81"/>
            <rFont val="Tahoma"/>
            <family val="2"/>
          </rPr>
          <t xml:space="preserve">EXTOXNET site usually provides a qualitative judgment on the impact of a chemical on beneficial arthropods
</t>
        </r>
      </text>
    </comment>
    <comment ref="D1749" authorId="0" shapeId="0" xr:uid="{807B648F-4F5F-4020-9494-F5D01F316E53}">
      <text>
        <r>
          <rPr>
            <sz val="8"/>
            <color indexed="81"/>
            <rFont val="Tahoma"/>
            <family val="2"/>
          </rPr>
          <t>Is the chemical in question systemic? or non systemic?  In the case of herbicides non-systemic status is assumed because they are not used on food crops.</t>
        </r>
      </text>
    </comment>
    <comment ref="D1750" authorId="0" shapeId="0" xr:uid="{1692C0AA-1508-4C91-8C46-0F6DDA9D720B}">
      <text>
        <r>
          <rPr>
            <sz val="8"/>
            <color indexed="81"/>
            <rFont val="Tahoma"/>
            <family val="2"/>
          </rPr>
          <t xml:space="preserve">Acute dermal - LD50 for Rabbits/Rats (mg/kg)
</t>
        </r>
      </text>
    </comment>
    <comment ref="D1751" authorId="0" shapeId="0" xr:uid="{05EE4677-3304-4A48-80EA-D606A6084DC7}">
      <text>
        <r>
          <rPr>
            <sz val="8"/>
            <color indexed="81"/>
            <rFont val="Tahoma"/>
            <family val="2"/>
          </rPr>
          <t xml:space="preserve">Are there reports of long term reproductive effects (ability to produce offspring) due to exposure to the chemical in question
</t>
        </r>
      </text>
    </comment>
    <comment ref="D1752" authorId="0" shapeId="0" xr:uid="{A32BE054-75B2-4AFC-89EC-2083FCA86A87}">
      <text>
        <r>
          <rPr>
            <sz val="8"/>
            <color indexed="81"/>
            <rFont val="Tahoma"/>
            <family val="2"/>
          </rPr>
          <t xml:space="preserve">Are there reports of long term teratogenic effects (deformities in unborn offspring) due to exposure to the chemical in question
</t>
        </r>
      </text>
    </comment>
    <comment ref="D1753" authorId="0" shapeId="0" xr:uid="{EEF5E7DF-658B-496F-A608-C1A0495A80CE}">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754" authorId="0" shapeId="0" xr:uid="{9FE246C1-8D9C-43BC-B2F2-ED58A3E2788A}">
      <text>
        <r>
          <rPr>
            <sz val="8"/>
            <color indexed="81"/>
            <rFont val="Tahoma"/>
            <family val="2"/>
          </rPr>
          <t xml:space="preserve">Are there reports of long term oncogenic effects (tumour growth) due to exposure to the chemical in question
</t>
        </r>
      </text>
    </comment>
    <comment ref="D1755" authorId="0" shapeId="0" xr:uid="{2DA933E3-6EB8-426C-84FF-749DEAD60F66}">
      <text>
        <r>
          <rPr>
            <sz val="8"/>
            <color indexed="81"/>
            <rFont val="Tahoma"/>
            <family val="2"/>
          </rPr>
          <t>Soil residue half life in days</t>
        </r>
      </text>
    </comment>
    <comment ref="D1756" authorId="0" shapeId="0" xr:uid="{A6B2CEC4-9502-4B5D-B72B-67E204C8525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757" authorId="0" shapeId="0" xr:uid="{120DFC5E-E48D-4EFE-BD54-222F91932E2B}">
      <text>
        <r>
          <rPr>
            <sz val="8"/>
            <color indexed="81"/>
            <rFont val="Tahoma"/>
            <family val="2"/>
          </rPr>
          <t xml:space="preserve">From the EXTOXNET data on environmental fate make a qualitative judgment about leaching potential.
</t>
        </r>
      </text>
    </comment>
    <comment ref="D1758" authorId="0" shapeId="0" xr:uid="{AE4CB9FF-94C2-4FD2-91FB-80131B1CF4B9}">
      <text>
        <r>
          <rPr>
            <sz val="8"/>
            <color indexed="81"/>
            <rFont val="Tahoma"/>
            <family val="2"/>
          </rPr>
          <t xml:space="preserve">Use EXTOXNET Environmental fate section to get available information on half life of biological activity on vegetation
</t>
        </r>
      </text>
    </comment>
    <comment ref="D1759" authorId="0" shapeId="0" xr:uid="{F36B1682-0CD9-44B6-A1FC-144D6DC1D38C}">
      <text>
        <r>
          <rPr>
            <sz val="8"/>
            <color indexed="81"/>
            <rFont val="Tahoma"/>
            <family val="2"/>
          </rPr>
          <t xml:space="preserve">Toxicity to birds - 8 day LC50
N.B.  mg/l as quoted by EXTOXNET is the same as parts per million (ppm)
</t>
        </r>
      </text>
    </comment>
    <comment ref="D1760" authorId="0" shapeId="0" xr:uid="{FCFE0C4E-8BDD-43BE-864A-356EF52FBCEE}">
      <text>
        <r>
          <rPr>
            <sz val="8"/>
            <color indexed="81"/>
            <rFont val="Tahoma"/>
            <family val="2"/>
          </rPr>
          <t xml:space="preserve">Toxicity to fish - 96 hr LC50
N.B.  mg/l as quoted by EXTOXNET is the same as parts per million (ppm)
</t>
        </r>
      </text>
    </comment>
    <comment ref="D1761" authorId="0" shapeId="0" xr:uid="{7D1ABAD5-BFB3-4301-AC97-2BA7CBB96AE3}">
      <text>
        <r>
          <rPr>
            <sz val="8"/>
            <color indexed="81"/>
            <rFont val="Tahoma"/>
            <family val="2"/>
          </rPr>
          <t xml:space="preserve">EXTOXNET site usually provides a qualitative judgment on the impact of a chemical on bees
</t>
        </r>
      </text>
    </comment>
    <comment ref="D1762" authorId="0" shapeId="0" xr:uid="{50A2AF3D-30AE-45FA-BCC8-6814C9384DB3}">
      <text>
        <r>
          <rPr>
            <sz val="8"/>
            <color indexed="81"/>
            <rFont val="Tahoma"/>
            <family val="2"/>
          </rPr>
          <t xml:space="preserve">EXTOXNET site usually provides a qualitative judgment on the impact of a chemical on beneficial arthropods
</t>
        </r>
      </text>
    </comment>
    <comment ref="D1786" authorId="0" shapeId="0" xr:uid="{D1E7EA54-630A-42CC-8548-06B968210283}">
      <text>
        <r>
          <rPr>
            <sz val="8"/>
            <color indexed="81"/>
            <rFont val="Tahoma"/>
            <family val="2"/>
          </rPr>
          <t>Is the chemical in question systemic? or non systemic?  In the case of herbicides non-systemic status is assumed because they are not used on food crops.</t>
        </r>
      </text>
    </comment>
    <comment ref="D1787" authorId="0" shapeId="0" xr:uid="{B51AA42A-0265-4F06-AD5A-8C3B79D1B68B}">
      <text>
        <r>
          <rPr>
            <sz val="8"/>
            <color indexed="81"/>
            <rFont val="Tahoma"/>
            <family val="2"/>
          </rPr>
          <t xml:space="preserve">Acute dermal - LD50 for Rabbits/Rats (mg/kg)
</t>
        </r>
      </text>
    </comment>
    <comment ref="D1788" authorId="0" shapeId="0" xr:uid="{DF1CBC59-AC70-4689-9842-BB01B67294FD}">
      <text>
        <r>
          <rPr>
            <sz val="8"/>
            <color indexed="81"/>
            <rFont val="Tahoma"/>
            <family val="2"/>
          </rPr>
          <t xml:space="preserve">Are there reports of long term reproductive effects (ability to produce offspring) due to exposure to the chemical in question
</t>
        </r>
      </text>
    </comment>
    <comment ref="D1789" authorId="0" shapeId="0" xr:uid="{7F00EB71-0BA8-4B60-BD28-13F974DF4ECE}">
      <text>
        <r>
          <rPr>
            <sz val="8"/>
            <color indexed="81"/>
            <rFont val="Tahoma"/>
            <family val="2"/>
          </rPr>
          <t xml:space="preserve">Are there reports of long term teratogenic effects (deformities in unborn offspring) due to exposure to the chemical in question
</t>
        </r>
      </text>
    </comment>
    <comment ref="D1790" authorId="0" shapeId="0" xr:uid="{3801C116-0F08-40F0-970B-101F218032B6}">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791" authorId="0" shapeId="0" xr:uid="{AFD78FED-333C-4F5B-B98F-5E9D9F67C5D1}">
      <text>
        <r>
          <rPr>
            <sz val="8"/>
            <color indexed="81"/>
            <rFont val="Tahoma"/>
            <family val="2"/>
          </rPr>
          <t xml:space="preserve">Are there reports of long term oncogenic effects (tumour growth) due to exposure to the chemical in question
</t>
        </r>
      </text>
    </comment>
    <comment ref="D1792" authorId="0" shapeId="0" xr:uid="{AAC73ABF-6CD4-41C1-A62B-FA8C35CAC2E7}">
      <text>
        <r>
          <rPr>
            <sz val="8"/>
            <color indexed="81"/>
            <rFont val="Tahoma"/>
            <family val="2"/>
          </rPr>
          <t>Soil residue half life in days</t>
        </r>
      </text>
    </comment>
    <comment ref="D1793" authorId="0" shapeId="0" xr:uid="{CF30D7B5-A62D-4FDE-9DFF-B09F90E4D383}">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794" authorId="0" shapeId="0" xr:uid="{596920C3-A0D6-4A37-BCDF-C835F891A178}">
      <text>
        <r>
          <rPr>
            <sz val="8"/>
            <color indexed="81"/>
            <rFont val="Tahoma"/>
            <family val="2"/>
          </rPr>
          <t xml:space="preserve">From the EXTOXNET data on environmental fate make a qualitative judgment about leaching potential.
</t>
        </r>
      </text>
    </comment>
    <comment ref="D1795" authorId="0" shapeId="0" xr:uid="{3508F85C-E842-4455-9035-B55A1226BE34}">
      <text>
        <r>
          <rPr>
            <sz val="8"/>
            <color indexed="81"/>
            <rFont val="Tahoma"/>
            <family val="2"/>
          </rPr>
          <t xml:space="preserve">Use EXTOXNET Environmental fate section to get available information on half life of biological activity on vegetation
</t>
        </r>
      </text>
    </comment>
    <comment ref="D1796" authorId="0" shapeId="0" xr:uid="{9CA1B1B3-4F06-4ADB-91FE-BD8C46BFB315}">
      <text>
        <r>
          <rPr>
            <sz val="8"/>
            <color indexed="81"/>
            <rFont val="Tahoma"/>
            <family val="2"/>
          </rPr>
          <t xml:space="preserve">Toxicity to birds - 8 day LC50
N.B.  mg/l as quoted by EXTOXNET is the same as parts per million (ppm)
</t>
        </r>
      </text>
    </comment>
    <comment ref="D1797" authorId="0" shapeId="0" xr:uid="{EA06C06A-FEDD-43BD-BF35-9019F77B87CB}">
      <text>
        <r>
          <rPr>
            <sz val="8"/>
            <color indexed="81"/>
            <rFont val="Tahoma"/>
            <family val="2"/>
          </rPr>
          <t xml:space="preserve">Toxicity to fish - 96 hr LC50
N.B.  mg/l as quoted by EXTOXNET is the same as parts per million (ppm)
</t>
        </r>
      </text>
    </comment>
    <comment ref="D1798" authorId="0" shapeId="0" xr:uid="{DB452B2A-7364-4951-86C2-00ED545FACCC}">
      <text>
        <r>
          <rPr>
            <sz val="8"/>
            <color indexed="81"/>
            <rFont val="Tahoma"/>
            <family val="2"/>
          </rPr>
          <t xml:space="preserve">EXTOXNET site usually provides a qualitative judgment on the impact of a chemical on bees
</t>
        </r>
      </text>
    </comment>
    <comment ref="D1799" authorId="0" shapeId="0" xr:uid="{9DCFF548-0952-477A-98E9-1D118CECBFBD}">
      <text>
        <r>
          <rPr>
            <sz val="8"/>
            <color indexed="81"/>
            <rFont val="Tahoma"/>
            <family val="2"/>
          </rPr>
          <t xml:space="preserve">EXTOXNET site usually provides a qualitative judgment on the impact of a chemical on beneficial arthropods
</t>
        </r>
      </text>
    </comment>
    <comment ref="D1823" authorId="0" shapeId="0" xr:uid="{AFE4D2F7-CC31-425B-9287-B7F280C618C9}">
      <text>
        <r>
          <rPr>
            <sz val="8"/>
            <color indexed="81"/>
            <rFont val="Tahoma"/>
            <family val="2"/>
          </rPr>
          <t>Is the chemical in question systemic? or non systemic?  In the case of herbicides non-systemic status is assumed because they are not used on food crops.</t>
        </r>
      </text>
    </comment>
    <comment ref="D1824" authorId="0" shapeId="0" xr:uid="{956634E8-5DB7-4A93-A77D-B06485B60C33}">
      <text>
        <r>
          <rPr>
            <sz val="8"/>
            <color indexed="81"/>
            <rFont val="Tahoma"/>
            <family val="2"/>
          </rPr>
          <t xml:space="preserve">Acute dermal - LD50 for Rabbits/Rats (mg/kg)
</t>
        </r>
      </text>
    </comment>
    <comment ref="D1825" authorId="0" shapeId="0" xr:uid="{F631B539-4D93-4BB2-9D1D-46EBE86C0CC6}">
      <text>
        <r>
          <rPr>
            <sz val="8"/>
            <color indexed="81"/>
            <rFont val="Tahoma"/>
            <family val="2"/>
          </rPr>
          <t xml:space="preserve">Are there reports of long term reproductive effects (ability to produce offspring) due to exposure to the chemical in question
</t>
        </r>
      </text>
    </comment>
    <comment ref="D1826" authorId="0" shapeId="0" xr:uid="{90F88012-79F7-4147-8C09-FF734703DC20}">
      <text>
        <r>
          <rPr>
            <sz val="8"/>
            <color indexed="81"/>
            <rFont val="Tahoma"/>
            <family val="2"/>
          </rPr>
          <t xml:space="preserve">Are there reports of long term teratogenic effects (deformities in unborn offspring) due to exposure to the chemical in question
</t>
        </r>
      </text>
    </comment>
    <comment ref="D1827" authorId="0" shapeId="0" xr:uid="{806B0EDC-020E-4E63-A27C-C3A2B1202547}">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828" authorId="0" shapeId="0" xr:uid="{039060EC-524F-40D1-95B8-FB031B95DF08}">
      <text>
        <r>
          <rPr>
            <sz val="8"/>
            <color indexed="81"/>
            <rFont val="Tahoma"/>
            <family val="2"/>
          </rPr>
          <t xml:space="preserve">Are there reports of long term oncogenic effects (tumour growth) due to exposure to the chemical in question
</t>
        </r>
      </text>
    </comment>
    <comment ref="D1829" authorId="0" shapeId="0" xr:uid="{B6D4CD95-D383-4EC8-A0E4-6E405F462B0B}">
      <text>
        <r>
          <rPr>
            <sz val="8"/>
            <color indexed="81"/>
            <rFont val="Tahoma"/>
            <family val="2"/>
          </rPr>
          <t>Soil residue half life in days</t>
        </r>
      </text>
    </comment>
    <comment ref="D1830" authorId="0" shapeId="0" xr:uid="{5654D5B5-5E8F-4296-A16B-87C3379BD68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831" authorId="0" shapeId="0" xr:uid="{07C811DE-7B00-44C3-B64B-6F4FA0EF796D}">
      <text>
        <r>
          <rPr>
            <sz val="8"/>
            <color indexed="81"/>
            <rFont val="Tahoma"/>
            <family val="2"/>
          </rPr>
          <t xml:space="preserve">From the EXTOXNET data on environmental fate make a qualitative judgment about leaching potential.
</t>
        </r>
      </text>
    </comment>
    <comment ref="D1832" authorId="0" shapeId="0" xr:uid="{0426F9E7-FE83-4A9B-BD3F-1F52DFB44330}">
      <text>
        <r>
          <rPr>
            <sz val="8"/>
            <color indexed="81"/>
            <rFont val="Tahoma"/>
            <family val="2"/>
          </rPr>
          <t xml:space="preserve">Use EXTOXNET Environmental fate section to get available information on half life of biological activity on vegetation
</t>
        </r>
      </text>
    </comment>
    <comment ref="D1833" authorId="0" shapeId="0" xr:uid="{6D6F7415-526F-496F-A54A-9937775D038F}">
      <text>
        <r>
          <rPr>
            <sz val="8"/>
            <color indexed="81"/>
            <rFont val="Tahoma"/>
            <family val="2"/>
          </rPr>
          <t xml:space="preserve">Toxicity to birds - 8 day LC50
N.B.  mg/l as quoted by EXTOXNET is the same as parts per million (ppm)
</t>
        </r>
      </text>
    </comment>
    <comment ref="D1834" authorId="0" shapeId="0" xr:uid="{E3083A4F-1833-4479-AEBA-0841952D9FED}">
      <text>
        <r>
          <rPr>
            <sz val="8"/>
            <color indexed="81"/>
            <rFont val="Tahoma"/>
            <family val="2"/>
          </rPr>
          <t xml:space="preserve">Toxicity to fish - 96 hr LC50
N.B.  mg/l as quoted by EXTOXNET is the same as parts per million (ppm)
</t>
        </r>
      </text>
    </comment>
    <comment ref="D1835" authorId="0" shapeId="0" xr:uid="{6E898928-2169-4DC3-A0F9-818CB2FF1897}">
      <text>
        <r>
          <rPr>
            <sz val="8"/>
            <color indexed="81"/>
            <rFont val="Tahoma"/>
            <family val="2"/>
          </rPr>
          <t xml:space="preserve">EXTOXNET site usually provides a qualitative judgment on the impact of a chemical on bees
</t>
        </r>
      </text>
    </comment>
    <comment ref="D1836" authorId="0" shapeId="0" xr:uid="{AD822B09-EEAB-4EEC-837C-B55DA62AFD6C}">
      <text>
        <r>
          <rPr>
            <sz val="8"/>
            <color indexed="81"/>
            <rFont val="Tahoma"/>
            <family val="2"/>
          </rPr>
          <t xml:space="preserve">EXTOXNET site usually provides a qualitative judgment on the impact of a chemical on beneficial arthropods
</t>
        </r>
      </text>
    </comment>
    <comment ref="D1860" authorId="0" shapeId="0" xr:uid="{E78DB23E-A75A-45FA-81F6-35ECE40E9D86}">
      <text>
        <r>
          <rPr>
            <sz val="8"/>
            <color indexed="81"/>
            <rFont val="Tahoma"/>
            <family val="2"/>
          </rPr>
          <t>Is the chemical in question systemic? or non systemic?  In the case of herbicides non-systemic status is assumed because they are not used on food crops.</t>
        </r>
      </text>
    </comment>
    <comment ref="D1861" authorId="0" shapeId="0" xr:uid="{32F4D2C5-623A-446A-8747-5F195D811696}">
      <text>
        <r>
          <rPr>
            <sz val="8"/>
            <color indexed="81"/>
            <rFont val="Tahoma"/>
            <family val="2"/>
          </rPr>
          <t xml:space="preserve">Acute dermal - LD50 for Rabbits/Rats (mg/kg)
</t>
        </r>
      </text>
    </comment>
    <comment ref="D1862" authorId="0" shapeId="0" xr:uid="{768360A8-6D51-49A8-B843-FA7BEEF90545}">
      <text>
        <r>
          <rPr>
            <sz val="8"/>
            <color indexed="81"/>
            <rFont val="Tahoma"/>
            <family val="2"/>
          </rPr>
          <t xml:space="preserve">Are there reports of long term reproductive effects (ability to produce offspring) due to exposure to the chemical in question
</t>
        </r>
      </text>
    </comment>
    <comment ref="D1863" authorId="0" shapeId="0" xr:uid="{42AACC8A-2B5D-4D77-B72A-36CBA6BBF713}">
      <text>
        <r>
          <rPr>
            <sz val="8"/>
            <color indexed="81"/>
            <rFont val="Tahoma"/>
            <family val="2"/>
          </rPr>
          <t xml:space="preserve">Are there reports of long term teratogenic effects (deformities in unborn offspring) due to exposure to the chemical in question
</t>
        </r>
      </text>
    </comment>
    <comment ref="D1864" authorId="0" shapeId="0" xr:uid="{DCA74C4D-240D-41C9-B65F-3671629E32C4}">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865" authorId="0" shapeId="0" xr:uid="{21B52C06-5D92-4E2F-811A-133FD1C16D3A}">
      <text>
        <r>
          <rPr>
            <sz val="8"/>
            <color indexed="81"/>
            <rFont val="Tahoma"/>
            <family val="2"/>
          </rPr>
          <t xml:space="preserve">Are there reports of long term oncogenic effects (tumour growth) due to exposure to the chemical in question
</t>
        </r>
      </text>
    </comment>
    <comment ref="D1866" authorId="0" shapeId="0" xr:uid="{055B3237-38E0-4AFF-B74D-9F427BC63542}">
      <text>
        <r>
          <rPr>
            <sz val="8"/>
            <color indexed="81"/>
            <rFont val="Tahoma"/>
            <family val="2"/>
          </rPr>
          <t>Soil residue half life in days</t>
        </r>
      </text>
    </comment>
    <comment ref="D1867" authorId="0" shapeId="0" xr:uid="{285761B0-60A3-43E3-A3C6-5A3CA0BCB8A0}">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868" authorId="0" shapeId="0" xr:uid="{0C5378BD-259E-4E6C-96D8-7CDC57622EF4}">
      <text>
        <r>
          <rPr>
            <sz val="8"/>
            <color indexed="81"/>
            <rFont val="Tahoma"/>
            <family val="2"/>
          </rPr>
          <t xml:space="preserve">From the EXTOXNET data on environmental fate make a qualitative judgment about leaching potential.
</t>
        </r>
      </text>
    </comment>
    <comment ref="D1869" authorId="0" shapeId="0" xr:uid="{2CAD6E12-8702-42A1-BE93-FA7F8B9EC8A1}">
      <text>
        <r>
          <rPr>
            <sz val="8"/>
            <color indexed="81"/>
            <rFont val="Tahoma"/>
            <family val="2"/>
          </rPr>
          <t xml:space="preserve">Use EXTOXNET Environmental fate section to get available information on half life of biological activity on vegetation
</t>
        </r>
      </text>
    </comment>
    <comment ref="D1870" authorId="0" shapeId="0" xr:uid="{2E7FDFD3-6DBD-4CA3-AB66-CECD966A0041}">
      <text>
        <r>
          <rPr>
            <sz val="8"/>
            <color indexed="81"/>
            <rFont val="Tahoma"/>
            <family val="2"/>
          </rPr>
          <t xml:space="preserve">Toxicity to birds - 8 day LC50
N.B.  mg/l as quoted by EXTOXNET is the same as parts per million (ppm)
</t>
        </r>
      </text>
    </comment>
    <comment ref="D1871" authorId="0" shapeId="0" xr:uid="{494B4A6E-DA4F-410A-A6E2-65F6626E29C2}">
      <text>
        <r>
          <rPr>
            <sz val="8"/>
            <color indexed="81"/>
            <rFont val="Tahoma"/>
            <family val="2"/>
          </rPr>
          <t xml:space="preserve">Toxicity to fish - 96 hr LC50
N.B.  mg/l as quoted by EXTOXNET is the same as parts per million (ppm)
</t>
        </r>
      </text>
    </comment>
    <comment ref="D1872" authorId="0" shapeId="0" xr:uid="{73B411A7-989B-4496-B220-890F9B577FF3}">
      <text>
        <r>
          <rPr>
            <sz val="8"/>
            <color indexed="81"/>
            <rFont val="Tahoma"/>
            <family val="2"/>
          </rPr>
          <t xml:space="preserve">EXTOXNET site usually provides a qualitative judgment on the impact of a chemical on bees
</t>
        </r>
      </text>
    </comment>
    <comment ref="D1873" authorId="0" shapeId="0" xr:uid="{7BAE9595-996D-4F23-9C7D-D898E8A3717B}">
      <text>
        <r>
          <rPr>
            <sz val="8"/>
            <color indexed="81"/>
            <rFont val="Tahoma"/>
            <family val="2"/>
          </rPr>
          <t xml:space="preserve">EXTOXNET site usually provides a qualitative judgment on the impact of a chemical on beneficial arthropods
</t>
        </r>
      </text>
    </comment>
    <comment ref="D1897" authorId="0" shapeId="0" xr:uid="{C8D3EBBA-ECA6-4EFD-8EDB-74B689598B7E}">
      <text>
        <r>
          <rPr>
            <sz val="8"/>
            <color indexed="81"/>
            <rFont val="Tahoma"/>
            <family val="2"/>
          </rPr>
          <t>Is the chemical in question systemic? or non systemic?  In the case of herbicides non-systemic status is assumed because they are not used on food crops.</t>
        </r>
      </text>
    </comment>
    <comment ref="D1898" authorId="0" shapeId="0" xr:uid="{15A7C120-2393-42F5-8A9C-F33E0DC31BA9}">
      <text>
        <r>
          <rPr>
            <sz val="8"/>
            <color indexed="81"/>
            <rFont val="Tahoma"/>
            <family val="2"/>
          </rPr>
          <t xml:space="preserve">Acute dermal - LD50 for Rabbits/Rats (mg/kg)
</t>
        </r>
      </text>
    </comment>
    <comment ref="D1899" authorId="0" shapeId="0" xr:uid="{BB6C7067-8C51-489C-AA9D-D09B1B613A6D}">
      <text>
        <r>
          <rPr>
            <sz val="8"/>
            <color indexed="81"/>
            <rFont val="Tahoma"/>
            <family val="2"/>
          </rPr>
          <t xml:space="preserve">Are there reports of long term reproductive effects (ability to produce offspring) due to exposure to the chemical in question
</t>
        </r>
      </text>
    </comment>
    <comment ref="D1900" authorId="0" shapeId="0" xr:uid="{3D80FCC0-6F91-413E-822C-E90D3B8D3E97}">
      <text>
        <r>
          <rPr>
            <sz val="8"/>
            <color indexed="81"/>
            <rFont val="Tahoma"/>
            <family val="2"/>
          </rPr>
          <t xml:space="preserve">Are there reports of long term teratogenic effects (deformities in unborn offspring) due to exposure to the chemical in question
</t>
        </r>
      </text>
    </comment>
    <comment ref="D1901" authorId="0" shapeId="0" xr:uid="{5D9BB123-02B2-4EF5-935C-6D466108FFC7}">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902" authorId="0" shapeId="0" xr:uid="{0E019D05-22ED-4F81-8541-85C41780412C}">
      <text>
        <r>
          <rPr>
            <sz val="8"/>
            <color indexed="81"/>
            <rFont val="Tahoma"/>
            <family val="2"/>
          </rPr>
          <t xml:space="preserve">Are there reports of long term oncogenic effects (tumour growth) due to exposure to the chemical in question
</t>
        </r>
      </text>
    </comment>
    <comment ref="D1903" authorId="0" shapeId="0" xr:uid="{EB0CA73B-63CD-43DB-BAA5-886C9FA99991}">
      <text>
        <r>
          <rPr>
            <sz val="8"/>
            <color indexed="81"/>
            <rFont val="Tahoma"/>
            <family val="2"/>
          </rPr>
          <t>Soil residue half life in days</t>
        </r>
      </text>
    </comment>
    <comment ref="D1904" authorId="0" shapeId="0" xr:uid="{E6682233-BD6A-41C5-AE17-18DB40646F25}">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905" authorId="0" shapeId="0" xr:uid="{40653CEA-8490-41FC-97C3-ECA47AA26DCC}">
      <text>
        <r>
          <rPr>
            <sz val="8"/>
            <color indexed="81"/>
            <rFont val="Tahoma"/>
            <family val="2"/>
          </rPr>
          <t xml:space="preserve">From the EXTOXNET data on environmental fate make a qualitative judgment about leaching potential.
</t>
        </r>
      </text>
    </comment>
    <comment ref="D1906" authorId="0" shapeId="0" xr:uid="{6CA845A9-F401-406B-9C5B-8FCF52651EAA}">
      <text>
        <r>
          <rPr>
            <sz val="8"/>
            <color indexed="81"/>
            <rFont val="Tahoma"/>
            <family val="2"/>
          </rPr>
          <t xml:space="preserve">Use EXTOXNET Environmental fate section to get available information on half life of biological activity on vegetation
</t>
        </r>
      </text>
    </comment>
    <comment ref="D1907" authorId="0" shapeId="0" xr:uid="{DA04BD7F-E13C-4A3E-8773-0DC266814E86}">
      <text>
        <r>
          <rPr>
            <sz val="8"/>
            <color indexed="81"/>
            <rFont val="Tahoma"/>
            <family val="2"/>
          </rPr>
          <t xml:space="preserve">Toxicity to birds - 8 day LC50
N.B.  mg/l as quoted by EXTOXNET is the same as parts per million (ppm)
</t>
        </r>
      </text>
    </comment>
    <comment ref="D1908" authorId="0" shapeId="0" xr:uid="{D1E29968-D273-4440-A8B4-47A10F7388C6}">
      <text>
        <r>
          <rPr>
            <sz val="8"/>
            <color indexed="81"/>
            <rFont val="Tahoma"/>
            <family val="2"/>
          </rPr>
          <t xml:space="preserve">Toxicity to fish - 96 hr LC50
N.B.  mg/l as quoted by EXTOXNET is the same as parts per million (ppm)
</t>
        </r>
      </text>
    </comment>
    <comment ref="D1909" authorId="0" shapeId="0" xr:uid="{E23A5BD5-F79B-4C94-B27D-C85B1F9DD68F}">
      <text>
        <r>
          <rPr>
            <sz val="8"/>
            <color indexed="81"/>
            <rFont val="Tahoma"/>
            <family val="2"/>
          </rPr>
          <t xml:space="preserve">EXTOXNET site usually provides a qualitative judgment on the impact of a chemical on bees
</t>
        </r>
      </text>
    </comment>
    <comment ref="D1910" authorId="0" shapeId="0" xr:uid="{3FD0535B-A47C-4AC1-8C2C-B91CA67EA60E}">
      <text>
        <r>
          <rPr>
            <sz val="8"/>
            <color indexed="81"/>
            <rFont val="Tahoma"/>
            <family val="2"/>
          </rPr>
          <t xml:space="preserve">EXTOXNET site usually provides a qualitative judgment on the impact of a chemical on beneficial arthropods
</t>
        </r>
      </text>
    </comment>
    <comment ref="D1934" authorId="0" shapeId="0" xr:uid="{189CEEA3-3D1E-4C00-9361-C30B140ED577}">
      <text>
        <r>
          <rPr>
            <sz val="8"/>
            <color indexed="81"/>
            <rFont val="Tahoma"/>
            <family val="2"/>
          </rPr>
          <t>Is the chemical in question systemic? or non systemic?  In the case of herbicides non-systemic status is assumed because they are not used on food crops.</t>
        </r>
      </text>
    </comment>
    <comment ref="D1935" authorId="0" shapeId="0" xr:uid="{BEAB2C1C-E6F5-4532-B0F3-8E3811E4A0F6}">
      <text>
        <r>
          <rPr>
            <sz val="8"/>
            <color indexed="81"/>
            <rFont val="Tahoma"/>
            <family val="2"/>
          </rPr>
          <t xml:space="preserve">Acute dermal - LD50 for Rabbits/Rats (mg/kg)
</t>
        </r>
      </text>
    </comment>
    <comment ref="D1936" authorId="0" shapeId="0" xr:uid="{6A642D1F-EDF1-414A-B708-3CB45928FD96}">
      <text>
        <r>
          <rPr>
            <sz val="8"/>
            <color indexed="81"/>
            <rFont val="Tahoma"/>
            <family val="2"/>
          </rPr>
          <t xml:space="preserve">Are there reports of long term reproductive effects (ability to produce offspring) due to exposure to the chemical in question
</t>
        </r>
      </text>
    </comment>
    <comment ref="D1937" authorId="0" shapeId="0" xr:uid="{F50C4F73-70C4-4E49-9B81-CC6322ACF0E9}">
      <text>
        <r>
          <rPr>
            <sz val="8"/>
            <color indexed="81"/>
            <rFont val="Tahoma"/>
            <family val="2"/>
          </rPr>
          <t xml:space="preserve">Are there reports of long term teratogenic effects (deformities in unborn offspring) due to exposure to the chemical in question
</t>
        </r>
      </text>
    </comment>
    <comment ref="D1938" authorId="0" shapeId="0" xr:uid="{6B7BCD8E-DE58-4039-9968-D9F6AFEB1AE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939" authorId="0" shapeId="0" xr:uid="{7E027E01-165B-494C-A573-E9028253C520}">
      <text>
        <r>
          <rPr>
            <sz val="8"/>
            <color indexed="81"/>
            <rFont val="Tahoma"/>
            <family val="2"/>
          </rPr>
          <t xml:space="preserve">Are there reports of long term oncogenic effects (tumour growth) due to exposure to the chemical in question
</t>
        </r>
      </text>
    </comment>
    <comment ref="D1940" authorId="0" shapeId="0" xr:uid="{264A8B14-1FF0-4609-9660-16C1B99C9862}">
      <text>
        <r>
          <rPr>
            <sz val="8"/>
            <color indexed="81"/>
            <rFont val="Tahoma"/>
            <family val="2"/>
          </rPr>
          <t>Soil residue half life in days</t>
        </r>
      </text>
    </comment>
    <comment ref="D1941" authorId="0" shapeId="0" xr:uid="{CCF73BA7-5E0A-42C4-8814-FE1AF8D80E63}">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942" authorId="0" shapeId="0" xr:uid="{87D8F9A9-2C31-4C28-96BE-14D9C920B42D}">
      <text>
        <r>
          <rPr>
            <sz val="8"/>
            <color indexed="81"/>
            <rFont val="Tahoma"/>
            <family val="2"/>
          </rPr>
          <t xml:space="preserve">From the EXTOXNET data on environmental fate make a qualitative judgment about leaching potential.
</t>
        </r>
      </text>
    </comment>
    <comment ref="D1943" authorId="0" shapeId="0" xr:uid="{6B09087D-6D66-4E87-993D-84585E8862ED}">
      <text>
        <r>
          <rPr>
            <sz val="8"/>
            <color indexed="81"/>
            <rFont val="Tahoma"/>
            <family val="2"/>
          </rPr>
          <t xml:space="preserve">Use EXTOXNET Environmental fate section to get available information on half life of biological activity on vegetation
</t>
        </r>
      </text>
    </comment>
    <comment ref="D1944" authorId="0" shapeId="0" xr:uid="{597DBC80-42AA-47E2-B1F3-11E2A1557B29}">
      <text>
        <r>
          <rPr>
            <sz val="8"/>
            <color indexed="81"/>
            <rFont val="Tahoma"/>
            <family val="2"/>
          </rPr>
          <t xml:space="preserve">Toxicity to birds - 8 day LC50
N.B.  mg/l as quoted by EXTOXNET is the same as parts per million (ppm)
</t>
        </r>
      </text>
    </comment>
    <comment ref="D1945" authorId="0" shapeId="0" xr:uid="{0876FDE4-E6CB-40C3-84E2-3AAEF095F100}">
      <text>
        <r>
          <rPr>
            <sz val="8"/>
            <color indexed="81"/>
            <rFont val="Tahoma"/>
            <family val="2"/>
          </rPr>
          <t xml:space="preserve">Toxicity to fish - 96 hr LC50
N.B.  mg/l as quoted by EXTOXNET is the same as parts per million (ppm)
</t>
        </r>
      </text>
    </comment>
    <comment ref="D1946" authorId="0" shapeId="0" xr:uid="{6E773232-B950-4BD0-94D6-BC5C6CE37E52}">
      <text>
        <r>
          <rPr>
            <sz val="8"/>
            <color indexed="81"/>
            <rFont val="Tahoma"/>
            <family val="2"/>
          </rPr>
          <t xml:space="preserve">EXTOXNET site usually provides a qualitative judgment on the impact of a chemical on bees
</t>
        </r>
      </text>
    </comment>
    <comment ref="D1947" authorId="0" shapeId="0" xr:uid="{222FFFFA-CFDB-4E85-8437-1E470D4166E6}">
      <text>
        <r>
          <rPr>
            <sz val="8"/>
            <color indexed="81"/>
            <rFont val="Tahoma"/>
            <family val="2"/>
          </rPr>
          <t xml:space="preserve">EXTOXNET site usually provides a qualitative judgment on the impact of a chemical on beneficial arthropods
</t>
        </r>
      </text>
    </comment>
    <comment ref="D1971" authorId="0" shapeId="0" xr:uid="{696BD16E-7057-493C-A225-B5871D4B3139}">
      <text>
        <r>
          <rPr>
            <sz val="8"/>
            <color indexed="81"/>
            <rFont val="Tahoma"/>
            <family val="2"/>
          </rPr>
          <t>Is the chemical in question systemic? or non systemic?  In the case of herbicides non-systemic status is assumed because they are not used on food crops.</t>
        </r>
      </text>
    </comment>
    <comment ref="D1972" authorId="0" shapeId="0" xr:uid="{C99C38FA-D6E8-49BD-A671-2BCA309E9FB4}">
      <text>
        <r>
          <rPr>
            <sz val="8"/>
            <color indexed="81"/>
            <rFont val="Tahoma"/>
            <family val="2"/>
          </rPr>
          <t xml:space="preserve">Acute dermal - LD50 for Rabbits/Rats (mg/kg)
</t>
        </r>
      </text>
    </comment>
    <comment ref="D1973" authorId="0" shapeId="0" xr:uid="{C4E6313F-944A-43A2-B417-E9A1E1325BE4}">
      <text>
        <r>
          <rPr>
            <sz val="8"/>
            <color indexed="81"/>
            <rFont val="Tahoma"/>
            <family val="2"/>
          </rPr>
          <t xml:space="preserve">Are there reports of long term reproductive effects (ability to produce offspring) due to exposure to the chemical in question
</t>
        </r>
      </text>
    </comment>
    <comment ref="D1974" authorId="0" shapeId="0" xr:uid="{22F6CF76-E563-42D5-8117-057854E9758D}">
      <text>
        <r>
          <rPr>
            <sz val="8"/>
            <color indexed="81"/>
            <rFont val="Tahoma"/>
            <family val="2"/>
          </rPr>
          <t xml:space="preserve">Are there reports of long term teratogenic effects (deformities in unborn offspring) due to exposure to the chemical in question
</t>
        </r>
      </text>
    </comment>
    <comment ref="D1975" authorId="0" shapeId="0" xr:uid="{6D4205C7-8231-4F22-BC94-CE03121C9D64}">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976" authorId="0" shapeId="0" xr:uid="{F8607028-F0B2-4034-9CC8-B18A5EA5901E}">
      <text>
        <r>
          <rPr>
            <sz val="8"/>
            <color indexed="81"/>
            <rFont val="Tahoma"/>
            <family val="2"/>
          </rPr>
          <t xml:space="preserve">Are there reports of long term oncogenic effects (tumour growth) due to exposure to the chemical in question
</t>
        </r>
      </text>
    </comment>
    <comment ref="D1977" authorId="0" shapeId="0" xr:uid="{56022932-10F1-40F4-9971-95B256A2D982}">
      <text>
        <r>
          <rPr>
            <sz val="8"/>
            <color indexed="81"/>
            <rFont val="Tahoma"/>
            <family val="2"/>
          </rPr>
          <t>Soil residue half life in days</t>
        </r>
      </text>
    </comment>
    <comment ref="D1978" authorId="0" shapeId="0" xr:uid="{71EC1C23-B070-4AB0-AEB4-9DDAFACB1CAE}">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979" authorId="0" shapeId="0" xr:uid="{CC7238B8-9998-4CA1-AFB6-14A554AE2033}">
      <text>
        <r>
          <rPr>
            <sz val="8"/>
            <color indexed="81"/>
            <rFont val="Tahoma"/>
            <family val="2"/>
          </rPr>
          <t xml:space="preserve">From the EXTOXNET data on environmental fate make a qualitative judgment about leaching potential.
</t>
        </r>
      </text>
    </comment>
    <comment ref="D1980" authorId="0" shapeId="0" xr:uid="{5F564C2D-C919-406E-83A3-DFFC3D1C489D}">
      <text>
        <r>
          <rPr>
            <sz val="8"/>
            <color indexed="81"/>
            <rFont val="Tahoma"/>
            <family val="2"/>
          </rPr>
          <t xml:space="preserve">Use EXTOXNET Environmental fate section to get available information on half life of biological activity on vegetation
</t>
        </r>
      </text>
    </comment>
    <comment ref="D1981" authorId="0" shapeId="0" xr:uid="{C2CED90B-4DA4-4636-9A1E-DCBDC15BF4CC}">
      <text>
        <r>
          <rPr>
            <sz val="8"/>
            <color indexed="81"/>
            <rFont val="Tahoma"/>
            <family val="2"/>
          </rPr>
          <t xml:space="preserve">Toxicity to birds - 8 day LC50
N.B.  mg/l as quoted by EXTOXNET is the same as parts per million (ppm)
</t>
        </r>
      </text>
    </comment>
    <comment ref="D1982" authorId="0" shapeId="0" xr:uid="{E4CC6FD4-ED6E-42FE-8532-FDA8E0AA2EA0}">
      <text>
        <r>
          <rPr>
            <sz val="8"/>
            <color indexed="81"/>
            <rFont val="Tahoma"/>
            <family val="2"/>
          </rPr>
          <t xml:space="preserve">Toxicity to fish - 96 hr LC50
N.B.  mg/l as quoted by EXTOXNET is the same as parts per million (ppm)
</t>
        </r>
      </text>
    </comment>
    <comment ref="D1983" authorId="0" shapeId="0" xr:uid="{DFEA5482-E52D-4BA1-87E1-05712D83C6C8}">
      <text>
        <r>
          <rPr>
            <sz val="8"/>
            <color indexed="81"/>
            <rFont val="Tahoma"/>
            <family val="2"/>
          </rPr>
          <t xml:space="preserve">EXTOXNET site usually provides a qualitative judgment on the impact of a chemical on bees
</t>
        </r>
      </text>
    </comment>
    <comment ref="D1984" authorId="0" shapeId="0" xr:uid="{5FBB7D2A-5EA4-4718-AB15-263CC00BE380}">
      <text>
        <r>
          <rPr>
            <sz val="8"/>
            <color indexed="81"/>
            <rFont val="Tahoma"/>
            <family val="2"/>
          </rPr>
          <t xml:space="preserve">EXTOXNET site usually provides a qualitative judgment on the impact of a chemical on beneficial arthropods
</t>
        </r>
      </text>
    </comment>
    <comment ref="D2008" authorId="0" shapeId="0" xr:uid="{F1A8120D-2EFD-4514-937B-E0946933CEF5}">
      <text>
        <r>
          <rPr>
            <sz val="8"/>
            <color indexed="81"/>
            <rFont val="Tahoma"/>
            <family val="2"/>
          </rPr>
          <t>Is the chemical in question systemic? or non systemic?  In the case of herbicides non-systemic status is assumed because they are not used on food crops.</t>
        </r>
      </text>
    </comment>
    <comment ref="D2009" authorId="0" shapeId="0" xr:uid="{6C91ED4B-75BB-410A-BC58-3ACD4848661D}">
      <text>
        <r>
          <rPr>
            <sz val="8"/>
            <color indexed="81"/>
            <rFont val="Tahoma"/>
            <family val="2"/>
          </rPr>
          <t xml:space="preserve">Acute dermal - LD50 for Rabbits/Rats (mg/kg)
</t>
        </r>
      </text>
    </comment>
    <comment ref="D2010" authorId="0" shapeId="0" xr:uid="{9D885E72-8674-4739-8B2B-7EA43A465425}">
      <text>
        <r>
          <rPr>
            <sz val="8"/>
            <color indexed="81"/>
            <rFont val="Tahoma"/>
            <family val="2"/>
          </rPr>
          <t xml:space="preserve">Are there reports of long term reproductive effects (ability to produce offspring) due to exposure to the chemical in question
</t>
        </r>
      </text>
    </comment>
    <comment ref="D2011" authorId="0" shapeId="0" xr:uid="{DCC7CDBD-7895-4C6E-9AB6-6E83CC07DAED}">
      <text>
        <r>
          <rPr>
            <sz val="8"/>
            <color indexed="81"/>
            <rFont val="Tahoma"/>
            <family val="2"/>
          </rPr>
          <t xml:space="preserve">Are there reports of long term teratogenic effects (deformities in unborn offspring) due to exposure to the chemical in question
</t>
        </r>
      </text>
    </comment>
    <comment ref="D2012" authorId="0" shapeId="0" xr:uid="{E470A7DA-A4FB-458B-9E7B-85FB3109A92F}">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013" authorId="0" shapeId="0" xr:uid="{BFE36620-6BB6-49C2-94E6-0AD81FB303B0}">
      <text>
        <r>
          <rPr>
            <sz val="8"/>
            <color indexed="81"/>
            <rFont val="Tahoma"/>
            <family val="2"/>
          </rPr>
          <t xml:space="preserve">Are there reports of long term oncogenic effects (tumour growth) due to exposure to the chemical in question
</t>
        </r>
      </text>
    </comment>
    <comment ref="D2014" authorId="0" shapeId="0" xr:uid="{0F5C0877-40B6-439F-AD64-E458416E13BC}">
      <text>
        <r>
          <rPr>
            <sz val="8"/>
            <color indexed="81"/>
            <rFont val="Tahoma"/>
            <family val="2"/>
          </rPr>
          <t>Soil residue half life in days</t>
        </r>
      </text>
    </comment>
    <comment ref="D2015" authorId="0" shapeId="0" xr:uid="{11350813-C262-4E90-B898-6C31AF31F914}">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016" authorId="0" shapeId="0" xr:uid="{FE09F471-0726-415A-B752-D37146E7B644}">
      <text>
        <r>
          <rPr>
            <sz val="8"/>
            <color indexed="81"/>
            <rFont val="Tahoma"/>
            <family val="2"/>
          </rPr>
          <t xml:space="preserve">From the EXTOXNET data on environmental fate make a qualitative judgment about leaching potential.
</t>
        </r>
      </text>
    </comment>
    <comment ref="D2017" authorId="0" shapeId="0" xr:uid="{A1B552EB-4B6C-4E3D-82A3-9D1AC5154C78}">
      <text>
        <r>
          <rPr>
            <sz val="8"/>
            <color indexed="81"/>
            <rFont val="Tahoma"/>
            <family val="2"/>
          </rPr>
          <t xml:space="preserve">Use EXTOXNET Environmental fate section to get available information on half life of biological activity on vegetation
</t>
        </r>
      </text>
    </comment>
    <comment ref="D2018" authorId="0" shapeId="0" xr:uid="{C980044F-FEB0-4133-A122-E25040576806}">
      <text>
        <r>
          <rPr>
            <sz val="8"/>
            <color indexed="81"/>
            <rFont val="Tahoma"/>
            <family val="2"/>
          </rPr>
          <t xml:space="preserve">Toxicity to birds - 8 day LC50
N.B.  mg/l as quoted by EXTOXNET is the same as parts per million (ppm)
</t>
        </r>
      </text>
    </comment>
    <comment ref="D2019" authorId="0" shapeId="0" xr:uid="{93E501E5-A1C7-4632-A72C-FE6B9AFF0359}">
      <text>
        <r>
          <rPr>
            <sz val="8"/>
            <color indexed="81"/>
            <rFont val="Tahoma"/>
            <family val="2"/>
          </rPr>
          <t xml:space="preserve">Toxicity to fish - 96 hr LC50
N.B.  mg/l as quoted by EXTOXNET is the same as parts per million (ppm)
</t>
        </r>
      </text>
    </comment>
    <comment ref="D2020" authorId="0" shapeId="0" xr:uid="{A4890747-D830-434F-9D8E-40344C1C9CB7}">
      <text>
        <r>
          <rPr>
            <sz val="8"/>
            <color indexed="81"/>
            <rFont val="Tahoma"/>
            <family val="2"/>
          </rPr>
          <t xml:space="preserve">EXTOXNET site usually provides a qualitative judgment on the impact of a chemical on bees
</t>
        </r>
      </text>
    </comment>
    <comment ref="D2021" authorId="0" shapeId="0" xr:uid="{92BB405A-644E-47A7-8ED2-3353EB5919EF}">
      <text>
        <r>
          <rPr>
            <sz val="8"/>
            <color indexed="81"/>
            <rFont val="Tahoma"/>
            <family val="2"/>
          </rPr>
          <t xml:space="preserve">EXTOXNET site usually provides a qualitative judgment on the impact of a chemical on beneficial arthropods
</t>
        </r>
      </text>
    </comment>
    <comment ref="D2045" authorId="0" shapeId="0" xr:uid="{3B3AC13A-0008-416C-BDCB-466762894187}">
      <text>
        <r>
          <rPr>
            <sz val="8"/>
            <color indexed="81"/>
            <rFont val="Tahoma"/>
            <family val="2"/>
          </rPr>
          <t>Is the chemical in question systemic? or non systemic?  In the case of herbicides non-systemic status is assumed because they are not used on food crops.</t>
        </r>
      </text>
    </comment>
    <comment ref="D2046" authorId="0" shapeId="0" xr:uid="{87CC9EE5-9D29-4BA1-A1D1-D0AE5B3A5761}">
      <text>
        <r>
          <rPr>
            <sz val="8"/>
            <color indexed="81"/>
            <rFont val="Tahoma"/>
            <family val="2"/>
          </rPr>
          <t xml:space="preserve">Acute dermal - LD50 for Rabbits/Rats (mg/kg)
</t>
        </r>
      </text>
    </comment>
    <comment ref="D2047" authorId="0" shapeId="0" xr:uid="{B9568FAD-3173-467F-9688-44C28B4C6B2E}">
      <text>
        <r>
          <rPr>
            <sz val="8"/>
            <color indexed="81"/>
            <rFont val="Tahoma"/>
            <family val="2"/>
          </rPr>
          <t xml:space="preserve">Are there reports of long term reproductive effects (ability to produce offspring) due to exposure to the chemical in question
</t>
        </r>
      </text>
    </comment>
    <comment ref="D2048" authorId="0" shapeId="0" xr:uid="{9FB3B201-B87E-46AC-AB19-052FD2295592}">
      <text>
        <r>
          <rPr>
            <sz val="8"/>
            <color indexed="81"/>
            <rFont val="Tahoma"/>
            <family val="2"/>
          </rPr>
          <t xml:space="preserve">Are there reports of long term teratogenic effects (deformities in unborn offspring) due to exposure to the chemical in question
</t>
        </r>
      </text>
    </comment>
    <comment ref="D2049" authorId="0" shapeId="0" xr:uid="{5DCADBBC-70DB-4848-A3A3-9358ADB14782}">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050" authorId="0" shapeId="0" xr:uid="{3DC2B73F-17D2-494D-BF00-278B86AEBA53}">
      <text>
        <r>
          <rPr>
            <sz val="8"/>
            <color indexed="81"/>
            <rFont val="Tahoma"/>
            <family val="2"/>
          </rPr>
          <t xml:space="preserve">Are there reports of long term oncogenic effects (tumour growth) due to exposure to the chemical in question
</t>
        </r>
      </text>
    </comment>
    <comment ref="D2051" authorId="0" shapeId="0" xr:uid="{88E6E906-02F8-481F-879F-5D75054981BD}">
      <text>
        <r>
          <rPr>
            <sz val="8"/>
            <color indexed="81"/>
            <rFont val="Tahoma"/>
            <family val="2"/>
          </rPr>
          <t>Soil residue half life in days</t>
        </r>
      </text>
    </comment>
    <comment ref="D2052" authorId="0" shapeId="0" xr:uid="{81E89B60-F600-48A6-8A79-3F68BB92531D}">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053" authorId="0" shapeId="0" xr:uid="{81091BC0-E1DD-446F-896A-957A7D447449}">
      <text>
        <r>
          <rPr>
            <sz val="8"/>
            <color indexed="81"/>
            <rFont val="Tahoma"/>
            <family val="2"/>
          </rPr>
          <t xml:space="preserve">From the EXTOXNET data on environmental fate make a qualitative judgment about leaching potential.
</t>
        </r>
      </text>
    </comment>
    <comment ref="D2054" authorId="0" shapeId="0" xr:uid="{9E7DC7CB-7C8D-4F2A-B546-1B70E69E3DFD}">
      <text>
        <r>
          <rPr>
            <sz val="8"/>
            <color indexed="81"/>
            <rFont val="Tahoma"/>
            <family val="2"/>
          </rPr>
          <t xml:space="preserve">Use EXTOXNET Environmental fate section to get available information on half life of biological activity on vegetation
</t>
        </r>
      </text>
    </comment>
    <comment ref="D2055" authorId="0" shapeId="0" xr:uid="{31D86505-508B-4E83-902B-13AF31EF5F18}">
      <text>
        <r>
          <rPr>
            <sz val="8"/>
            <color indexed="81"/>
            <rFont val="Tahoma"/>
            <family val="2"/>
          </rPr>
          <t xml:space="preserve">Toxicity to birds - 8 day LC50
N.B.  mg/l as quoted by EXTOXNET is the same as parts per million (ppm)
</t>
        </r>
      </text>
    </comment>
    <comment ref="D2056" authorId="0" shapeId="0" xr:uid="{E372C0B2-FE8A-47C9-92F9-89284F4C8D5A}">
      <text>
        <r>
          <rPr>
            <sz val="8"/>
            <color indexed="81"/>
            <rFont val="Tahoma"/>
            <family val="2"/>
          </rPr>
          <t xml:space="preserve">Toxicity to fish - 96 hr LC50
N.B.  mg/l as quoted by EXTOXNET is the same as parts per million (ppm)
</t>
        </r>
      </text>
    </comment>
    <comment ref="D2057" authorId="0" shapeId="0" xr:uid="{AFA904CE-9854-4FCC-944D-B163D41E3C05}">
      <text>
        <r>
          <rPr>
            <sz val="8"/>
            <color indexed="81"/>
            <rFont val="Tahoma"/>
            <family val="2"/>
          </rPr>
          <t xml:space="preserve">EXTOXNET site usually provides a qualitative judgment on the impact of a chemical on bees
</t>
        </r>
      </text>
    </comment>
    <comment ref="D2058" authorId="0" shapeId="0" xr:uid="{3C1ACBE1-3CAF-4128-82C3-1AE63B51356E}">
      <text>
        <r>
          <rPr>
            <sz val="8"/>
            <color indexed="81"/>
            <rFont val="Tahoma"/>
            <family val="2"/>
          </rPr>
          <t xml:space="preserve">EXTOXNET site usually provides a qualitative judgment on the impact of a chemical on beneficial arthropods
</t>
        </r>
      </text>
    </comment>
    <comment ref="D2082" authorId="0" shapeId="0" xr:uid="{A2FFEA9E-2B71-4819-8777-C35B2376A62D}">
      <text>
        <r>
          <rPr>
            <sz val="8"/>
            <color indexed="81"/>
            <rFont val="Tahoma"/>
            <family val="2"/>
          </rPr>
          <t>Is the chemical in question systemic? or non systemic?  In the case of herbicides non-systemic status is assumed because they are not used on food crops.</t>
        </r>
      </text>
    </comment>
    <comment ref="D2083" authorId="0" shapeId="0" xr:uid="{3EAC72C2-2629-4064-A973-A972ABB42A88}">
      <text>
        <r>
          <rPr>
            <sz val="8"/>
            <color indexed="81"/>
            <rFont val="Tahoma"/>
            <family val="2"/>
          </rPr>
          <t xml:space="preserve">Acute dermal - LD50 for Rabbits/Rats (mg/kg)
</t>
        </r>
      </text>
    </comment>
    <comment ref="D2084" authorId="0" shapeId="0" xr:uid="{B8557756-F874-4B69-9686-C202FC5AA6CD}">
      <text>
        <r>
          <rPr>
            <sz val="8"/>
            <color indexed="81"/>
            <rFont val="Tahoma"/>
            <family val="2"/>
          </rPr>
          <t xml:space="preserve">Are there reports of long term reproductive effects (ability to produce offspring) due to exposure to the chemical in question
</t>
        </r>
      </text>
    </comment>
    <comment ref="D2085" authorId="0" shapeId="0" xr:uid="{F9F94DF3-FD7B-4829-A8D0-257166343523}">
      <text>
        <r>
          <rPr>
            <sz val="8"/>
            <color indexed="81"/>
            <rFont val="Tahoma"/>
            <family val="2"/>
          </rPr>
          <t xml:space="preserve">Are there reports of long term teratogenic effects (deformities in unborn offspring) due to exposure to the chemical in question
</t>
        </r>
      </text>
    </comment>
    <comment ref="D2086" authorId="0" shapeId="0" xr:uid="{328343CD-1244-4AF5-8283-0AF83C389F55}">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087" authorId="0" shapeId="0" xr:uid="{9313D76F-D7C6-415E-BC82-70F19094A227}">
      <text>
        <r>
          <rPr>
            <sz val="8"/>
            <color indexed="81"/>
            <rFont val="Tahoma"/>
            <family val="2"/>
          </rPr>
          <t xml:space="preserve">Are there reports of long term oncogenic effects (tumour growth) due to exposure to the chemical in question
</t>
        </r>
      </text>
    </comment>
    <comment ref="D2088" authorId="0" shapeId="0" xr:uid="{77F52743-80BC-432E-AA0C-0E29435755AE}">
      <text>
        <r>
          <rPr>
            <sz val="8"/>
            <color indexed="81"/>
            <rFont val="Tahoma"/>
            <family val="2"/>
          </rPr>
          <t>Soil residue half life in days</t>
        </r>
      </text>
    </comment>
    <comment ref="D2089" authorId="0" shapeId="0" xr:uid="{68E053C6-0C02-4DC0-8960-D963EB62D34D}">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090" authorId="0" shapeId="0" xr:uid="{18DD68A2-902A-4CA4-8108-731A249BE138}">
      <text>
        <r>
          <rPr>
            <sz val="8"/>
            <color indexed="81"/>
            <rFont val="Tahoma"/>
            <family val="2"/>
          </rPr>
          <t xml:space="preserve">From the EXTOXNET data on environmental fate make a qualitative judgment about leaching potential.
</t>
        </r>
      </text>
    </comment>
    <comment ref="D2091" authorId="0" shapeId="0" xr:uid="{0D434E30-7ABB-4DE7-8BD8-4574F00ADAC4}">
      <text>
        <r>
          <rPr>
            <sz val="8"/>
            <color indexed="81"/>
            <rFont val="Tahoma"/>
            <family val="2"/>
          </rPr>
          <t xml:space="preserve">Use EXTOXNET Environmental fate section to get available information on half life of biological activity on vegetation
</t>
        </r>
      </text>
    </comment>
    <comment ref="D2092" authorId="0" shapeId="0" xr:uid="{71DDF53C-C0E3-4DE2-A7E7-DFAE139AFB36}">
      <text>
        <r>
          <rPr>
            <sz val="8"/>
            <color indexed="81"/>
            <rFont val="Tahoma"/>
            <family val="2"/>
          </rPr>
          <t xml:space="preserve">Toxicity to birds - 8 day LC50
N.B.  mg/l as quoted by EXTOXNET is the same as parts per million (ppm)
</t>
        </r>
      </text>
    </comment>
    <comment ref="D2093" authorId="0" shapeId="0" xr:uid="{C9D1BB03-257E-4A78-8DB6-5A9862831695}">
      <text>
        <r>
          <rPr>
            <sz val="8"/>
            <color indexed="81"/>
            <rFont val="Tahoma"/>
            <family val="2"/>
          </rPr>
          <t xml:space="preserve">Toxicity to fish - 96 hr LC50
N.B.  mg/l as quoted by EXTOXNET is the same as parts per million (ppm)
</t>
        </r>
      </text>
    </comment>
    <comment ref="D2094" authorId="0" shapeId="0" xr:uid="{3F173461-AEB7-4A19-9575-56D7F013D56F}">
      <text>
        <r>
          <rPr>
            <sz val="8"/>
            <color indexed="81"/>
            <rFont val="Tahoma"/>
            <family val="2"/>
          </rPr>
          <t xml:space="preserve">EXTOXNET site usually provides a qualitative judgment on the impact of a chemical on bees
</t>
        </r>
      </text>
    </comment>
    <comment ref="D2095" authorId="0" shapeId="0" xr:uid="{75B03E2A-1500-43D6-B0A7-D771A9FEB3A0}">
      <text>
        <r>
          <rPr>
            <sz val="8"/>
            <color indexed="81"/>
            <rFont val="Tahoma"/>
            <family val="2"/>
          </rPr>
          <t xml:space="preserve">EXTOXNET site usually provides a qualitative judgment on the impact of a chemical on beneficial arthropods
</t>
        </r>
      </text>
    </comment>
    <comment ref="D2119" authorId="0" shapeId="0" xr:uid="{A987DD59-6722-45BA-BBFA-81DBEDEC7F69}">
      <text>
        <r>
          <rPr>
            <sz val="8"/>
            <color indexed="81"/>
            <rFont val="Tahoma"/>
            <family val="2"/>
          </rPr>
          <t>Is the chemical in question systemic? or non systemic?  In the case of herbicides non-systemic status is assumed because they are not used on food crops.</t>
        </r>
      </text>
    </comment>
    <comment ref="D2120" authorId="0" shapeId="0" xr:uid="{4E472270-7152-4A72-88A2-21BD539A18CD}">
      <text>
        <r>
          <rPr>
            <sz val="8"/>
            <color indexed="81"/>
            <rFont val="Tahoma"/>
            <family val="2"/>
          </rPr>
          <t xml:space="preserve">Acute dermal - LD50 for Rabbits/Rats (mg/kg)
</t>
        </r>
      </text>
    </comment>
    <comment ref="D2121" authorId="0" shapeId="0" xr:uid="{9A676789-0746-4DC0-8C48-6BA2231EBA42}">
      <text>
        <r>
          <rPr>
            <sz val="8"/>
            <color indexed="81"/>
            <rFont val="Tahoma"/>
            <family val="2"/>
          </rPr>
          <t xml:space="preserve">Are there reports of long term reproductive effects (ability to produce offspring) due to exposure to the chemical in question
</t>
        </r>
      </text>
    </comment>
    <comment ref="D2122" authorId="0" shapeId="0" xr:uid="{A5E9BFE3-CD3F-4338-A376-2299F7B12FBA}">
      <text>
        <r>
          <rPr>
            <sz val="8"/>
            <color indexed="81"/>
            <rFont val="Tahoma"/>
            <family val="2"/>
          </rPr>
          <t xml:space="preserve">Are there reports of long term teratogenic effects (deformities in unborn offspring) due to exposure to the chemical in question
</t>
        </r>
      </text>
    </comment>
    <comment ref="D2123" authorId="0" shapeId="0" xr:uid="{FC452CD6-5CBD-4582-A7B9-2637CEBB2D5A}">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124" authorId="0" shapeId="0" xr:uid="{8EE6A100-4B84-44EE-9D31-A83C0B01A379}">
      <text>
        <r>
          <rPr>
            <sz val="8"/>
            <color indexed="81"/>
            <rFont val="Tahoma"/>
            <family val="2"/>
          </rPr>
          <t xml:space="preserve">Are there reports of long term oncogenic effects (tumour growth) due to exposure to the chemical in question
</t>
        </r>
      </text>
    </comment>
    <comment ref="D2125" authorId="0" shapeId="0" xr:uid="{FECDE37D-A044-4633-8372-609D42DB85C2}">
      <text>
        <r>
          <rPr>
            <sz val="8"/>
            <color indexed="81"/>
            <rFont val="Tahoma"/>
            <family val="2"/>
          </rPr>
          <t>Soil residue half life in days</t>
        </r>
      </text>
    </comment>
    <comment ref="D2126" authorId="0" shapeId="0" xr:uid="{DE0EFF6A-78FE-4684-B5D2-D5A166F92EA9}">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127" authorId="0" shapeId="0" xr:uid="{F7986E68-62DC-4BD5-A79F-12AEA1B80DD2}">
      <text>
        <r>
          <rPr>
            <sz val="8"/>
            <color indexed="81"/>
            <rFont val="Tahoma"/>
            <family val="2"/>
          </rPr>
          <t xml:space="preserve">From the EXTOXNET data on environmental fate make a qualitative judgment about leaching potential.
</t>
        </r>
      </text>
    </comment>
    <comment ref="D2128" authorId="0" shapeId="0" xr:uid="{CE6D27F2-F130-4AF9-80E9-B821098726C0}">
      <text>
        <r>
          <rPr>
            <sz val="8"/>
            <color indexed="81"/>
            <rFont val="Tahoma"/>
            <family val="2"/>
          </rPr>
          <t xml:space="preserve">Use EXTOXNET Environmental fate section to get available information on half life of biological activity on vegetation
</t>
        </r>
      </text>
    </comment>
    <comment ref="D2129" authorId="0" shapeId="0" xr:uid="{610795A1-9C2E-44E0-B048-3EF03D42E9EA}">
      <text>
        <r>
          <rPr>
            <sz val="8"/>
            <color indexed="81"/>
            <rFont val="Tahoma"/>
            <family val="2"/>
          </rPr>
          <t xml:space="preserve">Toxicity to birds - 8 day LC50
N.B.  mg/l as quoted by EXTOXNET is the same as parts per million (ppm)
</t>
        </r>
      </text>
    </comment>
    <comment ref="D2130" authorId="0" shapeId="0" xr:uid="{C45B5E7C-0BC3-4991-9D65-752799C51AE4}">
      <text>
        <r>
          <rPr>
            <sz val="8"/>
            <color indexed="81"/>
            <rFont val="Tahoma"/>
            <family val="2"/>
          </rPr>
          <t xml:space="preserve">Toxicity to fish - 96 hr LC50
N.B.  mg/l as quoted by EXTOXNET is the same as parts per million (ppm)
</t>
        </r>
      </text>
    </comment>
    <comment ref="D2131" authorId="0" shapeId="0" xr:uid="{91BEF26A-5D01-4B76-A3D0-5E167BF318DE}">
      <text>
        <r>
          <rPr>
            <sz val="8"/>
            <color indexed="81"/>
            <rFont val="Tahoma"/>
            <family val="2"/>
          </rPr>
          <t xml:space="preserve">EXTOXNET site usually provides a qualitative judgment on the impact of a chemical on bees
</t>
        </r>
      </text>
    </comment>
    <comment ref="D2132" authorId="0" shapeId="0" xr:uid="{0D7BBBF7-F89B-4885-BCDE-F1DF8A401F93}">
      <text>
        <r>
          <rPr>
            <sz val="8"/>
            <color indexed="81"/>
            <rFont val="Tahoma"/>
            <family val="2"/>
          </rPr>
          <t xml:space="preserve">EXTOXNET site usually provides a qualitative judgment on the impact of a chemical on beneficial arthropods
</t>
        </r>
      </text>
    </comment>
    <comment ref="D2156" authorId="0" shapeId="0" xr:uid="{4CC15FFA-3619-4E07-83F8-CC7B3548EA68}">
      <text>
        <r>
          <rPr>
            <sz val="8"/>
            <color indexed="81"/>
            <rFont val="Tahoma"/>
            <family val="2"/>
          </rPr>
          <t>Is the chemical in question systemic? or non systemic?  In the case of herbicides non-systemic status is assumed because they are not used on food crops.</t>
        </r>
      </text>
    </comment>
    <comment ref="D2157" authorId="0" shapeId="0" xr:uid="{FFD5E143-BAA1-4E04-BE61-B66182CA85D2}">
      <text>
        <r>
          <rPr>
            <sz val="8"/>
            <color indexed="81"/>
            <rFont val="Tahoma"/>
            <family val="2"/>
          </rPr>
          <t xml:space="preserve">Acute dermal - LD50 for Rabbits/Rats (mg/kg)
</t>
        </r>
      </text>
    </comment>
    <comment ref="D2158" authorId="0" shapeId="0" xr:uid="{C41B84AB-F87C-4ECC-ADF3-7CC7963F4358}">
      <text>
        <r>
          <rPr>
            <sz val="8"/>
            <color indexed="81"/>
            <rFont val="Tahoma"/>
            <family val="2"/>
          </rPr>
          <t xml:space="preserve">Are there reports of long term reproductive effects (ability to produce offspring) due to exposure to the chemical in question
</t>
        </r>
      </text>
    </comment>
    <comment ref="D2159" authorId="0" shapeId="0" xr:uid="{A6B51090-BB7A-4897-B217-A2EEB169DFFB}">
      <text>
        <r>
          <rPr>
            <sz val="8"/>
            <color indexed="81"/>
            <rFont val="Tahoma"/>
            <family val="2"/>
          </rPr>
          <t xml:space="preserve">Are there reports of long term teratogenic effects (deformities in unborn offspring) due to exposure to the chemical in question
</t>
        </r>
      </text>
    </comment>
    <comment ref="D2160" authorId="0" shapeId="0" xr:uid="{7677DE47-B199-4668-8D16-24AF4FE52D6A}">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161" authorId="0" shapeId="0" xr:uid="{808EA7D9-5832-456E-963E-854A80AD50BA}">
      <text>
        <r>
          <rPr>
            <sz val="8"/>
            <color indexed="81"/>
            <rFont val="Tahoma"/>
            <family val="2"/>
          </rPr>
          <t xml:space="preserve">Are there reports of long term oncogenic effects (tumour growth) due to exposure to the chemical in question
</t>
        </r>
      </text>
    </comment>
    <comment ref="D2162" authorId="0" shapeId="0" xr:uid="{58D0F5AC-E2A1-4F73-AAF6-004FA4B4388E}">
      <text>
        <r>
          <rPr>
            <sz val="8"/>
            <color indexed="81"/>
            <rFont val="Tahoma"/>
            <family val="2"/>
          </rPr>
          <t>Soil residue half life in days</t>
        </r>
      </text>
    </comment>
    <comment ref="D2163" authorId="0" shapeId="0" xr:uid="{9B46C6CF-CA15-4545-B003-934F7AA8DCDB}">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164" authorId="0" shapeId="0" xr:uid="{C3B85EA8-29DE-4F25-AD60-C3B95155E35C}">
      <text>
        <r>
          <rPr>
            <sz val="8"/>
            <color indexed="81"/>
            <rFont val="Tahoma"/>
            <family val="2"/>
          </rPr>
          <t xml:space="preserve">From the EXTOXNET data on environmental fate make a qualitative judgment about leaching potential.
</t>
        </r>
      </text>
    </comment>
    <comment ref="D2165" authorId="0" shapeId="0" xr:uid="{27B9598A-D81E-44AB-8BC8-8759A4A042B3}">
      <text>
        <r>
          <rPr>
            <sz val="8"/>
            <color indexed="81"/>
            <rFont val="Tahoma"/>
            <family val="2"/>
          </rPr>
          <t xml:space="preserve">Use EXTOXNET Environmental fate section to get available information on half life of biological activity on vegetation
</t>
        </r>
      </text>
    </comment>
    <comment ref="D2166" authorId="0" shapeId="0" xr:uid="{D9FF710D-2952-4871-A850-E9D259AA7DE9}">
      <text>
        <r>
          <rPr>
            <sz val="8"/>
            <color indexed="81"/>
            <rFont val="Tahoma"/>
            <family val="2"/>
          </rPr>
          <t xml:space="preserve">Toxicity to birds - 8 day LC50
N.B.  mg/l as quoted by EXTOXNET is the same as parts per million (ppm)
</t>
        </r>
      </text>
    </comment>
    <comment ref="D2167" authorId="0" shapeId="0" xr:uid="{5022A9A5-9885-4FCC-BAE6-239EB1AEFB9A}">
      <text>
        <r>
          <rPr>
            <sz val="8"/>
            <color indexed="81"/>
            <rFont val="Tahoma"/>
            <family val="2"/>
          </rPr>
          <t xml:space="preserve">Toxicity to fish - 96 hr LC50
N.B.  mg/l as quoted by EXTOXNET is the same as parts per million (ppm)
</t>
        </r>
      </text>
    </comment>
    <comment ref="D2168" authorId="0" shapeId="0" xr:uid="{9E555389-EDF8-47CC-B571-8F9F4D9C382C}">
      <text>
        <r>
          <rPr>
            <sz val="8"/>
            <color indexed="81"/>
            <rFont val="Tahoma"/>
            <family val="2"/>
          </rPr>
          <t xml:space="preserve">EXTOXNET site usually provides a qualitative judgment on the impact of a chemical on bees
</t>
        </r>
      </text>
    </comment>
    <comment ref="D2169" authorId="0" shapeId="0" xr:uid="{D08A3E4C-AFA9-4B48-ADD7-5CEC77A15BE1}">
      <text>
        <r>
          <rPr>
            <sz val="8"/>
            <color indexed="81"/>
            <rFont val="Tahoma"/>
            <family val="2"/>
          </rPr>
          <t xml:space="preserve">EXTOXNET site usually provides a qualitative judgment on the impact of a chemical on beneficial arthropods
</t>
        </r>
      </text>
    </comment>
    <comment ref="D2193" authorId="0" shapeId="0" xr:uid="{8B8F9D16-AEA9-42BC-8A45-578766789075}">
      <text>
        <r>
          <rPr>
            <sz val="8"/>
            <color indexed="81"/>
            <rFont val="Tahoma"/>
            <family val="2"/>
          </rPr>
          <t>Is the chemical in question systemic? or non systemic?  In the case of herbicides non-systemic status is assumed because they are not used on food crops.</t>
        </r>
      </text>
    </comment>
    <comment ref="D2194" authorId="0" shapeId="0" xr:uid="{BA71E4FC-3E32-4B47-BC37-A117EC07492D}">
      <text>
        <r>
          <rPr>
            <sz val="8"/>
            <color indexed="81"/>
            <rFont val="Tahoma"/>
            <family val="2"/>
          </rPr>
          <t xml:space="preserve">Acute dermal - LD50 for Rabbits/Rats (mg/kg)
</t>
        </r>
      </text>
    </comment>
    <comment ref="D2195" authorId="0" shapeId="0" xr:uid="{698E40D7-FEFA-4F43-A9A3-9196B7AC166F}">
      <text>
        <r>
          <rPr>
            <sz val="8"/>
            <color indexed="81"/>
            <rFont val="Tahoma"/>
            <family val="2"/>
          </rPr>
          <t xml:space="preserve">Are there reports of long term reproductive effects (ability to produce offspring) due to exposure to the chemical in question
</t>
        </r>
      </text>
    </comment>
    <comment ref="D2196" authorId="0" shapeId="0" xr:uid="{811FCB2E-4325-4CF9-81A4-C2BA6D0FD60E}">
      <text>
        <r>
          <rPr>
            <sz val="8"/>
            <color indexed="81"/>
            <rFont val="Tahoma"/>
            <family val="2"/>
          </rPr>
          <t xml:space="preserve">Are there reports of long term teratogenic effects (deformities in unborn offspring) due to exposure to the chemical in question
</t>
        </r>
      </text>
    </comment>
    <comment ref="D2197" authorId="0" shapeId="0" xr:uid="{970C300D-9258-47DA-81E1-D5E731A0E48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198" authorId="0" shapeId="0" xr:uid="{C86AD280-61CF-41A7-9E0E-A230AFA923CF}">
      <text>
        <r>
          <rPr>
            <sz val="8"/>
            <color indexed="81"/>
            <rFont val="Tahoma"/>
            <family val="2"/>
          </rPr>
          <t xml:space="preserve">Are there reports of long term oncogenic effects (tumour growth) due to exposure to the chemical in question
</t>
        </r>
      </text>
    </comment>
    <comment ref="D2199" authorId="0" shapeId="0" xr:uid="{24FC945A-0A88-41DC-B893-C9F13234E045}">
      <text>
        <r>
          <rPr>
            <sz val="8"/>
            <color indexed="81"/>
            <rFont val="Tahoma"/>
            <family val="2"/>
          </rPr>
          <t>Soil residue half life in days</t>
        </r>
      </text>
    </comment>
    <comment ref="D2200" authorId="0" shapeId="0" xr:uid="{3B25BC71-D165-4A63-BE65-F41C6682E974}">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201" authorId="0" shapeId="0" xr:uid="{C8664DE2-A22C-435E-87C5-59E6898A7C5C}">
      <text>
        <r>
          <rPr>
            <sz val="8"/>
            <color indexed="81"/>
            <rFont val="Tahoma"/>
            <family val="2"/>
          </rPr>
          <t xml:space="preserve">From the EXTOXNET data on environmental fate make a qualitative judgment about leaching potential.
</t>
        </r>
      </text>
    </comment>
    <comment ref="D2202" authorId="0" shapeId="0" xr:uid="{4DD5FE5E-FBD8-4D6B-868A-5BD1A08E7C18}">
      <text>
        <r>
          <rPr>
            <sz val="8"/>
            <color indexed="81"/>
            <rFont val="Tahoma"/>
            <family val="2"/>
          </rPr>
          <t xml:space="preserve">Use EXTOXNET Environmental fate section to get available information on half life of biological activity on vegetation
</t>
        </r>
      </text>
    </comment>
    <comment ref="D2203" authorId="0" shapeId="0" xr:uid="{8860695B-2C1F-4363-B59F-198C3DABDBDD}">
      <text>
        <r>
          <rPr>
            <sz val="8"/>
            <color indexed="81"/>
            <rFont val="Tahoma"/>
            <family val="2"/>
          </rPr>
          <t xml:space="preserve">Toxicity to birds - 8 day LC50
N.B.  mg/l as quoted by EXTOXNET is the same as parts per million (ppm)
</t>
        </r>
      </text>
    </comment>
    <comment ref="D2204" authorId="0" shapeId="0" xr:uid="{CE5C1042-0577-45F0-B4FA-B8A7AC3C0B44}">
      <text>
        <r>
          <rPr>
            <sz val="8"/>
            <color indexed="81"/>
            <rFont val="Tahoma"/>
            <family val="2"/>
          </rPr>
          <t xml:space="preserve">Toxicity to fish - 96 hr LC50
N.B.  mg/l as quoted by EXTOXNET is the same as parts per million (ppm)
</t>
        </r>
      </text>
    </comment>
    <comment ref="D2205" authorId="0" shapeId="0" xr:uid="{20A86A3F-3BC6-4900-90D5-4EF1EA75ED8E}">
      <text>
        <r>
          <rPr>
            <sz val="8"/>
            <color indexed="81"/>
            <rFont val="Tahoma"/>
            <family val="2"/>
          </rPr>
          <t xml:space="preserve">EXTOXNET site usually provides a qualitative judgment on the impact of a chemical on bees
</t>
        </r>
      </text>
    </comment>
    <comment ref="D2206" authorId="0" shapeId="0" xr:uid="{07053145-A280-4CED-A7EC-C5BF75D7310E}">
      <text>
        <r>
          <rPr>
            <sz val="8"/>
            <color indexed="81"/>
            <rFont val="Tahoma"/>
            <family val="2"/>
          </rPr>
          <t xml:space="preserve">EXTOXNET site usually provides a qualitative judgment on the impact of a chemical on beneficial arthropods
</t>
        </r>
      </text>
    </comment>
    <comment ref="D2230" authorId="0" shapeId="0" xr:uid="{4725945E-13D5-4A74-816C-B5394A27A119}">
      <text>
        <r>
          <rPr>
            <sz val="8"/>
            <color indexed="81"/>
            <rFont val="Tahoma"/>
            <family val="2"/>
          </rPr>
          <t>Is the chemical in question systemic? or non systemic?  In the case of herbicides non-systemic status is assumed because they are not used on food crops.</t>
        </r>
      </text>
    </comment>
    <comment ref="D2231" authorId="0" shapeId="0" xr:uid="{4D0752E4-B7EC-42E5-BF28-859A7A5D36B4}">
      <text>
        <r>
          <rPr>
            <sz val="8"/>
            <color indexed="81"/>
            <rFont val="Tahoma"/>
            <family val="2"/>
          </rPr>
          <t xml:space="preserve">Acute dermal - LD50 for Rabbits/Rats (mg/kg)
</t>
        </r>
      </text>
    </comment>
    <comment ref="D2232" authorId="0" shapeId="0" xr:uid="{DC068198-8E34-46BC-95CF-2BF181CC3F09}">
      <text>
        <r>
          <rPr>
            <sz val="8"/>
            <color indexed="81"/>
            <rFont val="Tahoma"/>
            <family val="2"/>
          </rPr>
          <t xml:space="preserve">Are there reports of long term reproductive effects (ability to produce offspring) due to exposure to the chemical in question
</t>
        </r>
      </text>
    </comment>
    <comment ref="D2233" authorId="0" shapeId="0" xr:uid="{7AA184A5-62D4-4A9B-B8CA-8C172455410F}">
      <text>
        <r>
          <rPr>
            <sz val="8"/>
            <color indexed="81"/>
            <rFont val="Tahoma"/>
            <family val="2"/>
          </rPr>
          <t xml:space="preserve">Are there reports of long term teratogenic effects (deformities in unborn offspring) due to exposure to the chemical in question
</t>
        </r>
      </text>
    </comment>
    <comment ref="D2234" authorId="0" shapeId="0" xr:uid="{EA0F27B5-30D6-48B3-9979-6097994D7166}">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235" authorId="0" shapeId="0" xr:uid="{646EFAAC-C74A-4D37-A444-3E83BD65A6EC}">
      <text>
        <r>
          <rPr>
            <sz val="8"/>
            <color indexed="81"/>
            <rFont val="Tahoma"/>
            <family val="2"/>
          </rPr>
          <t xml:space="preserve">Are there reports of long term oncogenic effects (tumour growth) due to exposure to the chemical in question
</t>
        </r>
      </text>
    </comment>
    <comment ref="D2236" authorId="0" shapeId="0" xr:uid="{5C65E8A6-9F7E-4FFA-916E-46A2BD1AC5B6}">
      <text>
        <r>
          <rPr>
            <sz val="8"/>
            <color indexed="81"/>
            <rFont val="Tahoma"/>
            <family val="2"/>
          </rPr>
          <t>Soil residue half life in days</t>
        </r>
      </text>
    </comment>
    <comment ref="D2237" authorId="0" shapeId="0" xr:uid="{6F6EA2CE-3F33-4143-964B-96D298B8B83E}">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238" authorId="0" shapeId="0" xr:uid="{C6604421-0DF6-401A-9368-F521AA009515}">
      <text>
        <r>
          <rPr>
            <sz val="8"/>
            <color indexed="81"/>
            <rFont val="Tahoma"/>
            <family val="2"/>
          </rPr>
          <t xml:space="preserve">From the EXTOXNET data on environmental fate make a qualitative judgment about leaching potential.
</t>
        </r>
      </text>
    </comment>
    <comment ref="D2239" authorId="0" shapeId="0" xr:uid="{6D144D98-D358-42B4-8620-0495013B57F4}">
      <text>
        <r>
          <rPr>
            <sz val="8"/>
            <color indexed="81"/>
            <rFont val="Tahoma"/>
            <family val="2"/>
          </rPr>
          <t xml:space="preserve">Use EXTOXNET Environmental fate section to get available information on half life of biological activity on vegetation
</t>
        </r>
      </text>
    </comment>
    <comment ref="D2240" authorId="0" shapeId="0" xr:uid="{C197FA41-F8C1-467F-85B1-3363201F2BD8}">
      <text>
        <r>
          <rPr>
            <sz val="8"/>
            <color indexed="81"/>
            <rFont val="Tahoma"/>
            <family val="2"/>
          </rPr>
          <t xml:space="preserve">Toxicity to birds - 8 day LC50
N.B.  mg/l as quoted by EXTOXNET is the same as parts per million (ppm)
</t>
        </r>
      </text>
    </comment>
    <comment ref="D2241" authorId="0" shapeId="0" xr:uid="{AC943235-28CB-4ED4-AFDA-55006CE1C238}">
      <text>
        <r>
          <rPr>
            <sz val="8"/>
            <color indexed="81"/>
            <rFont val="Tahoma"/>
            <family val="2"/>
          </rPr>
          <t xml:space="preserve">Toxicity to fish - 96 hr LC50
N.B.  mg/l as quoted by EXTOXNET is the same as parts per million (ppm)
</t>
        </r>
      </text>
    </comment>
    <comment ref="D2242" authorId="0" shapeId="0" xr:uid="{A0EA41CA-5F48-42BA-901E-29C17066BD9B}">
      <text>
        <r>
          <rPr>
            <sz val="8"/>
            <color indexed="81"/>
            <rFont val="Tahoma"/>
            <family val="2"/>
          </rPr>
          <t xml:space="preserve">EXTOXNET site usually provides a qualitative judgment on the impact of a chemical on bees
</t>
        </r>
      </text>
    </comment>
    <comment ref="D2243" authorId="0" shapeId="0" xr:uid="{E82B702B-3C85-4960-A0EC-822C79245E67}">
      <text>
        <r>
          <rPr>
            <sz val="8"/>
            <color indexed="81"/>
            <rFont val="Tahoma"/>
            <family val="2"/>
          </rPr>
          <t xml:space="preserve">EXTOXNET site usually provides a qualitative judgment on the impact of a chemical on beneficial arthropods
</t>
        </r>
      </text>
    </comment>
    <comment ref="D2267" authorId="0" shapeId="0" xr:uid="{E71B3C13-4642-48EB-BAF0-DB6CF4795C77}">
      <text>
        <r>
          <rPr>
            <sz val="8"/>
            <color indexed="81"/>
            <rFont val="Tahoma"/>
            <family val="2"/>
          </rPr>
          <t>Is the chemical in question systemic? or non systemic?  In the case of herbicides non-systemic status is assumed because they are not used on food crops.</t>
        </r>
      </text>
    </comment>
    <comment ref="D2268" authorId="0" shapeId="0" xr:uid="{7557A579-D269-4D2E-8F2A-593A873ADF1F}">
      <text>
        <r>
          <rPr>
            <sz val="8"/>
            <color indexed="81"/>
            <rFont val="Tahoma"/>
            <family val="2"/>
          </rPr>
          <t xml:space="preserve">Acute dermal - LD50 for Rabbits/Rats (mg/kg)
</t>
        </r>
      </text>
    </comment>
    <comment ref="D2269" authorId="0" shapeId="0" xr:uid="{2FC4D88A-92A6-4029-A060-A10DD8DAA573}">
      <text>
        <r>
          <rPr>
            <sz val="8"/>
            <color indexed="81"/>
            <rFont val="Tahoma"/>
            <family val="2"/>
          </rPr>
          <t xml:space="preserve">Are there reports of long term reproductive effects (ability to produce offspring) due to exposure to the chemical in question
</t>
        </r>
      </text>
    </comment>
    <comment ref="D2270" authorId="0" shapeId="0" xr:uid="{B887D3EC-4179-4CC9-9A16-FA653A407831}">
      <text>
        <r>
          <rPr>
            <sz val="8"/>
            <color indexed="81"/>
            <rFont val="Tahoma"/>
            <family val="2"/>
          </rPr>
          <t xml:space="preserve">Are there reports of long term teratogenic effects (deformities in unborn offspring) due to exposure to the chemical in question
</t>
        </r>
      </text>
    </comment>
    <comment ref="D2271" authorId="0" shapeId="0" xr:uid="{5825BEFD-4B12-4D3C-93CF-D2EC951F3B47}">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272" authorId="0" shapeId="0" xr:uid="{6C4FEEE3-231E-41D2-91C5-ED5A2D2B1077}">
      <text>
        <r>
          <rPr>
            <sz val="8"/>
            <color indexed="81"/>
            <rFont val="Tahoma"/>
            <family val="2"/>
          </rPr>
          <t xml:space="preserve">Are there reports of long term oncogenic effects (tumour growth) due to exposure to the chemical in question
</t>
        </r>
      </text>
    </comment>
    <comment ref="D2273" authorId="0" shapeId="0" xr:uid="{21DC8A21-EE69-4BF0-8D2F-6F943C1ECCB1}">
      <text>
        <r>
          <rPr>
            <sz val="8"/>
            <color indexed="81"/>
            <rFont val="Tahoma"/>
            <family val="2"/>
          </rPr>
          <t>Soil residue half life in days</t>
        </r>
      </text>
    </comment>
    <comment ref="D2274" authorId="0" shapeId="0" xr:uid="{7ABFDD91-5BC9-4B78-AFDA-219923E724D7}">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275" authorId="0" shapeId="0" xr:uid="{414DE32E-73FF-4BAB-9CEC-1AB7A856D256}">
      <text>
        <r>
          <rPr>
            <sz val="8"/>
            <color indexed="81"/>
            <rFont val="Tahoma"/>
            <family val="2"/>
          </rPr>
          <t xml:space="preserve">From the EXTOXNET data on environmental fate make a qualitative judgment about leaching potential.
</t>
        </r>
      </text>
    </comment>
    <comment ref="D2276" authorId="0" shapeId="0" xr:uid="{6519BDCD-0760-489E-826C-0A6450F9A60C}">
      <text>
        <r>
          <rPr>
            <sz val="8"/>
            <color indexed="81"/>
            <rFont val="Tahoma"/>
            <family val="2"/>
          </rPr>
          <t xml:space="preserve">Use EXTOXNET Environmental fate section to get available information on half life of biological activity on vegetation
</t>
        </r>
      </text>
    </comment>
    <comment ref="D2277" authorId="0" shapeId="0" xr:uid="{C2023285-9BB2-47D2-AE2D-4D9EC49DCA78}">
      <text>
        <r>
          <rPr>
            <sz val="8"/>
            <color indexed="81"/>
            <rFont val="Tahoma"/>
            <family val="2"/>
          </rPr>
          <t xml:space="preserve">Toxicity to birds - 8 day LC50
N.B.  mg/l as quoted by EXTOXNET is the same as parts per million (ppm)
</t>
        </r>
      </text>
    </comment>
    <comment ref="D2278" authorId="0" shapeId="0" xr:uid="{1F01D9DD-3722-4B9B-A98A-15132AC8315B}">
      <text>
        <r>
          <rPr>
            <sz val="8"/>
            <color indexed="81"/>
            <rFont val="Tahoma"/>
            <family val="2"/>
          </rPr>
          <t xml:space="preserve">Toxicity to fish - 96 hr LC50
N.B.  mg/l as quoted by EXTOXNET is the same as parts per million (ppm)
</t>
        </r>
      </text>
    </comment>
    <comment ref="D2279" authorId="0" shapeId="0" xr:uid="{5830D6D1-CC33-4793-8EC8-CA4CCE2F3951}">
      <text>
        <r>
          <rPr>
            <sz val="8"/>
            <color indexed="81"/>
            <rFont val="Tahoma"/>
            <family val="2"/>
          </rPr>
          <t xml:space="preserve">EXTOXNET site usually provides a qualitative judgment on the impact of a chemical on bees
</t>
        </r>
      </text>
    </comment>
    <comment ref="D2280" authorId="0" shapeId="0" xr:uid="{A21FB7AB-24EA-47D1-9FF1-2DB4AB6A5552}">
      <text>
        <r>
          <rPr>
            <sz val="8"/>
            <color indexed="81"/>
            <rFont val="Tahoma"/>
            <family val="2"/>
          </rPr>
          <t xml:space="preserve">EXTOXNET site usually provides a qualitative judgment on the impact of a chemical on beneficial arthropods
</t>
        </r>
      </text>
    </comment>
    <comment ref="D2304" authorId="0" shapeId="0" xr:uid="{D171D551-6BB6-470C-8354-04800E4D2949}">
      <text>
        <r>
          <rPr>
            <sz val="8"/>
            <color indexed="81"/>
            <rFont val="Tahoma"/>
            <family val="2"/>
          </rPr>
          <t>Is the chemical in question systemic? or non systemic?  In the case of herbicides non-systemic status is assumed because they are not used on food crops.</t>
        </r>
      </text>
    </comment>
    <comment ref="D2305" authorId="0" shapeId="0" xr:uid="{153B9821-A560-4A2B-B40A-45A7343D2A18}">
      <text>
        <r>
          <rPr>
            <sz val="8"/>
            <color indexed="81"/>
            <rFont val="Tahoma"/>
            <family val="2"/>
          </rPr>
          <t xml:space="preserve">Acute dermal - LD50 for Rabbits/Rats (mg/kg)
</t>
        </r>
      </text>
    </comment>
    <comment ref="D2306" authorId="0" shapeId="0" xr:uid="{81C0B4EF-53B1-49F5-A83C-1D85A427DD4D}">
      <text>
        <r>
          <rPr>
            <sz val="8"/>
            <color indexed="81"/>
            <rFont val="Tahoma"/>
            <family val="2"/>
          </rPr>
          <t xml:space="preserve">Are there reports of long term reproductive effects (ability to produce offspring) due to exposure to the chemical in question
</t>
        </r>
      </text>
    </comment>
    <comment ref="D2307" authorId="0" shapeId="0" xr:uid="{562EECB1-0CB3-48A5-B35C-26723BF53CE2}">
      <text>
        <r>
          <rPr>
            <sz val="8"/>
            <color indexed="81"/>
            <rFont val="Tahoma"/>
            <family val="2"/>
          </rPr>
          <t xml:space="preserve">Are there reports of long term teratogenic effects (deformities in unborn offspring) due to exposure to the chemical in question
</t>
        </r>
      </text>
    </comment>
    <comment ref="D2308" authorId="0" shapeId="0" xr:uid="{972BA6FF-F95D-4C0D-B96B-C4576BF7B96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309" authorId="0" shapeId="0" xr:uid="{5502E9AE-4A79-4C0F-A8B0-4DFD618127A3}">
      <text>
        <r>
          <rPr>
            <sz val="8"/>
            <color indexed="81"/>
            <rFont val="Tahoma"/>
            <family val="2"/>
          </rPr>
          <t xml:space="preserve">Are there reports of long term oncogenic effects (tumour growth) due to exposure to the chemical in question
</t>
        </r>
      </text>
    </comment>
    <comment ref="D2310" authorId="0" shapeId="0" xr:uid="{BE414F0D-4355-4732-8EC4-6CF430345EAF}">
      <text>
        <r>
          <rPr>
            <sz val="8"/>
            <color indexed="81"/>
            <rFont val="Tahoma"/>
            <family val="2"/>
          </rPr>
          <t>Soil residue half life in days</t>
        </r>
      </text>
    </comment>
    <comment ref="D2311" authorId="0" shapeId="0" xr:uid="{07AE7C42-23FD-418C-ACD2-45A9FF37A288}">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312" authorId="0" shapeId="0" xr:uid="{8BF3D3E0-7F87-4CF2-8EF5-33851B6F387E}">
      <text>
        <r>
          <rPr>
            <sz val="8"/>
            <color indexed="81"/>
            <rFont val="Tahoma"/>
            <family val="2"/>
          </rPr>
          <t xml:space="preserve">From the EXTOXNET data on environmental fate make a qualitative judgment about leaching potential.
</t>
        </r>
      </text>
    </comment>
    <comment ref="D2313" authorId="0" shapeId="0" xr:uid="{FBC45C88-B302-4FCD-8FA4-B4890F571D08}">
      <text>
        <r>
          <rPr>
            <sz val="8"/>
            <color indexed="81"/>
            <rFont val="Tahoma"/>
            <family val="2"/>
          </rPr>
          <t xml:space="preserve">Use EXTOXNET Environmental fate section to get available information on half life of biological activity on vegetation
</t>
        </r>
      </text>
    </comment>
    <comment ref="D2314" authorId="0" shapeId="0" xr:uid="{094E8F59-C7D9-4C2B-B56A-08F8FBAFA330}">
      <text>
        <r>
          <rPr>
            <sz val="8"/>
            <color indexed="81"/>
            <rFont val="Tahoma"/>
            <family val="2"/>
          </rPr>
          <t xml:space="preserve">Toxicity to birds - 8 day LC50
N.B.  mg/l as quoted by EXTOXNET is the same as parts per million (ppm)
</t>
        </r>
      </text>
    </comment>
    <comment ref="D2315" authorId="0" shapeId="0" xr:uid="{194B3EAA-BE34-4943-8D20-1C81D74F36A8}">
      <text>
        <r>
          <rPr>
            <sz val="8"/>
            <color indexed="81"/>
            <rFont val="Tahoma"/>
            <family val="2"/>
          </rPr>
          <t xml:space="preserve">Toxicity to fish - 96 hr LC50
N.B.  mg/l as quoted by EXTOXNET is the same as parts per million (ppm)
</t>
        </r>
      </text>
    </comment>
    <comment ref="D2316" authorId="0" shapeId="0" xr:uid="{ABBE84A3-6B7F-46FD-94DD-61DAB56EDA7F}">
      <text>
        <r>
          <rPr>
            <sz val="8"/>
            <color indexed="81"/>
            <rFont val="Tahoma"/>
            <family val="2"/>
          </rPr>
          <t xml:space="preserve">EXTOXNET site usually provides a qualitative judgment on the impact of a chemical on bees
</t>
        </r>
      </text>
    </comment>
    <comment ref="D2317" authorId="0" shapeId="0" xr:uid="{50D7DB10-6900-45A0-A9FF-E469A4C37675}">
      <text>
        <r>
          <rPr>
            <sz val="8"/>
            <color indexed="81"/>
            <rFont val="Tahoma"/>
            <family val="2"/>
          </rPr>
          <t xml:space="preserve">EXTOXNET site usually provides a qualitative judgment on the impact of a chemical on beneficial arthropods
</t>
        </r>
      </text>
    </comment>
    <comment ref="D2341" authorId="0" shapeId="0" xr:uid="{866BD2BC-274F-4CEB-BDBD-DDCC7368B87A}">
      <text>
        <r>
          <rPr>
            <sz val="8"/>
            <color indexed="81"/>
            <rFont val="Tahoma"/>
            <family val="2"/>
          </rPr>
          <t>Is the chemical in question systemic? or non systemic?  In the case of herbicides non-systemic status is assumed because they are not used on food crops.</t>
        </r>
      </text>
    </comment>
    <comment ref="D2342" authorId="0" shapeId="0" xr:uid="{3A3B0F62-91CC-4E44-A0E1-C368965921CA}">
      <text>
        <r>
          <rPr>
            <sz val="8"/>
            <color indexed="81"/>
            <rFont val="Tahoma"/>
            <family val="2"/>
          </rPr>
          <t xml:space="preserve">Acute dermal - LD50 for Rabbits/Rats (mg/kg)
</t>
        </r>
      </text>
    </comment>
    <comment ref="D2343" authorId="0" shapeId="0" xr:uid="{249F4533-0FD3-482C-A945-60269ACC4A13}">
      <text>
        <r>
          <rPr>
            <sz val="8"/>
            <color indexed="81"/>
            <rFont val="Tahoma"/>
            <family val="2"/>
          </rPr>
          <t xml:space="preserve">Are there reports of long term reproductive effects (ability to produce offspring) due to exposure to the chemical in question
</t>
        </r>
      </text>
    </comment>
    <comment ref="D2344" authorId="0" shapeId="0" xr:uid="{3184E2BF-1D0B-4F9F-BCDF-F5F7AB563188}">
      <text>
        <r>
          <rPr>
            <sz val="8"/>
            <color indexed="81"/>
            <rFont val="Tahoma"/>
            <family val="2"/>
          </rPr>
          <t xml:space="preserve">Are there reports of long term teratogenic effects (deformities in unborn offspring) due to exposure to the chemical in question
</t>
        </r>
      </text>
    </comment>
    <comment ref="D2345" authorId="0" shapeId="0" xr:uid="{73D9A754-0F0B-41CA-B9B5-31BBAFA81671}">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346" authorId="0" shapeId="0" xr:uid="{800E4BA8-1667-4B20-B9CC-1FA35F471AF4}">
      <text>
        <r>
          <rPr>
            <sz val="8"/>
            <color indexed="81"/>
            <rFont val="Tahoma"/>
            <family val="2"/>
          </rPr>
          <t xml:space="preserve">Are there reports of long term oncogenic effects (tumour growth) due to exposure to the chemical in question
</t>
        </r>
      </text>
    </comment>
    <comment ref="D2347" authorId="0" shapeId="0" xr:uid="{8279C97B-0CE0-41DE-A033-287D710099D5}">
      <text>
        <r>
          <rPr>
            <sz val="8"/>
            <color indexed="81"/>
            <rFont val="Tahoma"/>
            <family val="2"/>
          </rPr>
          <t>Soil residue half life in days</t>
        </r>
      </text>
    </comment>
    <comment ref="D2348" authorId="0" shapeId="0" xr:uid="{CBD2E2B0-556A-4570-8032-D4A5D8D4A9EC}">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349" authorId="0" shapeId="0" xr:uid="{048D19E6-2C75-4E4D-8A79-F10DD6A33CFD}">
      <text>
        <r>
          <rPr>
            <sz val="8"/>
            <color indexed="81"/>
            <rFont val="Tahoma"/>
            <family val="2"/>
          </rPr>
          <t xml:space="preserve">From the EXTOXNET data on environmental fate make a qualitative judgment about leaching potential.
</t>
        </r>
      </text>
    </comment>
    <comment ref="D2350" authorId="0" shapeId="0" xr:uid="{DBF9665E-D2AE-4263-A058-DFB8AFF9BA29}">
      <text>
        <r>
          <rPr>
            <sz val="8"/>
            <color indexed="81"/>
            <rFont val="Tahoma"/>
            <family val="2"/>
          </rPr>
          <t xml:space="preserve">Use EXTOXNET Environmental fate section to get available information on half life of biological activity on vegetation
</t>
        </r>
      </text>
    </comment>
    <comment ref="D2351" authorId="0" shapeId="0" xr:uid="{C21552C6-DD40-4E46-BFA3-3C55F9A8C0ED}">
      <text>
        <r>
          <rPr>
            <sz val="8"/>
            <color indexed="81"/>
            <rFont val="Tahoma"/>
            <family val="2"/>
          </rPr>
          <t xml:space="preserve">Toxicity to birds - 8 day LC50
N.B.  mg/l as quoted by EXTOXNET is the same as parts per million (ppm)
</t>
        </r>
      </text>
    </comment>
    <comment ref="D2352" authorId="0" shapeId="0" xr:uid="{19463CF8-40A7-49E4-8DB4-D71899F45D1E}">
      <text>
        <r>
          <rPr>
            <sz val="8"/>
            <color indexed="81"/>
            <rFont val="Tahoma"/>
            <family val="2"/>
          </rPr>
          <t xml:space="preserve">Toxicity to fish - 96 hr LC50
N.B.  mg/l as quoted by EXTOXNET is the same as parts per million (ppm)
</t>
        </r>
      </text>
    </comment>
    <comment ref="D2353" authorId="0" shapeId="0" xr:uid="{E91D4AB7-FCDC-4476-A778-E437D8F736AF}">
      <text>
        <r>
          <rPr>
            <sz val="8"/>
            <color indexed="81"/>
            <rFont val="Tahoma"/>
            <family val="2"/>
          </rPr>
          <t xml:space="preserve">EXTOXNET site usually provides a qualitative judgment on the impact of a chemical on bees
</t>
        </r>
      </text>
    </comment>
    <comment ref="D2354" authorId="0" shapeId="0" xr:uid="{435B29B5-6D7D-4294-B3D1-BBE757AF2DE0}">
      <text>
        <r>
          <rPr>
            <sz val="8"/>
            <color indexed="81"/>
            <rFont val="Tahoma"/>
            <family val="2"/>
          </rPr>
          <t xml:space="preserve">EXTOXNET site usually provides a qualitative judgment on the impact of a chemical on beneficial arthropods
</t>
        </r>
      </text>
    </comment>
    <comment ref="D2378" authorId="0" shapeId="0" xr:uid="{3A5FD932-8607-45A4-A8CF-D522E580830A}">
      <text>
        <r>
          <rPr>
            <sz val="8"/>
            <color indexed="81"/>
            <rFont val="Tahoma"/>
            <family val="2"/>
          </rPr>
          <t>Is the chemical in question systemic? or non systemic?  In the case of herbicides non-systemic status is assumed because they are not used on food crops.</t>
        </r>
      </text>
    </comment>
    <comment ref="D2379" authorId="0" shapeId="0" xr:uid="{22545D18-CB6C-4ADD-9424-CED389B1D4B6}">
      <text>
        <r>
          <rPr>
            <sz val="8"/>
            <color indexed="81"/>
            <rFont val="Tahoma"/>
            <family val="2"/>
          </rPr>
          <t xml:space="preserve">Acute dermal - LD50 for Rabbits/Rats (mg/kg)
</t>
        </r>
      </text>
    </comment>
    <comment ref="D2380" authorId="0" shapeId="0" xr:uid="{89300E4D-7359-4303-BEB5-84A9D39E1D0F}">
      <text>
        <r>
          <rPr>
            <sz val="8"/>
            <color indexed="81"/>
            <rFont val="Tahoma"/>
            <family val="2"/>
          </rPr>
          <t xml:space="preserve">Are there reports of long term reproductive effects (ability to produce offspring) due to exposure to the chemical in question
</t>
        </r>
      </text>
    </comment>
    <comment ref="D2381" authorId="0" shapeId="0" xr:uid="{2F211627-C91B-4D76-A1E3-9EF8C1EBF6F9}">
      <text>
        <r>
          <rPr>
            <sz val="8"/>
            <color indexed="81"/>
            <rFont val="Tahoma"/>
            <family val="2"/>
          </rPr>
          <t xml:space="preserve">Are there reports of long term teratogenic effects (deformities in unborn offspring) due to exposure to the chemical in question
</t>
        </r>
      </text>
    </comment>
    <comment ref="D2382" authorId="0" shapeId="0" xr:uid="{A252036B-AE73-49B8-8593-1F0E3A54634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383" authorId="0" shapeId="0" xr:uid="{D4F7DED8-FC33-4F2E-BD4B-60567100C985}">
      <text>
        <r>
          <rPr>
            <sz val="8"/>
            <color indexed="81"/>
            <rFont val="Tahoma"/>
            <family val="2"/>
          </rPr>
          <t xml:space="preserve">Are there reports of long term oncogenic effects (tumour growth) due to exposure to the chemical in question
</t>
        </r>
      </text>
    </comment>
    <comment ref="D2384" authorId="0" shapeId="0" xr:uid="{D91B6D3D-6626-4AA9-A374-74A4D7FED9FA}">
      <text>
        <r>
          <rPr>
            <sz val="8"/>
            <color indexed="81"/>
            <rFont val="Tahoma"/>
            <family val="2"/>
          </rPr>
          <t>Soil residue half life in days</t>
        </r>
      </text>
    </comment>
    <comment ref="D2385" authorId="0" shapeId="0" xr:uid="{027B2DAA-E1DF-42EF-92E4-66861FD66A74}">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386" authorId="0" shapeId="0" xr:uid="{0C481C6B-356C-45F6-8B94-05E3377C7C81}">
      <text>
        <r>
          <rPr>
            <sz val="8"/>
            <color indexed="81"/>
            <rFont val="Tahoma"/>
            <family val="2"/>
          </rPr>
          <t xml:space="preserve">From the EXTOXNET data on environmental fate make a qualitative judgment about leaching potential.
</t>
        </r>
      </text>
    </comment>
    <comment ref="D2387" authorId="0" shapeId="0" xr:uid="{34F12887-1320-44F3-84A6-F7A2EA364188}">
      <text>
        <r>
          <rPr>
            <sz val="8"/>
            <color indexed="81"/>
            <rFont val="Tahoma"/>
            <family val="2"/>
          </rPr>
          <t xml:space="preserve">Use EXTOXNET Environmental fate section to get available information on half life of biological activity on vegetation
</t>
        </r>
      </text>
    </comment>
    <comment ref="D2388" authorId="0" shapeId="0" xr:uid="{6264076A-5C98-4D39-A10B-E3725B88F5FC}">
      <text>
        <r>
          <rPr>
            <sz val="8"/>
            <color indexed="81"/>
            <rFont val="Tahoma"/>
            <family val="2"/>
          </rPr>
          <t xml:space="preserve">Toxicity to birds - 8 day LC50
N.B.  mg/l as quoted by EXTOXNET is the same as parts per million (ppm)
</t>
        </r>
      </text>
    </comment>
    <comment ref="D2389" authorId="0" shapeId="0" xr:uid="{4442BEC7-DE3A-4845-A923-D01AA8ED9123}">
      <text>
        <r>
          <rPr>
            <sz val="8"/>
            <color indexed="81"/>
            <rFont val="Tahoma"/>
            <family val="2"/>
          </rPr>
          <t xml:space="preserve">Toxicity to fish - 96 hr LC50
N.B.  mg/l as quoted by EXTOXNET is the same as parts per million (ppm)
</t>
        </r>
      </text>
    </comment>
    <comment ref="D2390" authorId="0" shapeId="0" xr:uid="{039041F3-5BB1-4419-AB81-8D73BBF84D44}">
      <text>
        <r>
          <rPr>
            <sz val="8"/>
            <color indexed="81"/>
            <rFont val="Tahoma"/>
            <family val="2"/>
          </rPr>
          <t xml:space="preserve">EXTOXNET site usually provides a qualitative judgment on the impact of a chemical on bees
</t>
        </r>
      </text>
    </comment>
    <comment ref="D2391" authorId="0" shapeId="0" xr:uid="{B633F075-13C9-4F7A-8F56-004C0A317044}">
      <text>
        <r>
          <rPr>
            <sz val="8"/>
            <color indexed="81"/>
            <rFont val="Tahoma"/>
            <family val="2"/>
          </rPr>
          <t xml:space="preserve">EXTOXNET site usually provides a qualitative judgment on the impact of a chemical on beneficial arthropods
</t>
        </r>
      </text>
    </comment>
    <comment ref="D2415" authorId="0" shapeId="0" xr:uid="{EA7C2C94-9BD3-41F8-B547-EEC3AC5CE1FC}">
      <text>
        <r>
          <rPr>
            <sz val="8"/>
            <color indexed="81"/>
            <rFont val="Tahoma"/>
            <family val="2"/>
          </rPr>
          <t>Is the chemical in question systemic? or non systemic?  In the case of herbicides non-systemic status is assumed because they are not used on food crops.</t>
        </r>
      </text>
    </comment>
    <comment ref="D2416" authorId="0" shapeId="0" xr:uid="{5E0A65C8-3E49-4712-8F96-71EE76319E23}">
      <text>
        <r>
          <rPr>
            <sz val="8"/>
            <color indexed="81"/>
            <rFont val="Tahoma"/>
            <family val="2"/>
          </rPr>
          <t xml:space="preserve">Acute dermal - LD50 for Rabbits/Rats (mg/kg)
</t>
        </r>
      </text>
    </comment>
    <comment ref="D2417" authorId="0" shapeId="0" xr:uid="{921B787B-CA05-4E07-AA71-966A72A26069}">
      <text>
        <r>
          <rPr>
            <sz val="8"/>
            <color indexed="81"/>
            <rFont val="Tahoma"/>
            <family val="2"/>
          </rPr>
          <t xml:space="preserve">Are there reports of long term reproductive effects (ability to produce offspring) due to exposure to the chemical in question
</t>
        </r>
      </text>
    </comment>
    <comment ref="D2418" authorId="0" shapeId="0" xr:uid="{9600FE24-7EDD-4509-AF91-A96767B28EF0}">
      <text>
        <r>
          <rPr>
            <sz val="8"/>
            <color indexed="81"/>
            <rFont val="Tahoma"/>
            <family val="2"/>
          </rPr>
          <t xml:space="preserve">Are there reports of long term teratogenic effects (deformities in unborn offspring) due to exposure to the chemical in question
</t>
        </r>
      </text>
    </comment>
    <comment ref="D2419" authorId="0" shapeId="0" xr:uid="{EB3E515E-073A-48EA-86AB-484942417B47}">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420" authorId="0" shapeId="0" xr:uid="{6CD158E2-C025-4117-BE9F-3AC5653E1201}">
      <text>
        <r>
          <rPr>
            <sz val="8"/>
            <color indexed="81"/>
            <rFont val="Tahoma"/>
            <family val="2"/>
          </rPr>
          <t xml:space="preserve">Are there reports of long term oncogenic effects (tumour growth) due to exposure to the chemical in question
</t>
        </r>
      </text>
    </comment>
    <comment ref="D2421" authorId="0" shapeId="0" xr:uid="{6EFA6D46-D9BC-4D0B-9593-F8D663875BF8}">
      <text>
        <r>
          <rPr>
            <sz val="8"/>
            <color indexed="81"/>
            <rFont val="Tahoma"/>
            <family val="2"/>
          </rPr>
          <t>Soil residue half life in days</t>
        </r>
      </text>
    </comment>
    <comment ref="D2422" authorId="0" shapeId="0" xr:uid="{60C60CE1-BE75-4C82-B909-48BA6254A50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423" authorId="0" shapeId="0" xr:uid="{5E18F541-0888-446F-80A9-3B83F72337D0}">
      <text>
        <r>
          <rPr>
            <sz val="8"/>
            <color indexed="81"/>
            <rFont val="Tahoma"/>
            <family val="2"/>
          </rPr>
          <t xml:space="preserve">From the EXTOXNET data on environmental fate make a qualitative judgment about leaching potential.
</t>
        </r>
      </text>
    </comment>
    <comment ref="D2424" authorId="0" shapeId="0" xr:uid="{2AE51907-48E7-49E5-8FB7-639DA6CB97A4}">
      <text>
        <r>
          <rPr>
            <sz val="8"/>
            <color indexed="81"/>
            <rFont val="Tahoma"/>
            <family val="2"/>
          </rPr>
          <t xml:space="preserve">Use EXTOXNET Environmental fate section to get available information on half life of biological activity on vegetation
</t>
        </r>
      </text>
    </comment>
    <comment ref="D2425" authorId="0" shapeId="0" xr:uid="{CF3284DA-61A7-4875-A383-AF7CCDA821DA}">
      <text>
        <r>
          <rPr>
            <sz val="8"/>
            <color indexed="81"/>
            <rFont val="Tahoma"/>
            <family val="2"/>
          </rPr>
          <t xml:space="preserve">Toxicity to birds - 8 day LC50
N.B.  mg/l as quoted by EXTOXNET is the same as parts per million (ppm)
</t>
        </r>
      </text>
    </comment>
    <comment ref="D2426" authorId="0" shapeId="0" xr:uid="{2F7091C6-6AD4-4BD9-8457-44F3C1271BC3}">
      <text>
        <r>
          <rPr>
            <sz val="8"/>
            <color indexed="81"/>
            <rFont val="Tahoma"/>
            <family val="2"/>
          </rPr>
          <t xml:space="preserve">Toxicity to fish - 96 hr LC50
N.B.  mg/l as quoted by EXTOXNET is the same as parts per million (ppm)
</t>
        </r>
      </text>
    </comment>
    <comment ref="D2427" authorId="0" shapeId="0" xr:uid="{CA515B74-9952-4EFE-B184-77A9D4553770}">
      <text>
        <r>
          <rPr>
            <sz val="8"/>
            <color indexed="81"/>
            <rFont val="Tahoma"/>
            <family val="2"/>
          </rPr>
          <t xml:space="preserve">EXTOXNET site usually provides a qualitative judgment on the impact of a chemical on bees
</t>
        </r>
      </text>
    </comment>
    <comment ref="D2428" authorId="0" shapeId="0" xr:uid="{7E0D13DA-D34C-4776-AF02-C7A4B29CC117}">
      <text>
        <r>
          <rPr>
            <sz val="8"/>
            <color indexed="81"/>
            <rFont val="Tahoma"/>
            <family val="2"/>
          </rPr>
          <t xml:space="preserve">EXTOXNET site usually provides a qualitative judgment on the impact of a chemical on beneficial arthropods
</t>
        </r>
      </text>
    </comment>
    <comment ref="D2452" authorId="0" shapeId="0" xr:uid="{DB01F0A8-C64B-40B1-9A04-7B9B2CB6DFC0}">
      <text>
        <r>
          <rPr>
            <sz val="8"/>
            <color indexed="81"/>
            <rFont val="Tahoma"/>
            <family val="2"/>
          </rPr>
          <t>Is the chemical in question systemic? or non systemic?  In the case of herbicides non-systemic status is assumed because they are not used on food crops.</t>
        </r>
      </text>
    </comment>
    <comment ref="D2453" authorId="0" shapeId="0" xr:uid="{048D1D1D-1350-4655-BE47-1E278AACCD9D}">
      <text>
        <r>
          <rPr>
            <sz val="8"/>
            <color indexed="81"/>
            <rFont val="Tahoma"/>
            <family val="2"/>
          </rPr>
          <t xml:space="preserve">Acute dermal - LD50 for Rabbits/Rats (mg/kg)
</t>
        </r>
      </text>
    </comment>
    <comment ref="D2454" authorId="0" shapeId="0" xr:uid="{8D1B7702-809E-4DA0-85CF-BEAB94637F2C}">
      <text>
        <r>
          <rPr>
            <sz val="8"/>
            <color indexed="81"/>
            <rFont val="Tahoma"/>
            <family val="2"/>
          </rPr>
          <t xml:space="preserve">Are there reports of long term reproductive effects (ability to produce offspring) due to exposure to the chemical in question
</t>
        </r>
      </text>
    </comment>
    <comment ref="D2455" authorId="0" shapeId="0" xr:uid="{5260EB9C-47D6-457C-A81F-749ED0A9E6F8}">
      <text>
        <r>
          <rPr>
            <sz val="8"/>
            <color indexed="81"/>
            <rFont val="Tahoma"/>
            <family val="2"/>
          </rPr>
          <t xml:space="preserve">Are there reports of long term teratogenic effects (deformities in unborn offspring) due to exposure to the chemical in question
</t>
        </r>
      </text>
    </comment>
    <comment ref="D2456" authorId="0" shapeId="0" xr:uid="{6D25DCAC-0BE2-4D47-84E3-57656F47DB2A}">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457" authorId="0" shapeId="0" xr:uid="{433A3529-30CC-4CE1-A53F-A7AAC071CB38}">
      <text>
        <r>
          <rPr>
            <sz val="8"/>
            <color indexed="81"/>
            <rFont val="Tahoma"/>
            <family val="2"/>
          </rPr>
          <t xml:space="preserve">Are there reports of long term oncogenic effects (tumour growth) due to exposure to the chemical in question
</t>
        </r>
      </text>
    </comment>
    <comment ref="D2458" authorId="0" shapeId="0" xr:uid="{91F652D6-C499-4506-99EA-A1850EED4928}">
      <text>
        <r>
          <rPr>
            <sz val="8"/>
            <color indexed="81"/>
            <rFont val="Tahoma"/>
            <family val="2"/>
          </rPr>
          <t>Soil residue half life in days</t>
        </r>
      </text>
    </comment>
    <comment ref="D2459" authorId="0" shapeId="0" xr:uid="{9285D9EC-1BF5-45E2-AF9F-3CB077AFB649}">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460" authorId="0" shapeId="0" xr:uid="{9B5559DD-BD5E-4422-937E-D6B039B8D93E}">
      <text>
        <r>
          <rPr>
            <sz val="8"/>
            <color indexed="81"/>
            <rFont val="Tahoma"/>
            <family val="2"/>
          </rPr>
          <t xml:space="preserve">From the EXTOXNET data on environmental fate make a qualitative judgment about leaching potential.
</t>
        </r>
      </text>
    </comment>
    <comment ref="D2461" authorId="0" shapeId="0" xr:uid="{25C537E9-ADE5-4676-A757-2D655D6BE49D}">
      <text>
        <r>
          <rPr>
            <sz val="8"/>
            <color indexed="81"/>
            <rFont val="Tahoma"/>
            <family val="2"/>
          </rPr>
          <t xml:space="preserve">Use EXTOXNET Environmental fate section to get available information on half life of biological activity on vegetation
</t>
        </r>
      </text>
    </comment>
    <comment ref="D2462" authorId="0" shapeId="0" xr:uid="{50FB79D8-3BAC-4BC4-BBC4-19E3650F24BC}">
      <text>
        <r>
          <rPr>
            <sz val="8"/>
            <color indexed="81"/>
            <rFont val="Tahoma"/>
            <family val="2"/>
          </rPr>
          <t xml:space="preserve">Toxicity to birds - 8 day LC50
N.B.  mg/l as quoted by EXTOXNET is the same as parts per million (ppm)
</t>
        </r>
      </text>
    </comment>
    <comment ref="D2463" authorId="0" shapeId="0" xr:uid="{162F0A1D-02EE-45A7-A40E-5AA354CA5C75}">
      <text>
        <r>
          <rPr>
            <sz val="8"/>
            <color indexed="81"/>
            <rFont val="Tahoma"/>
            <family val="2"/>
          </rPr>
          <t xml:space="preserve">Toxicity to fish - 96 hr LC50
N.B.  mg/l as quoted by EXTOXNET is the same as parts per million (ppm)
</t>
        </r>
      </text>
    </comment>
    <comment ref="D2464" authorId="0" shapeId="0" xr:uid="{51BE88DD-29F1-454E-8CB6-3936A058B086}">
      <text>
        <r>
          <rPr>
            <sz val="8"/>
            <color indexed="81"/>
            <rFont val="Tahoma"/>
            <family val="2"/>
          </rPr>
          <t xml:space="preserve">EXTOXNET site usually provides a qualitative judgment on the impact of a chemical on bees
</t>
        </r>
      </text>
    </comment>
    <comment ref="D2465" authorId="0" shapeId="0" xr:uid="{F18FADF5-536E-4BE3-811B-FE6E8FECB7E8}">
      <text>
        <r>
          <rPr>
            <sz val="8"/>
            <color indexed="81"/>
            <rFont val="Tahoma"/>
            <family val="2"/>
          </rPr>
          <t xml:space="preserve">EXTOXNET site usually provides a qualitative judgment on the impact of a chemical on beneficial arthropods
</t>
        </r>
      </text>
    </comment>
    <comment ref="D2489" authorId="0" shapeId="0" xr:uid="{F369F3F3-F04E-4181-8183-F133346610A7}">
      <text>
        <r>
          <rPr>
            <sz val="8"/>
            <color indexed="81"/>
            <rFont val="Tahoma"/>
            <family val="2"/>
          </rPr>
          <t>Is the chemical in question systemic? or non systemic?  In the case of herbicides non-systemic status is assumed because they are not used on food crops.</t>
        </r>
      </text>
    </comment>
    <comment ref="D2490" authorId="0" shapeId="0" xr:uid="{65B38361-57CE-461A-A54B-661DA9CD65DD}">
      <text>
        <r>
          <rPr>
            <sz val="8"/>
            <color indexed="81"/>
            <rFont val="Tahoma"/>
            <family val="2"/>
          </rPr>
          <t xml:space="preserve">Acute dermal - LD50 for Rabbits/Rats (mg/kg)
</t>
        </r>
      </text>
    </comment>
    <comment ref="D2491" authorId="0" shapeId="0" xr:uid="{08EE7FB3-2806-4D88-BCD4-101A4C02E4CF}">
      <text>
        <r>
          <rPr>
            <sz val="8"/>
            <color indexed="81"/>
            <rFont val="Tahoma"/>
            <family val="2"/>
          </rPr>
          <t xml:space="preserve">Are there reports of long term reproductive effects (ability to produce offspring) due to exposure to the chemical in question
</t>
        </r>
      </text>
    </comment>
    <comment ref="D2492" authorId="0" shapeId="0" xr:uid="{C1F6DFE1-1B58-4214-A0DD-C975683F5316}">
      <text>
        <r>
          <rPr>
            <sz val="8"/>
            <color indexed="81"/>
            <rFont val="Tahoma"/>
            <family val="2"/>
          </rPr>
          <t xml:space="preserve">Are there reports of long term teratogenic effects (deformities in unborn offspring) due to exposure to the chemical in question
</t>
        </r>
      </text>
    </comment>
    <comment ref="D2493" authorId="0" shapeId="0" xr:uid="{F11F7526-272E-420B-9262-568F9066B919}">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494" authorId="0" shapeId="0" xr:uid="{83881B9D-DDE6-4568-B934-E20618F7E428}">
      <text>
        <r>
          <rPr>
            <sz val="8"/>
            <color indexed="81"/>
            <rFont val="Tahoma"/>
            <family val="2"/>
          </rPr>
          <t xml:space="preserve">Are there reports of long term oncogenic effects (tumour growth) due to exposure to the chemical in question
</t>
        </r>
      </text>
    </comment>
    <comment ref="D2495" authorId="0" shapeId="0" xr:uid="{40D982DB-D748-48A9-8F16-0902EE0D192F}">
      <text>
        <r>
          <rPr>
            <sz val="8"/>
            <color indexed="81"/>
            <rFont val="Tahoma"/>
            <family val="2"/>
          </rPr>
          <t>Soil residue half life in days</t>
        </r>
      </text>
    </comment>
    <comment ref="D2496" authorId="0" shapeId="0" xr:uid="{B54C1BD9-826D-41C7-B172-1363437701E7}">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497" authorId="0" shapeId="0" xr:uid="{67C01D52-EE45-487A-A852-172E6916A86B}">
      <text>
        <r>
          <rPr>
            <sz val="8"/>
            <color indexed="81"/>
            <rFont val="Tahoma"/>
            <family val="2"/>
          </rPr>
          <t xml:space="preserve">From the EXTOXNET data on environmental fate make a qualitative judgment about leaching potential.
</t>
        </r>
      </text>
    </comment>
    <comment ref="D2498" authorId="0" shapeId="0" xr:uid="{74E697EB-DDB3-47D8-8C20-C0B0629BDC9C}">
      <text>
        <r>
          <rPr>
            <sz val="8"/>
            <color indexed="81"/>
            <rFont val="Tahoma"/>
            <family val="2"/>
          </rPr>
          <t xml:space="preserve">Use EXTOXNET Environmental fate section to get available information on half life of biological activity on vegetation
</t>
        </r>
      </text>
    </comment>
    <comment ref="D2499" authorId="0" shapeId="0" xr:uid="{86082372-7A7A-4A7E-98E6-A8FE31AD0A3D}">
      <text>
        <r>
          <rPr>
            <sz val="8"/>
            <color indexed="81"/>
            <rFont val="Tahoma"/>
            <family val="2"/>
          </rPr>
          <t xml:space="preserve">Toxicity to birds - 8 day LC50
N.B.  mg/l as quoted by EXTOXNET is the same as parts per million (ppm)
</t>
        </r>
      </text>
    </comment>
    <comment ref="D2500" authorId="0" shapeId="0" xr:uid="{BA0B8806-FA98-439A-A4DE-49D2EE529B9B}">
      <text>
        <r>
          <rPr>
            <sz val="8"/>
            <color indexed="81"/>
            <rFont val="Tahoma"/>
            <family val="2"/>
          </rPr>
          <t xml:space="preserve">Toxicity to fish - 96 hr LC50
N.B.  mg/l as quoted by EXTOXNET is the same as parts per million (ppm)
</t>
        </r>
      </text>
    </comment>
    <comment ref="D2501" authorId="0" shapeId="0" xr:uid="{67D196B4-D35D-4E99-82E9-04FC3E48F017}">
      <text>
        <r>
          <rPr>
            <sz val="8"/>
            <color indexed="81"/>
            <rFont val="Tahoma"/>
            <family val="2"/>
          </rPr>
          <t xml:space="preserve">EXTOXNET site usually provides a qualitative judgment on the impact of a chemical on bees
</t>
        </r>
      </text>
    </comment>
    <comment ref="D2502" authorId="0" shapeId="0" xr:uid="{72EE26E1-3128-4656-8DCF-8D0FDF33399B}">
      <text>
        <r>
          <rPr>
            <sz val="8"/>
            <color indexed="81"/>
            <rFont val="Tahoma"/>
            <family val="2"/>
          </rPr>
          <t xml:space="preserve">EXTOXNET site usually provides a qualitative judgment on the impact of a chemical on beneficial arthropods
</t>
        </r>
      </text>
    </comment>
    <comment ref="D2526" authorId="0" shapeId="0" xr:uid="{2F892137-A683-4C30-974C-EFEB5B89AE43}">
      <text>
        <r>
          <rPr>
            <sz val="8"/>
            <color indexed="81"/>
            <rFont val="Tahoma"/>
            <family val="2"/>
          </rPr>
          <t>Is the chemical in question systemic? or non systemic?  In the case of herbicides non-systemic status is assumed because they are not used on food crops.</t>
        </r>
      </text>
    </comment>
    <comment ref="D2527" authorId="0" shapeId="0" xr:uid="{9F6700F5-908E-48C1-BD10-E52BAD20A885}">
      <text>
        <r>
          <rPr>
            <sz val="8"/>
            <color indexed="81"/>
            <rFont val="Tahoma"/>
            <family val="2"/>
          </rPr>
          <t xml:space="preserve">Acute dermal - LD50 for Rabbits/Rats (mg/kg)
</t>
        </r>
      </text>
    </comment>
    <comment ref="D2528" authorId="0" shapeId="0" xr:uid="{50408FEA-8D42-496A-B535-9F90FB50BCFD}">
      <text>
        <r>
          <rPr>
            <sz val="8"/>
            <color indexed="81"/>
            <rFont val="Tahoma"/>
            <family val="2"/>
          </rPr>
          <t xml:space="preserve">Are there reports of long term reproductive effects (ability to produce offspring) due to exposure to the chemical in question
</t>
        </r>
      </text>
    </comment>
    <comment ref="D2529" authorId="0" shapeId="0" xr:uid="{D3838D5C-B7B0-4CA7-8371-7C73D6337F29}">
      <text>
        <r>
          <rPr>
            <sz val="8"/>
            <color indexed="81"/>
            <rFont val="Tahoma"/>
            <family val="2"/>
          </rPr>
          <t xml:space="preserve">Are there reports of long term teratogenic effects (deformities in unborn offspring) due to exposure to the chemical in question
</t>
        </r>
      </text>
    </comment>
    <comment ref="D2530" authorId="0" shapeId="0" xr:uid="{E063D789-622E-418E-A154-486EA750ECAB}">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531" authorId="0" shapeId="0" xr:uid="{7BE61B98-5247-4A9E-8166-9EB4A1E58F36}">
      <text>
        <r>
          <rPr>
            <sz val="8"/>
            <color indexed="81"/>
            <rFont val="Tahoma"/>
            <family val="2"/>
          </rPr>
          <t xml:space="preserve">Are there reports of long term oncogenic effects (tumour growth) due to exposure to the chemical in question
</t>
        </r>
      </text>
    </comment>
    <comment ref="D2532" authorId="0" shapeId="0" xr:uid="{A0EAB258-1957-4641-8077-74A4A4FD5674}">
      <text>
        <r>
          <rPr>
            <sz val="8"/>
            <color indexed="81"/>
            <rFont val="Tahoma"/>
            <family val="2"/>
          </rPr>
          <t>Soil residue half life in days</t>
        </r>
      </text>
    </comment>
    <comment ref="D2533" authorId="0" shapeId="0" xr:uid="{CCDAE14D-BF60-4BB0-BD65-6C37D60C5845}">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534" authorId="0" shapeId="0" xr:uid="{32F16F12-0F87-452B-91F9-E1957B778FB6}">
      <text>
        <r>
          <rPr>
            <sz val="8"/>
            <color indexed="81"/>
            <rFont val="Tahoma"/>
            <family val="2"/>
          </rPr>
          <t xml:space="preserve">From the EXTOXNET data on environmental fate make a qualitative judgment about leaching potential.
</t>
        </r>
      </text>
    </comment>
    <comment ref="D2535" authorId="0" shapeId="0" xr:uid="{90FB1D71-6E86-47C7-9450-8E91A56C207E}">
      <text>
        <r>
          <rPr>
            <sz val="8"/>
            <color indexed="81"/>
            <rFont val="Tahoma"/>
            <family val="2"/>
          </rPr>
          <t xml:space="preserve">Use EXTOXNET Environmental fate section to get available information on half life of biological activity on vegetation
</t>
        </r>
      </text>
    </comment>
    <comment ref="D2536" authorId="0" shapeId="0" xr:uid="{496D60EE-6A19-4F0C-985B-11BBD4864B6E}">
      <text>
        <r>
          <rPr>
            <sz val="8"/>
            <color indexed="81"/>
            <rFont val="Tahoma"/>
            <family val="2"/>
          </rPr>
          <t xml:space="preserve">Toxicity to birds - 8 day LC50
N.B.  mg/l as quoted by EXTOXNET is the same as parts per million (ppm)
</t>
        </r>
      </text>
    </comment>
    <comment ref="D2537" authorId="0" shapeId="0" xr:uid="{C1BB6414-FD26-4DC7-9A30-A1A6EF550DB3}">
      <text>
        <r>
          <rPr>
            <sz val="8"/>
            <color indexed="81"/>
            <rFont val="Tahoma"/>
            <family val="2"/>
          </rPr>
          <t xml:space="preserve">Toxicity to fish - 96 hr LC50
N.B.  mg/l as quoted by EXTOXNET is the same as parts per million (ppm)
</t>
        </r>
      </text>
    </comment>
    <comment ref="D2538" authorId="0" shapeId="0" xr:uid="{C79756C8-B91C-487B-8573-560C65C8D7F5}">
      <text>
        <r>
          <rPr>
            <sz val="8"/>
            <color indexed="81"/>
            <rFont val="Tahoma"/>
            <family val="2"/>
          </rPr>
          <t xml:space="preserve">EXTOXNET site usually provides a qualitative judgment on the impact of a chemical on bees
</t>
        </r>
      </text>
    </comment>
    <comment ref="D2539" authorId="0" shapeId="0" xr:uid="{EAF02E60-E46F-4FE3-A75A-18765939C18D}">
      <text>
        <r>
          <rPr>
            <sz val="8"/>
            <color indexed="81"/>
            <rFont val="Tahoma"/>
            <family val="2"/>
          </rPr>
          <t xml:space="preserve">EXTOXNET site usually provides a qualitative judgment on the impact of a chemical on beneficial arthropods
</t>
        </r>
      </text>
    </comment>
    <comment ref="D2563" authorId="0" shapeId="0" xr:uid="{7607403D-0E71-485E-8889-18A361AB57EA}">
      <text>
        <r>
          <rPr>
            <sz val="8"/>
            <color indexed="81"/>
            <rFont val="Tahoma"/>
            <family val="2"/>
          </rPr>
          <t>Is the chemical in question systemic? or non systemic?  In the case of herbicides non-systemic status is assumed because they are not used on food crops.</t>
        </r>
      </text>
    </comment>
    <comment ref="D2564" authorId="0" shapeId="0" xr:uid="{3353932D-14DD-4165-A517-82B00A314922}">
      <text>
        <r>
          <rPr>
            <sz val="8"/>
            <color indexed="81"/>
            <rFont val="Tahoma"/>
            <family val="2"/>
          </rPr>
          <t xml:space="preserve">Acute dermal - LD50 for Rabbits/Rats (mg/kg)
</t>
        </r>
      </text>
    </comment>
    <comment ref="D2565" authorId="0" shapeId="0" xr:uid="{70DB8033-356B-419A-9E2E-2ABA536BD736}">
      <text>
        <r>
          <rPr>
            <sz val="8"/>
            <color indexed="81"/>
            <rFont val="Tahoma"/>
            <family val="2"/>
          </rPr>
          <t xml:space="preserve">Are there reports of long term reproductive effects (ability to produce offspring) due to exposure to the chemical in question
</t>
        </r>
      </text>
    </comment>
    <comment ref="D2566" authorId="0" shapeId="0" xr:uid="{7AC15C97-5DEC-4040-9789-5719405847A9}">
      <text>
        <r>
          <rPr>
            <sz val="8"/>
            <color indexed="81"/>
            <rFont val="Tahoma"/>
            <family val="2"/>
          </rPr>
          <t xml:space="preserve">Are there reports of long term teratogenic effects (deformities in unborn offspring) due to exposure to the chemical in question
</t>
        </r>
      </text>
    </comment>
    <comment ref="D2567" authorId="0" shapeId="0" xr:uid="{4273627F-CEBB-4576-AA2C-575DD442A832}">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568" authorId="0" shapeId="0" xr:uid="{DFD8D7EC-B85B-45DC-88DE-811F6715F1C1}">
      <text>
        <r>
          <rPr>
            <sz val="8"/>
            <color indexed="81"/>
            <rFont val="Tahoma"/>
            <family val="2"/>
          </rPr>
          <t xml:space="preserve">Are there reports of long term oncogenic effects (tumour growth) due to exposure to the chemical in question
</t>
        </r>
      </text>
    </comment>
    <comment ref="D2569" authorId="0" shapeId="0" xr:uid="{D7154677-05E3-4E32-8928-40BBC8EB8826}">
      <text>
        <r>
          <rPr>
            <sz val="8"/>
            <color indexed="81"/>
            <rFont val="Tahoma"/>
            <family val="2"/>
          </rPr>
          <t>Soil residue half life in days</t>
        </r>
      </text>
    </comment>
    <comment ref="D2570" authorId="0" shapeId="0" xr:uid="{E06000DD-E25F-4C46-A8E6-3E16D6290AB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571" authorId="0" shapeId="0" xr:uid="{035490EA-9043-47EF-AF05-03ADF399C8B5}">
      <text>
        <r>
          <rPr>
            <sz val="8"/>
            <color indexed="81"/>
            <rFont val="Tahoma"/>
            <family val="2"/>
          </rPr>
          <t xml:space="preserve">From the EXTOXNET data on environmental fate make a qualitative judgment about leaching potential.
</t>
        </r>
      </text>
    </comment>
    <comment ref="D2572" authorId="0" shapeId="0" xr:uid="{85408102-67A1-4B93-8539-A2ECA22DBDAA}">
      <text>
        <r>
          <rPr>
            <sz val="8"/>
            <color indexed="81"/>
            <rFont val="Tahoma"/>
            <family val="2"/>
          </rPr>
          <t xml:space="preserve">Use EXTOXNET Environmental fate section to get available information on half life of biological activity on vegetation
</t>
        </r>
      </text>
    </comment>
    <comment ref="D2573" authorId="0" shapeId="0" xr:uid="{E34F304F-1F50-4597-BFFF-2802F4E7660B}">
      <text>
        <r>
          <rPr>
            <sz val="8"/>
            <color indexed="81"/>
            <rFont val="Tahoma"/>
            <family val="2"/>
          </rPr>
          <t xml:space="preserve">Toxicity to birds - 8 day LC50
N.B.  mg/l as quoted by EXTOXNET is the same as parts per million (ppm)
</t>
        </r>
      </text>
    </comment>
    <comment ref="D2574" authorId="0" shapeId="0" xr:uid="{23D98F22-CA05-4080-A40D-0295BC26175F}">
      <text>
        <r>
          <rPr>
            <sz val="8"/>
            <color indexed="81"/>
            <rFont val="Tahoma"/>
            <family val="2"/>
          </rPr>
          <t xml:space="preserve">Toxicity to fish - 96 hr LC50
N.B.  mg/l as quoted by EXTOXNET is the same as parts per million (ppm)
</t>
        </r>
      </text>
    </comment>
    <comment ref="D2575" authorId="0" shapeId="0" xr:uid="{CEB79B23-C8AB-4063-AE36-7B1EC766550D}">
      <text>
        <r>
          <rPr>
            <sz val="8"/>
            <color indexed="81"/>
            <rFont val="Tahoma"/>
            <family val="2"/>
          </rPr>
          <t xml:space="preserve">EXTOXNET site usually provides a qualitative judgment on the impact of a chemical on bees
</t>
        </r>
      </text>
    </comment>
    <comment ref="D2576" authorId="0" shapeId="0" xr:uid="{C09DC405-1F73-4BFC-BA7E-C6C78B9A5594}">
      <text>
        <r>
          <rPr>
            <sz val="8"/>
            <color indexed="81"/>
            <rFont val="Tahoma"/>
            <family val="2"/>
          </rPr>
          <t xml:space="preserve">EXTOXNET site usually provides a qualitative judgment on the impact of a chemical on beneficial arthropods
</t>
        </r>
      </text>
    </comment>
    <comment ref="D2600" authorId="0" shapeId="0" xr:uid="{C0DFF347-7396-4193-A554-224D958238B1}">
      <text>
        <r>
          <rPr>
            <sz val="8"/>
            <color indexed="81"/>
            <rFont val="Tahoma"/>
            <family val="2"/>
          </rPr>
          <t>Is the chemical in question systemic? or non systemic?  In the case of herbicides non-systemic status is assumed because they are not used on food crops.</t>
        </r>
      </text>
    </comment>
    <comment ref="D2601" authorId="0" shapeId="0" xr:uid="{0E2060D8-1A9B-4204-A8DA-8DD77C1D503D}">
      <text>
        <r>
          <rPr>
            <sz val="8"/>
            <color indexed="81"/>
            <rFont val="Tahoma"/>
            <family val="2"/>
          </rPr>
          <t xml:space="preserve">Acute dermal - LD50 for Rabbits/Rats (mg/kg)
</t>
        </r>
      </text>
    </comment>
    <comment ref="D2602" authorId="0" shapeId="0" xr:uid="{8526A67C-969B-44B8-B918-A48AEA38E1FA}">
      <text>
        <r>
          <rPr>
            <sz val="8"/>
            <color indexed="81"/>
            <rFont val="Tahoma"/>
            <family val="2"/>
          </rPr>
          <t xml:space="preserve">Are there reports of long term reproductive effects (ability to produce offspring) due to exposure to the chemical in question
</t>
        </r>
      </text>
    </comment>
    <comment ref="D2603" authorId="0" shapeId="0" xr:uid="{D1AEEDAE-B033-4A56-8911-291130CDA6BE}">
      <text>
        <r>
          <rPr>
            <sz val="8"/>
            <color indexed="81"/>
            <rFont val="Tahoma"/>
            <family val="2"/>
          </rPr>
          <t xml:space="preserve">Are there reports of long term teratogenic effects (deformities in unborn offspring) due to exposure to the chemical in question
</t>
        </r>
      </text>
    </comment>
    <comment ref="D2604" authorId="0" shapeId="0" xr:uid="{5BBD9935-6CD4-467A-A345-E31A6735D9D1}">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605" authorId="0" shapeId="0" xr:uid="{6404EDC5-2C64-476B-8BED-AA27B1FD28BB}">
      <text>
        <r>
          <rPr>
            <sz val="8"/>
            <color indexed="81"/>
            <rFont val="Tahoma"/>
            <family val="2"/>
          </rPr>
          <t xml:space="preserve">Are there reports of long term oncogenic effects (tumour growth) due to exposure to the chemical in question
</t>
        </r>
      </text>
    </comment>
    <comment ref="D2606" authorId="0" shapeId="0" xr:uid="{990FFD89-8CF0-48DE-804C-2B386FDC4F80}">
      <text>
        <r>
          <rPr>
            <sz val="8"/>
            <color indexed="81"/>
            <rFont val="Tahoma"/>
            <family val="2"/>
          </rPr>
          <t>Soil residue half life in days</t>
        </r>
      </text>
    </comment>
    <comment ref="D2607" authorId="0" shapeId="0" xr:uid="{A1352F23-B375-4292-97FA-052437EED35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608" authorId="0" shapeId="0" xr:uid="{D2D25172-963A-42AC-A09A-B5C404478217}">
      <text>
        <r>
          <rPr>
            <sz val="8"/>
            <color indexed="81"/>
            <rFont val="Tahoma"/>
            <family val="2"/>
          </rPr>
          <t xml:space="preserve">From the EXTOXNET data on environmental fate make a qualitative judgment about leaching potential.
</t>
        </r>
      </text>
    </comment>
    <comment ref="D2609" authorId="0" shapeId="0" xr:uid="{31321250-B8EA-48EB-9799-A9A4B4A9404D}">
      <text>
        <r>
          <rPr>
            <sz val="8"/>
            <color indexed="81"/>
            <rFont val="Tahoma"/>
            <family val="2"/>
          </rPr>
          <t xml:space="preserve">Use EXTOXNET Environmental fate section to get available information on half life of biological activity on vegetation
</t>
        </r>
      </text>
    </comment>
    <comment ref="D2610" authorId="0" shapeId="0" xr:uid="{A6CCAF5A-73CE-4079-B1FA-692C0AA1B73B}">
      <text>
        <r>
          <rPr>
            <sz val="8"/>
            <color indexed="81"/>
            <rFont val="Tahoma"/>
            <family val="2"/>
          </rPr>
          <t xml:space="preserve">Toxicity to birds - 8 day LC50
N.B.  mg/l as quoted by EXTOXNET is the same as parts per million (ppm)
</t>
        </r>
      </text>
    </comment>
    <comment ref="D2611" authorId="0" shapeId="0" xr:uid="{6DD8A605-783D-4431-9C03-CF8F2A309A18}">
      <text>
        <r>
          <rPr>
            <sz val="8"/>
            <color indexed="81"/>
            <rFont val="Tahoma"/>
            <family val="2"/>
          </rPr>
          <t xml:space="preserve">Toxicity to fish - 96 hr LC50
N.B.  mg/l as quoted by EXTOXNET is the same as parts per million (ppm)
</t>
        </r>
      </text>
    </comment>
    <comment ref="D2612" authorId="0" shapeId="0" xr:uid="{A7FF7109-4ED1-44D4-B4EF-35E76951A589}">
      <text>
        <r>
          <rPr>
            <sz val="8"/>
            <color indexed="81"/>
            <rFont val="Tahoma"/>
            <family val="2"/>
          </rPr>
          <t xml:space="preserve">EXTOXNET site usually provides a qualitative judgment on the impact of a chemical on bees
</t>
        </r>
      </text>
    </comment>
    <comment ref="D2613" authorId="0" shapeId="0" xr:uid="{E9B0A262-581E-41AA-BD61-8F1C0608F70A}">
      <text>
        <r>
          <rPr>
            <sz val="8"/>
            <color indexed="81"/>
            <rFont val="Tahoma"/>
            <family val="2"/>
          </rPr>
          <t xml:space="preserve">EXTOXNET site usually provides a qualitative judgment on the impact of a chemical on beneficial arthropods
</t>
        </r>
      </text>
    </comment>
    <comment ref="D2637" authorId="0" shapeId="0" xr:uid="{EEC51CF9-1C41-4573-8C00-BBB0949D0D02}">
      <text>
        <r>
          <rPr>
            <sz val="8"/>
            <color indexed="81"/>
            <rFont val="Tahoma"/>
            <family val="2"/>
          </rPr>
          <t>Is the chemical in question systemic? or non systemic?  In the case of herbicides non-systemic status is assumed because they are not used on food crops.</t>
        </r>
      </text>
    </comment>
    <comment ref="D2638" authorId="0" shapeId="0" xr:uid="{EA3DA5D6-F85F-430F-8738-93683B7FFE7D}">
      <text>
        <r>
          <rPr>
            <sz val="8"/>
            <color indexed="81"/>
            <rFont val="Tahoma"/>
            <family val="2"/>
          </rPr>
          <t xml:space="preserve">Acute dermal - LD50 for Rabbits/Rats (mg/kg)
</t>
        </r>
      </text>
    </comment>
    <comment ref="D2639" authorId="0" shapeId="0" xr:uid="{8E81F63B-735C-4A96-A460-24947C51C5A4}">
      <text>
        <r>
          <rPr>
            <sz val="8"/>
            <color indexed="81"/>
            <rFont val="Tahoma"/>
            <family val="2"/>
          </rPr>
          <t xml:space="preserve">Are there reports of long term reproductive effects (ability to produce offspring) due to exposure to the chemical in question
</t>
        </r>
      </text>
    </comment>
    <comment ref="D2640" authorId="0" shapeId="0" xr:uid="{8568B5AD-76E6-453D-972F-748AFC52002E}">
      <text>
        <r>
          <rPr>
            <sz val="8"/>
            <color indexed="81"/>
            <rFont val="Tahoma"/>
            <family val="2"/>
          </rPr>
          <t xml:space="preserve">Are there reports of long term teratogenic effects (deformities in unborn offspring) due to exposure to the chemical in question
</t>
        </r>
      </text>
    </comment>
    <comment ref="D2641" authorId="0" shapeId="0" xr:uid="{215EC37D-8ECB-41FE-826C-898E18456E20}">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642" authorId="0" shapeId="0" xr:uid="{DED303EE-8FE7-4CA7-A305-2AC506D7FDDB}">
      <text>
        <r>
          <rPr>
            <sz val="8"/>
            <color indexed="81"/>
            <rFont val="Tahoma"/>
            <family val="2"/>
          </rPr>
          <t xml:space="preserve">Are there reports of long term oncogenic effects (tumour growth) due to exposure to the chemical in question
</t>
        </r>
      </text>
    </comment>
    <comment ref="D2643" authorId="0" shapeId="0" xr:uid="{676182A4-1CB6-4C0F-B6F8-3C8AFF403A64}">
      <text>
        <r>
          <rPr>
            <sz val="8"/>
            <color indexed="81"/>
            <rFont val="Tahoma"/>
            <family val="2"/>
          </rPr>
          <t>Soil residue half life in days</t>
        </r>
      </text>
    </comment>
    <comment ref="D2644" authorId="0" shapeId="0" xr:uid="{74E3DFE8-9C4C-4F3E-BA1C-9B73EB77B79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645" authorId="0" shapeId="0" xr:uid="{EF73EB94-436F-4A09-8BA1-01F657843216}">
      <text>
        <r>
          <rPr>
            <sz val="8"/>
            <color indexed="81"/>
            <rFont val="Tahoma"/>
            <family val="2"/>
          </rPr>
          <t xml:space="preserve">From the EXTOXNET data on environmental fate make a qualitative judgment about leaching potential.
</t>
        </r>
      </text>
    </comment>
    <comment ref="D2646" authorId="0" shapeId="0" xr:uid="{7709E825-5C01-4D55-8AA7-15B225B7F190}">
      <text>
        <r>
          <rPr>
            <sz val="8"/>
            <color indexed="81"/>
            <rFont val="Tahoma"/>
            <family val="2"/>
          </rPr>
          <t xml:space="preserve">Use EXTOXNET Environmental fate section to get available information on half life of biological activity on vegetation
</t>
        </r>
      </text>
    </comment>
    <comment ref="D2647" authorId="0" shapeId="0" xr:uid="{4219DE40-F63D-412A-92DF-A6BA820CDCB8}">
      <text>
        <r>
          <rPr>
            <sz val="8"/>
            <color indexed="81"/>
            <rFont val="Tahoma"/>
            <family val="2"/>
          </rPr>
          <t xml:space="preserve">Toxicity to birds - 8 day LC50
N.B.  mg/l as quoted by EXTOXNET is the same as parts per million (ppm)
</t>
        </r>
      </text>
    </comment>
    <comment ref="D2648" authorId="0" shapeId="0" xr:uid="{A81F9B95-369E-4117-A230-36278D1D19D4}">
      <text>
        <r>
          <rPr>
            <sz val="8"/>
            <color indexed="81"/>
            <rFont val="Tahoma"/>
            <family val="2"/>
          </rPr>
          <t xml:space="preserve">Toxicity to fish - 96 hr LC50
N.B.  mg/l as quoted by EXTOXNET is the same as parts per million (ppm)
</t>
        </r>
      </text>
    </comment>
    <comment ref="D2649" authorId="0" shapeId="0" xr:uid="{5016C491-7C2F-45BC-BB3A-2B7EA896C920}">
      <text>
        <r>
          <rPr>
            <sz val="8"/>
            <color indexed="81"/>
            <rFont val="Tahoma"/>
            <family val="2"/>
          </rPr>
          <t xml:space="preserve">EXTOXNET site usually provides a qualitative judgment on the impact of a chemical on bees
</t>
        </r>
      </text>
    </comment>
    <comment ref="D2650" authorId="0" shapeId="0" xr:uid="{EFB2CD2E-8A17-4952-89A3-A5B757EA2C13}">
      <text>
        <r>
          <rPr>
            <sz val="8"/>
            <color indexed="81"/>
            <rFont val="Tahoma"/>
            <family val="2"/>
          </rPr>
          <t xml:space="preserve">EXTOXNET site usually provides a qualitative judgment on the impact of a chemical on beneficial arthropods
</t>
        </r>
      </text>
    </comment>
    <comment ref="D2674" authorId="0" shapeId="0" xr:uid="{FB7B7201-1708-4C4F-861A-77AB3663852A}">
      <text>
        <r>
          <rPr>
            <sz val="8"/>
            <color indexed="81"/>
            <rFont val="Tahoma"/>
            <family val="2"/>
          </rPr>
          <t>Is the chemical in question systemic? or non systemic?  In the case of herbicides non-systemic status is assumed because they are not used on food crops.</t>
        </r>
      </text>
    </comment>
    <comment ref="D2675" authorId="0" shapeId="0" xr:uid="{E289F630-F423-4B72-A9FE-6BE4B3836DFD}">
      <text>
        <r>
          <rPr>
            <sz val="8"/>
            <color indexed="81"/>
            <rFont val="Tahoma"/>
            <family val="2"/>
          </rPr>
          <t xml:space="preserve">Acute dermal - LD50 for Rabbits/Rats (mg/kg)
</t>
        </r>
      </text>
    </comment>
    <comment ref="D2676" authorId="0" shapeId="0" xr:uid="{D6CC0DC9-05BE-4E42-9FFA-5046861288AC}">
      <text>
        <r>
          <rPr>
            <sz val="8"/>
            <color indexed="81"/>
            <rFont val="Tahoma"/>
            <family val="2"/>
          </rPr>
          <t xml:space="preserve">Are there reports of long term reproductive effects (ability to produce offspring) due to exposure to the chemical in question
</t>
        </r>
      </text>
    </comment>
    <comment ref="D2677" authorId="0" shapeId="0" xr:uid="{5425118B-69F7-413A-95F0-B458993F3461}">
      <text>
        <r>
          <rPr>
            <sz val="8"/>
            <color indexed="81"/>
            <rFont val="Tahoma"/>
            <family val="2"/>
          </rPr>
          <t xml:space="preserve">Are there reports of long term teratogenic effects (deformities in unborn offspring) due to exposure to the chemical in question
</t>
        </r>
      </text>
    </comment>
    <comment ref="D2678" authorId="0" shapeId="0" xr:uid="{3D1C7490-A67D-494E-8367-ADE058E29E41}">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679" authorId="0" shapeId="0" xr:uid="{B816DC16-D6A5-4E16-BEDC-DA18B1B59EAB}">
      <text>
        <r>
          <rPr>
            <sz val="8"/>
            <color indexed="81"/>
            <rFont val="Tahoma"/>
            <family val="2"/>
          </rPr>
          <t xml:space="preserve">Are there reports of long term oncogenic effects (tumour growth) due to exposure to the chemical in question
</t>
        </r>
      </text>
    </comment>
    <comment ref="D2680" authorId="0" shapeId="0" xr:uid="{3DAE0683-950A-46D1-B48C-B619FB932C99}">
      <text>
        <r>
          <rPr>
            <sz val="8"/>
            <color indexed="81"/>
            <rFont val="Tahoma"/>
            <family val="2"/>
          </rPr>
          <t>Soil residue half life in days</t>
        </r>
      </text>
    </comment>
    <comment ref="D2681" authorId="0" shapeId="0" xr:uid="{79A1AA7D-283F-4E49-92D2-2065EABAEFF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682" authorId="0" shapeId="0" xr:uid="{2E253170-B5DE-421D-AC5E-743EC3B0280D}">
      <text>
        <r>
          <rPr>
            <sz val="8"/>
            <color indexed="81"/>
            <rFont val="Tahoma"/>
            <family val="2"/>
          </rPr>
          <t xml:space="preserve">From the EXTOXNET data on environmental fate make a qualitative judgment about leaching potential.
</t>
        </r>
      </text>
    </comment>
    <comment ref="D2683" authorId="0" shapeId="0" xr:uid="{BAAF44FE-D5FF-4C44-9235-F31CE9795B59}">
      <text>
        <r>
          <rPr>
            <sz val="8"/>
            <color indexed="81"/>
            <rFont val="Tahoma"/>
            <family val="2"/>
          </rPr>
          <t xml:space="preserve">Use EXTOXNET Environmental fate section to get available information on half life of biological activity on vegetation
</t>
        </r>
      </text>
    </comment>
    <comment ref="D2684" authorId="0" shapeId="0" xr:uid="{CAC5054A-6B70-4C19-937F-A332CC023485}">
      <text>
        <r>
          <rPr>
            <sz val="8"/>
            <color indexed="81"/>
            <rFont val="Tahoma"/>
            <family val="2"/>
          </rPr>
          <t xml:space="preserve">Toxicity to birds - 8 day LC50
N.B.  mg/l as quoted by EXTOXNET is the same as parts per million (ppm)
</t>
        </r>
      </text>
    </comment>
    <comment ref="D2685" authorId="0" shapeId="0" xr:uid="{12497FE5-E047-4918-917E-46C37542402F}">
      <text>
        <r>
          <rPr>
            <sz val="8"/>
            <color indexed="81"/>
            <rFont val="Tahoma"/>
            <family val="2"/>
          </rPr>
          <t xml:space="preserve">Toxicity to fish - 96 hr LC50
N.B.  mg/l as quoted by EXTOXNET is the same as parts per million (ppm)
</t>
        </r>
      </text>
    </comment>
    <comment ref="D2686" authorId="0" shapeId="0" xr:uid="{53E82061-D185-47CB-9342-ABE39E62812A}">
      <text>
        <r>
          <rPr>
            <sz val="8"/>
            <color indexed="81"/>
            <rFont val="Tahoma"/>
            <family val="2"/>
          </rPr>
          <t xml:space="preserve">EXTOXNET site usually provides a qualitative judgment on the impact of a chemical on bees
</t>
        </r>
      </text>
    </comment>
    <comment ref="D2687" authorId="0" shapeId="0" xr:uid="{85276AE1-3C4E-4F77-85A4-12383FE150C7}">
      <text>
        <r>
          <rPr>
            <sz val="8"/>
            <color indexed="81"/>
            <rFont val="Tahoma"/>
            <family val="2"/>
          </rPr>
          <t xml:space="preserve">EXTOXNET site usually provides a qualitative judgment on the impact of a chemical on beneficial arthropods
</t>
        </r>
      </text>
    </comment>
    <comment ref="D2711" authorId="0" shapeId="0" xr:uid="{22ACCE49-C41C-4DBE-A0E4-FFDD6A2BD8CA}">
      <text>
        <r>
          <rPr>
            <sz val="8"/>
            <color indexed="81"/>
            <rFont val="Tahoma"/>
            <family val="2"/>
          </rPr>
          <t>Is the chemical in question systemic? or non systemic?  In the case of herbicides non-systemic status is assumed because they are not used on food crops.</t>
        </r>
      </text>
    </comment>
    <comment ref="D2712" authorId="0" shapeId="0" xr:uid="{F00F7B65-FC65-4608-ADC1-3387D7FE94D2}">
      <text>
        <r>
          <rPr>
            <sz val="8"/>
            <color indexed="81"/>
            <rFont val="Tahoma"/>
            <family val="2"/>
          </rPr>
          <t xml:space="preserve">Acute dermal - LD50 for Rabbits/Rats (mg/kg)
</t>
        </r>
      </text>
    </comment>
    <comment ref="D2713" authorId="0" shapeId="0" xr:uid="{AEC9A9B9-D0ED-4C4C-B532-AE259E36A09D}">
      <text>
        <r>
          <rPr>
            <sz val="8"/>
            <color indexed="81"/>
            <rFont val="Tahoma"/>
            <family val="2"/>
          </rPr>
          <t xml:space="preserve">Are there reports of long term reproductive effects (ability to produce offspring) due to exposure to the chemical in question
</t>
        </r>
      </text>
    </comment>
    <comment ref="D2714" authorId="0" shapeId="0" xr:uid="{1621FA56-E570-433F-A107-34B61A12D11F}">
      <text>
        <r>
          <rPr>
            <sz val="8"/>
            <color indexed="81"/>
            <rFont val="Tahoma"/>
            <family val="2"/>
          </rPr>
          <t xml:space="preserve">Are there reports of long term teratogenic effects (deformities in unborn offspring) due to exposure to the chemical in question
</t>
        </r>
      </text>
    </comment>
    <comment ref="D2715" authorId="0" shapeId="0" xr:uid="{7D3617A7-A413-496E-A420-27A61BD787C2}">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716" authorId="0" shapeId="0" xr:uid="{14AC79CB-886E-43D1-AF79-469ECAED01F6}">
      <text>
        <r>
          <rPr>
            <sz val="8"/>
            <color indexed="81"/>
            <rFont val="Tahoma"/>
            <family val="2"/>
          </rPr>
          <t xml:space="preserve">Are there reports of long term oncogenic effects (tumour growth) due to exposure to the chemical in question
</t>
        </r>
      </text>
    </comment>
    <comment ref="D2717" authorId="0" shapeId="0" xr:uid="{1A638B31-4670-4653-AAFA-E901A7EDAC8D}">
      <text>
        <r>
          <rPr>
            <sz val="8"/>
            <color indexed="81"/>
            <rFont val="Tahoma"/>
            <family val="2"/>
          </rPr>
          <t>Soil residue half life in days</t>
        </r>
      </text>
    </comment>
    <comment ref="D2718" authorId="0" shapeId="0" xr:uid="{CC2AF7D0-092A-44F7-8936-68D7138C4F19}">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719" authorId="0" shapeId="0" xr:uid="{F1665E23-B985-4B69-9116-31990E9FAFE1}">
      <text>
        <r>
          <rPr>
            <sz val="8"/>
            <color indexed="81"/>
            <rFont val="Tahoma"/>
            <family val="2"/>
          </rPr>
          <t xml:space="preserve">From the EXTOXNET data on environmental fate make a qualitative judgment about leaching potential.
</t>
        </r>
      </text>
    </comment>
    <comment ref="D2720" authorId="0" shapeId="0" xr:uid="{F9E9F5C2-94AD-4DD7-900A-704A53B1066A}">
      <text>
        <r>
          <rPr>
            <sz val="8"/>
            <color indexed="81"/>
            <rFont val="Tahoma"/>
            <family val="2"/>
          </rPr>
          <t xml:space="preserve">Use EXTOXNET Environmental fate section to get available information on half life of biological activity on vegetation
</t>
        </r>
      </text>
    </comment>
    <comment ref="D2721" authorId="0" shapeId="0" xr:uid="{5FBB3773-151D-4DC4-A386-0B68BCE6E1C8}">
      <text>
        <r>
          <rPr>
            <sz val="8"/>
            <color indexed="81"/>
            <rFont val="Tahoma"/>
            <family val="2"/>
          </rPr>
          <t xml:space="preserve">Toxicity to birds - 8 day LC50
N.B.  mg/l as quoted by EXTOXNET is the same as parts per million (ppm)
</t>
        </r>
      </text>
    </comment>
    <comment ref="D2722" authorId="0" shapeId="0" xr:uid="{93D2F096-EA58-4AC6-9CAC-BA817AEA26EC}">
      <text>
        <r>
          <rPr>
            <sz val="8"/>
            <color indexed="81"/>
            <rFont val="Tahoma"/>
            <family val="2"/>
          </rPr>
          <t xml:space="preserve">Toxicity to fish - 96 hr LC50
N.B.  mg/l as quoted by EXTOXNET is the same as parts per million (ppm)
</t>
        </r>
      </text>
    </comment>
    <comment ref="D2723" authorId="0" shapeId="0" xr:uid="{40A74FEF-DA9F-44F9-8AD0-2675D55B309B}">
      <text>
        <r>
          <rPr>
            <sz val="8"/>
            <color indexed="81"/>
            <rFont val="Tahoma"/>
            <family val="2"/>
          </rPr>
          <t xml:space="preserve">EXTOXNET site usually provides a qualitative judgment on the impact of a chemical on bees
</t>
        </r>
      </text>
    </comment>
    <comment ref="D2724" authorId="0" shapeId="0" xr:uid="{E56BF3A0-7A25-4CA0-BBC5-4144CBE6EB9A}">
      <text>
        <r>
          <rPr>
            <sz val="8"/>
            <color indexed="81"/>
            <rFont val="Tahoma"/>
            <family val="2"/>
          </rPr>
          <t xml:space="preserve">EXTOXNET site usually provides a qualitative judgment on the impact of a chemical on beneficial arthropods
</t>
        </r>
      </text>
    </comment>
    <comment ref="D2748" authorId="0" shapeId="0" xr:uid="{A90A44B3-118C-41A8-B4AC-362BCA147346}">
      <text>
        <r>
          <rPr>
            <sz val="8"/>
            <color indexed="81"/>
            <rFont val="Tahoma"/>
            <family val="2"/>
          </rPr>
          <t>Is the chemical in question systemic? or non systemic?  In the case of herbicides non-systemic status is assumed because they are not used on food crops.</t>
        </r>
      </text>
    </comment>
    <comment ref="D2749" authorId="0" shapeId="0" xr:uid="{03EC5B8A-668A-4D85-9C90-C99DFD595802}">
      <text>
        <r>
          <rPr>
            <sz val="8"/>
            <color indexed="81"/>
            <rFont val="Tahoma"/>
            <family val="2"/>
          </rPr>
          <t xml:space="preserve">Acute dermal - LD50 for Rabbits/Rats (mg/kg)
</t>
        </r>
      </text>
    </comment>
    <comment ref="D2750" authorId="0" shapeId="0" xr:uid="{5887F64F-6B44-41AB-B44E-37A5D14FA93A}">
      <text>
        <r>
          <rPr>
            <sz val="8"/>
            <color indexed="81"/>
            <rFont val="Tahoma"/>
            <family val="2"/>
          </rPr>
          <t xml:space="preserve">Are there reports of long term reproductive effects (ability to produce offspring) due to exposure to the chemical in question
</t>
        </r>
      </text>
    </comment>
    <comment ref="D2751" authorId="0" shapeId="0" xr:uid="{83434D6B-303A-4854-8D31-C209909042F1}">
      <text>
        <r>
          <rPr>
            <sz val="8"/>
            <color indexed="81"/>
            <rFont val="Tahoma"/>
            <family val="2"/>
          </rPr>
          <t xml:space="preserve">Are there reports of long term teratogenic effects (deformities in unborn offspring) due to exposure to the chemical in question
</t>
        </r>
      </text>
    </comment>
    <comment ref="D2752" authorId="0" shapeId="0" xr:uid="{0477F6E8-4373-4331-B30B-136B0BCB94D2}">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753" authorId="0" shapeId="0" xr:uid="{C1217877-D380-4D9F-97CA-50889DC08AFA}">
      <text>
        <r>
          <rPr>
            <sz val="8"/>
            <color indexed="81"/>
            <rFont val="Tahoma"/>
            <family val="2"/>
          </rPr>
          <t xml:space="preserve">Are there reports of long term oncogenic effects (tumour growth) due to exposure to the chemical in question
</t>
        </r>
      </text>
    </comment>
    <comment ref="D2754" authorId="0" shapeId="0" xr:uid="{9CD86B4F-EA98-4938-884D-26C582B0A563}">
      <text>
        <r>
          <rPr>
            <sz val="8"/>
            <color indexed="81"/>
            <rFont val="Tahoma"/>
            <family val="2"/>
          </rPr>
          <t>Soil residue half life in days</t>
        </r>
      </text>
    </comment>
    <comment ref="D2755" authorId="0" shapeId="0" xr:uid="{5493B9F4-C2E3-4E98-B948-64792F706C39}">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756" authorId="0" shapeId="0" xr:uid="{755FC9B8-01EE-447D-BFCE-4D27089817CA}">
      <text>
        <r>
          <rPr>
            <sz val="8"/>
            <color indexed="81"/>
            <rFont val="Tahoma"/>
            <family val="2"/>
          </rPr>
          <t xml:space="preserve">From the EXTOXNET data on environmental fate make a qualitative judgment about leaching potential.
</t>
        </r>
      </text>
    </comment>
    <comment ref="D2757" authorId="0" shapeId="0" xr:uid="{F269385F-CACA-4DFE-AB97-F496C59D15FC}">
      <text>
        <r>
          <rPr>
            <sz val="8"/>
            <color indexed="81"/>
            <rFont val="Tahoma"/>
            <family val="2"/>
          </rPr>
          <t xml:space="preserve">Use EXTOXNET Environmental fate section to get available information on half life of biological activity on vegetation
</t>
        </r>
      </text>
    </comment>
    <comment ref="D2758" authorId="0" shapeId="0" xr:uid="{A9803079-3F98-418B-8A35-BDECD61615F8}">
      <text>
        <r>
          <rPr>
            <sz val="8"/>
            <color indexed="81"/>
            <rFont val="Tahoma"/>
            <family val="2"/>
          </rPr>
          <t xml:space="preserve">Toxicity to birds - 8 day LC50
N.B.  mg/l as quoted by EXTOXNET is the same as parts per million (ppm)
</t>
        </r>
      </text>
    </comment>
    <comment ref="D2759" authorId="0" shapeId="0" xr:uid="{5ED03034-A040-492E-B4D8-5E083576DD08}">
      <text>
        <r>
          <rPr>
            <sz val="8"/>
            <color indexed="81"/>
            <rFont val="Tahoma"/>
            <family val="2"/>
          </rPr>
          <t xml:space="preserve">Toxicity to fish - 96 hr LC50
N.B.  mg/l as quoted by EXTOXNET is the same as parts per million (ppm)
</t>
        </r>
      </text>
    </comment>
    <comment ref="D2760" authorId="0" shapeId="0" xr:uid="{7188CB9C-075B-4B42-A0B9-E98A85A5D3FE}">
      <text>
        <r>
          <rPr>
            <sz val="8"/>
            <color indexed="81"/>
            <rFont val="Tahoma"/>
            <family val="2"/>
          </rPr>
          <t xml:space="preserve">EXTOXNET site usually provides a qualitative judgment on the impact of a chemical on bees
</t>
        </r>
      </text>
    </comment>
    <comment ref="D2761" authorId="0" shapeId="0" xr:uid="{475F8703-257D-4472-BA8C-159B7B10CE10}">
      <text>
        <r>
          <rPr>
            <sz val="8"/>
            <color indexed="81"/>
            <rFont val="Tahoma"/>
            <family val="2"/>
          </rPr>
          <t xml:space="preserve">EXTOXNET site usually provides a qualitative judgment on the impact of a chemical on beneficial arthropods
</t>
        </r>
      </text>
    </comment>
    <comment ref="D2785" authorId="0" shapeId="0" xr:uid="{5ED0A70B-78F0-4017-9799-CA172F2C6E36}">
      <text>
        <r>
          <rPr>
            <sz val="8"/>
            <color indexed="81"/>
            <rFont val="Tahoma"/>
            <family val="2"/>
          </rPr>
          <t>Is the chemical in question systemic? or non systemic?  In the case of herbicides non-systemic status is assumed because they are not used on food crops.</t>
        </r>
      </text>
    </comment>
    <comment ref="D2786" authorId="0" shapeId="0" xr:uid="{E397B9A6-E630-4DF0-BE2E-41BE23AD00AB}">
      <text>
        <r>
          <rPr>
            <sz val="8"/>
            <color indexed="81"/>
            <rFont val="Tahoma"/>
            <family val="2"/>
          </rPr>
          <t xml:space="preserve">Acute dermal - LD50 for Rabbits/Rats (mg/kg)
</t>
        </r>
      </text>
    </comment>
    <comment ref="D2787" authorId="0" shapeId="0" xr:uid="{7DACF0DD-2705-4D6D-B1CB-AB561EC21D9E}">
      <text>
        <r>
          <rPr>
            <sz val="8"/>
            <color indexed="81"/>
            <rFont val="Tahoma"/>
            <family val="2"/>
          </rPr>
          <t xml:space="preserve">Are there reports of long term reproductive effects (ability to produce offspring) due to exposure to the chemical in question
</t>
        </r>
      </text>
    </comment>
    <comment ref="D2788" authorId="0" shapeId="0" xr:uid="{CDBC228D-3D50-4436-80C2-F287EBC71BAD}">
      <text>
        <r>
          <rPr>
            <sz val="8"/>
            <color indexed="81"/>
            <rFont val="Tahoma"/>
            <family val="2"/>
          </rPr>
          <t xml:space="preserve">Are there reports of long term teratogenic effects (deformities in unborn offspring) due to exposure to the chemical in question
</t>
        </r>
      </text>
    </comment>
    <comment ref="D2789" authorId="0" shapeId="0" xr:uid="{20154706-9B34-4602-8BAA-72040B6FF39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790" authorId="0" shapeId="0" xr:uid="{D5B5A9BB-FE0D-40A4-8A40-00267EDF0F30}">
      <text>
        <r>
          <rPr>
            <sz val="8"/>
            <color indexed="81"/>
            <rFont val="Tahoma"/>
            <family val="2"/>
          </rPr>
          <t xml:space="preserve">Are there reports of long term oncogenic effects (tumour growth) due to exposure to the chemical in question
</t>
        </r>
      </text>
    </comment>
    <comment ref="D2791" authorId="0" shapeId="0" xr:uid="{36E38400-ABC9-468E-8917-F5075C1012CA}">
      <text>
        <r>
          <rPr>
            <sz val="8"/>
            <color indexed="81"/>
            <rFont val="Tahoma"/>
            <family val="2"/>
          </rPr>
          <t>Soil residue half life in days</t>
        </r>
      </text>
    </comment>
    <comment ref="D2792" authorId="0" shapeId="0" xr:uid="{0E21D572-0728-4CA9-A06C-109677097B11}">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793" authorId="0" shapeId="0" xr:uid="{5C14CB8E-4671-4E99-918A-16CF9B3DE6EC}">
      <text>
        <r>
          <rPr>
            <sz val="8"/>
            <color indexed="81"/>
            <rFont val="Tahoma"/>
            <family val="2"/>
          </rPr>
          <t xml:space="preserve">From the EXTOXNET data on environmental fate make a qualitative judgment about leaching potential.
</t>
        </r>
      </text>
    </comment>
    <comment ref="D2794" authorId="0" shapeId="0" xr:uid="{16EF43E4-A13D-4236-A9D3-ACA73EC92F6B}">
      <text>
        <r>
          <rPr>
            <sz val="8"/>
            <color indexed="81"/>
            <rFont val="Tahoma"/>
            <family val="2"/>
          </rPr>
          <t xml:space="preserve">Use EXTOXNET Environmental fate section to get available information on half life of biological activity on vegetation
</t>
        </r>
      </text>
    </comment>
    <comment ref="D2795" authorId="0" shapeId="0" xr:uid="{54D58602-A156-4413-B77C-AE5536DF0A2A}">
      <text>
        <r>
          <rPr>
            <sz val="8"/>
            <color indexed="81"/>
            <rFont val="Tahoma"/>
            <family val="2"/>
          </rPr>
          <t xml:space="preserve">Toxicity to birds - 8 day LC50
N.B.  mg/l as quoted by EXTOXNET is the same as parts per million (ppm)
</t>
        </r>
      </text>
    </comment>
    <comment ref="D2796" authorId="0" shapeId="0" xr:uid="{F66B95E7-8D1F-41E4-8606-EFA9DEC0A64B}">
      <text>
        <r>
          <rPr>
            <sz val="8"/>
            <color indexed="81"/>
            <rFont val="Tahoma"/>
            <family val="2"/>
          </rPr>
          <t xml:space="preserve">Toxicity to fish - 96 hr LC50
N.B.  mg/l as quoted by EXTOXNET is the same as parts per million (ppm)
</t>
        </r>
      </text>
    </comment>
    <comment ref="D2797" authorId="0" shapeId="0" xr:uid="{7003B4A9-F9CF-4D04-B753-37FC86FC73CF}">
      <text>
        <r>
          <rPr>
            <sz val="8"/>
            <color indexed="81"/>
            <rFont val="Tahoma"/>
            <family val="2"/>
          </rPr>
          <t xml:space="preserve">EXTOXNET site usually provides a qualitative judgment on the impact of a chemical on bees
</t>
        </r>
      </text>
    </comment>
    <comment ref="D2798" authorId="0" shapeId="0" xr:uid="{EC9A9AEA-E8D7-4B81-977E-AA4E353B6ACD}">
      <text>
        <r>
          <rPr>
            <sz val="8"/>
            <color indexed="81"/>
            <rFont val="Tahoma"/>
            <family val="2"/>
          </rPr>
          <t xml:space="preserve">EXTOXNET site usually provides a qualitative judgment on the impact of a chemical on beneficial arthropods
</t>
        </r>
      </text>
    </comment>
    <comment ref="D2822" authorId="0" shapeId="0" xr:uid="{B7BB221B-5EB6-4DB8-B389-F7D022F637A3}">
      <text>
        <r>
          <rPr>
            <sz val="8"/>
            <color indexed="81"/>
            <rFont val="Tahoma"/>
            <family val="2"/>
          </rPr>
          <t>Is the chemical in question systemic? or non systemic?  In the case of herbicides non-systemic status is assumed because they are not used on food crops.</t>
        </r>
      </text>
    </comment>
    <comment ref="D2823" authorId="0" shapeId="0" xr:uid="{D9C10D03-AC8D-4D4B-859D-3E8E745A811E}">
      <text>
        <r>
          <rPr>
            <sz val="8"/>
            <color indexed="81"/>
            <rFont val="Tahoma"/>
            <family val="2"/>
          </rPr>
          <t xml:space="preserve">Acute dermal - LD50 for Rabbits/Rats (mg/kg)
</t>
        </r>
      </text>
    </comment>
    <comment ref="D2824" authorId="0" shapeId="0" xr:uid="{496FEE16-A11B-416E-8ED5-F8AA1D5DB3D4}">
      <text>
        <r>
          <rPr>
            <sz val="8"/>
            <color indexed="81"/>
            <rFont val="Tahoma"/>
            <family val="2"/>
          </rPr>
          <t xml:space="preserve">Are there reports of long term reproductive effects (ability to produce offspring) due to exposure to the chemical in question
</t>
        </r>
      </text>
    </comment>
    <comment ref="D2825" authorId="0" shapeId="0" xr:uid="{1A86B7AF-663C-433D-A7AE-724504C7463D}">
      <text>
        <r>
          <rPr>
            <sz val="8"/>
            <color indexed="81"/>
            <rFont val="Tahoma"/>
            <family val="2"/>
          </rPr>
          <t xml:space="preserve">Are there reports of long term teratogenic effects (deformities in unborn offspring) due to exposure to the chemical in question
</t>
        </r>
      </text>
    </comment>
    <comment ref="D2826" authorId="0" shapeId="0" xr:uid="{9D89CC16-3B16-4852-B985-3F466FF44DF5}">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827" authorId="0" shapeId="0" xr:uid="{6C9EA2F4-CC6B-40A6-89CF-8B4D29194D24}">
      <text>
        <r>
          <rPr>
            <sz val="8"/>
            <color indexed="81"/>
            <rFont val="Tahoma"/>
            <family val="2"/>
          </rPr>
          <t xml:space="preserve">Are there reports of long term oncogenic effects (tumour growth) due to exposure to the chemical in question
</t>
        </r>
      </text>
    </comment>
    <comment ref="D2828" authorId="0" shapeId="0" xr:uid="{60D8C145-9E49-4A57-9984-FE9D02BFA8E0}">
      <text>
        <r>
          <rPr>
            <sz val="8"/>
            <color indexed="81"/>
            <rFont val="Tahoma"/>
            <family val="2"/>
          </rPr>
          <t>Soil residue half life in days</t>
        </r>
      </text>
    </comment>
    <comment ref="D2829" authorId="0" shapeId="0" xr:uid="{A44BA955-2522-402C-94B7-63C0B9CFD2E3}">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830" authorId="0" shapeId="0" xr:uid="{895DDB66-4712-45D5-9CD4-1AF9C0E90DB6}">
      <text>
        <r>
          <rPr>
            <sz val="8"/>
            <color indexed="81"/>
            <rFont val="Tahoma"/>
            <family val="2"/>
          </rPr>
          <t xml:space="preserve">From the EXTOXNET data on environmental fate make a qualitative judgment about leaching potential.
</t>
        </r>
      </text>
    </comment>
    <comment ref="D2831" authorId="0" shapeId="0" xr:uid="{D6656BE3-7963-44E1-8D75-E250A877614C}">
      <text>
        <r>
          <rPr>
            <sz val="8"/>
            <color indexed="81"/>
            <rFont val="Tahoma"/>
            <family val="2"/>
          </rPr>
          <t xml:space="preserve">Use EXTOXNET Environmental fate section to get available information on half life of biological activity on vegetation
</t>
        </r>
      </text>
    </comment>
    <comment ref="D2832" authorId="0" shapeId="0" xr:uid="{F39986F0-739D-4023-905C-03C381DABA91}">
      <text>
        <r>
          <rPr>
            <sz val="8"/>
            <color indexed="81"/>
            <rFont val="Tahoma"/>
            <family val="2"/>
          </rPr>
          <t xml:space="preserve">Toxicity to birds - 8 day LC50
N.B.  mg/l as quoted by EXTOXNET is the same as parts per million (ppm)
</t>
        </r>
      </text>
    </comment>
    <comment ref="D2833" authorId="0" shapeId="0" xr:uid="{0B3945E9-7FAB-4E8C-8FBB-057DE40A0E56}">
      <text>
        <r>
          <rPr>
            <sz val="8"/>
            <color indexed="81"/>
            <rFont val="Tahoma"/>
            <family val="2"/>
          </rPr>
          <t xml:space="preserve">Toxicity to fish - 96 hr LC50
N.B.  mg/l as quoted by EXTOXNET is the same as parts per million (ppm)
</t>
        </r>
      </text>
    </comment>
    <comment ref="D2834" authorId="0" shapeId="0" xr:uid="{47130D6A-1D3C-4BF3-80C2-EBB603CA854D}">
      <text>
        <r>
          <rPr>
            <sz val="8"/>
            <color indexed="81"/>
            <rFont val="Tahoma"/>
            <family val="2"/>
          </rPr>
          <t xml:space="preserve">EXTOXNET site usually provides a qualitative judgment on the impact of a chemical on bees
</t>
        </r>
      </text>
    </comment>
    <comment ref="D2835" authorId="0" shapeId="0" xr:uid="{F536CAD3-A403-4D4D-9818-5AFA1019184B}">
      <text>
        <r>
          <rPr>
            <sz val="8"/>
            <color indexed="81"/>
            <rFont val="Tahoma"/>
            <family val="2"/>
          </rPr>
          <t xml:space="preserve">EXTOXNET site usually provides a qualitative judgment on the impact of a chemical on beneficial arthropods
</t>
        </r>
      </text>
    </comment>
    <comment ref="D2859" authorId="0" shapeId="0" xr:uid="{030D5EB0-10FB-4F1C-975E-4445F178732E}">
      <text>
        <r>
          <rPr>
            <sz val="8"/>
            <color indexed="81"/>
            <rFont val="Tahoma"/>
            <family val="2"/>
          </rPr>
          <t>Is the chemical in question systemic? or non systemic?  In the case of herbicides non-systemic status is assumed because they are not used on food crops.</t>
        </r>
      </text>
    </comment>
    <comment ref="D2860" authorId="0" shapeId="0" xr:uid="{AF3CDF6A-4905-477D-B5D9-40FAE0DBCA68}">
      <text>
        <r>
          <rPr>
            <sz val="8"/>
            <color indexed="81"/>
            <rFont val="Tahoma"/>
            <family val="2"/>
          </rPr>
          <t xml:space="preserve">Acute dermal - LD50 for Rabbits/Rats (mg/kg)
</t>
        </r>
      </text>
    </comment>
    <comment ref="D2861" authorId="0" shapeId="0" xr:uid="{681E215A-C495-4D43-82D0-C314E520F1CE}">
      <text>
        <r>
          <rPr>
            <sz val="8"/>
            <color indexed="81"/>
            <rFont val="Tahoma"/>
            <family val="2"/>
          </rPr>
          <t xml:space="preserve">Are there reports of long term reproductive effects (ability to produce offspring) due to exposure to the chemical in question
</t>
        </r>
      </text>
    </comment>
    <comment ref="D2862" authorId="0" shapeId="0" xr:uid="{42DCDC2B-5BDB-45BA-9197-D3387A3620E2}">
      <text>
        <r>
          <rPr>
            <sz val="8"/>
            <color indexed="81"/>
            <rFont val="Tahoma"/>
            <family val="2"/>
          </rPr>
          <t xml:space="preserve">Are there reports of long term teratogenic effects (deformities in unborn offspring) due to exposure to the chemical in question
</t>
        </r>
      </text>
    </comment>
    <comment ref="D2863" authorId="0" shapeId="0" xr:uid="{E8F4BDBA-C586-499F-AA63-E0A3438C3CA2}">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864" authorId="0" shapeId="0" xr:uid="{4625EB51-3B75-4005-9FC8-92A957A3213A}">
      <text>
        <r>
          <rPr>
            <sz val="8"/>
            <color indexed="81"/>
            <rFont val="Tahoma"/>
            <family val="2"/>
          </rPr>
          <t xml:space="preserve">Are there reports of long term oncogenic effects (tumour growth) due to exposure to the chemical in question
</t>
        </r>
      </text>
    </comment>
    <comment ref="D2865" authorId="0" shapeId="0" xr:uid="{0AB85170-9C6A-4B46-8D38-DB23A1F186EC}">
      <text>
        <r>
          <rPr>
            <sz val="8"/>
            <color indexed="81"/>
            <rFont val="Tahoma"/>
            <family val="2"/>
          </rPr>
          <t>Soil residue half life in days</t>
        </r>
      </text>
    </comment>
    <comment ref="D2866" authorId="0" shapeId="0" xr:uid="{F068044D-8406-4406-9A7B-701DB19AF088}">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867" authorId="0" shapeId="0" xr:uid="{0A0CA487-C479-4D7A-847A-8F26DE7CFF10}">
      <text>
        <r>
          <rPr>
            <sz val="8"/>
            <color indexed="81"/>
            <rFont val="Tahoma"/>
            <family val="2"/>
          </rPr>
          <t xml:space="preserve">From the EXTOXNET data on environmental fate make a qualitative judgment about leaching potential.
</t>
        </r>
      </text>
    </comment>
    <comment ref="D2868" authorId="0" shapeId="0" xr:uid="{9A25CB7A-5AFE-4EE1-A84B-BCA8957FAEAD}">
      <text>
        <r>
          <rPr>
            <sz val="8"/>
            <color indexed="81"/>
            <rFont val="Tahoma"/>
            <family val="2"/>
          </rPr>
          <t xml:space="preserve">Use EXTOXNET Environmental fate section to get available information on half life of biological activity on vegetation
</t>
        </r>
      </text>
    </comment>
    <comment ref="D2869" authorId="0" shapeId="0" xr:uid="{89A43AF5-2539-42CA-A935-D1A65DF3A0C6}">
      <text>
        <r>
          <rPr>
            <sz val="8"/>
            <color indexed="81"/>
            <rFont val="Tahoma"/>
            <family val="2"/>
          </rPr>
          <t xml:space="preserve">Toxicity to birds - 8 day LC50
N.B.  mg/l as quoted by EXTOXNET is the same as parts per million (ppm)
</t>
        </r>
      </text>
    </comment>
    <comment ref="D2870" authorId="0" shapeId="0" xr:uid="{66E59F1B-1055-46B7-8AB4-E72D24DDBCB8}">
      <text>
        <r>
          <rPr>
            <sz val="8"/>
            <color indexed="81"/>
            <rFont val="Tahoma"/>
            <family val="2"/>
          </rPr>
          <t xml:space="preserve">Toxicity to fish - 96 hr LC50
N.B.  mg/l as quoted by EXTOXNET is the same as parts per million (ppm)
</t>
        </r>
      </text>
    </comment>
    <comment ref="D2871" authorId="0" shapeId="0" xr:uid="{9D289B32-BA1B-4CA5-8B11-D39AAD7FFE11}">
      <text>
        <r>
          <rPr>
            <sz val="8"/>
            <color indexed="81"/>
            <rFont val="Tahoma"/>
            <family val="2"/>
          </rPr>
          <t xml:space="preserve">EXTOXNET site usually provides a qualitative judgment on the impact of a chemical on bees
</t>
        </r>
      </text>
    </comment>
    <comment ref="D2872" authorId="0" shapeId="0" xr:uid="{30C0D5F4-AF9A-4689-B190-F530110E64E7}">
      <text>
        <r>
          <rPr>
            <sz val="8"/>
            <color indexed="81"/>
            <rFont val="Tahoma"/>
            <family val="2"/>
          </rPr>
          <t xml:space="preserve">EXTOXNET site usually provides a qualitative judgment on the impact of a chemical on beneficial arthropods
</t>
        </r>
      </text>
    </comment>
    <comment ref="D2896" authorId="0" shapeId="0" xr:uid="{858FC3F0-0E9E-44F9-86D5-44C3836A03C4}">
      <text>
        <r>
          <rPr>
            <sz val="8"/>
            <color indexed="81"/>
            <rFont val="Tahoma"/>
            <family val="2"/>
          </rPr>
          <t>Is the chemical in question systemic? or non systemic?  In the case of herbicides non-systemic status is assumed because they are not used on food crops.</t>
        </r>
      </text>
    </comment>
    <comment ref="D2897" authorId="0" shapeId="0" xr:uid="{C9A73F16-67E5-42EF-8E74-A3A32E6AB8BE}">
      <text>
        <r>
          <rPr>
            <sz val="8"/>
            <color indexed="81"/>
            <rFont val="Tahoma"/>
            <family val="2"/>
          </rPr>
          <t xml:space="preserve">Acute dermal - LD50 for Rabbits/Rats (mg/kg)
</t>
        </r>
      </text>
    </comment>
    <comment ref="D2898" authorId="0" shapeId="0" xr:uid="{E2D9E0AB-DABB-43AA-B3F5-B52C89D4D3DF}">
      <text>
        <r>
          <rPr>
            <sz val="8"/>
            <color indexed="81"/>
            <rFont val="Tahoma"/>
            <family val="2"/>
          </rPr>
          <t xml:space="preserve">Are there reports of long term reproductive effects (ability to produce offspring) due to exposure to the chemical in question
</t>
        </r>
      </text>
    </comment>
    <comment ref="D2899" authorId="0" shapeId="0" xr:uid="{54FDE979-5C21-4E5D-AEDF-CBD7173FC2EF}">
      <text>
        <r>
          <rPr>
            <sz val="8"/>
            <color indexed="81"/>
            <rFont val="Tahoma"/>
            <family val="2"/>
          </rPr>
          <t xml:space="preserve">Are there reports of long term teratogenic effects (deformities in unborn offspring) due to exposure to the chemical in question
</t>
        </r>
      </text>
    </comment>
    <comment ref="D2900" authorId="0" shapeId="0" xr:uid="{7BDEDD48-C4CA-41BD-B6E8-607A68D9F316}">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901" authorId="0" shapeId="0" xr:uid="{28D4C46B-1E1A-47D4-86E6-F860EB6AC263}">
      <text>
        <r>
          <rPr>
            <sz val="8"/>
            <color indexed="81"/>
            <rFont val="Tahoma"/>
            <family val="2"/>
          </rPr>
          <t xml:space="preserve">Are there reports of long term oncogenic effects (tumour growth) due to exposure to the chemical in question
</t>
        </r>
      </text>
    </comment>
    <comment ref="D2902" authorId="0" shapeId="0" xr:uid="{97B7B43D-CBCF-4FCC-A8DC-3843B41D7307}">
      <text>
        <r>
          <rPr>
            <sz val="8"/>
            <color indexed="81"/>
            <rFont val="Tahoma"/>
            <family val="2"/>
          </rPr>
          <t>Soil residue half life in days</t>
        </r>
      </text>
    </comment>
    <comment ref="D2903" authorId="0" shapeId="0" xr:uid="{14347722-39BE-403B-B8C8-2BBE510D74DC}">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904" authorId="0" shapeId="0" xr:uid="{5A727EC8-4E14-4B60-9026-910892C6CC0B}">
      <text>
        <r>
          <rPr>
            <sz val="8"/>
            <color indexed="81"/>
            <rFont val="Tahoma"/>
            <family val="2"/>
          </rPr>
          <t xml:space="preserve">From the EXTOXNET data on environmental fate make a qualitative judgment about leaching potential.
</t>
        </r>
      </text>
    </comment>
    <comment ref="D2905" authorId="0" shapeId="0" xr:uid="{7DA64C49-2868-4A29-A62F-013CBC0A5809}">
      <text>
        <r>
          <rPr>
            <sz val="8"/>
            <color indexed="81"/>
            <rFont val="Tahoma"/>
            <family val="2"/>
          </rPr>
          <t xml:space="preserve">Use EXTOXNET Environmental fate section to get available information on half life of biological activity on vegetation
</t>
        </r>
      </text>
    </comment>
    <comment ref="D2906" authorId="0" shapeId="0" xr:uid="{A3A6539A-CD60-4BA8-894D-919C587BD279}">
      <text>
        <r>
          <rPr>
            <sz val="8"/>
            <color indexed="81"/>
            <rFont val="Tahoma"/>
            <family val="2"/>
          </rPr>
          <t xml:space="preserve">Toxicity to birds - 8 day LC50
N.B.  mg/l as quoted by EXTOXNET is the same as parts per million (ppm)
</t>
        </r>
      </text>
    </comment>
    <comment ref="D2907" authorId="0" shapeId="0" xr:uid="{5BE3CC6F-6032-4579-B384-95E1C653734C}">
      <text>
        <r>
          <rPr>
            <sz val="8"/>
            <color indexed="81"/>
            <rFont val="Tahoma"/>
            <family val="2"/>
          </rPr>
          <t xml:space="preserve">Toxicity to fish - 96 hr LC50
N.B.  mg/l as quoted by EXTOXNET is the same as parts per million (ppm)
</t>
        </r>
      </text>
    </comment>
    <comment ref="D2908" authorId="0" shapeId="0" xr:uid="{D189349A-AB95-49E1-B047-A45EDFA39BFB}">
      <text>
        <r>
          <rPr>
            <sz val="8"/>
            <color indexed="81"/>
            <rFont val="Tahoma"/>
            <family val="2"/>
          </rPr>
          <t xml:space="preserve">EXTOXNET site usually provides a qualitative judgment on the impact of a chemical on bees
</t>
        </r>
      </text>
    </comment>
    <comment ref="D2909" authorId="0" shapeId="0" xr:uid="{4736439C-8021-46D3-BBD4-745A5DA89166}">
      <text>
        <r>
          <rPr>
            <sz val="8"/>
            <color indexed="81"/>
            <rFont val="Tahoma"/>
            <family val="2"/>
          </rPr>
          <t xml:space="preserve">EXTOXNET site usually provides a qualitative judgment on the impact of a chemical on beneficial arthropods
</t>
        </r>
      </text>
    </comment>
    <comment ref="D2933" authorId="0" shapeId="0" xr:uid="{A3F4C026-7C79-4499-A376-1911175AB87E}">
      <text>
        <r>
          <rPr>
            <sz val="8"/>
            <color indexed="81"/>
            <rFont val="Tahoma"/>
            <family val="2"/>
          </rPr>
          <t>Is the chemical in question systemic? or non systemic?  In the case of herbicides non-systemic status is assumed because they are not used on food crops.</t>
        </r>
      </text>
    </comment>
    <comment ref="D2934" authorId="0" shapeId="0" xr:uid="{D3E65916-5D7F-4D1B-945D-E25E7A691941}">
      <text>
        <r>
          <rPr>
            <sz val="8"/>
            <color indexed="81"/>
            <rFont val="Tahoma"/>
            <family val="2"/>
          </rPr>
          <t xml:space="preserve">Acute dermal - LD50 for Rabbits/Rats (mg/kg)
</t>
        </r>
      </text>
    </comment>
    <comment ref="D2935" authorId="0" shapeId="0" xr:uid="{2D266F05-4DF8-4032-9610-E6E81026E366}">
      <text>
        <r>
          <rPr>
            <sz val="8"/>
            <color indexed="81"/>
            <rFont val="Tahoma"/>
            <family val="2"/>
          </rPr>
          <t xml:space="preserve">Are there reports of long term reproductive effects (ability to produce offspring) due to exposure to the chemical in question
</t>
        </r>
      </text>
    </comment>
    <comment ref="D2936" authorId="0" shapeId="0" xr:uid="{5BA1016F-5068-4ED1-BB34-922F7EAC1A9A}">
      <text>
        <r>
          <rPr>
            <sz val="8"/>
            <color indexed="81"/>
            <rFont val="Tahoma"/>
            <family val="2"/>
          </rPr>
          <t xml:space="preserve">Are there reports of long term teratogenic effects (deformities in unborn offspring) due to exposure to the chemical in question
</t>
        </r>
      </text>
    </comment>
    <comment ref="D2937" authorId="0" shapeId="0" xr:uid="{3908C109-6E8A-4278-9D65-9FC86BF94072}">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938" authorId="0" shapeId="0" xr:uid="{04404C5D-DE03-4105-A2A6-7C9FC4D68830}">
      <text>
        <r>
          <rPr>
            <sz val="8"/>
            <color indexed="81"/>
            <rFont val="Tahoma"/>
            <family val="2"/>
          </rPr>
          <t xml:space="preserve">Are there reports of long term oncogenic effects (tumour growth) due to exposure to the chemical in question
</t>
        </r>
      </text>
    </comment>
    <comment ref="D2939" authorId="0" shapeId="0" xr:uid="{6F39AAE8-6A52-440D-A43C-E7466D447B68}">
      <text>
        <r>
          <rPr>
            <sz val="8"/>
            <color indexed="81"/>
            <rFont val="Tahoma"/>
            <family val="2"/>
          </rPr>
          <t>Soil residue half life in days</t>
        </r>
      </text>
    </comment>
    <comment ref="D2940" authorId="0" shapeId="0" xr:uid="{B8ED4C5C-84E1-4CC3-B9D5-BD761F52481F}">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941" authorId="0" shapeId="0" xr:uid="{E8520B10-BF17-446D-AB25-5FB9429FEA16}">
      <text>
        <r>
          <rPr>
            <sz val="8"/>
            <color indexed="81"/>
            <rFont val="Tahoma"/>
            <family val="2"/>
          </rPr>
          <t xml:space="preserve">From the EXTOXNET data on environmental fate make a qualitative judgment about leaching potential.
</t>
        </r>
      </text>
    </comment>
    <comment ref="D2942" authorId="0" shapeId="0" xr:uid="{A4D8AE14-B3B9-44A7-B84C-57755A7EF397}">
      <text>
        <r>
          <rPr>
            <sz val="8"/>
            <color indexed="81"/>
            <rFont val="Tahoma"/>
            <family val="2"/>
          </rPr>
          <t xml:space="preserve">Use EXTOXNET Environmental fate section to get available information on half life of biological activity on vegetation
</t>
        </r>
      </text>
    </comment>
    <comment ref="D2943" authorId="0" shapeId="0" xr:uid="{65B0EF8B-F832-4B46-9A2A-844138EA0555}">
      <text>
        <r>
          <rPr>
            <sz val="8"/>
            <color indexed="81"/>
            <rFont val="Tahoma"/>
            <family val="2"/>
          </rPr>
          <t xml:space="preserve">Toxicity to birds - 8 day LC50
N.B.  mg/l as quoted by EXTOXNET is the same as parts per million (ppm)
</t>
        </r>
      </text>
    </comment>
    <comment ref="D2944" authorId="0" shapeId="0" xr:uid="{114446BF-E57E-44F9-B897-CC1D77C7FC76}">
      <text>
        <r>
          <rPr>
            <sz val="8"/>
            <color indexed="81"/>
            <rFont val="Tahoma"/>
            <family val="2"/>
          </rPr>
          <t xml:space="preserve">Toxicity to fish - 96 hr LC50
N.B.  mg/l as quoted by EXTOXNET is the same as parts per million (ppm)
</t>
        </r>
      </text>
    </comment>
    <comment ref="D2945" authorId="0" shapeId="0" xr:uid="{86E3D92A-3206-4E21-B903-A508EC8706C4}">
      <text>
        <r>
          <rPr>
            <sz val="8"/>
            <color indexed="81"/>
            <rFont val="Tahoma"/>
            <family val="2"/>
          </rPr>
          <t xml:space="preserve">EXTOXNET site usually provides a qualitative judgment on the impact of a chemical on bees
</t>
        </r>
      </text>
    </comment>
    <comment ref="D2946" authorId="0" shapeId="0" xr:uid="{E44471CA-A931-4B93-9A97-967C1A5370CA}">
      <text>
        <r>
          <rPr>
            <sz val="8"/>
            <color indexed="81"/>
            <rFont val="Tahoma"/>
            <family val="2"/>
          </rPr>
          <t xml:space="preserve">EXTOXNET site usually provides a qualitative judgment on the impact of a chemical on beneficial arthropods
</t>
        </r>
      </text>
    </comment>
    <comment ref="D2970" authorId="0" shapeId="0" xr:uid="{08C44A9E-0EAA-4F07-B7CE-10A1CEC10F3A}">
      <text>
        <r>
          <rPr>
            <sz val="8"/>
            <color indexed="81"/>
            <rFont val="Tahoma"/>
            <family val="2"/>
          </rPr>
          <t>Is the chemical in question systemic? or non systemic?  In the case of herbicides non-systemic status is assumed because they are not used on food crops.</t>
        </r>
      </text>
    </comment>
    <comment ref="D2971" authorId="0" shapeId="0" xr:uid="{CA411BE1-A9F0-493B-AC05-E526EC5B9D4D}">
      <text>
        <r>
          <rPr>
            <sz val="8"/>
            <color indexed="81"/>
            <rFont val="Tahoma"/>
            <family val="2"/>
          </rPr>
          <t xml:space="preserve">Acute dermal - LD50 for Rabbits/Rats (mg/kg)
</t>
        </r>
      </text>
    </comment>
    <comment ref="D2972" authorId="0" shapeId="0" xr:uid="{A602F04F-7419-43B1-B79B-49E494E5E4F9}">
      <text>
        <r>
          <rPr>
            <sz val="8"/>
            <color indexed="81"/>
            <rFont val="Tahoma"/>
            <family val="2"/>
          </rPr>
          <t xml:space="preserve">Are there reports of long term reproductive effects (ability to produce offspring) due to exposure to the chemical in question
</t>
        </r>
      </text>
    </comment>
    <comment ref="D2973" authorId="0" shapeId="0" xr:uid="{0709F9CE-B516-43FA-A2C0-7470B5AA7761}">
      <text>
        <r>
          <rPr>
            <sz val="8"/>
            <color indexed="81"/>
            <rFont val="Tahoma"/>
            <family val="2"/>
          </rPr>
          <t xml:space="preserve">Are there reports of long term teratogenic effects (deformities in unborn offspring) due to exposure to the chemical in question
</t>
        </r>
      </text>
    </comment>
    <comment ref="D2974" authorId="0" shapeId="0" xr:uid="{48B08947-063B-4569-804F-54BA8CB5849D}">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975" authorId="0" shapeId="0" xr:uid="{E37AB17B-62A4-482F-AAA2-849F6B5711DC}">
      <text>
        <r>
          <rPr>
            <sz val="8"/>
            <color indexed="81"/>
            <rFont val="Tahoma"/>
            <family val="2"/>
          </rPr>
          <t xml:space="preserve">Are there reports of long term oncogenic effects (tumour growth) due to exposure to the chemical in question
</t>
        </r>
      </text>
    </comment>
    <comment ref="D2976" authorId="0" shapeId="0" xr:uid="{58B5016A-D4C8-4FF4-B254-CC5A84FAB6FC}">
      <text>
        <r>
          <rPr>
            <sz val="8"/>
            <color indexed="81"/>
            <rFont val="Tahoma"/>
            <family val="2"/>
          </rPr>
          <t>Soil residue half life in days</t>
        </r>
      </text>
    </comment>
    <comment ref="D2977" authorId="0" shapeId="0" xr:uid="{C7C2441D-11D4-4026-BA78-EECAA509C151}">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978" authorId="0" shapeId="0" xr:uid="{254D352B-9430-4636-AE42-3BEA3E9C183A}">
      <text>
        <r>
          <rPr>
            <sz val="8"/>
            <color indexed="81"/>
            <rFont val="Tahoma"/>
            <family val="2"/>
          </rPr>
          <t xml:space="preserve">From the EXTOXNET data on environmental fate make a qualitative judgment about leaching potential.
</t>
        </r>
      </text>
    </comment>
    <comment ref="D2979" authorId="0" shapeId="0" xr:uid="{C636810F-1C12-452C-9882-3D07E9C5790A}">
      <text>
        <r>
          <rPr>
            <sz val="8"/>
            <color indexed="81"/>
            <rFont val="Tahoma"/>
            <family val="2"/>
          </rPr>
          <t xml:space="preserve">Use EXTOXNET Environmental fate section to get available information on half life of biological activity on vegetation
</t>
        </r>
      </text>
    </comment>
    <comment ref="D2980" authorId="0" shapeId="0" xr:uid="{1A0FC63A-DF65-484B-8BE0-0B2CE368EF46}">
      <text>
        <r>
          <rPr>
            <sz val="8"/>
            <color indexed="81"/>
            <rFont val="Tahoma"/>
            <family val="2"/>
          </rPr>
          <t xml:space="preserve">Toxicity to birds - 8 day LC50
N.B.  mg/l as quoted by EXTOXNET is the same as parts per million (ppm)
</t>
        </r>
      </text>
    </comment>
    <comment ref="D2981" authorId="0" shapeId="0" xr:uid="{8322943A-E62D-48B4-8B99-32FDEC62C304}">
      <text>
        <r>
          <rPr>
            <sz val="8"/>
            <color indexed="81"/>
            <rFont val="Tahoma"/>
            <family val="2"/>
          </rPr>
          <t xml:space="preserve">Toxicity to fish - 96 hr LC50
N.B.  mg/l as quoted by EXTOXNET is the same as parts per million (ppm)
</t>
        </r>
      </text>
    </comment>
    <comment ref="D2982" authorId="0" shapeId="0" xr:uid="{7A5CDF3E-A1EE-4F2F-BFF6-E712EB981D4D}">
      <text>
        <r>
          <rPr>
            <sz val="8"/>
            <color indexed="81"/>
            <rFont val="Tahoma"/>
            <family val="2"/>
          </rPr>
          <t xml:space="preserve">EXTOXNET site usually provides a qualitative judgment on the impact of a chemical on bees
</t>
        </r>
      </text>
    </comment>
    <comment ref="D2983" authorId="0" shapeId="0" xr:uid="{6D06B58D-9354-464F-A2DC-FC9E0053248E}">
      <text>
        <r>
          <rPr>
            <sz val="8"/>
            <color indexed="81"/>
            <rFont val="Tahoma"/>
            <family val="2"/>
          </rPr>
          <t xml:space="preserve">EXTOXNET site usually provides a qualitative judgment on the impact of a chemical on beneficial arthropods
</t>
        </r>
      </text>
    </comment>
    <comment ref="D3007" authorId="0" shapeId="0" xr:uid="{EAAF4970-2D3F-46AF-966C-26320B145776}">
      <text>
        <r>
          <rPr>
            <sz val="8"/>
            <color indexed="81"/>
            <rFont val="Tahoma"/>
            <family val="2"/>
          </rPr>
          <t>Is the chemical in question systemic? or non systemic?  In the case of herbicides non-systemic status is assumed because they are not used on food crops.</t>
        </r>
      </text>
    </comment>
    <comment ref="D3008" authorId="0" shapeId="0" xr:uid="{74472912-D14D-46D3-8A45-53B5AB5B4CD0}">
      <text>
        <r>
          <rPr>
            <sz val="8"/>
            <color indexed="81"/>
            <rFont val="Tahoma"/>
            <family val="2"/>
          </rPr>
          <t xml:space="preserve">Acute dermal - LD50 for Rabbits/Rats (mg/kg)
</t>
        </r>
      </text>
    </comment>
    <comment ref="D3009" authorId="0" shapeId="0" xr:uid="{43DDBB70-0A93-42BE-8841-591645748A43}">
      <text>
        <r>
          <rPr>
            <sz val="8"/>
            <color indexed="81"/>
            <rFont val="Tahoma"/>
            <family val="2"/>
          </rPr>
          <t xml:space="preserve">Are there reports of long term reproductive effects (ability to produce offspring) due to exposure to the chemical in question
</t>
        </r>
      </text>
    </comment>
    <comment ref="D3010" authorId="0" shapeId="0" xr:uid="{15A7A908-B725-4B62-A027-750E8597671C}">
      <text>
        <r>
          <rPr>
            <sz val="8"/>
            <color indexed="81"/>
            <rFont val="Tahoma"/>
            <family val="2"/>
          </rPr>
          <t xml:space="preserve">Are there reports of long term teratogenic effects (deformities in unborn offspring) due to exposure to the chemical in question
</t>
        </r>
      </text>
    </comment>
    <comment ref="D3011" authorId="0" shapeId="0" xr:uid="{E1FC999C-5743-40B8-B376-1E2182E83F71}">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012" authorId="0" shapeId="0" xr:uid="{B9E12528-9925-4E62-8387-9DC586DDDDF7}">
      <text>
        <r>
          <rPr>
            <sz val="8"/>
            <color indexed="81"/>
            <rFont val="Tahoma"/>
            <family val="2"/>
          </rPr>
          <t xml:space="preserve">Are there reports of long term oncogenic effects (tumour growth) due to exposure to the chemical in question
</t>
        </r>
      </text>
    </comment>
    <comment ref="D3013" authorId="0" shapeId="0" xr:uid="{219C6AAE-F843-445C-8488-0CA2928A87C4}">
      <text>
        <r>
          <rPr>
            <sz val="8"/>
            <color indexed="81"/>
            <rFont val="Tahoma"/>
            <family val="2"/>
          </rPr>
          <t>Soil residue half life in days</t>
        </r>
      </text>
    </comment>
    <comment ref="D3014" authorId="0" shapeId="0" xr:uid="{6A8B5F6D-FCC8-49E1-83F1-4BE0E0FD031E}">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015" authorId="0" shapeId="0" xr:uid="{4676927A-7D95-4C1F-BD43-DB95E178DD5B}">
      <text>
        <r>
          <rPr>
            <sz val="8"/>
            <color indexed="81"/>
            <rFont val="Tahoma"/>
            <family val="2"/>
          </rPr>
          <t xml:space="preserve">From the EXTOXNET data on environmental fate make a qualitative judgment about leaching potential.
</t>
        </r>
      </text>
    </comment>
    <comment ref="D3016" authorId="0" shapeId="0" xr:uid="{E94FB9EE-10E8-4324-BF23-12F086960FB2}">
      <text>
        <r>
          <rPr>
            <sz val="8"/>
            <color indexed="81"/>
            <rFont val="Tahoma"/>
            <family val="2"/>
          </rPr>
          <t xml:space="preserve">Use EXTOXNET Environmental fate section to get available information on half life of biological activity on vegetation
</t>
        </r>
      </text>
    </comment>
    <comment ref="D3017" authorId="0" shapeId="0" xr:uid="{0CEA1F92-2879-4083-A5EB-45A1DB8025BF}">
      <text>
        <r>
          <rPr>
            <sz val="8"/>
            <color indexed="81"/>
            <rFont val="Tahoma"/>
            <family val="2"/>
          </rPr>
          <t xml:space="preserve">Toxicity to birds - 8 day LC50
N.B.  mg/l as quoted by EXTOXNET is the same as parts per million (ppm)
</t>
        </r>
      </text>
    </comment>
    <comment ref="D3018" authorId="0" shapeId="0" xr:uid="{D5CA9A3B-CD15-46D2-AF62-BD3D6AA0725E}">
      <text>
        <r>
          <rPr>
            <sz val="8"/>
            <color indexed="81"/>
            <rFont val="Tahoma"/>
            <family val="2"/>
          </rPr>
          <t xml:space="preserve">Toxicity to fish - 96 hr LC50
N.B.  mg/l as quoted by EXTOXNET is the same as parts per million (ppm)
</t>
        </r>
      </text>
    </comment>
    <comment ref="D3019" authorId="0" shapeId="0" xr:uid="{A2C73F38-EDAB-46EB-9EA1-90D370F5E63E}">
      <text>
        <r>
          <rPr>
            <sz val="8"/>
            <color indexed="81"/>
            <rFont val="Tahoma"/>
            <family val="2"/>
          </rPr>
          <t xml:space="preserve">EXTOXNET site usually provides a qualitative judgment on the impact of a chemical on bees
</t>
        </r>
      </text>
    </comment>
    <comment ref="D3020" authorId="0" shapeId="0" xr:uid="{BBE5136C-3B82-402A-AD56-F0CAD923F3E9}">
      <text>
        <r>
          <rPr>
            <sz val="8"/>
            <color indexed="81"/>
            <rFont val="Tahoma"/>
            <family val="2"/>
          </rPr>
          <t xml:space="preserve">EXTOXNET site usually provides a qualitative judgment on the impact of a chemical on beneficial arthropods
</t>
        </r>
      </text>
    </comment>
    <comment ref="D3044" authorId="0" shapeId="0" xr:uid="{D5E0646B-9D9C-474E-865F-351D95275835}">
      <text>
        <r>
          <rPr>
            <sz val="8"/>
            <color indexed="81"/>
            <rFont val="Tahoma"/>
            <family val="2"/>
          </rPr>
          <t>Is the chemical in question systemic? or non systemic?  In the case of herbicides non-systemic status is assumed because they are not used on food crops.</t>
        </r>
      </text>
    </comment>
    <comment ref="D3045" authorId="0" shapeId="0" xr:uid="{B844C787-FC41-4A6B-8510-A42720B8CD58}">
      <text>
        <r>
          <rPr>
            <sz val="8"/>
            <color indexed="81"/>
            <rFont val="Tahoma"/>
            <family val="2"/>
          </rPr>
          <t xml:space="preserve">Acute dermal - LD50 for Rabbits/Rats (mg/kg)
</t>
        </r>
      </text>
    </comment>
    <comment ref="D3046" authorId="0" shapeId="0" xr:uid="{B97D1508-317B-4196-AC78-68170B4B6C87}">
      <text>
        <r>
          <rPr>
            <sz val="8"/>
            <color indexed="81"/>
            <rFont val="Tahoma"/>
            <family val="2"/>
          </rPr>
          <t xml:space="preserve">Are there reports of long term reproductive effects (ability to produce offspring) due to exposure to the chemical in question
</t>
        </r>
      </text>
    </comment>
    <comment ref="D3047" authorId="0" shapeId="0" xr:uid="{75720569-1863-4280-A56D-062427C3B22E}">
      <text>
        <r>
          <rPr>
            <sz val="8"/>
            <color indexed="81"/>
            <rFont val="Tahoma"/>
            <family val="2"/>
          </rPr>
          <t xml:space="preserve">Are there reports of long term teratogenic effects (deformities in unborn offspring) due to exposure to the chemical in question
</t>
        </r>
      </text>
    </comment>
    <comment ref="D3048" authorId="0" shapeId="0" xr:uid="{1D9362F5-704C-4D82-B962-E54340435911}">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049" authorId="0" shapeId="0" xr:uid="{9488F96E-1E8D-4F39-9C6D-487CA52D9B40}">
      <text>
        <r>
          <rPr>
            <sz val="8"/>
            <color indexed="81"/>
            <rFont val="Tahoma"/>
            <family val="2"/>
          </rPr>
          <t xml:space="preserve">Are there reports of long term oncogenic effects (tumour growth) due to exposure to the chemical in question
</t>
        </r>
      </text>
    </comment>
    <comment ref="D3050" authorId="0" shapeId="0" xr:uid="{E6E08A8C-C599-4F16-8C81-D15F6611AE5C}">
      <text>
        <r>
          <rPr>
            <sz val="8"/>
            <color indexed="81"/>
            <rFont val="Tahoma"/>
            <family val="2"/>
          </rPr>
          <t>Soil residue half life in days</t>
        </r>
      </text>
    </comment>
    <comment ref="D3051" authorId="0" shapeId="0" xr:uid="{51E46F86-4A46-4F01-8689-2CF90D1A7CB1}">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052" authorId="0" shapeId="0" xr:uid="{142D01AD-693F-407C-A6EB-AA8E216ECBBC}">
      <text>
        <r>
          <rPr>
            <sz val="8"/>
            <color indexed="81"/>
            <rFont val="Tahoma"/>
            <family val="2"/>
          </rPr>
          <t xml:space="preserve">From the EXTOXNET data on environmental fate make a qualitative judgment about leaching potential.
</t>
        </r>
      </text>
    </comment>
    <comment ref="D3053" authorId="0" shapeId="0" xr:uid="{62183B13-0722-4C31-8194-2DB8BBBFF988}">
      <text>
        <r>
          <rPr>
            <sz val="8"/>
            <color indexed="81"/>
            <rFont val="Tahoma"/>
            <family val="2"/>
          </rPr>
          <t xml:space="preserve">Use EXTOXNET Environmental fate section to get available information on half life of biological activity on vegetation
</t>
        </r>
      </text>
    </comment>
    <comment ref="D3054" authorId="0" shapeId="0" xr:uid="{82EEEE16-1465-458F-A4D9-731DA5E7E4B0}">
      <text>
        <r>
          <rPr>
            <sz val="8"/>
            <color indexed="81"/>
            <rFont val="Tahoma"/>
            <family val="2"/>
          </rPr>
          <t xml:space="preserve">Toxicity to birds - 8 day LC50
N.B.  mg/l as quoted by EXTOXNET is the same as parts per million (ppm)
</t>
        </r>
      </text>
    </comment>
    <comment ref="D3055" authorId="0" shapeId="0" xr:uid="{1479C9E3-0F80-43B8-84B2-D72A4B048CD2}">
      <text>
        <r>
          <rPr>
            <sz val="8"/>
            <color indexed="81"/>
            <rFont val="Tahoma"/>
            <family val="2"/>
          </rPr>
          <t xml:space="preserve">Toxicity to fish - 96 hr LC50
N.B.  mg/l as quoted by EXTOXNET is the same as parts per million (ppm)
</t>
        </r>
      </text>
    </comment>
    <comment ref="D3056" authorId="0" shapeId="0" xr:uid="{988C2B6C-63EE-4CBA-997D-E416932F92EE}">
      <text>
        <r>
          <rPr>
            <sz val="8"/>
            <color indexed="81"/>
            <rFont val="Tahoma"/>
            <family val="2"/>
          </rPr>
          <t xml:space="preserve">EXTOXNET site usually provides a qualitative judgment on the impact of a chemical on bees
</t>
        </r>
      </text>
    </comment>
    <comment ref="D3057" authorId="0" shapeId="0" xr:uid="{21F79D00-EEBB-4212-AD23-27000E4139A5}">
      <text>
        <r>
          <rPr>
            <sz val="8"/>
            <color indexed="81"/>
            <rFont val="Tahoma"/>
            <family val="2"/>
          </rPr>
          <t xml:space="preserve">EXTOXNET site usually provides a qualitative judgment on the impact of a chemical on beneficial arthropods
</t>
        </r>
      </text>
    </comment>
    <comment ref="D3081" authorId="0" shapeId="0" xr:uid="{201698DE-D423-47E6-98DB-CA9222C87A72}">
      <text>
        <r>
          <rPr>
            <sz val="8"/>
            <color indexed="81"/>
            <rFont val="Tahoma"/>
            <family val="2"/>
          </rPr>
          <t>Is the chemical in question systemic? or non systemic?  In the case of herbicides non-systemic status is assumed because they are not used on food crops.</t>
        </r>
      </text>
    </comment>
    <comment ref="D3082" authorId="0" shapeId="0" xr:uid="{576AADC5-A038-4301-A460-51ED6D1489A4}">
      <text>
        <r>
          <rPr>
            <sz val="8"/>
            <color indexed="81"/>
            <rFont val="Tahoma"/>
            <family val="2"/>
          </rPr>
          <t xml:space="preserve">Acute dermal - LD50 for Rabbits/Rats (mg/kg)
</t>
        </r>
      </text>
    </comment>
    <comment ref="D3083" authorId="0" shapeId="0" xr:uid="{74A7F0C1-715E-4C09-A00F-4DDB9D9F84E2}">
      <text>
        <r>
          <rPr>
            <sz val="8"/>
            <color indexed="81"/>
            <rFont val="Tahoma"/>
            <family val="2"/>
          </rPr>
          <t xml:space="preserve">Are there reports of long term reproductive effects (ability to produce offspring) due to exposure to the chemical in question
</t>
        </r>
      </text>
    </comment>
    <comment ref="D3084" authorId="0" shapeId="0" xr:uid="{A2650829-2AF7-4E44-BA8D-16332D4BBF92}">
      <text>
        <r>
          <rPr>
            <sz val="8"/>
            <color indexed="81"/>
            <rFont val="Tahoma"/>
            <family val="2"/>
          </rPr>
          <t xml:space="preserve">Are there reports of long term teratogenic effects (deformities in unborn offspring) due to exposure to the chemical in question
</t>
        </r>
      </text>
    </comment>
    <comment ref="D3085" authorId="0" shapeId="0" xr:uid="{53F1C0BD-CE2E-4054-B968-FFAFD760D5FA}">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086" authorId="0" shapeId="0" xr:uid="{2AD09890-165D-49F7-BBC9-6D3B1B4036B3}">
      <text>
        <r>
          <rPr>
            <sz val="8"/>
            <color indexed="81"/>
            <rFont val="Tahoma"/>
            <family val="2"/>
          </rPr>
          <t xml:space="preserve">Are there reports of long term oncogenic effects (tumour growth) due to exposure to the chemical in question
</t>
        </r>
      </text>
    </comment>
    <comment ref="D3087" authorId="0" shapeId="0" xr:uid="{0603D367-B617-49A7-A488-7C15F00A79D4}">
      <text>
        <r>
          <rPr>
            <sz val="8"/>
            <color indexed="81"/>
            <rFont val="Tahoma"/>
            <family val="2"/>
          </rPr>
          <t>Soil residue half life in days</t>
        </r>
      </text>
    </comment>
    <comment ref="D3088" authorId="0" shapeId="0" xr:uid="{DA341738-3E6C-4F40-8AF9-9631A29A13F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089" authorId="0" shapeId="0" xr:uid="{A48DA58E-8CD7-41ED-AFC7-F06A97392C98}">
      <text>
        <r>
          <rPr>
            <sz val="8"/>
            <color indexed="81"/>
            <rFont val="Tahoma"/>
            <family val="2"/>
          </rPr>
          <t xml:space="preserve">From the EXTOXNET data on environmental fate make a qualitative judgment about leaching potential.
</t>
        </r>
      </text>
    </comment>
    <comment ref="D3090" authorId="0" shapeId="0" xr:uid="{D20538AA-9A47-4903-860C-5C3BE677BE29}">
      <text>
        <r>
          <rPr>
            <sz val="8"/>
            <color indexed="81"/>
            <rFont val="Tahoma"/>
            <family val="2"/>
          </rPr>
          <t xml:space="preserve">Use EXTOXNET Environmental fate section to get available information on half life of biological activity on vegetation
</t>
        </r>
      </text>
    </comment>
    <comment ref="D3091" authorId="0" shapeId="0" xr:uid="{DB393CA6-713F-4048-AEEE-A5B06A7B55BB}">
      <text>
        <r>
          <rPr>
            <sz val="8"/>
            <color indexed="81"/>
            <rFont val="Tahoma"/>
            <family val="2"/>
          </rPr>
          <t xml:space="preserve">Toxicity to birds - 8 day LC50
N.B.  mg/l as quoted by EXTOXNET is the same as parts per million (ppm)
</t>
        </r>
      </text>
    </comment>
    <comment ref="D3092" authorId="0" shapeId="0" xr:uid="{9B481304-CBC9-44C4-9A88-E608DA6018BA}">
      <text>
        <r>
          <rPr>
            <sz val="8"/>
            <color indexed="81"/>
            <rFont val="Tahoma"/>
            <family val="2"/>
          </rPr>
          <t xml:space="preserve">Toxicity to fish - 96 hr LC50
N.B.  mg/l as quoted by EXTOXNET is the same as parts per million (ppm)
</t>
        </r>
      </text>
    </comment>
    <comment ref="D3093" authorId="0" shapeId="0" xr:uid="{D5F89410-ECB8-4B93-96B0-CC4C85B12DFE}">
      <text>
        <r>
          <rPr>
            <sz val="8"/>
            <color indexed="81"/>
            <rFont val="Tahoma"/>
            <family val="2"/>
          </rPr>
          <t xml:space="preserve">EXTOXNET site usually provides a qualitative judgment on the impact of a chemical on bees
</t>
        </r>
      </text>
    </comment>
    <comment ref="D3094" authorId="0" shapeId="0" xr:uid="{DAFB00A5-A73A-47FF-895C-0A6B657744B1}">
      <text>
        <r>
          <rPr>
            <sz val="8"/>
            <color indexed="81"/>
            <rFont val="Tahoma"/>
            <family val="2"/>
          </rPr>
          <t xml:space="preserve">EXTOXNET site usually provides a qualitative judgment on the impact of a chemical on beneficial arthropods
</t>
        </r>
      </text>
    </comment>
    <comment ref="D3118" authorId="0" shapeId="0" xr:uid="{83738B29-6642-4F94-ABF9-84D961DA773E}">
      <text>
        <r>
          <rPr>
            <sz val="8"/>
            <color indexed="81"/>
            <rFont val="Tahoma"/>
            <family val="2"/>
          </rPr>
          <t>Is the chemical in question systemic? or non systemic?  In the case of herbicides non-systemic status is assumed because they are not used on food crops.</t>
        </r>
      </text>
    </comment>
    <comment ref="D3119" authorId="0" shapeId="0" xr:uid="{219191B8-82C2-43F3-8FCD-88A825A9D69B}">
      <text>
        <r>
          <rPr>
            <sz val="8"/>
            <color indexed="81"/>
            <rFont val="Tahoma"/>
            <family val="2"/>
          </rPr>
          <t xml:space="preserve">Acute dermal - LD50 for Rabbits/Rats (mg/kg)
</t>
        </r>
      </text>
    </comment>
    <comment ref="D3120" authorId="0" shapeId="0" xr:uid="{759E867F-50C9-4BAE-9DF0-8C87303B482F}">
      <text>
        <r>
          <rPr>
            <sz val="8"/>
            <color indexed="81"/>
            <rFont val="Tahoma"/>
            <family val="2"/>
          </rPr>
          <t xml:space="preserve">Are there reports of long term reproductive effects (ability to produce offspring) due to exposure to the chemical in question
</t>
        </r>
      </text>
    </comment>
    <comment ref="D3121" authorId="0" shapeId="0" xr:uid="{601A861B-E366-4632-B1FB-0DED3C5234CC}">
      <text>
        <r>
          <rPr>
            <sz val="8"/>
            <color indexed="81"/>
            <rFont val="Tahoma"/>
            <family val="2"/>
          </rPr>
          <t xml:space="preserve">Are there reports of long term teratogenic effects (deformities in unborn offspring) due to exposure to the chemical in question
</t>
        </r>
      </text>
    </comment>
    <comment ref="D3122" authorId="0" shapeId="0" xr:uid="{23814F9B-8A5D-4526-8039-F4D55448F6C8}">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123" authorId="0" shapeId="0" xr:uid="{97B6A350-9461-4374-9D8F-ABE253BB668F}">
      <text>
        <r>
          <rPr>
            <sz val="8"/>
            <color indexed="81"/>
            <rFont val="Tahoma"/>
            <family val="2"/>
          </rPr>
          <t xml:space="preserve">Are there reports of long term oncogenic effects (tumour growth) due to exposure to the chemical in question
</t>
        </r>
      </text>
    </comment>
    <comment ref="D3124" authorId="0" shapeId="0" xr:uid="{8A01DA21-3FB8-4CDE-B3E0-039D94D47532}">
      <text>
        <r>
          <rPr>
            <sz val="8"/>
            <color indexed="81"/>
            <rFont val="Tahoma"/>
            <family val="2"/>
          </rPr>
          <t>Soil residue half life in days</t>
        </r>
      </text>
    </comment>
    <comment ref="D3125" authorId="0" shapeId="0" xr:uid="{A8706707-6FE3-46C5-9FAB-8D6F249876E1}">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126" authorId="0" shapeId="0" xr:uid="{3A0E2180-55D8-4F3C-AEF8-2604EEE5E4FD}">
      <text>
        <r>
          <rPr>
            <sz val="8"/>
            <color indexed="81"/>
            <rFont val="Tahoma"/>
            <family val="2"/>
          </rPr>
          <t xml:space="preserve">From the EXTOXNET data on environmental fate make a qualitative judgment about leaching potential.
</t>
        </r>
      </text>
    </comment>
    <comment ref="D3127" authorId="0" shapeId="0" xr:uid="{8058A87E-E028-4464-82D3-C1D99B8F89CE}">
      <text>
        <r>
          <rPr>
            <sz val="8"/>
            <color indexed="81"/>
            <rFont val="Tahoma"/>
            <family val="2"/>
          </rPr>
          <t xml:space="preserve">Use EXTOXNET Environmental fate section to get available information on half life of biological activity on vegetation
</t>
        </r>
      </text>
    </comment>
    <comment ref="D3128" authorId="0" shapeId="0" xr:uid="{BE8D0CE3-51FE-4381-B065-D5DA48705012}">
      <text>
        <r>
          <rPr>
            <sz val="8"/>
            <color indexed="81"/>
            <rFont val="Tahoma"/>
            <family val="2"/>
          </rPr>
          <t xml:space="preserve">Toxicity to birds - 8 day LC50
N.B.  mg/l as quoted by EXTOXNET is the same as parts per million (ppm)
</t>
        </r>
      </text>
    </comment>
    <comment ref="D3129" authorId="0" shapeId="0" xr:uid="{877B054C-9A70-411C-9BA8-99FFF7BB2F45}">
      <text>
        <r>
          <rPr>
            <sz val="8"/>
            <color indexed="81"/>
            <rFont val="Tahoma"/>
            <family val="2"/>
          </rPr>
          <t xml:space="preserve">Toxicity to fish - 96 hr LC50
N.B.  mg/l as quoted by EXTOXNET is the same as parts per million (ppm)
</t>
        </r>
      </text>
    </comment>
    <comment ref="D3130" authorId="0" shapeId="0" xr:uid="{D974375B-9379-4471-B315-65DF426B3E74}">
      <text>
        <r>
          <rPr>
            <sz val="8"/>
            <color indexed="81"/>
            <rFont val="Tahoma"/>
            <family val="2"/>
          </rPr>
          <t xml:space="preserve">EXTOXNET site usually provides a qualitative judgment on the impact of a chemical on bees
</t>
        </r>
      </text>
    </comment>
    <comment ref="D3131" authorId="0" shapeId="0" xr:uid="{D2070F31-0943-495E-926B-3F51E165DCA2}">
      <text>
        <r>
          <rPr>
            <sz val="8"/>
            <color indexed="81"/>
            <rFont val="Tahoma"/>
            <family val="2"/>
          </rPr>
          <t xml:space="preserve">EXTOXNET site usually provides a qualitative judgment on the impact of a chemical on beneficial arthropods
</t>
        </r>
      </text>
    </comment>
    <comment ref="D3155" authorId="0" shapeId="0" xr:uid="{9BA9EEB1-D922-42A7-8975-70904E1265D1}">
      <text>
        <r>
          <rPr>
            <sz val="8"/>
            <color indexed="81"/>
            <rFont val="Tahoma"/>
            <family val="2"/>
          </rPr>
          <t>Is the chemical in question systemic? or non systemic?  In the case of herbicides non-systemic status is assumed because they are not used on food crops.</t>
        </r>
      </text>
    </comment>
    <comment ref="D3156" authorId="0" shapeId="0" xr:uid="{4A00B417-11F2-4EC1-9ECB-9AAEF38C3110}">
      <text>
        <r>
          <rPr>
            <sz val="8"/>
            <color indexed="81"/>
            <rFont val="Tahoma"/>
            <family val="2"/>
          </rPr>
          <t xml:space="preserve">Acute dermal - LD50 for Rabbits/Rats (mg/kg)
</t>
        </r>
      </text>
    </comment>
    <comment ref="D3157" authorId="0" shapeId="0" xr:uid="{DA5CB072-8DC3-45BA-91A6-C29ECC27CE63}">
      <text>
        <r>
          <rPr>
            <sz val="8"/>
            <color indexed="81"/>
            <rFont val="Tahoma"/>
            <family val="2"/>
          </rPr>
          <t xml:space="preserve">Are there reports of long term reproductive effects (ability to produce offspring) due to exposure to the chemical in question
</t>
        </r>
      </text>
    </comment>
    <comment ref="D3158" authorId="0" shapeId="0" xr:uid="{945B0706-108D-4097-BAC1-7A4EC1777567}">
      <text>
        <r>
          <rPr>
            <sz val="8"/>
            <color indexed="81"/>
            <rFont val="Tahoma"/>
            <family val="2"/>
          </rPr>
          <t xml:space="preserve">Are there reports of long term teratogenic effects (deformities in unborn offspring) due to exposure to the chemical in question
</t>
        </r>
      </text>
    </comment>
    <comment ref="D3159" authorId="0" shapeId="0" xr:uid="{9825C60A-6D03-4B90-A39C-B6341C3321C9}">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160" authorId="0" shapeId="0" xr:uid="{08AA29F1-95CC-4553-8B72-CF36DD0BCAFA}">
      <text>
        <r>
          <rPr>
            <sz val="8"/>
            <color indexed="81"/>
            <rFont val="Tahoma"/>
            <family val="2"/>
          </rPr>
          <t xml:space="preserve">Are there reports of long term oncogenic effects (tumour growth) due to exposure to the chemical in question
</t>
        </r>
      </text>
    </comment>
    <comment ref="D3161" authorId="0" shapeId="0" xr:uid="{F095F96A-8A83-4D91-8BAA-B3EB42D78927}">
      <text>
        <r>
          <rPr>
            <sz val="8"/>
            <color indexed="81"/>
            <rFont val="Tahoma"/>
            <family val="2"/>
          </rPr>
          <t>Soil residue half life in days</t>
        </r>
      </text>
    </comment>
    <comment ref="D3162" authorId="0" shapeId="0" xr:uid="{0DDB3E06-F7DD-4865-A0DB-4EC0431DA90F}">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163" authorId="0" shapeId="0" xr:uid="{65952ED3-9081-4E50-8238-A9752FC88E74}">
      <text>
        <r>
          <rPr>
            <sz val="8"/>
            <color indexed="81"/>
            <rFont val="Tahoma"/>
            <family val="2"/>
          </rPr>
          <t xml:space="preserve">From the EXTOXNET data on environmental fate make a qualitative judgment about leaching potential.
</t>
        </r>
      </text>
    </comment>
    <comment ref="D3164" authorId="0" shapeId="0" xr:uid="{80C81D34-B1E3-4753-88A1-0AB19C596848}">
      <text>
        <r>
          <rPr>
            <sz val="8"/>
            <color indexed="81"/>
            <rFont val="Tahoma"/>
            <family val="2"/>
          </rPr>
          <t xml:space="preserve">Use EXTOXNET Environmental fate section to get available information on half life of biological activity on vegetation
</t>
        </r>
      </text>
    </comment>
    <comment ref="D3165" authorId="0" shapeId="0" xr:uid="{D3B1BC97-5947-4432-8B23-FA470C0C251C}">
      <text>
        <r>
          <rPr>
            <sz val="8"/>
            <color indexed="81"/>
            <rFont val="Tahoma"/>
            <family val="2"/>
          </rPr>
          <t xml:space="preserve">Toxicity to birds - 8 day LC50
N.B.  mg/l as quoted by EXTOXNET is the same as parts per million (ppm)
</t>
        </r>
      </text>
    </comment>
    <comment ref="D3166" authorId="0" shapeId="0" xr:uid="{6AE613E6-E5E9-4214-804D-FA166F081D0A}">
      <text>
        <r>
          <rPr>
            <sz val="8"/>
            <color indexed="81"/>
            <rFont val="Tahoma"/>
            <family val="2"/>
          </rPr>
          <t xml:space="preserve">Toxicity to fish - 96 hr LC50
N.B.  mg/l as quoted by EXTOXNET is the same as parts per million (ppm)
</t>
        </r>
      </text>
    </comment>
    <comment ref="D3167" authorId="0" shapeId="0" xr:uid="{3369E7C0-834E-4540-8706-4B8316626813}">
      <text>
        <r>
          <rPr>
            <sz val="8"/>
            <color indexed="81"/>
            <rFont val="Tahoma"/>
            <family val="2"/>
          </rPr>
          <t xml:space="preserve">EXTOXNET site usually provides a qualitative judgment on the impact of a chemical on bees
</t>
        </r>
      </text>
    </comment>
    <comment ref="D3168" authorId="0" shapeId="0" xr:uid="{0A2B3B35-8AD9-4128-85CE-12F400062813}">
      <text>
        <r>
          <rPr>
            <sz val="8"/>
            <color indexed="81"/>
            <rFont val="Tahoma"/>
            <family val="2"/>
          </rPr>
          <t xml:space="preserve">EXTOXNET site usually provides a qualitative judgment on the impact of a chemical on beneficial arthropods
</t>
        </r>
      </text>
    </comment>
    <comment ref="D3192" authorId="0" shapeId="0" xr:uid="{453BB8C7-269F-4FBE-A6F6-36051E0AB292}">
      <text>
        <r>
          <rPr>
            <sz val="8"/>
            <color indexed="81"/>
            <rFont val="Tahoma"/>
            <family val="2"/>
          </rPr>
          <t>Is the chemical in question systemic? or non systemic?  In the case of herbicides non-systemic status is assumed because they are not used on food crops.</t>
        </r>
      </text>
    </comment>
    <comment ref="D3193" authorId="0" shapeId="0" xr:uid="{B99AE2D6-1FD9-489B-A0FA-6A7B063F108A}">
      <text>
        <r>
          <rPr>
            <sz val="8"/>
            <color indexed="81"/>
            <rFont val="Tahoma"/>
            <family val="2"/>
          </rPr>
          <t xml:space="preserve">Acute dermal - LD50 for Rabbits/Rats (mg/kg)
</t>
        </r>
      </text>
    </comment>
    <comment ref="D3194" authorId="0" shapeId="0" xr:uid="{3CFC15AD-8EF0-4F49-8DD0-B3C0BAEDA4F1}">
      <text>
        <r>
          <rPr>
            <sz val="8"/>
            <color indexed="81"/>
            <rFont val="Tahoma"/>
            <family val="2"/>
          </rPr>
          <t xml:space="preserve">Are there reports of long term reproductive effects (ability to produce offspring) due to exposure to the chemical in question
</t>
        </r>
      </text>
    </comment>
    <comment ref="D3195" authorId="0" shapeId="0" xr:uid="{9C018302-CF49-4EB5-9940-7C907A2CCB79}">
      <text>
        <r>
          <rPr>
            <sz val="8"/>
            <color indexed="81"/>
            <rFont val="Tahoma"/>
            <family val="2"/>
          </rPr>
          <t xml:space="preserve">Are there reports of long term teratogenic effects (deformities in unborn offspring) due to exposure to the chemical in question
</t>
        </r>
      </text>
    </comment>
    <comment ref="D3196" authorId="0" shapeId="0" xr:uid="{2C1AFC9B-4D93-4709-A718-4601A652C34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197" authorId="0" shapeId="0" xr:uid="{EAD018ED-6F56-49DF-8448-67F4596E7E2C}">
      <text>
        <r>
          <rPr>
            <sz val="8"/>
            <color indexed="81"/>
            <rFont val="Tahoma"/>
            <family val="2"/>
          </rPr>
          <t xml:space="preserve">Are there reports of long term oncogenic effects (tumour growth) due to exposure to the chemical in question
</t>
        </r>
      </text>
    </comment>
    <comment ref="D3198" authorId="0" shapeId="0" xr:uid="{312F644B-D764-4885-8318-D54594D6E6C0}">
      <text>
        <r>
          <rPr>
            <sz val="8"/>
            <color indexed="81"/>
            <rFont val="Tahoma"/>
            <family val="2"/>
          </rPr>
          <t>Soil residue half life in days</t>
        </r>
      </text>
    </comment>
    <comment ref="D3199" authorId="0" shapeId="0" xr:uid="{13AF448F-F5EF-489E-B3CA-DC4DDF285F7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200" authorId="0" shapeId="0" xr:uid="{8A344E1D-3293-40F5-863D-4223DDE19082}">
      <text>
        <r>
          <rPr>
            <sz val="8"/>
            <color indexed="81"/>
            <rFont val="Tahoma"/>
            <family val="2"/>
          </rPr>
          <t xml:space="preserve">From the EXTOXNET data on environmental fate make a qualitative judgment about leaching potential.
</t>
        </r>
      </text>
    </comment>
    <comment ref="D3201" authorId="0" shapeId="0" xr:uid="{9101A515-FFA9-4122-882A-FABD6EF27D67}">
      <text>
        <r>
          <rPr>
            <sz val="8"/>
            <color indexed="81"/>
            <rFont val="Tahoma"/>
            <family val="2"/>
          </rPr>
          <t xml:space="preserve">Use EXTOXNET Environmental fate section to get available information on half life of biological activity on vegetation
</t>
        </r>
      </text>
    </comment>
    <comment ref="D3202" authorId="0" shapeId="0" xr:uid="{0237B196-7040-4C8D-ADDE-4B98D26A3FFD}">
      <text>
        <r>
          <rPr>
            <sz val="8"/>
            <color indexed="81"/>
            <rFont val="Tahoma"/>
            <family val="2"/>
          </rPr>
          <t xml:space="preserve">Toxicity to birds - 8 day LC50
N.B.  mg/l as quoted by EXTOXNET is the same as parts per million (ppm)
</t>
        </r>
      </text>
    </comment>
    <comment ref="D3203" authorId="0" shapeId="0" xr:uid="{E3D44F48-9673-45B9-839F-5245A7313D85}">
      <text>
        <r>
          <rPr>
            <sz val="8"/>
            <color indexed="81"/>
            <rFont val="Tahoma"/>
            <family val="2"/>
          </rPr>
          <t xml:space="preserve">Toxicity to fish - 96 hr LC50
N.B.  mg/l as quoted by EXTOXNET is the same as parts per million (ppm)
</t>
        </r>
      </text>
    </comment>
    <comment ref="D3204" authorId="0" shapeId="0" xr:uid="{3F582C41-1DFF-48FC-AAF5-3A833382923D}">
      <text>
        <r>
          <rPr>
            <sz val="8"/>
            <color indexed="81"/>
            <rFont val="Tahoma"/>
            <family val="2"/>
          </rPr>
          <t xml:space="preserve">EXTOXNET site usually provides a qualitative judgment on the impact of a chemical on bees
</t>
        </r>
      </text>
    </comment>
    <comment ref="D3205" authorId="0" shapeId="0" xr:uid="{F3AEFD5F-1E33-4FB6-9594-DB638CC698BF}">
      <text>
        <r>
          <rPr>
            <sz val="8"/>
            <color indexed="81"/>
            <rFont val="Tahoma"/>
            <family val="2"/>
          </rPr>
          <t xml:space="preserve">EXTOXNET site usually provides a qualitative judgment on the impact of a chemical on beneficial arthropods
</t>
        </r>
      </text>
    </comment>
    <comment ref="D3229" authorId="0" shapeId="0" xr:uid="{2A220C09-2CBD-47FD-8828-6863CFB3109A}">
      <text>
        <r>
          <rPr>
            <sz val="8"/>
            <color indexed="81"/>
            <rFont val="Tahoma"/>
            <family val="2"/>
          </rPr>
          <t>Is the chemical in question systemic? or non systemic?  In the case of herbicides non-systemic status is assumed because they are not used on food crops.</t>
        </r>
      </text>
    </comment>
    <comment ref="D3230" authorId="0" shapeId="0" xr:uid="{9B40D07F-0864-4546-9A7B-775060AB0DD8}">
      <text>
        <r>
          <rPr>
            <sz val="8"/>
            <color indexed="81"/>
            <rFont val="Tahoma"/>
            <family val="2"/>
          </rPr>
          <t xml:space="preserve">Acute dermal - LD50 for Rabbits/Rats (mg/kg)
</t>
        </r>
      </text>
    </comment>
    <comment ref="D3231" authorId="0" shapeId="0" xr:uid="{2A5D5B1E-F001-45AA-A6F4-3AED0B1B0391}">
      <text>
        <r>
          <rPr>
            <sz val="8"/>
            <color indexed="81"/>
            <rFont val="Tahoma"/>
            <family val="2"/>
          </rPr>
          <t xml:space="preserve">Are there reports of long term reproductive effects (ability to produce offspring) due to exposure to the chemical in question
</t>
        </r>
      </text>
    </comment>
    <comment ref="D3232" authorId="0" shapeId="0" xr:uid="{44459A1D-60C0-4F50-B3F0-E01DB417650C}">
      <text>
        <r>
          <rPr>
            <sz val="8"/>
            <color indexed="81"/>
            <rFont val="Tahoma"/>
            <family val="2"/>
          </rPr>
          <t xml:space="preserve">Are there reports of long term teratogenic effects (deformities in unborn offspring) due to exposure to the chemical in question
</t>
        </r>
      </text>
    </comment>
    <comment ref="D3233" authorId="0" shapeId="0" xr:uid="{2C188C54-82F4-44A5-9FBB-6B41BB3C322E}">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234" authorId="0" shapeId="0" xr:uid="{1FB0AB71-3115-4EDD-9C57-17C0CBA73434}">
      <text>
        <r>
          <rPr>
            <sz val="8"/>
            <color indexed="81"/>
            <rFont val="Tahoma"/>
            <family val="2"/>
          </rPr>
          <t xml:space="preserve">Are there reports of long term oncogenic effects (tumour growth) due to exposure to the chemical in question
</t>
        </r>
      </text>
    </comment>
    <comment ref="D3235" authorId="0" shapeId="0" xr:uid="{F2307F73-8B68-4152-98E1-1D16BE204D6F}">
      <text>
        <r>
          <rPr>
            <sz val="8"/>
            <color indexed="81"/>
            <rFont val="Tahoma"/>
            <family val="2"/>
          </rPr>
          <t>Soil residue half life in days</t>
        </r>
      </text>
    </comment>
    <comment ref="D3236" authorId="0" shapeId="0" xr:uid="{55AFEDF9-2DFA-4F12-9386-55811CDCE96B}">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237" authorId="0" shapeId="0" xr:uid="{936378AC-2839-4C80-8CAC-35AA4AEE563B}">
      <text>
        <r>
          <rPr>
            <sz val="8"/>
            <color indexed="81"/>
            <rFont val="Tahoma"/>
            <family val="2"/>
          </rPr>
          <t xml:space="preserve">From the EXTOXNET data on environmental fate make a qualitative judgment about leaching potential.
</t>
        </r>
      </text>
    </comment>
    <comment ref="D3238" authorId="0" shapeId="0" xr:uid="{338DEBA2-9E79-4771-97FF-21B3B4B476FB}">
      <text>
        <r>
          <rPr>
            <sz val="8"/>
            <color indexed="81"/>
            <rFont val="Tahoma"/>
            <family val="2"/>
          </rPr>
          <t xml:space="preserve">Use EXTOXNET Environmental fate section to get available information on half life of biological activity on vegetation
</t>
        </r>
      </text>
    </comment>
    <comment ref="D3239" authorId="0" shapeId="0" xr:uid="{8507AF25-985B-4947-A643-E6C17D609926}">
      <text>
        <r>
          <rPr>
            <sz val="8"/>
            <color indexed="81"/>
            <rFont val="Tahoma"/>
            <family val="2"/>
          </rPr>
          <t xml:space="preserve">Toxicity to birds - 8 day LC50
N.B.  mg/l as quoted by EXTOXNET is the same as parts per million (ppm)
</t>
        </r>
      </text>
    </comment>
    <comment ref="D3240" authorId="0" shapeId="0" xr:uid="{D24A7303-3CD5-41A3-8D79-BDBFC5C8B0FD}">
      <text>
        <r>
          <rPr>
            <sz val="8"/>
            <color indexed="81"/>
            <rFont val="Tahoma"/>
            <family val="2"/>
          </rPr>
          <t xml:space="preserve">Toxicity to fish - 96 hr LC50
N.B.  mg/l as quoted by EXTOXNET is the same as parts per million (ppm)
</t>
        </r>
      </text>
    </comment>
    <comment ref="D3241" authorId="0" shapeId="0" xr:uid="{0865E925-EAD4-4CC3-8D1E-8C0CACC7C998}">
      <text>
        <r>
          <rPr>
            <sz val="8"/>
            <color indexed="81"/>
            <rFont val="Tahoma"/>
            <family val="2"/>
          </rPr>
          <t xml:space="preserve">EXTOXNET site usually provides a qualitative judgment on the impact of a chemical on bees
</t>
        </r>
      </text>
    </comment>
    <comment ref="D3242" authorId="0" shapeId="0" xr:uid="{CAAA0F37-CAE7-48C9-A532-EB05CDAB04BE}">
      <text>
        <r>
          <rPr>
            <sz val="8"/>
            <color indexed="81"/>
            <rFont val="Tahoma"/>
            <family val="2"/>
          </rPr>
          <t xml:space="preserve">EXTOXNET site usually provides a qualitative judgment on the impact of a chemical on beneficial arthropods
</t>
        </r>
      </text>
    </comment>
    <comment ref="D3266" authorId="0" shapeId="0" xr:uid="{614A8E51-C355-4544-B5D2-6F51566903EA}">
      <text>
        <r>
          <rPr>
            <sz val="8"/>
            <color indexed="81"/>
            <rFont val="Tahoma"/>
            <family val="2"/>
          </rPr>
          <t>Is the chemical in question systemic? or non systemic?  In the case of herbicides non-systemic status is assumed because they are not used on food crops.</t>
        </r>
      </text>
    </comment>
    <comment ref="D3267" authorId="0" shapeId="0" xr:uid="{FEE28259-7BB4-4595-A56E-961CAF561C5B}">
      <text>
        <r>
          <rPr>
            <sz val="8"/>
            <color indexed="81"/>
            <rFont val="Tahoma"/>
            <family val="2"/>
          </rPr>
          <t xml:space="preserve">Acute dermal - LD50 for Rabbits/Rats (mg/kg)
</t>
        </r>
      </text>
    </comment>
    <comment ref="D3268" authorId="0" shapeId="0" xr:uid="{C12256F8-AB72-4FF4-9DFA-C91AE4815F1F}">
      <text>
        <r>
          <rPr>
            <sz val="8"/>
            <color indexed="81"/>
            <rFont val="Tahoma"/>
            <family val="2"/>
          </rPr>
          <t xml:space="preserve">Are there reports of long term reproductive effects (ability to produce offspring) due to exposure to the chemical in question
</t>
        </r>
      </text>
    </comment>
    <comment ref="D3269" authorId="0" shapeId="0" xr:uid="{8853C715-D1CD-4612-91C3-C9FD77410C4E}">
      <text>
        <r>
          <rPr>
            <sz val="8"/>
            <color indexed="81"/>
            <rFont val="Tahoma"/>
            <family val="2"/>
          </rPr>
          <t xml:space="preserve">Are there reports of long term teratogenic effects (deformities in unborn offspring) due to exposure to the chemical in question
</t>
        </r>
      </text>
    </comment>
    <comment ref="D3270" authorId="0" shapeId="0" xr:uid="{0E699A44-54BE-47C0-A037-FDEE62B3413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271" authorId="0" shapeId="0" xr:uid="{F1EAF5FD-E287-486A-89D4-38D82E295AD0}">
      <text>
        <r>
          <rPr>
            <sz val="8"/>
            <color indexed="81"/>
            <rFont val="Tahoma"/>
            <family val="2"/>
          </rPr>
          <t xml:space="preserve">Are there reports of long term oncogenic effects (tumour growth) due to exposure to the chemical in question
</t>
        </r>
      </text>
    </comment>
    <comment ref="D3272" authorId="0" shapeId="0" xr:uid="{4B8339E9-21E8-4286-BC35-41FBBAFB3B3E}">
      <text>
        <r>
          <rPr>
            <sz val="8"/>
            <color indexed="81"/>
            <rFont val="Tahoma"/>
            <family val="2"/>
          </rPr>
          <t>Soil residue half life in days</t>
        </r>
      </text>
    </comment>
    <comment ref="D3273" authorId="0" shapeId="0" xr:uid="{2BE42CA7-C259-42D5-AB01-2F0F39DE83EF}">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274" authorId="0" shapeId="0" xr:uid="{ED107EFD-D0C9-46AE-ACA2-F0489FFB6D92}">
      <text>
        <r>
          <rPr>
            <sz val="8"/>
            <color indexed="81"/>
            <rFont val="Tahoma"/>
            <family val="2"/>
          </rPr>
          <t xml:space="preserve">From the EXTOXNET data on environmental fate make a qualitative judgment about leaching potential.
</t>
        </r>
      </text>
    </comment>
    <comment ref="D3275" authorId="0" shapeId="0" xr:uid="{1274263D-5A7F-4850-A649-BB280B22B3C7}">
      <text>
        <r>
          <rPr>
            <sz val="8"/>
            <color indexed="81"/>
            <rFont val="Tahoma"/>
            <family val="2"/>
          </rPr>
          <t xml:space="preserve">Use EXTOXNET Environmental fate section to get available information on half life of biological activity on vegetation
</t>
        </r>
      </text>
    </comment>
    <comment ref="D3276" authorId="0" shapeId="0" xr:uid="{C681E20A-1C32-44DD-B201-13DB36535A69}">
      <text>
        <r>
          <rPr>
            <sz val="8"/>
            <color indexed="81"/>
            <rFont val="Tahoma"/>
            <family val="2"/>
          </rPr>
          <t xml:space="preserve">Toxicity to birds - 8 day LC50
N.B.  mg/l as quoted by EXTOXNET is the same as parts per million (ppm)
</t>
        </r>
      </text>
    </comment>
    <comment ref="D3277" authorId="0" shapeId="0" xr:uid="{E76559D2-A3C5-4477-8B48-AADD671CE020}">
      <text>
        <r>
          <rPr>
            <sz val="8"/>
            <color indexed="81"/>
            <rFont val="Tahoma"/>
            <family val="2"/>
          </rPr>
          <t xml:space="preserve">Toxicity to fish - 96 hr LC50
N.B.  mg/l as quoted by EXTOXNET is the same as parts per million (ppm)
</t>
        </r>
      </text>
    </comment>
    <comment ref="D3278" authorId="0" shapeId="0" xr:uid="{62A9CFD6-4207-45B4-BBF3-80029A222134}">
      <text>
        <r>
          <rPr>
            <sz val="8"/>
            <color indexed="81"/>
            <rFont val="Tahoma"/>
            <family val="2"/>
          </rPr>
          <t xml:space="preserve">EXTOXNET site usually provides a qualitative judgment on the impact of a chemical on bees
</t>
        </r>
      </text>
    </comment>
    <comment ref="D3279" authorId="0" shapeId="0" xr:uid="{59A4270B-3FCF-42DC-96BB-4D3A2E8F1C69}">
      <text>
        <r>
          <rPr>
            <sz val="8"/>
            <color indexed="81"/>
            <rFont val="Tahoma"/>
            <family val="2"/>
          </rPr>
          <t xml:space="preserve">EXTOXNET site usually provides a qualitative judgment on the impact of a chemical on beneficial arthropods
</t>
        </r>
      </text>
    </comment>
    <comment ref="D3303" authorId="0" shapeId="0" xr:uid="{555C94C8-98AF-42A4-BF4A-A99D7E3EDFE1}">
      <text>
        <r>
          <rPr>
            <sz val="8"/>
            <color indexed="81"/>
            <rFont val="Tahoma"/>
            <family val="2"/>
          </rPr>
          <t>Is the chemical in question systemic? or non systemic?  In the case of herbicides non-systemic status is assumed because they are not used on food crops.</t>
        </r>
      </text>
    </comment>
    <comment ref="D3304" authorId="0" shapeId="0" xr:uid="{92EDE3E4-3442-4486-B29D-C3C763F3B87A}">
      <text>
        <r>
          <rPr>
            <sz val="8"/>
            <color indexed="81"/>
            <rFont val="Tahoma"/>
            <family val="2"/>
          </rPr>
          <t xml:space="preserve">Acute dermal - LD50 for Rabbits/Rats (mg/kg)
</t>
        </r>
      </text>
    </comment>
    <comment ref="D3305" authorId="0" shapeId="0" xr:uid="{254F9143-D736-40F1-BE5A-9E814CB4ECD0}">
      <text>
        <r>
          <rPr>
            <sz val="8"/>
            <color indexed="81"/>
            <rFont val="Tahoma"/>
            <family val="2"/>
          </rPr>
          <t xml:space="preserve">Are there reports of long term reproductive effects (ability to produce offspring) due to exposure to the chemical in question
</t>
        </r>
      </text>
    </comment>
    <comment ref="D3306" authorId="0" shapeId="0" xr:uid="{02186BA6-9B30-4DC6-B6B1-B60E32FAD705}">
      <text>
        <r>
          <rPr>
            <sz val="8"/>
            <color indexed="81"/>
            <rFont val="Tahoma"/>
            <family val="2"/>
          </rPr>
          <t xml:space="preserve">Are there reports of long term teratogenic effects (deformities in unborn offspring) due to exposure to the chemical in question
</t>
        </r>
      </text>
    </comment>
    <comment ref="D3307" authorId="0" shapeId="0" xr:uid="{228929C8-B12F-4B4C-ADCD-ADBF95651F4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308" authorId="0" shapeId="0" xr:uid="{A4E3E5A4-2B17-45BA-9F6F-7D7192D0E4A9}">
      <text>
        <r>
          <rPr>
            <sz val="8"/>
            <color indexed="81"/>
            <rFont val="Tahoma"/>
            <family val="2"/>
          </rPr>
          <t xml:space="preserve">Are there reports of long term oncogenic effects (tumour growth) due to exposure to the chemical in question
</t>
        </r>
      </text>
    </comment>
    <comment ref="D3309" authorId="0" shapeId="0" xr:uid="{5B74195D-C405-4C06-8A9B-A0BF7DAB8F48}">
      <text>
        <r>
          <rPr>
            <sz val="8"/>
            <color indexed="81"/>
            <rFont val="Tahoma"/>
            <family val="2"/>
          </rPr>
          <t>Soil residue half life in days</t>
        </r>
      </text>
    </comment>
    <comment ref="D3310" authorId="0" shapeId="0" xr:uid="{8B0337E4-3068-4201-A6E5-B0E248F8B068}">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311" authorId="0" shapeId="0" xr:uid="{ACF551F7-B1F4-4E5C-B3EB-BF7DB8EF37B3}">
      <text>
        <r>
          <rPr>
            <sz val="8"/>
            <color indexed="81"/>
            <rFont val="Tahoma"/>
            <family val="2"/>
          </rPr>
          <t xml:space="preserve">From the EXTOXNET data on environmental fate make a qualitative judgment about leaching potential.
</t>
        </r>
      </text>
    </comment>
    <comment ref="D3312" authorId="0" shapeId="0" xr:uid="{AA0853D1-3CC8-4CAD-8CDC-7B50FFA3F3E0}">
      <text>
        <r>
          <rPr>
            <sz val="8"/>
            <color indexed="81"/>
            <rFont val="Tahoma"/>
            <family val="2"/>
          </rPr>
          <t xml:space="preserve">Use EXTOXNET Environmental fate section to get available information on half life of biological activity on vegetation
</t>
        </r>
      </text>
    </comment>
    <comment ref="D3313" authorId="0" shapeId="0" xr:uid="{68C73E56-A1FC-4B78-BFE9-3B7068C45E8C}">
      <text>
        <r>
          <rPr>
            <sz val="8"/>
            <color indexed="81"/>
            <rFont val="Tahoma"/>
            <family val="2"/>
          </rPr>
          <t xml:space="preserve">Toxicity to birds - 8 day LC50
N.B.  mg/l as quoted by EXTOXNET is the same as parts per million (ppm)
</t>
        </r>
      </text>
    </comment>
    <comment ref="D3314" authorId="0" shapeId="0" xr:uid="{58C9AC56-8942-4DA3-A0BE-4A02BCA01F42}">
      <text>
        <r>
          <rPr>
            <sz val="8"/>
            <color indexed="81"/>
            <rFont val="Tahoma"/>
            <family val="2"/>
          </rPr>
          <t xml:space="preserve">Toxicity to fish - 96 hr LC50
N.B.  mg/l as quoted by EXTOXNET is the same as parts per million (ppm)
</t>
        </r>
      </text>
    </comment>
    <comment ref="D3315" authorId="0" shapeId="0" xr:uid="{B3307522-DFF4-4939-9CA1-57CD75496386}">
      <text>
        <r>
          <rPr>
            <sz val="8"/>
            <color indexed="81"/>
            <rFont val="Tahoma"/>
            <family val="2"/>
          </rPr>
          <t xml:space="preserve">EXTOXNET site usually provides a qualitative judgment on the impact of a chemical on bees
</t>
        </r>
      </text>
    </comment>
    <comment ref="D3316" authorId="0" shapeId="0" xr:uid="{71D668B4-E886-40D6-80F6-99D369928AB8}">
      <text>
        <r>
          <rPr>
            <sz val="8"/>
            <color indexed="81"/>
            <rFont val="Tahoma"/>
            <family val="2"/>
          </rPr>
          <t xml:space="preserve">EXTOXNET site usually provides a qualitative judgment on the impact of a chemical on beneficial arthropods
</t>
        </r>
      </text>
    </comment>
    <comment ref="D3340" authorId="0" shapeId="0" xr:uid="{8576FEF3-B9ED-40C4-BB2B-97654754C393}">
      <text>
        <r>
          <rPr>
            <sz val="8"/>
            <color indexed="81"/>
            <rFont val="Tahoma"/>
            <family val="2"/>
          </rPr>
          <t>Is the chemical in question systemic? or non systemic?  In the case of herbicides non-systemic status is assumed because they are not used on food crops.</t>
        </r>
      </text>
    </comment>
    <comment ref="D3341" authorId="0" shapeId="0" xr:uid="{2BCC16BE-1DA3-4A48-B052-54DEA98F8FCA}">
      <text>
        <r>
          <rPr>
            <sz val="8"/>
            <color indexed="81"/>
            <rFont val="Tahoma"/>
            <family val="2"/>
          </rPr>
          <t xml:space="preserve">Acute dermal - LD50 for Rabbits/Rats (mg/kg)
</t>
        </r>
      </text>
    </comment>
    <comment ref="D3342" authorId="0" shapeId="0" xr:uid="{B460DD96-67FE-474F-826D-EA3CFEA72BA5}">
      <text>
        <r>
          <rPr>
            <sz val="8"/>
            <color indexed="81"/>
            <rFont val="Tahoma"/>
            <family val="2"/>
          </rPr>
          <t xml:space="preserve">Are there reports of long term reproductive effects (ability to produce offspring) due to exposure to the chemical in question
</t>
        </r>
      </text>
    </comment>
    <comment ref="D3343" authorId="0" shapeId="0" xr:uid="{EA03C3AF-9480-4768-9F76-E89869928B6C}">
      <text>
        <r>
          <rPr>
            <sz val="8"/>
            <color indexed="81"/>
            <rFont val="Tahoma"/>
            <family val="2"/>
          </rPr>
          <t xml:space="preserve">Are there reports of long term teratogenic effects (deformities in unborn offspring) due to exposure to the chemical in question
</t>
        </r>
      </text>
    </comment>
    <comment ref="D3344" authorId="0" shapeId="0" xr:uid="{3FE593D7-7221-4FE6-BBBC-A65958A0486E}">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345" authorId="0" shapeId="0" xr:uid="{39B38585-E89B-4C49-8EBF-832B5F1C4243}">
      <text>
        <r>
          <rPr>
            <sz val="8"/>
            <color indexed="81"/>
            <rFont val="Tahoma"/>
            <family val="2"/>
          </rPr>
          <t xml:space="preserve">Are there reports of long term oncogenic effects (tumour growth) due to exposure to the chemical in question
</t>
        </r>
      </text>
    </comment>
    <comment ref="D3346" authorId="0" shapeId="0" xr:uid="{AE7B0DCB-1ED4-40CE-9806-0A2B2696C5B9}">
      <text>
        <r>
          <rPr>
            <sz val="8"/>
            <color indexed="81"/>
            <rFont val="Tahoma"/>
            <family val="2"/>
          </rPr>
          <t>Soil residue half life in days</t>
        </r>
      </text>
    </comment>
    <comment ref="D3347" authorId="0" shapeId="0" xr:uid="{842B12A7-DF19-4DFB-B84E-D581FEE6AD67}">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348" authorId="0" shapeId="0" xr:uid="{EE14B00D-5277-4E5B-84CF-9955D936AD33}">
      <text>
        <r>
          <rPr>
            <sz val="8"/>
            <color indexed="81"/>
            <rFont val="Tahoma"/>
            <family val="2"/>
          </rPr>
          <t xml:space="preserve">From the EXTOXNET data on environmental fate make a qualitative judgment about leaching potential.
</t>
        </r>
      </text>
    </comment>
    <comment ref="D3349" authorId="0" shapeId="0" xr:uid="{3F6839DA-382E-4270-8C80-AAD1EB850549}">
      <text>
        <r>
          <rPr>
            <sz val="8"/>
            <color indexed="81"/>
            <rFont val="Tahoma"/>
            <family val="2"/>
          </rPr>
          <t xml:space="preserve">Use EXTOXNET Environmental fate section to get available information on half life of biological activity on vegetation
</t>
        </r>
      </text>
    </comment>
    <comment ref="D3350" authorId="0" shapeId="0" xr:uid="{64B318C4-ED16-4DB9-8187-677E8E59F388}">
      <text>
        <r>
          <rPr>
            <sz val="8"/>
            <color indexed="81"/>
            <rFont val="Tahoma"/>
            <family val="2"/>
          </rPr>
          <t xml:space="preserve">Toxicity to birds - 8 day LC50
N.B.  mg/l as quoted by EXTOXNET is the same as parts per million (ppm)
</t>
        </r>
      </text>
    </comment>
    <comment ref="D3351" authorId="0" shapeId="0" xr:uid="{8C20F130-D594-4A90-A153-5F75AA662928}">
      <text>
        <r>
          <rPr>
            <sz val="8"/>
            <color indexed="81"/>
            <rFont val="Tahoma"/>
            <family val="2"/>
          </rPr>
          <t xml:space="preserve">Toxicity to fish - 96 hr LC50
N.B.  mg/l as quoted by EXTOXNET is the same as parts per million (ppm)
</t>
        </r>
      </text>
    </comment>
    <comment ref="D3352" authorId="0" shapeId="0" xr:uid="{BAFD7B1D-FAE8-48FA-A283-4362BB531A7B}">
      <text>
        <r>
          <rPr>
            <sz val="8"/>
            <color indexed="81"/>
            <rFont val="Tahoma"/>
            <family val="2"/>
          </rPr>
          <t xml:space="preserve">EXTOXNET site usually provides a qualitative judgment on the impact of a chemical on bees
</t>
        </r>
      </text>
    </comment>
    <comment ref="D3353" authorId="0" shapeId="0" xr:uid="{EAC76096-4F46-45B7-AB69-7650FD945DB1}">
      <text>
        <r>
          <rPr>
            <sz val="8"/>
            <color indexed="81"/>
            <rFont val="Tahoma"/>
            <family val="2"/>
          </rPr>
          <t xml:space="preserve">EXTOXNET site usually provides a qualitative judgment on the impact of a chemical on beneficial arthropods
</t>
        </r>
      </text>
    </comment>
    <comment ref="D3377" authorId="0" shapeId="0" xr:uid="{9801E6D6-46AA-4014-AC6B-92556C48AAB5}">
      <text>
        <r>
          <rPr>
            <sz val="8"/>
            <color indexed="81"/>
            <rFont val="Tahoma"/>
            <family val="2"/>
          </rPr>
          <t>Is the chemical in question systemic? or non systemic?  In the case of herbicides non-systemic status is assumed because they are not used on food crops.</t>
        </r>
      </text>
    </comment>
    <comment ref="D3378" authorId="0" shapeId="0" xr:uid="{CA8F1CFF-F002-451F-AD55-30A613D93039}">
      <text>
        <r>
          <rPr>
            <sz val="8"/>
            <color indexed="81"/>
            <rFont val="Tahoma"/>
            <family val="2"/>
          </rPr>
          <t xml:space="preserve">Acute dermal - LD50 for Rabbits/Rats (mg/kg)
</t>
        </r>
      </text>
    </comment>
    <comment ref="D3379" authorId="0" shapeId="0" xr:uid="{75D901D8-FFB7-4D9B-BAD7-D3C209587C44}">
      <text>
        <r>
          <rPr>
            <sz val="8"/>
            <color indexed="81"/>
            <rFont val="Tahoma"/>
            <family val="2"/>
          </rPr>
          <t xml:space="preserve">Are there reports of long term reproductive effects (ability to produce offspring) due to exposure to the chemical in question
</t>
        </r>
      </text>
    </comment>
    <comment ref="D3380" authorId="0" shapeId="0" xr:uid="{E630F11E-F245-4096-AAFA-BE8A4A8FB9B6}">
      <text>
        <r>
          <rPr>
            <sz val="8"/>
            <color indexed="81"/>
            <rFont val="Tahoma"/>
            <family val="2"/>
          </rPr>
          <t xml:space="preserve">Are there reports of long term teratogenic effects (deformities in unborn offspring) due to exposure to the chemical in question
</t>
        </r>
      </text>
    </comment>
    <comment ref="D3381" authorId="0" shapeId="0" xr:uid="{6269BFBD-DB01-4212-9834-8FD9B2A4F550}">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382" authorId="0" shapeId="0" xr:uid="{777CDF8F-633B-483C-A291-869B8B419CCF}">
      <text>
        <r>
          <rPr>
            <sz val="8"/>
            <color indexed="81"/>
            <rFont val="Tahoma"/>
            <family val="2"/>
          </rPr>
          <t xml:space="preserve">Are there reports of long term oncogenic effects (tumour growth) due to exposure to the chemical in question
</t>
        </r>
      </text>
    </comment>
    <comment ref="D3383" authorId="0" shapeId="0" xr:uid="{EBA8CAFB-48DF-410A-A199-2517765CFA6A}">
      <text>
        <r>
          <rPr>
            <sz val="8"/>
            <color indexed="81"/>
            <rFont val="Tahoma"/>
            <family val="2"/>
          </rPr>
          <t>Soil residue half life in days</t>
        </r>
      </text>
    </comment>
    <comment ref="D3384" authorId="0" shapeId="0" xr:uid="{47926821-96B0-4E9A-A9F1-84D00A94F540}">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385" authorId="0" shapeId="0" xr:uid="{AB77830C-4D61-4D86-8B55-74DC9B14C3FC}">
      <text>
        <r>
          <rPr>
            <sz val="8"/>
            <color indexed="81"/>
            <rFont val="Tahoma"/>
            <family val="2"/>
          </rPr>
          <t xml:space="preserve">From the EXTOXNET data on environmental fate make a qualitative judgment about leaching potential.
</t>
        </r>
      </text>
    </comment>
    <comment ref="D3386" authorId="0" shapeId="0" xr:uid="{E4F08735-C6FD-4423-9579-64A39A4E3B47}">
      <text>
        <r>
          <rPr>
            <sz val="8"/>
            <color indexed="81"/>
            <rFont val="Tahoma"/>
            <family val="2"/>
          </rPr>
          <t xml:space="preserve">Use EXTOXNET Environmental fate section to get available information on half life of biological activity on vegetation
</t>
        </r>
      </text>
    </comment>
    <comment ref="D3387" authorId="0" shapeId="0" xr:uid="{F9BA1907-CD32-4CA6-B5E3-8CDD95C9B703}">
      <text>
        <r>
          <rPr>
            <sz val="8"/>
            <color indexed="81"/>
            <rFont val="Tahoma"/>
            <family val="2"/>
          </rPr>
          <t xml:space="preserve">Toxicity to birds - 8 day LC50
N.B.  mg/l as quoted by EXTOXNET is the same as parts per million (ppm)
</t>
        </r>
      </text>
    </comment>
    <comment ref="D3388" authorId="0" shapeId="0" xr:uid="{B1A08978-3829-489A-B3BD-136E305D0A38}">
      <text>
        <r>
          <rPr>
            <sz val="8"/>
            <color indexed="81"/>
            <rFont val="Tahoma"/>
            <family val="2"/>
          </rPr>
          <t xml:space="preserve">Toxicity to fish - 96 hr LC50
N.B.  mg/l as quoted by EXTOXNET is the same as parts per million (ppm)
</t>
        </r>
      </text>
    </comment>
    <comment ref="D3389" authorId="0" shapeId="0" xr:uid="{1FE802F7-ACAC-442E-90C4-AC022045D4DF}">
      <text>
        <r>
          <rPr>
            <sz val="8"/>
            <color indexed="81"/>
            <rFont val="Tahoma"/>
            <family val="2"/>
          </rPr>
          <t xml:space="preserve">EXTOXNET site usually provides a qualitative judgment on the impact of a chemical on bees
</t>
        </r>
      </text>
    </comment>
    <comment ref="D3390" authorId="0" shapeId="0" xr:uid="{1D1397CA-B5D0-4572-9A8A-6FECA025E244}">
      <text>
        <r>
          <rPr>
            <sz val="8"/>
            <color indexed="81"/>
            <rFont val="Tahoma"/>
            <family val="2"/>
          </rPr>
          <t xml:space="preserve">EXTOXNET site usually provides a qualitative judgment on the impact of a chemical on beneficial arthropods
</t>
        </r>
      </text>
    </comment>
    <comment ref="D3414" authorId="0" shapeId="0" xr:uid="{F9522700-69A4-442E-9590-297CF09AA576}">
      <text>
        <r>
          <rPr>
            <sz val="8"/>
            <color indexed="81"/>
            <rFont val="Tahoma"/>
            <family val="2"/>
          </rPr>
          <t>Is the chemical in question systemic? or non systemic?  In the case of herbicides non-systemic status is assumed because they are not used on food crops.</t>
        </r>
      </text>
    </comment>
    <comment ref="D3415" authorId="0" shapeId="0" xr:uid="{601052F3-120A-46E0-825D-E559CF04C00A}">
      <text>
        <r>
          <rPr>
            <sz val="8"/>
            <color indexed="81"/>
            <rFont val="Tahoma"/>
            <family val="2"/>
          </rPr>
          <t xml:space="preserve">Acute dermal - LD50 for Rabbits/Rats (mg/kg)
</t>
        </r>
      </text>
    </comment>
    <comment ref="D3416" authorId="0" shapeId="0" xr:uid="{1A4533D2-C457-4964-90CC-849659F8CF27}">
      <text>
        <r>
          <rPr>
            <sz val="8"/>
            <color indexed="81"/>
            <rFont val="Tahoma"/>
            <family val="2"/>
          </rPr>
          <t xml:space="preserve">Are there reports of long term reproductive effects (ability to produce offspring) due to exposure to the chemical in question
</t>
        </r>
      </text>
    </comment>
    <comment ref="D3417" authorId="0" shapeId="0" xr:uid="{84C8F9FA-113A-49A2-9707-9825E5E131AE}">
      <text>
        <r>
          <rPr>
            <sz val="8"/>
            <color indexed="81"/>
            <rFont val="Tahoma"/>
            <family val="2"/>
          </rPr>
          <t xml:space="preserve">Are there reports of long term teratogenic effects (deformities in unborn offspring) due to exposure to the chemical in question
</t>
        </r>
      </text>
    </comment>
    <comment ref="D3418" authorId="0" shapeId="0" xr:uid="{542E2CC3-BBD8-4EC6-873C-221EC8A27BED}">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419" authorId="0" shapeId="0" xr:uid="{70D9B6D2-D74C-4A57-84E2-310B10576B1C}">
      <text>
        <r>
          <rPr>
            <sz val="8"/>
            <color indexed="81"/>
            <rFont val="Tahoma"/>
            <family val="2"/>
          </rPr>
          <t xml:space="preserve">Are there reports of long term oncogenic effects (tumour growth) due to exposure to the chemical in question
</t>
        </r>
      </text>
    </comment>
    <comment ref="D3420" authorId="0" shapeId="0" xr:uid="{AF8ED411-1724-4888-A6E0-FE026155BABD}">
      <text>
        <r>
          <rPr>
            <sz val="8"/>
            <color indexed="81"/>
            <rFont val="Tahoma"/>
            <family val="2"/>
          </rPr>
          <t>Soil residue half life in days</t>
        </r>
      </text>
    </comment>
    <comment ref="D3421" authorId="0" shapeId="0" xr:uid="{D2A3206C-2FED-46D2-9C33-3B4AF1CB8843}">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422" authorId="0" shapeId="0" xr:uid="{8F65D802-1F48-4234-ABE8-5C7364259BC3}">
      <text>
        <r>
          <rPr>
            <sz val="8"/>
            <color indexed="81"/>
            <rFont val="Tahoma"/>
            <family val="2"/>
          </rPr>
          <t xml:space="preserve">From the EXTOXNET data on environmental fate make a qualitative judgment about leaching potential.
</t>
        </r>
      </text>
    </comment>
    <comment ref="D3423" authorId="0" shapeId="0" xr:uid="{B9FC3B21-A419-402C-8EA5-84904470ADE7}">
      <text>
        <r>
          <rPr>
            <sz val="8"/>
            <color indexed="81"/>
            <rFont val="Tahoma"/>
            <family val="2"/>
          </rPr>
          <t xml:space="preserve">Use EXTOXNET Environmental fate section to get available information on half life of biological activity on vegetation
</t>
        </r>
      </text>
    </comment>
    <comment ref="D3424" authorId="0" shapeId="0" xr:uid="{98DF4399-811F-4B24-B6FE-16611E3D9921}">
      <text>
        <r>
          <rPr>
            <sz val="8"/>
            <color indexed="81"/>
            <rFont val="Tahoma"/>
            <family val="2"/>
          </rPr>
          <t xml:space="preserve">Toxicity to birds - 8 day LC50
N.B.  mg/l as quoted by EXTOXNET is the same as parts per million (ppm)
</t>
        </r>
      </text>
    </comment>
    <comment ref="D3425" authorId="0" shapeId="0" xr:uid="{6A0D1B2F-4CB5-43B5-A5C8-16FA8B6E3584}">
      <text>
        <r>
          <rPr>
            <sz val="8"/>
            <color indexed="81"/>
            <rFont val="Tahoma"/>
            <family val="2"/>
          </rPr>
          <t xml:space="preserve">Toxicity to fish - 96 hr LC50
N.B.  mg/l as quoted by EXTOXNET is the same as parts per million (ppm)
</t>
        </r>
      </text>
    </comment>
    <comment ref="D3426" authorId="0" shapeId="0" xr:uid="{0304FCC2-4E1C-4A7B-943F-89B71A1CE849}">
      <text>
        <r>
          <rPr>
            <sz val="8"/>
            <color indexed="81"/>
            <rFont val="Tahoma"/>
            <family val="2"/>
          </rPr>
          <t xml:space="preserve">EXTOXNET site usually provides a qualitative judgment on the impact of a chemical on bees
</t>
        </r>
      </text>
    </comment>
    <comment ref="D3427" authorId="0" shapeId="0" xr:uid="{4F9194F5-46E1-4A38-8D50-E1FB60F06155}">
      <text>
        <r>
          <rPr>
            <sz val="8"/>
            <color indexed="81"/>
            <rFont val="Tahoma"/>
            <family val="2"/>
          </rPr>
          <t xml:space="preserve">EXTOXNET site usually provides a qualitative judgment on the impact of a chemical on beneficial arthropods
</t>
        </r>
      </text>
    </comment>
    <comment ref="D3451" authorId="0" shapeId="0" xr:uid="{9929B88B-5DD7-4A00-9338-8BC601405D75}">
      <text>
        <r>
          <rPr>
            <sz val="8"/>
            <color indexed="81"/>
            <rFont val="Tahoma"/>
            <family val="2"/>
          </rPr>
          <t>Is the chemical in question systemic? or non systemic?  In the case of herbicides non-systemic status is assumed because they are not used on food crops.</t>
        </r>
      </text>
    </comment>
    <comment ref="D3452" authorId="0" shapeId="0" xr:uid="{5918F15B-8D1D-4974-9CDD-F5BC4A2385AE}">
      <text>
        <r>
          <rPr>
            <sz val="8"/>
            <color indexed="81"/>
            <rFont val="Tahoma"/>
            <family val="2"/>
          </rPr>
          <t xml:space="preserve">Acute dermal - LD50 for Rabbits/Rats (mg/kg)
</t>
        </r>
      </text>
    </comment>
    <comment ref="D3453" authorId="0" shapeId="0" xr:uid="{4AF178F7-7894-497D-9540-BB6815FC4D15}">
      <text>
        <r>
          <rPr>
            <sz val="8"/>
            <color indexed="81"/>
            <rFont val="Tahoma"/>
            <family val="2"/>
          </rPr>
          <t xml:space="preserve">Are there reports of long term reproductive effects (ability to produce offspring) due to exposure to the chemical in question
</t>
        </r>
      </text>
    </comment>
    <comment ref="D3454" authorId="0" shapeId="0" xr:uid="{C6556631-4037-4FD1-965A-6D543FB7071B}">
      <text>
        <r>
          <rPr>
            <sz val="8"/>
            <color indexed="81"/>
            <rFont val="Tahoma"/>
            <family val="2"/>
          </rPr>
          <t xml:space="preserve">Are there reports of long term teratogenic effects (deformities in unborn offspring) due to exposure to the chemical in question
</t>
        </r>
      </text>
    </comment>
    <comment ref="D3455" authorId="0" shapeId="0" xr:uid="{B781F5F1-D998-48B6-B05F-1015B083315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456" authorId="0" shapeId="0" xr:uid="{CA46F328-AD10-4AB4-91E6-2FB4F2B38BC6}">
      <text>
        <r>
          <rPr>
            <sz val="8"/>
            <color indexed="81"/>
            <rFont val="Tahoma"/>
            <family val="2"/>
          </rPr>
          <t xml:space="preserve">Are there reports of long term oncogenic effects (tumour growth) due to exposure to the chemical in question
</t>
        </r>
      </text>
    </comment>
    <comment ref="D3457" authorId="0" shapeId="0" xr:uid="{93BABB08-A6E3-44B7-B78E-C820F0DF022C}">
      <text>
        <r>
          <rPr>
            <sz val="8"/>
            <color indexed="81"/>
            <rFont val="Tahoma"/>
            <family val="2"/>
          </rPr>
          <t>Soil residue half life in days</t>
        </r>
      </text>
    </comment>
    <comment ref="D3458" authorId="0" shapeId="0" xr:uid="{6AE7ECFF-4FE9-420D-BD90-37057C6F772A}">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459" authorId="0" shapeId="0" xr:uid="{D1ED082D-5DC0-487B-B0FE-153EA77A7C6C}">
      <text>
        <r>
          <rPr>
            <sz val="8"/>
            <color indexed="81"/>
            <rFont val="Tahoma"/>
            <family val="2"/>
          </rPr>
          <t xml:space="preserve">From the EXTOXNET data on environmental fate make a qualitative judgment about leaching potential.
</t>
        </r>
      </text>
    </comment>
    <comment ref="D3460" authorId="0" shapeId="0" xr:uid="{26C50930-4423-4A71-ABAB-7AFE47401F1C}">
      <text>
        <r>
          <rPr>
            <sz val="8"/>
            <color indexed="81"/>
            <rFont val="Tahoma"/>
            <family val="2"/>
          </rPr>
          <t xml:space="preserve">Use EXTOXNET Environmental fate section to get available information on half life of biological activity on vegetation
</t>
        </r>
      </text>
    </comment>
    <comment ref="D3461" authorId="0" shapeId="0" xr:uid="{0B58281A-924A-4C35-860E-C42030CE34B0}">
      <text>
        <r>
          <rPr>
            <sz val="8"/>
            <color indexed="81"/>
            <rFont val="Tahoma"/>
            <family val="2"/>
          </rPr>
          <t xml:space="preserve">Toxicity to birds - 8 day LC50
N.B.  mg/l as quoted by EXTOXNET is the same as parts per million (ppm)
</t>
        </r>
      </text>
    </comment>
    <comment ref="D3462" authorId="0" shapeId="0" xr:uid="{EB4F1FFE-E9FC-42A6-9322-13BFA7E402FF}">
      <text>
        <r>
          <rPr>
            <sz val="8"/>
            <color indexed="81"/>
            <rFont val="Tahoma"/>
            <family val="2"/>
          </rPr>
          <t xml:space="preserve">Toxicity to fish - 96 hr LC50
N.B.  mg/l as quoted by EXTOXNET is the same as parts per million (ppm)
</t>
        </r>
      </text>
    </comment>
    <comment ref="D3463" authorId="0" shapeId="0" xr:uid="{7C1B1023-B5D8-452C-8192-9697524B78FB}">
      <text>
        <r>
          <rPr>
            <sz val="8"/>
            <color indexed="81"/>
            <rFont val="Tahoma"/>
            <family val="2"/>
          </rPr>
          <t xml:space="preserve">EXTOXNET site usually provides a qualitative judgment on the impact of a chemical on bees
</t>
        </r>
      </text>
    </comment>
    <comment ref="D3464" authorId="0" shapeId="0" xr:uid="{838AE88A-2C8F-49B3-A207-B5D8E4DF55BC}">
      <text>
        <r>
          <rPr>
            <sz val="8"/>
            <color indexed="81"/>
            <rFont val="Tahoma"/>
            <family val="2"/>
          </rPr>
          <t xml:space="preserve">EXTOXNET site usually provides a qualitative judgment on the impact of a chemical on beneficial arthropods
</t>
        </r>
      </text>
    </comment>
    <comment ref="D3488" authorId="0" shapeId="0" xr:uid="{18E108BF-3680-4677-970F-89D840D24C14}">
      <text>
        <r>
          <rPr>
            <sz val="8"/>
            <color indexed="81"/>
            <rFont val="Tahoma"/>
            <family val="2"/>
          </rPr>
          <t>Is the chemical in question systemic? or non systemic?  In the case of herbicides non-systemic status is assumed because they are not used on food crops.</t>
        </r>
      </text>
    </comment>
    <comment ref="D3489" authorId="0" shapeId="0" xr:uid="{BAF37F59-FD75-4485-8ACA-6CA505721349}">
      <text>
        <r>
          <rPr>
            <sz val="8"/>
            <color indexed="81"/>
            <rFont val="Tahoma"/>
            <family val="2"/>
          </rPr>
          <t xml:space="preserve">Acute dermal - LD50 for Rabbits/Rats (mg/kg)
</t>
        </r>
      </text>
    </comment>
    <comment ref="D3490" authorId="0" shapeId="0" xr:uid="{61EAE7F1-0348-4787-A13D-D71903C23D02}">
      <text>
        <r>
          <rPr>
            <sz val="8"/>
            <color indexed="81"/>
            <rFont val="Tahoma"/>
            <family val="2"/>
          </rPr>
          <t xml:space="preserve">Are there reports of long term reproductive effects (ability to produce offspring) due to exposure to the chemical in question
</t>
        </r>
      </text>
    </comment>
    <comment ref="D3491" authorId="0" shapeId="0" xr:uid="{CACE7974-5EE5-4859-BA56-A77DB71CCCB6}">
      <text>
        <r>
          <rPr>
            <sz val="8"/>
            <color indexed="81"/>
            <rFont val="Tahoma"/>
            <family val="2"/>
          </rPr>
          <t xml:space="preserve">Are there reports of long term teratogenic effects (deformities in unborn offspring) due to exposure to the chemical in question
</t>
        </r>
      </text>
    </comment>
    <comment ref="D3492" authorId="0" shapeId="0" xr:uid="{20EC5CD8-8833-4E0F-BDCD-E64258A15A37}">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493" authorId="0" shapeId="0" xr:uid="{0A0356BB-8210-4750-9430-095F0D9A2D5C}">
      <text>
        <r>
          <rPr>
            <sz val="8"/>
            <color indexed="81"/>
            <rFont val="Tahoma"/>
            <family val="2"/>
          </rPr>
          <t xml:space="preserve">Are there reports of long term oncogenic effects (tumour growth) due to exposure to the chemical in question
</t>
        </r>
      </text>
    </comment>
    <comment ref="D3494" authorId="0" shapeId="0" xr:uid="{ED707A55-6F19-481F-AADF-D71C09D63CD6}">
      <text>
        <r>
          <rPr>
            <sz val="8"/>
            <color indexed="81"/>
            <rFont val="Tahoma"/>
            <family val="2"/>
          </rPr>
          <t>Soil residue half life in days</t>
        </r>
      </text>
    </comment>
    <comment ref="D3495" authorId="0" shapeId="0" xr:uid="{49491C18-AAB1-4AE1-8A53-0B1583B50941}">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496" authorId="0" shapeId="0" xr:uid="{A693AB52-F074-40B0-ACE4-E8596E503791}">
      <text>
        <r>
          <rPr>
            <sz val="8"/>
            <color indexed="81"/>
            <rFont val="Tahoma"/>
            <family val="2"/>
          </rPr>
          <t xml:space="preserve">From the EXTOXNET data on environmental fate make a qualitative judgment about leaching potential.
</t>
        </r>
      </text>
    </comment>
    <comment ref="D3497" authorId="0" shapeId="0" xr:uid="{842666A6-C132-4825-97BB-8C7DD8B4A11C}">
      <text>
        <r>
          <rPr>
            <sz val="8"/>
            <color indexed="81"/>
            <rFont val="Tahoma"/>
            <family val="2"/>
          </rPr>
          <t xml:space="preserve">Use EXTOXNET Environmental fate section to get available information on half life of biological activity on vegetation
</t>
        </r>
      </text>
    </comment>
    <comment ref="D3498" authorId="0" shapeId="0" xr:uid="{4E5441B9-AFF3-48D2-BC79-C154D4E867A5}">
      <text>
        <r>
          <rPr>
            <sz val="8"/>
            <color indexed="81"/>
            <rFont val="Tahoma"/>
            <family val="2"/>
          </rPr>
          <t xml:space="preserve">Toxicity to birds - 8 day LC50
N.B.  mg/l as quoted by EXTOXNET is the same as parts per million (ppm)
</t>
        </r>
      </text>
    </comment>
    <comment ref="D3499" authorId="0" shapeId="0" xr:uid="{C59020EF-A4D2-461C-A444-8AF5E2F671E2}">
      <text>
        <r>
          <rPr>
            <sz val="8"/>
            <color indexed="81"/>
            <rFont val="Tahoma"/>
            <family val="2"/>
          </rPr>
          <t xml:space="preserve">Toxicity to fish - 96 hr LC50
N.B.  mg/l as quoted by EXTOXNET is the same as parts per million (ppm)
</t>
        </r>
      </text>
    </comment>
    <comment ref="D3500" authorId="0" shapeId="0" xr:uid="{23141B7E-6B21-4CC9-98C2-4C3F19F08F47}">
      <text>
        <r>
          <rPr>
            <sz val="8"/>
            <color indexed="81"/>
            <rFont val="Tahoma"/>
            <family val="2"/>
          </rPr>
          <t xml:space="preserve">EXTOXNET site usually provides a qualitative judgment on the impact of a chemical on bees
</t>
        </r>
      </text>
    </comment>
    <comment ref="D3501" authorId="0" shapeId="0" xr:uid="{86918642-E094-4FA4-9158-77FBCCBD3C76}">
      <text>
        <r>
          <rPr>
            <sz val="8"/>
            <color indexed="81"/>
            <rFont val="Tahoma"/>
            <family val="2"/>
          </rPr>
          <t xml:space="preserve">EXTOXNET site usually provides a qualitative judgment on the impact of a chemical on beneficial arthropods
</t>
        </r>
      </text>
    </comment>
    <comment ref="D3525" authorId="0" shapeId="0" xr:uid="{5CFFCB80-2019-4979-9DD8-BE8D54CE9CA3}">
      <text>
        <r>
          <rPr>
            <sz val="8"/>
            <color indexed="81"/>
            <rFont val="Tahoma"/>
            <family val="2"/>
          </rPr>
          <t>Is the chemical in question systemic? or non systemic?  In the case of herbicides non-systemic status is assumed because they are not used on food crops.</t>
        </r>
      </text>
    </comment>
    <comment ref="D3526" authorId="0" shapeId="0" xr:uid="{F4933425-F8B9-4552-B059-02C39D59346E}">
      <text>
        <r>
          <rPr>
            <sz val="8"/>
            <color indexed="81"/>
            <rFont val="Tahoma"/>
            <family val="2"/>
          </rPr>
          <t xml:space="preserve">Acute dermal - LD50 for Rabbits/Rats (mg/kg)
</t>
        </r>
      </text>
    </comment>
    <comment ref="D3527" authorId="0" shapeId="0" xr:uid="{035C08A5-643F-4B68-A21D-5934E7B5509B}">
      <text>
        <r>
          <rPr>
            <sz val="8"/>
            <color indexed="81"/>
            <rFont val="Tahoma"/>
            <family val="2"/>
          </rPr>
          <t xml:space="preserve">Are there reports of long term reproductive effects (ability to produce offspring) due to exposure to the chemical in question
</t>
        </r>
      </text>
    </comment>
    <comment ref="D3528" authorId="0" shapeId="0" xr:uid="{E1446E65-D5BC-4BB8-9C64-551776B7F2FE}">
      <text>
        <r>
          <rPr>
            <sz val="8"/>
            <color indexed="81"/>
            <rFont val="Tahoma"/>
            <family val="2"/>
          </rPr>
          <t xml:space="preserve">Are there reports of long term teratogenic effects (deformities in unborn offspring) due to exposure to the chemical in question
</t>
        </r>
      </text>
    </comment>
    <comment ref="D3529" authorId="0" shapeId="0" xr:uid="{4463F4E6-3763-4BBE-9E85-949A9E98902F}">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530" authorId="0" shapeId="0" xr:uid="{D7BCE06A-F727-41C7-9223-6EC0987968BD}">
      <text>
        <r>
          <rPr>
            <sz val="8"/>
            <color indexed="81"/>
            <rFont val="Tahoma"/>
            <family val="2"/>
          </rPr>
          <t xml:space="preserve">Are there reports of long term oncogenic effects (tumour growth) due to exposure to the chemical in question
</t>
        </r>
      </text>
    </comment>
    <comment ref="D3531" authorId="0" shapeId="0" xr:uid="{94DB17CA-3611-4138-8CDA-624D9C5189EE}">
      <text>
        <r>
          <rPr>
            <sz val="8"/>
            <color indexed="81"/>
            <rFont val="Tahoma"/>
            <family val="2"/>
          </rPr>
          <t>Soil residue half life in days</t>
        </r>
      </text>
    </comment>
    <comment ref="D3532" authorId="0" shapeId="0" xr:uid="{B33A60CF-DD7D-4F17-9271-C9D5A4AA37E4}">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533" authorId="0" shapeId="0" xr:uid="{CCE118FC-785A-426A-B26F-C1F0178FB018}">
      <text>
        <r>
          <rPr>
            <sz val="8"/>
            <color indexed="81"/>
            <rFont val="Tahoma"/>
            <family val="2"/>
          </rPr>
          <t xml:space="preserve">From the EXTOXNET data on environmental fate make a qualitative judgment about leaching potential.
</t>
        </r>
      </text>
    </comment>
    <comment ref="D3534" authorId="0" shapeId="0" xr:uid="{93ADE73C-02CC-4744-BF4E-7021082DE984}">
      <text>
        <r>
          <rPr>
            <sz val="8"/>
            <color indexed="81"/>
            <rFont val="Tahoma"/>
            <family val="2"/>
          </rPr>
          <t xml:space="preserve">Use EXTOXNET Environmental fate section to get available information on half life of biological activity on vegetation
</t>
        </r>
      </text>
    </comment>
    <comment ref="D3535" authorId="0" shapeId="0" xr:uid="{E6B899D5-2DBF-4500-8BE9-ED1E953E9474}">
      <text>
        <r>
          <rPr>
            <sz val="8"/>
            <color indexed="81"/>
            <rFont val="Tahoma"/>
            <family val="2"/>
          </rPr>
          <t xml:space="preserve">Toxicity to birds - 8 day LC50
N.B.  mg/l as quoted by EXTOXNET is the same as parts per million (ppm)
</t>
        </r>
      </text>
    </comment>
    <comment ref="D3536" authorId="0" shapeId="0" xr:uid="{4E7DE0A4-CED1-44B4-8F28-6F11CDE80402}">
      <text>
        <r>
          <rPr>
            <sz val="8"/>
            <color indexed="81"/>
            <rFont val="Tahoma"/>
            <family val="2"/>
          </rPr>
          <t xml:space="preserve">Toxicity to fish - 96 hr LC50
N.B.  mg/l as quoted by EXTOXNET is the same as parts per million (ppm)
</t>
        </r>
      </text>
    </comment>
    <comment ref="D3537" authorId="0" shapeId="0" xr:uid="{E22A038D-EE60-4EBB-8320-34FC5761BF7B}">
      <text>
        <r>
          <rPr>
            <sz val="8"/>
            <color indexed="81"/>
            <rFont val="Tahoma"/>
            <family val="2"/>
          </rPr>
          <t xml:space="preserve">EXTOXNET site usually provides a qualitative judgment on the impact of a chemical on bees
</t>
        </r>
      </text>
    </comment>
    <comment ref="D3538" authorId="0" shapeId="0" xr:uid="{20617D38-C3C3-4667-82D0-84BFFDDDFF38}">
      <text>
        <r>
          <rPr>
            <sz val="8"/>
            <color indexed="81"/>
            <rFont val="Tahoma"/>
            <family val="2"/>
          </rPr>
          <t xml:space="preserve">EXTOXNET site usually provides a qualitative judgment on the impact of a chemical on beneficial arthropods
</t>
        </r>
      </text>
    </comment>
    <comment ref="D3562" authorId="0" shapeId="0" xr:uid="{68EDBF60-4664-40D6-AE92-F8E327121F56}">
      <text>
        <r>
          <rPr>
            <sz val="8"/>
            <color indexed="81"/>
            <rFont val="Tahoma"/>
            <family val="2"/>
          </rPr>
          <t>Is the chemical in question systemic? or non systemic?  In the case of herbicides non-systemic status is assumed because they are not used on food crops.</t>
        </r>
      </text>
    </comment>
    <comment ref="D3563" authorId="0" shapeId="0" xr:uid="{40902C44-19B3-401C-B0AF-289F79B17326}">
      <text>
        <r>
          <rPr>
            <sz val="8"/>
            <color indexed="81"/>
            <rFont val="Tahoma"/>
            <family val="2"/>
          </rPr>
          <t xml:space="preserve">Acute dermal - LD50 for Rabbits/Rats (mg/kg)
</t>
        </r>
      </text>
    </comment>
    <comment ref="D3564" authorId="0" shapeId="0" xr:uid="{35B1FAA7-3FA5-4C9B-9C84-D08C7D856ED9}">
      <text>
        <r>
          <rPr>
            <sz val="8"/>
            <color indexed="81"/>
            <rFont val="Tahoma"/>
            <family val="2"/>
          </rPr>
          <t xml:space="preserve">Are there reports of long term reproductive effects (ability to produce offspring) due to exposure to the chemical in question
</t>
        </r>
      </text>
    </comment>
    <comment ref="D3565" authorId="0" shapeId="0" xr:uid="{9A9B11A0-7AE8-46C8-93D5-7EF6B56EBFBE}">
      <text>
        <r>
          <rPr>
            <sz val="8"/>
            <color indexed="81"/>
            <rFont val="Tahoma"/>
            <family val="2"/>
          </rPr>
          <t xml:space="preserve">Are there reports of long term teratogenic effects (deformities in unborn offspring) due to exposure to the chemical in question
</t>
        </r>
      </text>
    </comment>
    <comment ref="D3566" authorId="0" shapeId="0" xr:uid="{23E00772-675D-4C28-948F-750187CBD1E1}">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567" authorId="0" shapeId="0" xr:uid="{1D6CE3D1-782B-4193-A58F-93D876BB9A90}">
      <text>
        <r>
          <rPr>
            <sz val="8"/>
            <color indexed="81"/>
            <rFont val="Tahoma"/>
            <family val="2"/>
          </rPr>
          <t xml:space="preserve">Are there reports of long term oncogenic effects (tumour growth) due to exposure to the chemical in question
</t>
        </r>
      </text>
    </comment>
    <comment ref="D3568" authorId="0" shapeId="0" xr:uid="{028F5E55-9AF4-4140-B3D6-4EC6BDE588AE}">
      <text>
        <r>
          <rPr>
            <sz val="8"/>
            <color indexed="81"/>
            <rFont val="Tahoma"/>
            <family val="2"/>
          </rPr>
          <t>Soil residue half life in days</t>
        </r>
      </text>
    </comment>
    <comment ref="D3569" authorId="0" shapeId="0" xr:uid="{D833053E-83B2-4EB1-B311-9923433AD5BB}">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570" authorId="0" shapeId="0" xr:uid="{9031EC71-56E8-4C71-BBB8-0A0338136B1A}">
      <text>
        <r>
          <rPr>
            <sz val="8"/>
            <color indexed="81"/>
            <rFont val="Tahoma"/>
            <family val="2"/>
          </rPr>
          <t xml:space="preserve">From the EXTOXNET data on environmental fate make a qualitative judgment about leaching potential.
</t>
        </r>
      </text>
    </comment>
    <comment ref="D3571" authorId="0" shapeId="0" xr:uid="{9B281AFC-3473-4758-9FC6-9E8FCAC12356}">
      <text>
        <r>
          <rPr>
            <sz val="8"/>
            <color indexed="81"/>
            <rFont val="Tahoma"/>
            <family val="2"/>
          </rPr>
          <t xml:space="preserve">Use EXTOXNET Environmental fate section to get available information on half life of biological activity on vegetation
</t>
        </r>
      </text>
    </comment>
    <comment ref="D3572" authorId="0" shapeId="0" xr:uid="{3EB09C7E-6538-4293-9D2F-9039496C7D41}">
      <text>
        <r>
          <rPr>
            <sz val="8"/>
            <color indexed="81"/>
            <rFont val="Tahoma"/>
            <family val="2"/>
          </rPr>
          <t xml:space="preserve">Toxicity to birds - 8 day LC50
N.B.  mg/l as quoted by EXTOXNET is the same as parts per million (ppm)
</t>
        </r>
      </text>
    </comment>
    <comment ref="D3573" authorId="0" shapeId="0" xr:uid="{3311D4E4-31CA-4E20-B3AF-E5BE2277F467}">
      <text>
        <r>
          <rPr>
            <sz val="8"/>
            <color indexed="81"/>
            <rFont val="Tahoma"/>
            <family val="2"/>
          </rPr>
          <t xml:space="preserve">Toxicity to fish - 96 hr LC50
N.B.  mg/l as quoted by EXTOXNET is the same as parts per million (ppm)
</t>
        </r>
      </text>
    </comment>
    <comment ref="D3574" authorId="0" shapeId="0" xr:uid="{7C6D5663-15AE-46CD-9754-0EC3056E6ACF}">
      <text>
        <r>
          <rPr>
            <sz val="8"/>
            <color indexed="81"/>
            <rFont val="Tahoma"/>
            <family val="2"/>
          </rPr>
          <t xml:space="preserve">EXTOXNET site usually provides a qualitative judgment on the impact of a chemical on bees
</t>
        </r>
      </text>
    </comment>
    <comment ref="D3575" authorId="0" shapeId="0" xr:uid="{F7CCB864-4CE1-4A6A-9789-4EE4C3CA08F1}">
      <text>
        <r>
          <rPr>
            <sz val="8"/>
            <color indexed="81"/>
            <rFont val="Tahoma"/>
            <family val="2"/>
          </rPr>
          <t xml:space="preserve">EXTOXNET site usually provides a qualitative judgment on the impact of a chemical on beneficial arthropods
</t>
        </r>
      </text>
    </comment>
    <comment ref="D3599" authorId="0" shapeId="0" xr:uid="{2846B4C1-906D-47FD-8B22-EB7D5B33F4CB}">
      <text>
        <r>
          <rPr>
            <sz val="8"/>
            <color indexed="81"/>
            <rFont val="Tahoma"/>
            <family val="2"/>
          </rPr>
          <t>Is the chemical in question systemic? or non systemic?  In the case of herbicides non-systemic status is assumed because they are not used on food crops.</t>
        </r>
      </text>
    </comment>
    <comment ref="D3600" authorId="0" shapeId="0" xr:uid="{82F96A6F-AD74-400B-B3DE-E0CEBB65563C}">
      <text>
        <r>
          <rPr>
            <sz val="8"/>
            <color indexed="81"/>
            <rFont val="Tahoma"/>
            <family val="2"/>
          </rPr>
          <t xml:space="preserve">Acute dermal - LD50 for Rabbits/Rats (mg/kg)
</t>
        </r>
      </text>
    </comment>
    <comment ref="D3601" authorId="0" shapeId="0" xr:uid="{B5ED7C17-5A55-49FD-B5AC-D82FF8BA05F2}">
      <text>
        <r>
          <rPr>
            <sz val="8"/>
            <color indexed="81"/>
            <rFont val="Tahoma"/>
            <family val="2"/>
          </rPr>
          <t xml:space="preserve">Are there reports of long term reproductive effects (ability to produce offspring) due to exposure to the chemical in question
</t>
        </r>
      </text>
    </comment>
    <comment ref="D3602" authorId="0" shapeId="0" xr:uid="{3B6178B5-387D-40D6-A87F-53D3B7243E59}">
      <text>
        <r>
          <rPr>
            <sz val="8"/>
            <color indexed="81"/>
            <rFont val="Tahoma"/>
            <family val="2"/>
          </rPr>
          <t xml:space="preserve">Are there reports of long term teratogenic effects (deformities in unborn offspring) due to exposure to the chemical in question
</t>
        </r>
      </text>
    </comment>
    <comment ref="D3603" authorId="0" shapeId="0" xr:uid="{1B2426E5-D707-4169-802E-9F4FDA516362}">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604" authorId="0" shapeId="0" xr:uid="{A6CC1F18-7651-45DF-8FF5-770F870AB2FC}">
      <text>
        <r>
          <rPr>
            <sz val="8"/>
            <color indexed="81"/>
            <rFont val="Tahoma"/>
            <family val="2"/>
          </rPr>
          <t xml:space="preserve">Are there reports of long term oncogenic effects (tumour growth) due to exposure to the chemical in question
</t>
        </r>
      </text>
    </comment>
    <comment ref="D3605" authorId="0" shapeId="0" xr:uid="{49F95B3A-D33B-4295-BFF9-2766C07693E8}">
      <text>
        <r>
          <rPr>
            <sz val="8"/>
            <color indexed="81"/>
            <rFont val="Tahoma"/>
            <family val="2"/>
          </rPr>
          <t>Soil residue half life in days</t>
        </r>
      </text>
    </comment>
    <comment ref="D3606" authorId="0" shapeId="0" xr:uid="{C842968E-A85F-4D93-B4C9-49449557140A}">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607" authorId="0" shapeId="0" xr:uid="{33697672-ECDC-495D-B3BB-4FBC53FD6B0A}">
      <text>
        <r>
          <rPr>
            <sz val="8"/>
            <color indexed="81"/>
            <rFont val="Tahoma"/>
            <family val="2"/>
          </rPr>
          <t xml:space="preserve">From the EXTOXNET data on environmental fate make a qualitative judgment about leaching potential.
</t>
        </r>
      </text>
    </comment>
    <comment ref="D3608" authorId="0" shapeId="0" xr:uid="{FD9074E2-80DF-4E4A-82A8-A3EC45A332DE}">
      <text>
        <r>
          <rPr>
            <sz val="8"/>
            <color indexed="81"/>
            <rFont val="Tahoma"/>
            <family val="2"/>
          </rPr>
          <t xml:space="preserve">Use EXTOXNET Environmental fate section to get available information on half life of biological activity on vegetation
</t>
        </r>
      </text>
    </comment>
    <comment ref="D3609" authorId="0" shapeId="0" xr:uid="{1F767079-C5F2-4C72-8803-935718C8D991}">
      <text>
        <r>
          <rPr>
            <sz val="8"/>
            <color indexed="81"/>
            <rFont val="Tahoma"/>
            <family val="2"/>
          </rPr>
          <t xml:space="preserve">Toxicity to birds - 8 day LC50
N.B.  mg/l as quoted by EXTOXNET is the same as parts per million (ppm)
</t>
        </r>
      </text>
    </comment>
    <comment ref="D3610" authorId="0" shapeId="0" xr:uid="{FA21878F-00C2-401F-BA3D-8A2FE2B31D02}">
      <text>
        <r>
          <rPr>
            <sz val="8"/>
            <color indexed="81"/>
            <rFont val="Tahoma"/>
            <family val="2"/>
          </rPr>
          <t xml:space="preserve">Toxicity to fish - 96 hr LC50
N.B.  mg/l as quoted by EXTOXNET is the same as parts per million (ppm)
</t>
        </r>
      </text>
    </comment>
    <comment ref="D3611" authorId="0" shapeId="0" xr:uid="{00155C6B-95DC-45D8-A664-E088589690E3}">
      <text>
        <r>
          <rPr>
            <sz val="8"/>
            <color indexed="81"/>
            <rFont val="Tahoma"/>
            <family val="2"/>
          </rPr>
          <t xml:space="preserve">EXTOXNET site usually provides a qualitative judgment on the impact of a chemical on bees
</t>
        </r>
      </text>
    </comment>
    <comment ref="D3612" authorId="0" shapeId="0" xr:uid="{4D4666C5-66BD-4B1C-AA80-D42CE25F25AE}">
      <text>
        <r>
          <rPr>
            <sz val="8"/>
            <color indexed="81"/>
            <rFont val="Tahoma"/>
            <family val="2"/>
          </rPr>
          <t xml:space="preserve">EXTOXNET site usually provides a qualitative judgment on the impact of a chemical on beneficial arthropods
</t>
        </r>
      </text>
    </comment>
    <comment ref="D3636" authorId="0" shapeId="0" xr:uid="{012E49DA-8689-43FA-AD84-4EB774036184}">
      <text>
        <r>
          <rPr>
            <sz val="8"/>
            <color indexed="81"/>
            <rFont val="Tahoma"/>
            <family val="2"/>
          </rPr>
          <t>Is the chemical in question systemic? or non systemic?  In the case of herbicides non-systemic status is assumed because they are not used on food crops.</t>
        </r>
      </text>
    </comment>
    <comment ref="D3637" authorId="0" shapeId="0" xr:uid="{57502ED3-D02C-445B-A480-9819F834F82A}">
      <text>
        <r>
          <rPr>
            <sz val="8"/>
            <color indexed="81"/>
            <rFont val="Tahoma"/>
            <family val="2"/>
          </rPr>
          <t xml:space="preserve">Acute dermal - LD50 for Rabbits/Rats (mg/kg)
</t>
        </r>
      </text>
    </comment>
    <comment ref="D3638" authorId="0" shapeId="0" xr:uid="{50828F4B-5ABC-4256-B20F-CFA70744A521}">
      <text>
        <r>
          <rPr>
            <sz val="8"/>
            <color indexed="81"/>
            <rFont val="Tahoma"/>
            <family val="2"/>
          </rPr>
          <t xml:space="preserve">Are there reports of long term reproductive effects (ability to produce offspring) due to exposure to the chemical in question
</t>
        </r>
      </text>
    </comment>
    <comment ref="D3639" authorId="0" shapeId="0" xr:uid="{075991CD-1F66-49D1-808A-A9DC0313FADE}">
      <text>
        <r>
          <rPr>
            <sz val="8"/>
            <color indexed="81"/>
            <rFont val="Tahoma"/>
            <family val="2"/>
          </rPr>
          <t xml:space="preserve">Are there reports of long term teratogenic effects (deformities in unborn offspring) due to exposure to the chemical in question
</t>
        </r>
      </text>
    </comment>
    <comment ref="D3640" authorId="0" shapeId="0" xr:uid="{A5F36C2A-4D32-4B0E-AFBE-A9A9D443B09E}">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641" authorId="0" shapeId="0" xr:uid="{4ABBD4C2-6C8A-45B6-9776-AE0C91704C00}">
      <text>
        <r>
          <rPr>
            <sz val="8"/>
            <color indexed="81"/>
            <rFont val="Tahoma"/>
            <family val="2"/>
          </rPr>
          <t xml:space="preserve">Are there reports of long term oncogenic effects (tumour growth) due to exposure to the chemical in question
</t>
        </r>
      </text>
    </comment>
    <comment ref="D3642" authorId="0" shapeId="0" xr:uid="{93B8252B-D3CF-4CD7-9C19-EF2892A2083D}">
      <text>
        <r>
          <rPr>
            <sz val="8"/>
            <color indexed="81"/>
            <rFont val="Tahoma"/>
            <family val="2"/>
          </rPr>
          <t>Soil residue half life in days</t>
        </r>
      </text>
    </comment>
    <comment ref="D3643" authorId="0" shapeId="0" xr:uid="{77C1BA5A-542C-4D96-AFD4-39980DECEAB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644" authorId="0" shapeId="0" xr:uid="{D37F13AE-9D45-420D-ADD6-E1911721CC82}">
      <text>
        <r>
          <rPr>
            <sz val="8"/>
            <color indexed="81"/>
            <rFont val="Tahoma"/>
            <family val="2"/>
          </rPr>
          <t xml:space="preserve">From the EXTOXNET data on environmental fate make a qualitative judgment about leaching potential.
</t>
        </r>
      </text>
    </comment>
    <comment ref="D3645" authorId="0" shapeId="0" xr:uid="{6E55027A-8ED0-4766-89B6-3A0641D3F814}">
      <text>
        <r>
          <rPr>
            <sz val="8"/>
            <color indexed="81"/>
            <rFont val="Tahoma"/>
            <family val="2"/>
          </rPr>
          <t xml:space="preserve">Use EXTOXNET Environmental fate section to get available information on half life of biological activity on vegetation
</t>
        </r>
      </text>
    </comment>
    <comment ref="D3646" authorId="0" shapeId="0" xr:uid="{0404D475-935A-423A-9BC4-865091F7B0B5}">
      <text>
        <r>
          <rPr>
            <sz val="8"/>
            <color indexed="81"/>
            <rFont val="Tahoma"/>
            <family val="2"/>
          </rPr>
          <t xml:space="preserve">Toxicity to birds - 8 day LC50
N.B.  mg/l as quoted by EXTOXNET is the same as parts per million (ppm)
</t>
        </r>
      </text>
    </comment>
    <comment ref="D3647" authorId="0" shapeId="0" xr:uid="{CA154A56-6C22-4AD3-9D7A-B4C3F5CB7113}">
      <text>
        <r>
          <rPr>
            <sz val="8"/>
            <color indexed="81"/>
            <rFont val="Tahoma"/>
            <family val="2"/>
          </rPr>
          <t xml:space="preserve">Toxicity to fish - 96 hr LC50
N.B.  mg/l as quoted by EXTOXNET is the same as parts per million (ppm)
</t>
        </r>
      </text>
    </comment>
    <comment ref="D3648" authorId="0" shapeId="0" xr:uid="{47E0C947-F899-45A8-B716-C74E19EB4DE5}">
      <text>
        <r>
          <rPr>
            <sz val="8"/>
            <color indexed="81"/>
            <rFont val="Tahoma"/>
            <family val="2"/>
          </rPr>
          <t xml:space="preserve">EXTOXNET site usually provides a qualitative judgment on the impact of a chemical on bees
</t>
        </r>
      </text>
    </comment>
    <comment ref="D3649" authorId="0" shapeId="0" xr:uid="{317F9E56-0E65-4CC1-9B5B-190130BB0032}">
      <text>
        <r>
          <rPr>
            <sz val="8"/>
            <color indexed="81"/>
            <rFont val="Tahoma"/>
            <family val="2"/>
          </rPr>
          <t xml:space="preserve">EXTOXNET site usually provides a qualitative judgment on the impact of a chemical on beneficial arthropods
</t>
        </r>
      </text>
    </comment>
    <comment ref="D3673" authorId="0" shapeId="0" xr:uid="{7B403F3E-7837-4527-B004-1881620C31C1}">
      <text>
        <r>
          <rPr>
            <sz val="8"/>
            <color indexed="81"/>
            <rFont val="Tahoma"/>
            <family val="2"/>
          </rPr>
          <t>Is the chemical in question systemic? or non systemic?  In the case of herbicides non-systemic status is assumed because they are not used on food crops.</t>
        </r>
      </text>
    </comment>
    <comment ref="D3674" authorId="0" shapeId="0" xr:uid="{BC3C473D-6520-48EE-85B6-477AFF942D75}">
      <text>
        <r>
          <rPr>
            <sz val="8"/>
            <color indexed="81"/>
            <rFont val="Tahoma"/>
            <family val="2"/>
          </rPr>
          <t xml:space="preserve">Acute dermal - LD50 for Rabbits/Rats (mg/kg)
</t>
        </r>
      </text>
    </comment>
    <comment ref="D3675" authorId="0" shapeId="0" xr:uid="{91F19F57-4991-4267-A1DD-3878DF61C46A}">
      <text>
        <r>
          <rPr>
            <sz val="8"/>
            <color indexed="81"/>
            <rFont val="Tahoma"/>
            <family val="2"/>
          </rPr>
          <t xml:space="preserve">Are there reports of long term reproductive effects (ability to produce offspring) due to exposure to the chemical in question
</t>
        </r>
      </text>
    </comment>
    <comment ref="D3676" authorId="0" shapeId="0" xr:uid="{26DBC753-3D8E-4117-A09B-EAD73835E437}">
      <text>
        <r>
          <rPr>
            <sz val="8"/>
            <color indexed="81"/>
            <rFont val="Tahoma"/>
            <family val="2"/>
          </rPr>
          <t xml:space="preserve">Are there reports of long term teratogenic effects (deformities in unborn offspring) due to exposure to the chemical in question
</t>
        </r>
      </text>
    </comment>
    <comment ref="D3677" authorId="0" shapeId="0" xr:uid="{3A9445FC-0759-49ED-8701-CAFB618DFD4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678" authorId="0" shapeId="0" xr:uid="{1FD9C157-EBE1-4FD9-80BA-EFFFE0307CAA}">
      <text>
        <r>
          <rPr>
            <sz val="8"/>
            <color indexed="81"/>
            <rFont val="Tahoma"/>
            <family val="2"/>
          </rPr>
          <t xml:space="preserve">Are there reports of long term oncogenic effects (tumour growth) due to exposure to the chemical in question
</t>
        </r>
      </text>
    </comment>
    <comment ref="D3679" authorId="0" shapeId="0" xr:uid="{9C36D796-E944-4CA7-9FC1-63D4C22DDB61}">
      <text>
        <r>
          <rPr>
            <sz val="8"/>
            <color indexed="81"/>
            <rFont val="Tahoma"/>
            <family val="2"/>
          </rPr>
          <t>Soil residue half life in days</t>
        </r>
      </text>
    </comment>
    <comment ref="D3680" authorId="0" shapeId="0" xr:uid="{02079769-7A64-4E08-BCA4-7C18AFF519E5}">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681" authorId="0" shapeId="0" xr:uid="{901549AB-5021-485B-8842-8E1EE49F78D9}">
      <text>
        <r>
          <rPr>
            <sz val="8"/>
            <color indexed="81"/>
            <rFont val="Tahoma"/>
            <family val="2"/>
          </rPr>
          <t xml:space="preserve">From the EXTOXNET data on environmental fate make a qualitative judgment about leaching potential.
</t>
        </r>
      </text>
    </comment>
    <comment ref="D3682" authorId="0" shapeId="0" xr:uid="{259673C4-D519-47E2-8A20-8677EBBB1678}">
      <text>
        <r>
          <rPr>
            <sz val="8"/>
            <color indexed="81"/>
            <rFont val="Tahoma"/>
            <family val="2"/>
          </rPr>
          <t xml:space="preserve">Use EXTOXNET Environmental fate section to get available information on half life of biological activity on vegetation
</t>
        </r>
      </text>
    </comment>
    <comment ref="D3683" authorId="0" shapeId="0" xr:uid="{A40FE6F1-258F-492A-AF96-DDA81341BC64}">
      <text>
        <r>
          <rPr>
            <sz val="8"/>
            <color indexed="81"/>
            <rFont val="Tahoma"/>
            <family val="2"/>
          </rPr>
          <t xml:space="preserve">Toxicity to birds - 8 day LC50
N.B.  mg/l as quoted by EXTOXNET is the same as parts per million (ppm)
</t>
        </r>
      </text>
    </comment>
    <comment ref="D3684" authorId="0" shapeId="0" xr:uid="{72A783B7-8041-439A-A317-BBA5BF292CFC}">
      <text>
        <r>
          <rPr>
            <sz val="8"/>
            <color indexed="81"/>
            <rFont val="Tahoma"/>
            <family val="2"/>
          </rPr>
          <t xml:space="preserve">Toxicity to fish - 96 hr LC50
N.B.  mg/l as quoted by EXTOXNET is the same as parts per million (ppm)
</t>
        </r>
      </text>
    </comment>
    <comment ref="D3685" authorId="0" shapeId="0" xr:uid="{778E66C8-0449-454E-9FAD-3CFFB79DEE9D}">
      <text>
        <r>
          <rPr>
            <sz val="8"/>
            <color indexed="81"/>
            <rFont val="Tahoma"/>
            <family val="2"/>
          </rPr>
          <t xml:space="preserve">EXTOXNET site usually provides a qualitative judgment on the impact of a chemical on bees
</t>
        </r>
      </text>
    </comment>
    <comment ref="D3686" authorId="0" shapeId="0" xr:uid="{06E6D03B-A27C-449E-B49F-8DAA23F351A7}">
      <text>
        <r>
          <rPr>
            <sz val="8"/>
            <color indexed="81"/>
            <rFont val="Tahoma"/>
            <family val="2"/>
          </rPr>
          <t xml:space="preserve">EXTOXNET site usually provides a qualitative judgment on the impact of a chemical on beneficial arthropods
</t>
        </r>
      </text>
    </comment>
    <comment ref="D3710" authorId="0" shapeId="0" xr:uid="{4CC94733-44BC-4FD9-9201-A36B1449A2A5}">
      <text>
        <r>
          <rPr>
            <sz val="8"/>
            <color indexed="81"/>
            <rFont val="Tahoma"/>
            <family val="2"/>
          </rPr>
          <t>Is the chemical in question systemic? or non systemic?  In the case of herbicides non-systemic status is assumed because they are not used on food crops.</t>
        </r>
      </text>
    </comment>
    <comment ref="D3711" authorId="0" shapeId="0" xr:uid="{CC3AED80-EE40-42A2-A8FF-368AAD43BBBC}">
      <text>
        <r>
          <rPr>
            <sz val="8"/>
            <color indexed="81"/>
            <rFont val="Tahoma"/>
            <family val="2"/>
          </rPr>
          <t xml:space="preserve">Acute dermal - LD50 for Rabbits/Rats (mg/kg)
</t>
        </r>
      </text>
    </comment>
    <comment ref="D3712" authorId="0" shapeId="0" xr:uid="{095540D0-648F-4D96-AFD6-9FF762AB720B}">
      <text>
        <r>
          <rPr>
            <sz val="8"/>
            <color indexed="81"/>
            <rFont val="Tahoma"/>
            <family val="2"/>
          </rPr>
          <t xml:space="preserve">Are there reports of long term reproductive effects (ability to produce offspring) due to exposure to the chemical in question
</t>
        </r>
      </text>
    </comment>
    <comment ref="D3713" authorId="0" shapeId="0" xr:uid="{1E6063FF-A55D-4BAC-9FC9-AE49960B572F}">
      <text>
        <r>
          <rPr>
            <sz val="8"/>
            <color indexed="81"/>
            <rFont val="Tahoma"/>
            <family val="2"/>
          </rPr>
          <t xml:space="preserve">Are there reports of long term teratogenic effects (deformities in unborn offspring) due to exposure to the chemical in question
</t>
        </r>
      </text>
    </comment>
    <comment ref="D3714" authorId="0" shapeId="0" xr:uid="{112520C1-18BE-4CED-90B9-74A50851D8BF}">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715" authorId="0" shapeId="0" xr:uid="{6C24EC5F-0B4C-4331-B05B-B6AAF32D9261}">
      <text>
        <r>
          <rPr>
            <sz val="8"/>
            <color indexed="81"/>
            <rFont val="Tahoma"/>
            <family val="2"/>
          </rPr>
          <t xml:space="preserve">Are there reports of long term oncogenic effects (tumour growth) due to exposure to the chemical in question
</t>
        </r>
      </text>
    </comment>
    <comment ref="D3716" authorId="0" shapeId="0" xr:uid="{E6C1F6BB-16C6-44E2-B453-E7D595DC287E}">
      <text>
        <r>
          <rPr>
            <sz val="8"/>
            <color indexed="81"/>
            <rFont val="Tahoma"/>
            <family val="2"/>
          </rPr>
          <t>Soil residue half life in days</t>
        </r>
      </text>
    </comment>
    <comment ref="D3717" authorId="0" shapeId="0" xr:uid="{73C8C167-7A57-4D45-9FB3-55BD74C7164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718" authorId="0" shapeId="0" xr:uid="{53549CA7-BA69-4CEC-A8C0-3F9F22BC22B1}">
      <text>
        <r>
          <rPr>
            <sz val="8"/>
            <color indexed="81"/>
            <rFont val="Tahoma"/>
            <family val="2"/>
          </rPr>
          <t xml:space="preserve">From the EXTOXNET data on environmental fate make a qualitative judgment about leaching potential.
</t>
        </r>
      </text>
    </comment>
    <comment ref="D3719" authorId="0" shapeId="0" xr:uid="{6ACBDADE-DAAB-44E4-9DB4-CFB377BFBCE7}">
      <text>
        <r>
          <rPr>
            <sz val="8"/>
            <color indexed="81"/>
            <rFont val="Tahoma"/>
            <family val="2"/>
          </rPr>
          <t xml:space="preserve">Use EXTOXNET Environmental fate section to get available information on half life of biological activity on vegetation
</t>
        </r>
      </text>
    </comment>
    <comment ref="D3720" authorId="0" shapeId="0" xr:uid="{058DE2E0-2277-4501-BAB8-4563C4E2D5AD}">
      <text>
        <r>
          <rPr>
            <sz val="8"/>
            <color indexed="81"/>
            <rFont val="Tahoma"/>
            <family val="2"/>
          </rPr>
          <t xml:space="preserve">Toxicity to birds - 8 day LC50
N.B.  mg/l as quoted by EXTOXNET is the same as parts per million (ppm)
</t>
        </r>
      </text>
    </comment>
    <comment ref="D3721" authorId="0" shapeId="0" xr:uid="{768A6219-2637-4AD9-8CEA-6C554C277C38}">
      <text>
        <r>
          <rPr>
            <sz val="8"/>
            <color indexed="81"/>
            <rFont val="Tahoma"/>
            <family val="2"/>
          </rPr>
          <t xml:space="preserve">Toxicity to fish - 96 hr LC50
N.B.  mg/l as quoted by EXTOXNET is the same as parts per million (ppm)
</t>
        </r>
      </text>
    </comment>
    <comment ref="D3722" authorId="0" shapeId="0" xr:uid="{D5FF4BFB-18CA-448A-A568-3EDB4B0E42DD}">
      <text>
        <r>
          <rPr>
            <sz val="8"/>
            <color indexed="81"/>
            <rFont val="Tahoma"/>
            <family val="2"/>
          </rPr>
          <t xml:space="preserve">EXTOXNET site usually provides a qualitative judgment on the impact of a chemical on bees
</t>
        </r>
      </text>
    </comment>
    <comment ref="D3723" authorId="0" shapeId="0" xr:uid="{F8C0D70D-242B-4FF3-A446-805CA2123417}">
      <text>
        <r>
          <rPr>
            <sz val="8"/>
            <color indexed="81"/>
            <rFont val="Tahoma"/>
            <family val="2"/>
          </rPr>
          <t xml:space="preserve">EXTOXNET site usually provides a qualitative judgment on the impact of a chemical on beneficial arthropods
</t>
        </r>
      </text>
    </comment>
    <comment ref="D3747" authorId="0" shapeId="0" xr:uid="{2D3C639F-71F1-4599-91E5-6D4C03717612}">
      <text>
        <r>
          <rPr>
            <sz val="8"/>
            <color indexed="81"/>
            <rFont val="Tahoma"/>
            <family val="2"/>
          </rPr>
          <t>Is the chemical in question systemic? or non systemic?  In the case of herbicides non-systemic status is assumed because they are not used on food crops.</t>
        </r>
      </text>
    </comment>
    <comment ref="D3748" authorId="0" shapeId="0" xr:uid="{D030390D-BA02-499B-B7FC-BE48BCA0072E}">
      <text>
        <r>
          <rPr>
            <sz val="8"/>
            <color indexed="81"/>
            <rFont val="Tahoma"/>
            <family val="2"/>
          </rPr>
          <t xml:space="preserve">Acute dermal - LD50 for Rabbits/Rats (mg/kg)
</t>
        </r>
      </text>
    </comment>
    <comment ref="D3749" authorId="0" shapeId="0" xr:uid="{EA8CF8C8-0A4C-4F3C-ADF3-A1D72A3FE65C}">
      <text>
        <r>
          <rPr>
            <sz val="8"/>
            <color indexed="81"/>
            <rFont val="Tahoma"/>
            <family val="2"/>
          </rPr>
          <t xml:space="preserve">Are there reports of long term reproductive effects (ability to produce offspring) due to exposure to the chemical in question
</t>
        </r>
      </text>
    </comment>
    <comment ref="D3750" authorId="0" shapeId="0" xr:uid="{76C178D0-2533-44DA-BC77-05DDCA03D1D9}">
      <text>
        <r>
          <rPr>
            <sz val="8"/>
            <color indexed="81"/>
            <rFont val="Tahoma"/>
            <family val="2"/>
          </rPr>
          <t xml:space="preserve">Are there reports of long term teratogenic effects (deformities in unborn offspring) due to exposure to the chemical in question
</t>
        </r>
      </text>
    </comment>
    <comment ref="D3751" authorId="0" shapeId="0" xr:uid="{03F033B6-88EA-4605-9DBE-A8D08725697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752" authorId="0" shapeId="0" xr:uid="{DB419AEC-8048-4457-82A7-87461F01D5E2}">
      <text>
        <r>
          <rPr>
            <sz val="8"/>
            <color indexed="81"/>
            <rFont val="Tahoma"/>
            <family val="2"/>
          </rPr>
          <t xml:space="preserve">Are there reports of long term oncogenic effects (tumour growth) due to exposure to the chemical in question
</t>
        </r>
      </text>
    </comment>
    <comment ref="D3753" authorId="0" shapeId="0" xr:uid="{52A038D8-9BDA-4F22-B154-1220A7EC26DF}">
      <text>
        <r>
          <rPr>
            <sz val="8"/>
            <color indexed="81"/>
            <rFont val="Tahoma"/>
            <family val="2"/>
          </rPr>
          <t>Soil residue half life in days</t>
        </r>
      </text>
    </comment>
    <comment ref="D3754" authorId="0" shapeId="0" xr:uid="{9C6EF37E-78CA-49A7-9557-C45D51DE89B8}">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755" authorId="0" shapeId="0" xr:uid="{CFD851ED-CD22-4504-945A-06CC3907796E}">
      <text>
        <r>
          <rPr>
            <sz val="8"/>
            <color indexed="81"/>
            <rFont val="Tahoma"/>
            <family val="2"/>
          </rPr>
          <t xml:space="preserve">From the EXTOXNET data on environmental fate make a qualitative judgment about leaching potential.
</t>
        </r>
      </text>
    </comment>
    <comment ref="D3756" authorId="0" shapeId="0" xr:uid="{CC1E8F36-679E-4A36-A508-40152C29AB83}">
      <text>
        <r>
          <rPr>
            <sz val="8"/>
            <color indexed="81"/>
            <rFont val="Tahoma"/>
            <family val="2"/>
          </rPr>
          <t xml:space="preserve">Use EXTOXNET Environmental fate section to get available information on half life of biological activity on vegetation
</t>
        </r>
      </text>
    </comment>
    <comment ref="D3757" authorId="0" shapeId="0" xr:uid="{E3771A61-61FF-4CFE-AB20-F6DD3D444AB2}">
      <text>
        <r>
          <rPr>
            <sz val="8"/>
            <color indexed="81"/>
            <rFont val="Tahoma"/>
            <family val="2"/>
          </rPr>
          <t xml:space="preserve">Toxicity to birds - 8 day LC50
N.B.  mg/l as quoted by EXTOXNET is the same as parts per million (ppm)
</t>
        </r>
      </text>
    </comment>
    <comment ref="D3758" authorId="0" shapeId="0" xr:uid="{BF581004-DCEF-4B9A-92DE-B1F9A8DE5251}">
      <text>
        <r>
          <rPr>
            <sz val="8"/>
            <color indexed="81"/>
            <rFont val="Tahoma"/>
            <family val="2"/>
          </rPr>
          <t xml:space="preserve">Toxicity to fish - 96 hr LC50
N.B.  mg/l as quoted by EXTOXNET is the same as parts per million (ppm)
</t>
        </r>
      </text>
    </comment>
    <comment ref="D3759" authorId="0" shapeId="0" xr:uid="{55803BC2-7E8B-4C4A-8579-E9409792FAFB}">
      <text>
        <r>
          <rPr>
            <sz val="8"/>
            <color indexed="81"/>
            <rFont val="Tahoma"/>
            <family val="2"/>
          </rPr>
          <t xml:space="preserve">EXTOXNET site usually provides a qualitative judgment on the impact of a chemical on bees
</t>
        </r>
      </text>
    </comment>
    <comment ref="D3760" authorId="0" shapeId="0" xr:uid="{9153E753-8105-46E9-8BC9-01F764121A44}">
      <text>
        <r>
          <rPr>
            <sz val="8"/>
            <color indexed="81"/>
            <rFont val="Tahoma"/>
            <family val="2"/>
          </rPr>
          <t xml:space="preserve">EXTOXNET site usually provides a qualitative judgment on the impact of a chemical on beneficial arthropods
</t>
        </r>
      </text>
    </comment>
    <comment ref="D3784" authorId="0" shapeId="0" xr:uid="{01BC0124-8375-4AE4-92C6-5233EFF744A5}">
      <text>
        <r>
          <rPr>
            <sz val="8"/>
            <color indexed="81"/>
            <rFont val="Tahoma"/>
            <family val="2"/>
          </rPr>
          <t>Is the chemical in question systemic? or non systemic?  In the case of herbicides non-systemic status is assumed because they are not used on food crops.</t>
        </r>
      </text>
    </comment>
    <comment ref="D3785" authorId="0" shapeId="0" xr:uid="{CC63E646-4773-428F-8E23-E788337B2E11}">
      <text>
        <r>
          <rPr>
            <sz val="8"/>
            <color indexed="81"/>
            <rFont val="Tahoma"/>
            <family val="2"/>
          </rPr>
          <t xml:space="preserve">Acute dermal - LD50 for Rabbits/Rats (mg/kg)
</t>
        </r>
      </text>
    </comment>
    <comment ref="D3786" authorId="0" shapeId="0" xr:uid="{18DC35B0-BF22-4C6A-97AA-2A35156C403E}">
      <text>
        <r>
          <rPr>
            <sz val="8"/>
            <color indexed="81"/>
            <rFont val="Tahoma"/>
            <family val="2"/>
          </rPr>
          <t xml:space="preserve">Are there reports of long term reproductive effects (ability to produce offspring) due to exposure to the chemical in question
</t>
        </r>
      </text>
    </comment>
    <comment ref="D3787" authorId="0" shapeId="0" xr:uid="{20FEE042-BC81-4098-B6EB-869AB3EB096A}">
      <text>
        <r>
          <rPr>
            <sz val="8"/>
            <color indexed="81"/>
            <rFont val="Tahoma"/>
            <family val="2"/>
          </rPr>
          <t xml:space="preserve">Are there reports of long term teratogenic effects (deformities in unborn offspring) due to exposure to the chemical in question
</t>
        </r>
      </text>
    </comment>
    <comment ref="D3788" authorId="0" shapeId="0" xr:uid="{6010FFA0-0C67-4AA8-BF32-5C61EE6B6D84}">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789" authorId="0" shapeId="0" xr:uid="{49A9B727-9A2A-4D3C-874A-DA4D5D298DD9}">
      <text>
        <r>
          <rPr>
            <sz val="8"/>
            <color indexed="81"/>
            <rFont val="Tahoma"/>
            <family val="2"/>
          </rPr>
          <t xml:space="preserve">Are there reports of long term oncogenic effects (tumour growth) due to exposure to the chemical in question
</t>
        </r>
      </text>
    </comment>
    <comment ref="D3790" authorId="0" shapeId="0" xr:uid="{DF0320EA-853A-47FB-A004-62B5BD7CED1E}">
      <text>
        <r>
          <rPr>
            <sz val="8"/>
            <color indexed="81"/>
            <rFont val="Tahoma"/>
            <family val="2"/>
          </rPr>
          <t>Soil residue half life in days</t>
        </r>
      </text>
    </comment>
    <comment ref="D3791" authorId="0" shapeId="0" xr:uid="{26A81E7B-FBB5-4803-A318-DB5A95CF65AC}">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792" authorId="0" shapeId="0" xr:uid="{A32AF4B6-0275-408D-BDB7-A57297C01AB6}">
      <text>
        <r>
          <rPr>
            <sz val="8"/>
            <color indexed="81"/>
            <rFont val="Tahoma"/>
            <family val="2"/>
          </rPr>
          <t xml:space="preserve">From the EXTOXNET data on environmental fate make a qualitative judgment about leaching potential.
</t>
        </r>
      </text>
    </comment>
    <comment ref="D3793" authorId="0" shapeId="0" xr:uid="{CFE3FB35-7274-497B-8DF3-4EE2E6DA0B48}">
      <text>
        <r>
          <rPr>
            <sz val="8"/>
            <color indexed="81"/>
            <rFont val="Tahoma"/>
            <family val="2"/>
          </rPr>
          <t xml:space="preserve">Use EXTOXNET Environmental fate section to get available information on half life of biological activity on vegetation
</t>
        </r>
      </text>
    </comment>
    <comment ref="D3794" authorId="0" shapeId="0" xr:uid="{69C4370F-8748-4E6B-AF10-A5E5BE40B5F2}">
      <text>
        <r>
          <rPr>
            <sz val="8"/>
            <color indexed="81"/>
            <rFont val="Tahoma"/>
            <family val="2"/>
          </rPr>
          <t xml:space="preserve">Toxicity to birds - 8 day LC50
N.B.  mg/l as quoted by EXTOXNET is the same as parts per million (ppm)
</t>
        </r>
      </text>
    </comment>
    <comment ref="D3795" authorId="0" shapeId="0" xr:uid="{3EB4465F-4963-4CEB-A2C0-038180C8AD5B}">
      <text>
        <r>
          <rPr>
            <sz val="8"/>
            <color indexed="81"/>
            <rFont val="Tahoma"/>
            <family val="2"/>
          </rPr>
          <t xml:space="preserve">Toxicity to fish - 96 hr LC50
N.B.  mg/l as quoted by EXTOXNET is the same as parts per million (ppm)
</t>
        </r>
      </text>
    </comment>
    <comment ref="D3796" authorId="0" shapeId="0" xr:uid="{FA04BA3C-D471-4387-A6EA-6984A25B908D}">
      <text>
        <r>
          <rPr>
            <sz val="8"/>
            <color indexed="81"/>
            <rFont val="Tahoma"/>
            <family val="2"/>
          </rPr>
          <t xml:space="preserve">EXTOXNET site usually provides a qualitative judgment on the impact of a chemical on bees
</t>
        </r>
      </text>
    </comment>
    <comment ref="D3797" authorId="0" shapeId="0" xr:uid="{678BE20B-BB6E-4C2F-A666-B0D89A6869FC}">
      <text>
        <r>
          <rPr>
            <sz val="8"/>
            <color indexed="81"/>
            <rFont val="Tahoma"/>
            <family val="2"/>
          </rPr>
          <t xml:space="preserve">EXTOXNET site usually provides a qualitative judgment on the impact of a chemical on beneficial arthropods
</t>
        </r>
      </text>
    </comment>
    <comment ref="D3821" authorId="0" shapeId="0" xr:uid="{475729FF-7B9F-4539-A9B8-6DA145CE2E68}">
      <text>
        <r>
          <rPr>
            <sz val="8"/>
            <color indexed="81"/>
            <rFont val="Tahoma"/>
            <family val="2"/>
          </rPr>
          <t>Is the chemical in question systemic? or non systemic?  In the case of herbicides non-systemic status is assumed because they are not used on food crops.</t>
        </r>
      </text>
    </comment>
    <comment ref="D3822" authorId="0" shapeId="0" xr:uid="{87A60CE3-DC19-4892-8FA1-3A8628D71B4A}">
      <text>
        <r>
          <rPr>
            <sz val="8"/>
            <color indexed="81"/>
            <rFont val="Tahoma"/>
            <family val="2"/>
          </rPr>
          <t xml:space="preserve">Acute dermal - LD50 for Rabbits/Rats (mg/kg)
</t>
        </r>
      </text>
    </comment>
    <comment ref="D3823" authorId="0" shapeId="0" xr:uid="{AEB93182-4693-4764-ABC6-360F2E06E576}">
      <text>
        <r>
          <rPr>
            <sz val="8"/>
            <color indexed="81"/>
            <rFont val="Tahoma"/>
            <family val="2"/>
          </rPr>
          <t xml:space="preserve">Are there reports of long term reproductive effects (ability to produce offspring) due to exposure to the chemical in question
</t>
        </r>
      </text>
    </comment>
    <comment ref="D3824" authorId="0" shapeId="0" xr:uid="{381CC55A-979F-4712-A739-06A5DAEC860F}">
      <text>
        <r>
          <rPr>
            <sz val="8"/>
            <color indexed="81"/>
            <rFont val="Tahoma"/>
            <family val="2"/>
          </rPr>
          <t xml:space="preserve">Are there reports of long term teratogenic effects (deformities in unborn offspring) due to exposure to the chemical in question
</t>
        </r>
      </text>
    </comment>
    <comment ref="D3825" authorId="0" shapeId="0" xr:uid="{487CE62B-DB27-4C81-9620-5FE7FB8364F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826" authorId="0" shapeId="0" xr:uid="{D0B79810-CBF4-49A7-9ADA-A955CC5FCEF5}">
      <text>
        <r>
          <rPr>
            <sz val="8"/>
            <color indexed="81"/>
            <rFont val="Tahoma"/>
            <family val="2"/>
          </rPr>
          <t xml:space="preserve">Are there reports of long term oncogenic effects (tumour growth) due to exposure to the chemical in question
</t>
        </r>
      </text>
    </comment>
    <comment ref="D3827" authorId="0" shapeId="0" xr:uid="{ECC1BE13-4C3E-4078-8B95-EF6ADA20E1F4}">
      <text>
        <r>
          <rPr>
            <sz val="8"/>
            <color indexed="81"/>
            <rFont val="Tahoma"/>
            <family val="2"/>
          </rPr>
          <t>Soil residue half life in days</t>
        </r>
      </text>
    </comment>
    <comment ref="D3828" authorId="0" shapeId="0" xr:uid="{C3D9D418-ED6F-4DDC-96BA-2CE1CB994FFC}">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829" authorId="0" shapeId="0" xr:uid="{66638A58-B840-40D5-BB03-731415D7D378}">
      <text>
        <r>
          <rPr>
            <sz val="8"/>
            <color indexed="81"/>
            <rFont val="Tahoma"/>
            <family val="2"/>
          </rPr>
          <t xml:space="preserve">From the EXTOXNET data on environmental fate make a qualitative judgment about leaching potential.
</t>
        </r>
      </text>
    </comment>
    <comment ref="D3830" authorId="0" shapeId="0" xr:uid="{E8067681-80E5-401E-8F98-8BC823D428E6}">
      <text>
        <r>
          <rPr>
            <sz val="8"/>
            <color indexed="81"/>
            <rFont val="Tahoma"/>
            <family val="2"/>
          </rPr>
          <t xml:space="preserve">Use EXTOXNET Environmental fate section to get available information on half life of biological activity on vegetation
</t>
        </r>
      </text>
    </comment>
    <comment ref="D3831" authorId="0" shapeId="0" xr:uid="{DECC9E15-4CEB-404D-BD23-36516F5D3497}">
      <text>
        <r>
          <rPr>
            <sz val="8"/>
            <color indexed="81"/>
            <rFont val="Tahoma"/>
            <family val="2"/>
          </rPr>
          <t xml:space="preserve">Toxicity to birds - 8 day LC50
N.B.  mg/l as quoted by EXTOXNET is the same as parts per million (ppm)
</t>
        </r>
      </text>
    </comment>
    <comment ref="D3832" authorId="0" shapeId="0" xr:uid="{C4674ACE-E3D6-49DA-A78B-A1B7E9703BEF}">
      <text>
        <r>
          <rPr>
            <sz val="8"/>
            <color indexed="81"/>
            <rFont val="Tahoma"/>
            <family val="2"/>
          </rPr>
          <t xml:space="preserve">Toxicity to fish - 96 hr LC50
N.B.  mg/l as quoted by EXTOXNET is the same as parts per million (ppm)
</t>
        </r>
      </text>
    </comment>
    <comment ref="D3833" authorId="0" shapeId="0" xr:uid="{9F50C3E3-3D36-4CD1-89B1-2EAD87FD34EF}">
      <text>
        <r>
          <rPr>
            <sz val="8"/>
            <color indexed="81"/>
            <rFont val="Tahoma"/>
            <family val="2"/>
          </rPr>
          <t xml:space="preserve">EXTOXNET site usually provides a qualitative judgment on the impact of a chemical on bees
</t>
        </r>
      </text>
    </comment>
    <comment ref="D3834" authorId="0" shapeId="0" xr:uid="{B7FAEBED-1235-463B-A935-4936C3EE7B5D}">
      <text>
        <r>
          <rPr>
            <sz val="8"/>
            <color indexed="81"/>
            <rFont val="Tahoma"/>
            <family val="2"/>
          </rPr>
          <t xml:space="preserve">EXTOXNET site usually provides a qualitative judgment on the impact of a chemical on beneficial arthropods
</t>
        </r>
      </text>
    </comment>
    <comment ref="D3858" authorId="0" shapeId="0" xr:uid="{AB86A36F-A944-47DF-BF08-71223C3A7AEF}">
      <text>
        <r>
          <rPr>
            <sz val="8"/>
            <color indexed="81"/>
            <rFont val="Tahoma"/>
            <family val="2"/>
          </rPr>
          <t>Is the chemical in question systemic? or non systemic?  In the case of herbicides non-systemic status is assumed because they are not used on food crops.</t>
        </r>
      </text>
    </comment>
    <comment ref="D3859" authorId="0" shapeId="0" xr:uid="{DA505DA0-4C02-4246-9516-8E1C4E3558CD}">
      <text>
        <r>
          <rPr>
            <sz val="8"/>
            <color indexed="81"/>
            <rFont val="Tahoma"/>
            <family val="2"/>
          </rPr>
          <t xml:space="preserve">Acute dermal - LD50 for Rabbits/Rats (mg/kg)
</t>
        </r>
      </text>
    </comment>
    <comment ref="D3860" authorId="0" shapeId="0" xr:uid="{FCBBEE67-DC45-4FD1-AB12-01EA5278B6A1}">
      <text>
        <r>
          <rPr>
            <sz val="8"/>
            <color indexed="81"/>
            <rFont val="Tahoma"/>
            <family val="2"/>
          </rPr>
          <t xml:space="preserve">Are there reports of long term reproductive effects (ability to produce offspring) due to exposure to the chemical in question
</t>
        </r>
      </text>
    </comment>
    <comment ref="D3861" authorId="0" shapeId="0" xr:uid="{91843677-DBDD-4742-80BF-5EC81334BECD}">
      <text>
        <r>
          <rPr>
            <sz val="8"/>
            <color indexed="81"/>
            <rFont val="Tahoma"/>
            <family val="2"/>
          </rPr>
          <t xml:space="preserve">Are there reports of long term teratogenic effects (deformities in unborn offspring) due to exposure to the chemical in question
</t>
        </r>
      </text>
    </comment>
    <comment ref="D3862" authorId="0" shapeId="0" xr:uid="{E4B29364-448B-4704-9168-1FDE47D726C5}">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863" authorId="0" shapeId="0" xr:uid="{39F7C0F7-9165-4A57-AAD1-A7D7DB0FA7FE}">
      <text>
        <r>
          <rPr>
            <sz val="8"/>
            <color indexed="81"/>
            <rFont val="Tahoma"/>
            <family val="2"/>
          </rPr>
          <t xml:space="preserve">Are there reports of long term oncogenic effects (tumour growth) due to exposure to the chemical in question
</t>
        </r>
      </text>
    </comment>
    <comment ref="D3864" authorId="0" shapeId="0" xr:uid="{D5948A56-020B-4BFB-836D-1CDBFAF27ED5}">
      <text>
        <r>
          <rPr>
            <sz val="8"/>
            <color indexed="81"/>
            <rFont val="Tahoma"/>
            <family val="2"/>
          </rPr>
          <t>Soil residue half life in days</t>
        </r>
      </text>
    </comment>
    <comment ref="D3865" authorId="0" shapeId="0" xr:uid="{B06218DD-8356-45F8-8122-EE5046D62A0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866" authorId="0" shapeId="0" xr:uid="{9F21ACCA-59E2-4C6F-AA3B-EB4F33BEA6EB}">
      <text>
        <r>
          <rPr>
            <sz val="8"/>
            <color indexed="81"/>
            <rFont val="Tahoma"/>
            <family val="2"/>
          </rPr>
          <t xml:space="preserve">From the EXTOXNET data on environmental fate make a qualitative judgment about leaching potential.
</t>
        </r>
      </text>
    </comment>
    <comment ref="D3867" authorId="0" shapeId="0" xr:uid="{56361331-9EF8-4BC3-A777-00DEEE319408}">
      <text>
        <r>
          <rPr>
            <sz val="8"/>
            <color indexed="81"/>
            <rFont val="Tahoma"/>
            <family val="2"/>
          </rPr>
          <t xml:space="preserve">Use EXTOXNET Environmental fate section to get available information on half life of biological activity on vegetation
</t>
        </r>
      </text>
    </comment>
    <comment ref="D3868" authorId="0" shapeId="0" xr:uid="{475FECE2-ECFC-40E8-8DCA-7E2CCB1E0357}">
      <text>
        <r>
          <rPr>
            <sz val="8"/>
            <color indexed="81"/>
            <rFont val="Tahoma"/>
            <family val="2"/>
          </rPr>
          <t xml:space="preserve">Toxicity to birds - 8 day LC50
N.B.  mg/l as quoted by EXTOXNET is the same as parts per million (ppm)
</t>
        </r>
      </text>
    </comment>
    <comment ref="D3869" authorId="0" shapeId="0" xr:uid="{EC72BC90-26A4-4B7A-BF46-F4B4C23766D0}">
      <text>
        <r>
          <rPr>
            <sz val="8"/>
            <color indexed="81"/>
            <rFont val="Tahoma"/>
            <family val="2"/>
          </rPr>
          <t xml:space="preserve">Toxicity to fish - 96 hr LC50
N.B.  mg/l as quoted by EXTOXNET is the same as parts per million (ppm)
</t>
        </r>
      </text>
    </comment>
    <comment ref="D3870" authorId="0" shapeId="0" xr:uid="{ABFC41B9-F211-4166-904D-EFBCA15F86A5}">
      <text>
        <r>
          <rPr>
            <sz val="8"/>
            <color indexed="81"/>
            <rFont val="Tahoma"/>
            <family val="2"/>
          </rPr>
          <t xml:space="preserve">EXTOXNET site usually provides a qualitative judgment on the impact of a chemical on bees
</t>
        </r>
      </text>
    </comment>
    <comment ref="D3871" authorId="0" shapeId="0" xr:uid="{2EA58AFE-F0F2-4687-A841-DBD5578EBADC}">
      <text>
        <r>
          <rPr>
            <sz val="8"/>
            <color indexed="81"/>
            <rFont val="Tahoma"/>
            <family val="2"/>
          </rPr>
          <t xml:space="preserve">EXTOXNET site usually provides a qualitative judgment on the impact of a chemical on beneficial arthropods
</t>
        </r>
      </text>
    </comment>
    <comment ref="D3895" authorId="0" shapeId="0" xr:uid="{D03696C3-65FF-410B-9791-C45EF171302E}">
      <text>
        <r>
          <rPr>
            <sz val="8"/>
            <color indexed="81"/>
            <rFont val="Tahoma"/>
            <family val="2"/>
          </rPr>
          <t>Is the chemical in question systemic? or non systemic?  In the case of herbicides non-systemic status is assumed because they are not used on food crops.</t>
        </r>
      </text>
    </comment>
    <comment ref="D3896" authorId="0" shapeId="0" xr:uid="{7369F44C-BA20-40B9-B79A-D7A7E5024F6E}">
      <text>
        <r>
          <rPr>
            <sz val="8"/>
            <color indexed="81"/>
            <rFont val="Tahoma"/>
            <family val="2"/>
          </rPr>
          <t xml:space="preserve">Acute dermal - LD50 for Rabbits/Rats (mg/kg)
</t>
        </r>
      </text>
    </comment>
    <comment ref="D3897" authorId="0" shapeId="0" xr:uid="{8D642D40-2312-40CF-9999-98783C69E7BC}">
      <text>
        <r>
          <rPr>
            <sz val="8"/>
            <color indexed="81"/>
            <rFont val="Tahoma"/>
            <family val="2"/>
          </rPr>
          <t xml:space="preserve">Are there reports of long term reproductive effects (ability to produce offspring) due to exposure to the chemical in question
</t>
        </r>
      </text>
    </comment>
    <comment ref="D3898" authorId="0" shapeId="0" xr:uid="{A21AD2A1-6113-408D-A407-00AFFC5D7BAB}">
      <text>
        <r>
          <rPr>
            <sz val="8"/>
            <color indexed="81"/>
            <rFont val="Tahoma"/>
            <family val="2"/>
          </rPr>
          <t xml:space="preserve">Are there reports of long term teratogenic effects (deformities in unborn offspring) due to exposure to the chemical in question
</t>
        </r>
      </text>
    </comment>
    <comment ref="D3899" authorId="0" shapeId="0" xr:uid="{B6947325-3C97-49DB-B87A-675188CA0C8F}">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900" authorId="0" shapeId="0" xr:uid="{D9BCE843-7E27-4E6D-B763-FA55F925959A}">
      <text>
        <r>
          <rPr>
            <sz val="8"/>
            <color indexed="81"/>
            <rFont val="Tahoma"/>
            <family val="2"/>
          </rPr>
          <t xml:space="preserve">Are there reports of long term oncogenic effects (tumour growth) due to exposure to the chemical in question
</t>
        </r>
      </text>
    </comment>
    <comment ref="D3901" authorId="0" shapeId="0" xr:uid="{20C92C0A-CBF2-43E1-87C2-106ACB522C76}">
      <text>
        <r>
          <rPr>
            <sz val="8"/>
            <color indexed="81"/>
            <rFont val="Tahoma"/>
            <family val="2"/>
          </rPr>
          <t>Soil residue half life in days</t>
        </r>
      </text>
    </comment>
    <comment ref="D3902" authorId="0" shapeId="0" xr:uid="{DEEC382B-0026-428D-B776-A9EAB0EC89EC}">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903" authorId="0" shapeId="0" xr:uid="{6317B0AB-4037-4436-B5AD-F92B407AB189}">
      <text>
        <r>
          <rPr>
            <sz val="8"/>
            <color indexed="81"/>
            <rFont val="Tahoma"/>
            <family val="2"/>
          </rPr>
          <t xml:space="preserve">From the EXTOXNET data on environmental fate make a qualitative judgment about leaching potential.
</t>
        </r>
      </text>
    </comment>
    <comment ref="D3904" authorId="0" shapeId="0" xr:uid="{7C5312B2-8A05-4196-A2E2-68AEA0424018}">
      <text>
        <r>
          <rPr>
            <sz val="8"/>
            <color indexed="81"/>
            <rFont val="Tahoma"/>
            <family val="2"/>
          </rPr>
          <t xml:space="preserve">Use EXTOXNET Environmental fate section to get available information on half life of biological activity on vegetation
</t>
        </r>
      </text>
    </comment>
    <comment ref="D3905" authorId="0" shapeId="0" xr:uid="{128EBFB1-47D0-4915-8945-9423F7499AA0}">
      <text>
        <r>
          <rPr>
            <sz val="8"/>
            <color indexed="81"/>
            <rFont val="Tahoma"/>
            <family val="2"/>
          </rPr>
          <t xml:space="preserve">Toxicity to birds - 8 day LC50
N.B.  mg/l as quoted by EXTOXNET is the same as parts per million (ppm)
</t>
        </r>
      </text>
    </comment>
    <comment ref="D3906" authorId="0" shapeId="0" xr:uid="{797D2710-D006-496B-A1B3-6E5A3A3D6898}">
      <text>
        <r>
          <rPr>
            <sz val="8"/>
            <color indexed="81"/>
            <rFont val="Tahoma"/>
            <family val="2"/>
          </rPr>
          <t xml:space="preserve">Toxicity to fish - 96 hr LC50
N.B.  mg/l as quoted by EXTOXNET is the same as parts per million (ppm)
</t>
        </r>
      </text>
    </comment>
    <comment ref="D3907" authorId="0" shapeId="0" xr:uid="{11E0CA2F-09AD-4CC2-8C98-6B116A914E10}">
      <text>
        <r>
          <rPr>
            <sz val="8"/>
            <color indexed="81"/>
            <rFont val="Tahoma"/>
            <family val="2"/>
          </rPr>
          <t xml:space="preserve">EXTOXNET site usually provides a qualitative judgment on the impact of a chemical on bees
</t>
        </r>
      </text>
    </comment>
    <comment ref="D3908" authorId="0" shapeId="0" xr:uid="{067DE85C-5AE5-43A4-99D8-54060A564D71}">
      <text>
        <r>
          <rPr>
            <sz val="8"/>
            <color indexed="81"/>
            <rFont val="Tahoma"/>
            <family val="2"/>
          </rPr>
          <t xml:space="preserve">EXTOXNET site usually provides a qualitative judgment on the impact of a chemical on beneficial arthropods
</t>
        </r>
      </text>
    </comment>
    <comment ref="D3932" authorId="0" shapeId="0" xr:uid="{E66AE645-5E68-4CA5-8DA1-B0F17CA18DA4}">
      <text>
        <r>
          <rPr>
            <sz val="8"/>
            <color indexed="81"/>
            <rFont val="Tahoma"/>
            <family val="2"/>
          </rPr>
          <t>Is the chemical in question systemic? or non systemic?  In the case of herbicides non-systemic status is assumed because they are not used on food crops.</t>
        </r>
      </text>
    </comment>
    <comment ref="D3933" authorId="0" shapeId="0" xr:uid="{F1D40689-5CC5-4961-89FA-1624048CD13E}">
      <text>
        <r>
          <rPr>
            <sz val="8"/>
            <color indexed="81"/>
            <rFont val="Tahoma"/>
            <family val="2"/>
          </rPr>
          <t xml:space="preserve">Acute dermal - LD50 for Rabbits/Rats (mg/kg)
</t>
        </r>
      </text>
    </comment>
    <comment ref="D3934" authorId="0" shapeId="0" xr:uid="{6D55DF63-9749-421F-941E-1ED8223C2045}">
      <text>
        <r>
          <rPr>
            <sz val="8"/>
            <color indexed="81"/>
            <rFont val="Tahoma"/>
            <family val="2"/>
          </rPr>
          <t xml:space="preserve">Are there reports of long term reproductive effects (ability to produce offspring) due to exposure to the chemical in question
</t>
        </r>
      </text>
    </comment>
    <comment ref="D3935" authorId="0" shapeId="0" xr:uid="{2AC6B959-23F9-4228-835C-B30788618BA2}">
      <text>
        <r>
          <rPr>
            <sz val="8"/>
            <color indexed="81"/>
            <rFont val="Tahoma"/>
            <family val="2"/>
          </rPr>
          <t xml:space="preserve">Are there reports of long term teratogenic effects (deformities in unborn offspring) due to exposure to the chemical in question
</t>
        </r>
      </text>
    </comment>
    <comment ref="D3936" authorId="0" shapeId="0" xr:uid="{26A38D37-86D2-4E4C-BCDA-9EFB2B39F784}">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937" authorId="0" shapeId="0" xr:uid="{9A251BA7-E488-44B2-9D5D-7B81EC7B8DC6}">
      <text>
        <r>
          <rPr>
            <sz val="8"/>
            <color indexed="81"/>
            <rFont val="Tahoma"/>
            <family val="2"/>
          </rPr>
          <t xml:space="preserve">Are there reports of long term oncogenic effects (tumour growth) due to exposure to the chemical in question
</t>
        </r>
      </text>
    </comment>
    <comment ref="D3938" authorId="0" shapeId="0" xr:uid="{45ECFBFD-F0F3-4674-89AD-3089FF3E4DF1}">
      <text>
        <r>
          <rPr>
            <sz val="8"/>
            <color indexed="81"/>
            <rFont val="Tahoma"/>
            <family val="2"/>
          </rPr>
          <t>Soil residue half life in days</t>
        </r>
      </text>
    </comment>
    <comment ref="D3939" authorId="0" shapeId="0" xr:uid="{A6B2D6BF-9F24-4C67-81AC-AC839ABCA661}">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940" authorId="0" shapeId="0" xr:uid="{B7F9727A-B9A2-4EE2-8CCC-EF6616AC887D}">
      <text>
        <r>
          <rPr>
            <sz val="8"/>
            <color indexed="81"/>
            <rFont val="Tahoma"/>
            <family val="2"/>
          </rPr>
          <t xml:space="preserve">From the EXTOXNET data on environmental fate make a qualitative judgment about leaching potential.
</t>
        </r>
      </text>
    </comment>
    <comment ref="D3941" authorId="0" shapeId="0" xr:uid="{4A5B01FB-BAD7-4D85-9EC5-AEF4CD06DBFA}">
      <text>
        <r>
          <rPr>
            <sz val="8"/>
            <color indexed="81"/>
            <rFont val="Tahoma"/>
            <family val="2"/>
          </rPr>
          <t xml:space="preserve">Use EXTOXNET Environmental fate section to get available information on half life of biological activity on vegetation
</t>
        </r>
      </text>
    </comment>
    <comment ref="D3942" authorId="0" shapeId="0" xr:uid="{E4B0AC67-1427-45BE-8B7A-C060DC041A8C}">
      <text>
        <r>
          <rPr>
            <sz val="8"/>
            <color indexed="81"/>
            <rFont val="Tahoma"/>
            <family val="2"/>
          </rPr>
          <t xml:space="preserve">Toxicity to birds - 8 day LC50
N.B.  mg/l as quoted by EXTOXNET is the same as parts per million (ppm)
</t>
        </r>
      </text>
    </comment>
    <comment ref="D3943" authorId="0" shapeId="0" xr:uid="{7ADF7043-E52E-441E-B2C3-92F0A922D426}">
      <text>
        <r>
          <rPr>
            <sz val="8"/>
            <color indexed="81"/>
            <rFont val="Tahoma"/>
            <family val="2"/>
          </rPr>
          <t xml:space="preserve">Toxicity to fish - 96 hr LC50
N.B.  mg/l as quoted by EXTOXNET is the same as parts per million (ppm)
</t>
        </r>
      </text>
    </comment>
    <comment ref="D3944" authorId="0" shapeId="0" xr:uid="{9B1E6E87-F4CD-463F-8BAE-521B15BC02DA}">
      <text>
        <r>
          <rPr>
            <sz val="8"/>
            <color indexed="81"/>
            <rFont val="Tahoma"/>
            <family val="2"/>
          </rPr>
          <t xml:space="preserve">EXTOXNET site usually provides a qualitative judgment on the impact of a chemical on bees
</t>
        </r>
      </text>
    </comment>
    <comment ref="D3945" authorId="0" shapeId="0" xr:uid="{45342433-1B3A-4BD9-85C2-CC0CE4ED3343}">
      <text>
        <r>
          <rPr>
            <sz val="8"/>
            <color indexed="81"/>
            <rFont val="Tahoma"/>
            <family val="2"/>
          </rPr>
          <t xml:space="preserve">EXTOXNET site usually provides a qualitative judgment on the impact of a chemical on beneficial arthropods
</t>
        </r>
      </text>
    </comment>
    <comment ref="D3969" authorId="0" shapeId="0" xr:uid="{D2518C9F-6628-4EEC-8C6D-5E164C3739F9}">
      <text>
        <r>
          <rPr>
            <sz val="8"/>
            <color indexed="81"/>
            <rFont val="Tahoma"/>
            <family val="2"/>
          </rPr>
          <t>Is the chemical in question systemic? or non systemic?  In the case of herbicides non-systemic status is assumed because they are not used on food crops.</t>
        </r>
      </text>
    </comment>
    <comment ref="D3970" authorId="0" shapeId="0" xr:uid="{DC83A69E-3E20-41D3-9BBF-D3F792B694CE}">
      <text>
        <r>
          <rPr>
            <sz val="8"/>
            <color indexed="81"/>
            <rFont val="Tahoma"/>
            <family val="2"/>
          </rPr>
          <t xml:space="preserve">Acute dermal - LD50 for Rabbits/Rats (mg/kg)
</t>
        </r>
      </text>
    </comment>
    <comment ref="D3971" authorId="0" shapeId="0" xr:uid="{E2A8FE28-030E-4854-8A0C-FC02CE6F911C}">
      <text>
        <r>
          <rPr>
            <sz val="8"/>
            <color indexed="81"/>
            <rFont val="Tahoma"/>
            <family val="2"/>
          </rPr>
          <t xml:space="preserve">Are there reports of long term reproductive effects (ability to produce offspring) due to exposure to the chemical in question
</t>
        </r>
      </text>
    </comment>
    <comment ref="D3972" authorId="0" shapeId="0" xr:uid="{B06128E7-9815-4AA8-AE36-E725CB59E1F9}">
      <text>
        <r>
          <rPr>
            <sz val="8"/>
            <color indexed="81"/>
            <rFont val="Tahoma"/>
            <family val="2"/>
          </rPr>
          <t xml:space="preserve">Are there reports of long term teratogenic effects (deformities in unborn offspring) due to exposure to the chemical in question
</t>
        </r>
      </text>
    </comment>
    <comment ref="D3973" authorId="0" shapeId="0" xr:uid="{BBD0C81A-E332-4FC7-B194-7C48D4DF37ED}">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974" authorId="0" shapeId="0" xr:uid="{61150081-8378-49BA-A0A2-D6A50822F2A0}">
      <text>
        <r>
          <rPr>
            <sz val="8"/>
            <color indexed="81"/>
            <rFont val="Tahoma"/>
            <family val="2"/>
          </rPr>
          <t xml:space="preserve">Are there reports of long term oncogenic effects (tumour growth) due to exposure to the chemical in question
</t>
        </r>
      </text>
    </comment>
    <comment ref="D3975" authorId="0" shapeId="0" xr:uid="{B5904A09-E332-4F5A-B37D-D0DAF941405C}">
      <text>
        <r>
          <rPr>
            <sz val="8"/>
            <color indexed="81"/>
            <rFont val="Tahoma"/>
            <family val="2"/>
          </rPr>
          <t>Soil residue half life in days</t>
        </r>
      </text>
    </comment>
    <comment ref="D3976" authorId="0" shapeId="0" xr:uid="{F93D2F34-9F57-44C0-92D3-9567B9260761}">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977" authorId="0" shapeId="0" xr:uid="{9EB57B77-E03B-4130-9FBA-FBAB13664E0D}">
      <text>
        <r>
          <rPr>
            <sz val="8"/>
            <color indexed="81"/>
            <rFont val="Tahoma"/>
            <family val="2"/>
          </rPr>
          <t xml:space="preserve">From the EXTOXNET data on environmental fate make a qualitative judgment about leaching potential.
</t>
        </r>
      </text>
    </comment>
    <comment ref="D3978" authorId="0" shapeId="0" xr:uid="{3BD087A8-A4B7-4D22-9056-4263C4A91704}">
      <text>
        <r>
          <rPr>
            <sz val="8"/>
            <color indexed="81"/>
            <rFont val="Tahoma"/>
            <family val="2"/>
          </rPr>
          <t xml:space="preserve">Use EXTOXNET Environmental fate section to get available information on half life of biological activity on vegetation
</t>
        </r>
      </text>
    </comment>
    <comment ref="D3979" authorId="0" shapeId="0" xr:uid="{037D7389-BB5B-4DBD-B988-629CF280EE1F}">
      <text>
        <r>
          <rPr>
            <sz val="8"/>
            <color indexed="81"/>
            <rFont val="Tahoma"/>
            <family val="2"/>
          </rPr>
          <t xml:space="preserve">Toxicity to birds - 8 day LC50
N.B.  mg/l as quoted by EXTOXNET is the same as parts per million (ppm)
</t>
        </r>
      </text>
    </comment>
    <comment ref="D3980" authorId="0" shapeId="0" xr:uid="{DABAF22E-4175-4379-B0D6-84981BB252AD}">
      <text>
        <r>
          <rPr>
            <sz val="8"/>
            <color indexed="81"/>
            <rFont val="Tahoma"/>
            <family val="2"/>
          </rPr>
          <t xml:space="preserve">Toxicity to fish - 96 hr LC50
N.B.  mg/l as quoted by EXTOXNET is the same as parts per million (ppm)
</t>
        </r>
      </text>
    </comment>
    <comment ref="D3981" authorId="0" shapeId="0" xr:uid="{F9BBE009-96D9-4863-9D98-CD63883AFD5A}">
      <text>
        <r>
          <rPr>
            <sz val="8"/>
            <color indexed="81"/>
            <rFont val="Tahoma"/>
            <family val="2"/>
          </rPr>
          <t xml:space="preserve">EXTOXNET site usually provides a qualitative judgment on the impact of a chemical on bees
</t>
        </r>
      </text>
    </comment>
    <comment ref="D3982" authorId="0" shapeId="0" xr:uid="{4802361D-4CE4-4F47-883D-E68F3B43B03E}">
      <text>
        <r>
          <rPr>
            <sz val="8"/>
            <color indexed="81"/>
            <rFont val="Tahoma"/>
            <family val="2"/>
          </rPr>
          <t xml:space="preserve">EXTOXNET site usually provides a qualitative judgment on the impact of a chemical on beneficial arthropods
</t>
        </r>
      </text>
    </comment>
    <comment ref="D4006" authorId="0" shapeId="0" xr:uid="{70FC212B-5D4E-4E7D-8C25-9C958EADD7B3}">
      <text>
        <r>
          <rPr>
            <sz val="8"/>
            <color indexed="81"/>
            <rFont val="Tahoma"/>
            <family val="2"/>
          </rPr>
          <t>Is the chemical in question systemic? or non systemic?  In the case of herbicides non-systemic status is assumed because they are not used on food crops.</t>
        </r>
      </text>
    </comment>
    <comment ref="D4007" authorId="0" shapeId="0" xr:uid="{F0A57DBD-99F0-44FE-9C40-721CEEA00769}">
      <text>
        <r>
          <rPr>
            <sz val="8"/>
            <color indexed="81"/>
            <rFont val="Tahoma"/>
            <family val="2"/>
          </rPr>
          <t xml:space="preserve">Acute dermal - LD50 for Rabbits/Rats (mg/kg)
</t>
        </r>
      </text>
    </comment>
    <comment ref="D4008" authorId="0" shapeId="0" xr:uid="{C1FA0735-2545-41AD-9718-82FFA7A1623F}">
      <text>
        <r>
          <rPr>
            <sz val="8"/>
            <color indexed="81"/>
            <rFont val="Tahoma"/>
            <family val="2"/>
          </rPr>
          <t xml:space="preserve">Are there reports of long term reproductive effects (ability to produce offspring) due to exposure to the chemical in question
</t>
        </r>
      </text>
    </comment>
    <comment ref="D4009" authorId="0" shapeId="0" xr:uid="{A9C904FB-AD4D-43A7-B39D-4B3E192A81E2}">
      <text>
        <r>
          <rPr>
            <sz val="8"/>
            <color indexed="81"/>
            <rFont val="Tahoma"/>
            <family val="2"/>
          </rPr>
          <t xml:space="preserve">Are there reports of long term teratogenic effects (deformities in unborn offspring) due to exposure to the chemical in question
</t>
        </r>
      </text>
    </comment>
    <comment ref="D4010" authorId="0" shapeId="0" xr:uid="{3C38024F-6229-4950-B822-6FE8CA42A46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011" authorId="0" shapeId="0" xr:uid="{D6EE8228-51A6-4326-BCFE-0248CEE8EE2F}">
      <text>
        <r>
          <rPr>
            <sz val="8"/>
            <color indexed="81"/>
            <rFont val="Tahoma"/>
            <family val="2"/>
          </rPr>
          <t xml:space="preserve">Are there reports of long term oncogenic effects (tumour growth) due to exposure to the chemical in question
</t>
        </r>
      </text>
    </comment>
    <comment ref="D4012" authorId="0" shapeId="0" xr:uid="{9F20F756-A239-4C57-8E62-6C1552A33A09}">
      <text>
        <r>
          <rPr>
            <sz val="8"/>
            <color indexed="81"/>
            <rFont val="Tahoma"/>
            <family val="2"/>
          </rPr>
          <t>Soil residue half life in days</t>
        </r>
      </text>
    </comment>
    <comment ref="D4013" authorId="0" shapeId="0" xr:uid="{90632B6B-DCEA-4B5D-8A33-27FB9136CDBF}">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014" authorId="0" shapeId="0" xr:uid="{33962B98-8A75-4530-BBC3-16EC9D6A7330}">
      <text>
        <r>
          <rPr>
            <sz val="8"/>
            <color indexed="81"/>
            <rFont val="Tahoma"/>
            <family val="2"/>
          </rPr>
          <t xml:space="preserve">From the EXTOXNET data on environmental fate make a qualitative judgment about leaching potential.
</t>
        </r>
      </text>
    </comment>
    <comment ref="D4015" authorId="0" shapeId="0" xr:uid="{B317E985-A5A3-4193-A403-9AC61596BE04}">
      <text>
        <r>
          <rPr>
            <sz val="8"/>
            <color indexed="81"/>
            <rFont val="Tahoma"/>
            <family val="2"/>
          </rPr>
          <t xml:space="preserve">Use EXTOXNET Environmental fate section to get available information on half life of biological activity on vegetation
</t>
        </r>
      </text>
    </comment>
    <comment ref="D4016" authorId="0" shapeId="0" xr:uid="{DC848105-4E95-4518-8038-B7F4CBBAB268}">
      <text>
        <r>
          <rPr>
            <sz val="8"/>
            <color indexed="81"/>
            <rFont val="Tahoma"/>
            <family val="2"/>
          </rPr>
          <t xml:space="preserve">Toxicity to birds - 8 day LC50
N.B.  mg/l as quoted by EXTOXNET is the same as parts per million (ppm)
</t>
        </r>
      </text>
    </comment>
    <comment ref="D4017" authorId="0" shapeId="0" xr:uid="{4933A544-AD05-44CA-954E-53832C78BA96}">
      <text>
        <r>
          <rPr>
            <sz val="8"/>
            <color indexed="81"/>
            <rFont val="Tahoma"/>
            <family val="2"/>
          </rPr>
          <t xml:space="preserve">Toxicity to fish - 96 hr LC50
N.B.  mg/l as quoted by EXTOXNET is the same as parts per million (ppm)
</t>
        </r>
      </text>
    </comment>
    <comment ref="D4018" authorId="0" shapeId="0" xr:uid="{74DFF703-4AB8-4D25-99A4-3E9F5427FE2A}">
      <text>
        <r>
          <rPr>
            <sz val="8"/>
            <color indexed="81"/>
            <rFont val="Tahoma"/>
            <family val="2"/>
          </rPr>
          <t xml:space="preserve">EXTOXNET site usually provides a qualitative judgment on the impact of a chemical on bees
</t>
        </r>
      </text>
    </comment>
    <comment ref="D4019" authorId="0" shapeId="0" xr:uid="{FC55FF29-3217-4AA2-A9A2-07E7F5A1E8D3}">
      <text>
        <r>
          <rPr>
            <sz val="8"/>
            <color indexed="81"/>
            <rFont val="Tahoma"/>
            <family val="2"/>
          </rPr>
          <t xml:space="preserve">EXTOXNET site usually provides a qualitative judgment on the impact of a chemical on beneficial arthropods
</t>
        </r>
      </text>
    </comment>
    <comment ref="D4043" authorId="0" shapeId="0" xr:uid="{52EB595A-EB06-4EA8-B419-3B323C997439}">
      <text>
        <r>
          <rPr>
            <sz val="8"/>
            <color indexed="81"/>
            <rFont val="Tahoma"/>
            <family val="2"/>
          </rPr>
          <t>Is the chemical in question systemic? or non systemic?  In the case of herbicides non-systemic status is assumed because they are not used on food crops.</t>
        </r>
      </text>
    </comment>
    <comment ref="D4044" authorId="0" shapeId="0" xr:uid="{286C2D88-563E-4043-A6BE-BCB1451330A2}">
      <text>
        <r>
          <rPr>
            <sz val="8"/>
            <color indexed="81"/>
            <rFont val="Tahoma"/>
            <family val="2"/>
          </rPr>
          <t xml:space="preserve">Acute dermal - LD50 for Rabbits/Rats (mg/kg)
</t>
        </r>
      </text>
    </comment>
    <comment ref="D4045" authorId="0" shapeId="0" xr:uid="{AB943E54-E954-4A74-960E-618C9A89AC58}">
      <text>
        <r>
          <rPr>
            <sz val="8"/>
            <color indexed="81"/>
            <rFont val="Tahoma"/>
            <family val="2"/>
          </rPr>
          <t xml:space="preserve">Are there reports of long term reproductive effects (ability to produce offspring) due to exposure to the chemical in question
</t>
        </r>
      </text>
    </comment>
    <comment ref="D4046" authorId="0" shapeId="0" xr:uid="{935DEE7D-90DF-44E6-9F86-C4F12B4DC139}">
      <text>
        <r>
          <rPr>
            <sz val="8"/>
            <color indexed="81"/>
            <rFont val="Tahoma"/>
            <family val="2"/>
          </rPr>
          <t xml:space="preserve">Are there reports of long term teratogenic effects (deformities in unborn offspring) due to exposure to the chemical in question
</t>
        </r>
      </text>
    </comment>
    <comment ref="D4047" authorId="0" shapeId="0" xr:uid="{BC876C4D-14FE-4812-8F89-7FF11D626724}">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048" authorId="0" shapeId="0" xr:uid="{326F78CB-70F3-4C54-A729-F308D515B664}">
      <text>
        <r>
          <rPr>
            <sz val="8"/>
            <color indexed="81"/>
            <rFont val="Tahoma"/>
            <family val="2"/>
          </rPr>
          <t xml:space="preserve">Are there reports of long term oncogenic effects (tumour growth) due to exposure to the chemical in question
</t>
        </r>
      </text>
    </comment>
    <comment ref="D4049" authorId="0" shapeId="0" xr:uid="{1EC4CF3A-AEB0-429E-A3FB-496D43699FF7}">
      <text>
        <r>
          <rPr>
            <sz val="8"/>
            <color indexed="81"/>
            <rFont val="Tahoma"/>
            <family val="2"/>
          </rPr>
          <t>Soil residue half life in days</t>
        </r>
      </text>
    </comment>
    <comment ref="D4050" authorId="0" shapeId="0" xr:uid="{8FA7DF7B-53CD-49F4-95F7-4326AECE7B27}">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051" authorId="0" shapeId="0" xr:uid="{43AC84D0-03FC-4580-9AAC-E8CE03276FAB}">
      <text>
        <r>
          <rPr>
            <sz val="8"/>
            <color indexed="81"/>
            <rFont val="Tahoma"/>
            <family val="2"/>
          </rPr>
          <t xml:space="preserve">From the EXTOXNET data on environmental fate make a qualitative judgment about leaching potential.
</t>
        </r>
      </text>
    </comment>
    <comment ref="D4052" authorId="0" shapeId="0" xr:uid="{95877B1A-BD2C-4558-B011-26FC1370BC4B}">
      <text>
        <r>
          <rPr>
            <sz val="8"/>
            <color indexed="81"/>
            <rFont val="Tahoma"/>
            <family val="2"/>
          </rPr>
          <t xml:space="preserve">Use EXTOXNET Environmental fate section to get available information on half life of biological activity on vegetation
</t>
        </r>
      </text>
    </comment>
    <comment ref="D4053" authorId="0" shapeId="0" xr:uid="{E0C2EDDA-4EC3-41EC-AA38-8E78F21D2A63}">
      <text>
        <r>
          <rPr>
            <sz val="8"/>
            <color indexed="81"/>
            <rFont val="Tahoma"/>
            <family val="2"/>
          </rPr>
          <t xml:space="preserve">Toxicity to birds - 8 day LC50
N.B.  mg/l as quoted by EXTOXNET is the same as parts per million (ppm)
</t>
        </r>
      </text>
    </comment>
    <comment ref="D4054" authorId="0" shapeId="0" xr:uid="{5DCDEEF9-6E16-4168-ACB9-63A22030D4AE}">
      <text>
        <r>
          <rPr>
            <sz val="8"/>
            <color indexed="81"/>
            <rFont val="Tahoma"/>
            <family val="2"/>
          </rPr>
          <t xml:space="preserve">Toxicity to fish - 96 hr LC50
N.B.  mg/l as quoted by EXTOXNET is the same as parts per million (ppm)
</t>
        </r>
      </text>
    </comment>
    <comment ref="D4055" authorId="0" shapeId="0" xr:uid="{B5F03F29-B3BD-47DE-B9BD-2DD0BB455816}">
      <text>
        <r>
          <rPr>
            <sz val="8"/>
            <color indexed="81"/>
            <rFont val="Tahoma"/>
            <family val="2"/>
          </rPr>
          <t xml:space="preserve">EXTOXNET site usually provides a qualitative judgment on the impact of a chemical on bees
</t>
        </r>
      </text>
    </comment>
    <comment ref="D4056" authorId="0" shapeId="0" xr:uid="{B5331CAB-FB4B-41FA-8456-051F29130657}">
      <text>
        <r>
          <rPr>
            <sz val="8"/>
            <color indexed="81"/>
            <rFont val="Tahoma"/>
            <family val="2"/>
          </rPr>
          <t xml:space="preserve">EXTOXNET site usually provides a qualitative judgment on the impact of a chemical on beneficial arthropods
</t>
        </r>
      </text>
    </comment>
    <comment ref="D4080" authorId="0" shapeId="0" xr:uid="{E71F3166-A2A4-4713-B977-5D07572C7CA5}">
      <text>
        <r>
          <rPr>
            <sz val="8"/>
            <color indexed="81"/>
            <rFont val="Tahoma"/>
            <family val="2"/>
          </rPr>
          <t>Is the chemical in question systemic? or non systemic?  In the case of herbicides non-systemic status is assumed because they are not used on food crops.</t>
        </r>
      </text>
    </comment>
    <comment ref="D4081" authorId="0" shapeId="0" xr:uid="{CFF1EB49-56D8-4548-A922-D3E90EB3B750}">
      <text>
        <r>
          <rPr>
            <sz val="8"/>
            <color indexed="81"/>
            <rFont val="Tahoma"/>
            <family val="2"/>
          </rPr>
          <t xml:space="preserve">Acute dermal - LD50 for Rabbits/Rats (mg/kg)
</t>
        </r>
      </text>
    </comment>
    <comment ref="D4082" authorId="0" shapeId="0" xr:uid="{27DB68F3-4F90-4326-8B3F-EA7593BDB7FD}">
      <text>
        <r>
          <rPr>
            <sz val="8"/>
            <color indexed="81"/>
            <rFont val="Tahoma"/>
            <family val="2"/>
          </rPr>
          <t xml:space="preserve">Are there reports of long term reproductive effects (ability to produce offspring) due to exposure to the chemical in question
</t>
        </r>
      </text>
    </comment>
    <comment ref="D4083" authorId="0" shapeId="0" xr:uid="{6332BE29-725B-4E44-A163-415C7939BAE6}">
      <text>
        <r>
          <rPr>
            <sz val="8"/>
            <color indexed="81"/>
            <rFont val="Tahoma"/>
            <family val="2"/>
          </rPr>
          <t xml:space="preserve">Are there reports of long term teratogenic effects (deformities in unborn offspring) due to exposure to the chemical in question
</t>
        </r>
      </text>
    </comment>
    <comment ref="D4084" authorId="0" shapeId="0" xr:uid="{43E53563-FCCE-406A-BFF4-D0452D6842AF}">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085" authorId="0" shapeId="0" xr:uid="{4D9E150A-55A1-4A92-AEFC-720B0B48CF13}">
      <text>
        <r>
          <rPr>
            <sz val="8"/>
            <color indexed="81"/>
            <rFont val="Tahoma"/>
            <family val="2"/>
          </rPr>
          <t xml:space="preserve">Are there reports of long term oncogenic effects (tumour growth) due to exposure to the chemical in question
</t>
        </r>
      </text>
    </comment>
    <comment ref="D4086" authorId="0" shapeId="0" xr:uid="{EC1E1E25-51FC-42F7-95C4-492C7C303BBD}">
      <text>
        <r>
          <rPr>
            <sz val="8"/>
            <color indexed="81"/>
            <rFont val="Tahoma"/>
            <family val="2"/>
          </rPr>
          <t>Soil residue half life in days</t>
        </r>
      </text>
    </comment>
    <comment ref="D4087" authorId="0" shapeId="0" xr:uid="{47D90C55-9714-49A0-9E4F-DB07BA113E85}">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088" authorId="0" shapeId="0" xr:uid="{0CD2D0F6-8733-40B7-90A9-137FEE36B089}">
      <text>
        <r>
          <rPr>
            <sz val="8"/>
            <color indexed="81"/>
            <rFont val="Tahoma"/>
            <family val="2"/>
          </rPr>
          <t xml:space="preserve">From the EXTOXNET data on environmental fate make a qualitative judgment about leaching potential.
</t>
        </r>
      </text>
    </comment>
    <comment ref="D4089" authorId="0" shapeId="0" xr:uid="{B95F6248-D56A-4FE0-BF28-5DCF8275148E}">
      <text>
        <r>
          <rPr>
            <sz val="8"/>
            <color indexed="81"/>
            <rFont val="Tahoma"/>
            <family val="2"/>
          </rPr>
          <t xml:space="preserve">Use EXTOXNET Environmental fate section to get available information on half life of biological activity on vegetation
</t>
        </r>
      </text>
    </comment>
    <comment ref="D4090" authorId="0" shapeId="0" xr:uid="{6F832956-13E1-44E1-B77E-7456ADC5A3C7}">
      <text>
        <r>
          <rPr>
            <sz val="8"/>
            <color indexed="81"/>
            <rFont val="Tahoma"/>
            <family val="2"/>
          </rPr>
          <t xml:space="preserve">Toxicity to birds - 8 day LC50
N.B.  mg/l as quoted by EXTOXNET is the same as parts per million (ppm)
</t>
        </r>
      </text>
    </comment>
    <comment ref="D4091" authorId="0" shapeId="0" xr:uid="{63BFC488-2B9A-46D0-B49A-37B8BB1E0BAC}">
      <text>
        <r>
          <rPr>
            <sz val="8"/>
            <color indexed="81"/>
            <rFont val="Tahoma"/>
            <family val="2"/>
          </rPr>
          <t xml:space="preserve">Toxicity to fish - 96 hr LC50
N.B.  mg/l as quoted by EXTOXNET is the same as parts per million (ppm)
</t>
        </r>
      </text>
    </comment>
    <comment ref="D4092" authorId="0" shapeId="0" xr:uid="{E5AEB650-856D-4079-A0DB-7FD9C1FFD3D3}">
      <text>
        <r>
          <rPr>
            <sz val="8"/>
            <color indexed="81"/>
            <rFont val="Tahoma"/>
            <family val="2"/>
          </rPr>
          <t xml:space="preserve">EXTOXNET site usually provides a qualitative judgment on the impact of a chemical on bees
</t>
        </r>
      </text>
    </comment>
    <comment ref="D4093" authorId="0" shapeId="0" xr:uid="{FDADFD4D-CFA4-47BD-9E90-1BA302C73A38}">
      <text>
        <r>
          <rPr>
            <sz val="8"/>
            <color indexed="81"/>
            <rFont val="Tahoma"/>
            <family val="2"/>
          </rPr>
          <t xml:space="preserve">EXTOXNET site usually provides a qualitative judgment on the impact of a chemical on beneficial arthropods
</t>
        </r>
      </text>
    </comment>
    <comment ref="D4117" authorId="0" shapeId="0" xr:uid="{66DAD071-528F-4474-8701-4BEC82774DA5}">
      <text>
        <r>
          <rPr>
            <sz val="8"/>
            <color indexed="81"/>
            <rFont val="Tahoma"/>
            <family val="2"/>
          </rPr>
          <t>Is the chemical in question systemic? or non systemic?  In the case of herbicides non-systemic status is assumed because they are not used on food crops.</t>
        </r>
      </text>
    </comment>
    <comment ref="D4118" authorId="0" shapeId="0" xr:uid="{74283C1B-EB14-4A41-91A4-A05BC35DCB29}">
      <text>
        <r>
          <rPr>
            <sz val="8"/>
            <color indexed="81"/>
            <rFont val="Tahoma"/>
            <family val="2"/>
          </rPr>
          <t xml:space="preserve">Acute dermal - LD50 for Rabbits/Rats (mg/kg)
</t>
        </r>
      </text>
    </comment>
    <comment ref="D4119" authorId="0" shapeId="0" xr:uid="{B7EAEBB0-4397-4C33-9404-E6011058CAFE}">
      <text>
        <r>
          <rPr>
            <sz val="8"/>
            <color indexed="81"/>
            <rFont val="Tahoma"/>
            <family val="2"/>
          </rPr>
          <t xml:space="preserve">Are there reports of long term reproductive effects (ability to produce offspring) due to exposure to the chemical in question
</t>
        </r>
      </text>
    </comment>
    <comment ref="D4120" authorId="0" shapeId="0" xr:uid="{25E91826-3488-463E-B2F2-F2C100CD4BD1}">
      <text>
        <r>
          <rPr>
            <sz val="8"/>
            <color indexed="81"/>
            <rFont val="Tahoma"/>
            <family val="2"/>
          </rPr>
          <t xml:space="preserve">Are there reports of long term teratogenic effects (deformities in unborn offspring) due to exposure to the chemical in question
</t>
        </r>
      </text>
    </comment>
    <comment ref="D4121" authorId="0" shapeId="0" xr:uid="{D5B8888A-2E55-4049-ABDC-62E00EC15D79}">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122" authorId="0" shapeId="0" xr:uid="{22866DC1-B5B2-4353-A469-881E073030B0}">
      <text>
        <r>
          <rPr>
            <sz val="8"/>
            <color indexed="81"/>
            <rFont val="Tahoma"/>
            <family val="2"/>
          </rPr>
          <t xml:space="preserve">Are there reports of long term oncogenic effects (tumour growth) due to exposure to the chemical in question
</t>
        </r>
      </text>
    </comment>
    <comment ref="D4123" authorId="0" shapeId="0" xr:uid="{6D429339-A01A-43BB-8EFE-DAD63A3C86EE}">
      <text>
        <r>
          <rPr>
            <sz val="8"/>
            <color indexed="81"/>
            <rFont val="Tahoma"/>
            <family val="2"/>
          </rPr>
          <t>Soil residue half life in days</t>
        </r>
      </text>
    </comment>
    <comment ref="D4124" authorId="0" shapeId="0" xr:uid="{99702F61-8D20-4EEC-B3BF-B6DAD25C212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125" authorId="0" shapeId="0" xr:uid="{64415ABD-A5C6-4F79-9555-07E3AAD6FD2E}">
      <text>
        <r>
          <rPr>
            <sz val="8"/>
            <color indexed="81"/>
            <rFont val="Tahoma"/>
            <family val="2"/>
          </rPr>
          <t xml:space="preserve">From the EXTOXNET data on environmental fate make a qualitative judgment about leaching potential.
</t>
        </r>
      </text>
    </comment>
    <comment ref="D4126" authorId="0" shapeId="0" xr:uid="{207CE923-88AE-4FB8-A7A3-B44B6583B8C1}">
      <text>
        <r>
          <rPr>
            <sz val="8"/>
            <color indexed="81"/>
            <rFont val="Tahoma"/>
            <family val="2"/>
          </rPr>
          <t xml:space="preserve">Use EXTOXNET Environmental fate section to get available information on half life of biological activity on vegetation
</t>
        </r>
      </text>
    </comment>
    <comment ref="D4127" authorId="0" shapeId="0" xr:uid="{16E1D36A-EB70-4E02-B5D8-289E79E6E14B}">
      <text>
        <r>
          <rPr>
            <sz val="8"/>
            <color indexed="81"/>
            <rFont val="Tahoma"/>
            <family val="2"/>
          </rPr>
          <t xml:space="preserve">Toxicity to birds - 8 day LC50
N.B.  mg/l as quoted by EXTOXNET is the same as parts per million (ppm)
</t>
        </r>
      </text>
    </comment>
    <comment ref="D4128" authorId="0" shapeId="0" xr:uid="{13AAD4DE-4C67-4927-846F-F2D2A586413E}">
      <text>
        <r>
          <rPr>
            <sz val="8"/>
            <color indexed="81"/>
            <rFont val="Tahoma"/>
            <family val="2"/>
          </rPr>
          <t xml:space="preserve">Toxicity to fish - 96 hr LC50
N.B.  mg/l as quoted by EXTOXNET is the same as parts per million (ppm)
</t>
        </r>
      </text>
    </comment>
    <comment ref="D4129" authorId="0" shapeId="0" xr:uid="{E565F3D4-E77D-4E16-8A7C-7C7CDAAD386C}">
      <text>
        <r>
          <rPr>
            <sz val="8"/>
            <color indexed="81"/>
            <rFont val="Tahoma"/>
            <family val="2"/>
          </rPr>
          <t xml:space="preserve">EXTOXNET site usually provides a qualitative judgment on the impact of a chemical on bees
</t>
        </r>
      </text>
    </comment>
    <comment ref="D4130" authorId="0" shapeId="0" xr:uid="{A3BDD0BD-2DD4-42CD-9200-C186BA979A9B}">
      <text>
        <r>
          <rPr>
            <sz val="8"/>
            <color indexed="81"/>
            <rFont val="Tahoma"/>
            <family val="2"/>
          </rPr>
          <t xml:space="preserve">EXTOXNET site usually provides a qualitative judgment on the impact of a chemical on beneficial arthropods
</t>
        </r>
      </text>
    </comment>
    <comment ref="D4154" authorId="0" shapeId="0" xr:uid="{60E25F3E-C231-4B1F-B7F7-40C7F3305CFE}">
      <text>
        <r>
          <rPr>
            <sz val="8"/>
            <color indexed="81"/>
            <rFont val="Tahoma"/>
            <family val="2"/>
          </rPr>
          <t>Is the chemical in question systemic? or non systemic?  In the case of herbicides non-systemic status is assumed because they are not used on food crops.</t>
        </r>
      </text>
    </comment>
    <comment ref="D4155" authorId="0" shapeId="0" xr:uid="{C3BC5B81-06D6-44EE-B806-6AEA57D64F78}">
      <text>
        <r>
          <rPr>
            <sz val="8"/>
            <color indexed="81"/>
            <rFont val="Tahoma"/>
            <family val="2"/>
          </rPr>
          <t xml:space="preserve">Acute dermal - LD50 for Rabbits/Rats (mg/kg)
</t>
        </r>
      </text>
    </comment>
    <comment ref="D4156" authorId="0" shapeId="0" xr:uid="{B79F5559-9AA0-48D4-9F4F-EE487859B58B}">
      <text>
        <r>
          <rPr>
            <sz val="8"/>
            <color indexed="81"/>
            <rFont val="Tahoma"/>
            <family val="2"/>
          </rPr>
          <t xml:space="preserve">Are there reports of long term reproductive effects (ability to produce offspring) due to exposure to the chemical in question
</t>
        </r>
      </text>
    </comment>
    <comment ref="D4157" authorId="0" shapeId="0" xr:uid="{DF2A6A21-55E0-4B47-AEEC-C32E1FF0050C}">
      <text>
        <r>
          <rPr>
            <sz val="8"/>
            <color indexed="81"/>
            <rFont val="Tahoma"/>
            <family val="2"/>
          </rPr>
          <t xml:space="preserve">Are there reports of long term teratogenic effects (deformities in unborn offspring) due to exposure to the chemical in question
</t>
        </r>
      </text>
    </comment>
    <comment ref="D4158" authorId="0" shapeId="0" xr:uid="{A08C5E75-F660-40BD-A1A6-731533F5B219}">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159" authorId="0" shapeId="0" xr:uid="{2FC37898-CF75-495B-903A-DABB91C1093E}">
      <text>
        <r>
          <rPr>
            <sz val="8"/>
            <color indexed="81"/>
            <rFont val="Tahoma"/>
            <family val="2"/>
          </rPr>
          <t xml:space="preserve">Are there reports of long term oncogenic effects (tumour growth) due to exposure to the chemical in question
</t>
        </r>
      </text>
    </comment>
    <comment ref="D4160" authorId="0" shapeId="0" xr:uid="{7388ED67-622D-48E2-AC4C-8E52263EA483}">
      <text>
        <r>
          <rPr>
            <sz val="8"/>
            <color indexed="81"/>
            <rFont val="Tahoma"/>
            <family val="2"/>
          </rPr>
          <t>Soil residue half life in days</t>
        </r>
      </text>
    </comment>
    <comment ref="D4161" authorId="0" shapeId="0" xr:uid="{3916B333-E31A-446F-B814-F5219622BDBD}">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162" authorId="0" shapeId="0" xr:uid="{65CACE81-465B-414F-BF16-224E25B2660A}">
      <text>
        <r>
          <rPr>
            <sz val="8"/>
            <color indexed="81"/>
            <rFont val="Tahoma"/>
            <family val="2"/>
          </rPr>
          <t xml:space="preserve">From the EXTOXNET data on environmental fate make a qualitative judgment about leaching potential.
</t>
        </r>
      </text>
    </comment>
    <comment ref="D4163" authorId="0" shapeId="0" xr:uid="{32B36A90-9291-4AEC-92CB-74D75209ACBE}">
      <text>
        <r>
          <rPr>
            <sz val="8"/>
            <color indexed="81"/>
            <rFont val="Tahoma"/>
            <family val="2"/>
          </rPr>
          <t xml:space="preserve">Use EXTOXNET Environmental fate section to get available information on half life of biological activity on vegetation
</t>
        </r>
      </text>
    </comment>
    <comment ref="D4164" authorId="0" shapeId="0" xr:uid="{54B71352-9D98-4F6D-ADCD-EC2B8F60A8B4}">
      <text>
        <r>
          <rPr>
            <sz val="8"/>
            <color indexed="81"/>
            <rFont val="Tahoma"/>
            <family val="2"/>
          </rPr>
          <t xml:space="preserve">Toxicity to birds - 8 day LC50
N.B.  mg/l as quoted by EXTOXNET is the same as parts per million (ppm)
</t>
        </r>
      </text>
    </comment>
    <comment ref="D4165" authorId="0" shapeId="0" xr:uid="{1739EA07-978A-443C-B040-E2CC2BEF457F}">
      <text>
        <r>
          <rPr>
            <sz val="8"/>
            <color indexed="81"/>
            <rFont val="Tahoma"/>
            <family val="2"/>
          </rPr>
          <t xml:space="preserve">Toxicity to fish - 96 hr LC50
N.B.  mg/l as quoted by EXTOXNET is the same as parts per million (ppm)
</t>
        </r>
      </text>
    </comment>
    <comment ref="D4166" authorId="0" shapeId="0" xr:uid="{CC875A02-BC4E-4A3B-9AA1-72DDBA04213D}">
      <text>
        <r>
          <rPr>
            <sz val="8"/>
            <color indexed="81"/>
            <rFont val="Tahoma"/>
            <family val="2"/>
          </rPr>
          <t xml:space="preserve">EXTOXNET site usually provides a qualitative judgment on the impact of a chemical on bees
</t>
        </r>
      </text>
    </comment>
    <comment ref="D4167" authorId="0" shapeId="0" xr:uid="{D169BD5B-D044-463E-B9C1-ECA7E900DCF4}">
      <text>
        <r>
          <rPr>
            <sz val="8"/>
            <color indexed="81"/>
            <rFont val="Tahoma"/>
            <family val="2"/>
          </rPr>
          <t xml:space="preserve">EXTOXNET site usually provides a qualitative judgment on the impact of a chemical on beneficial arthropods
</t>
        </r>
      </text>
    </comment>
    <comment ref="D4191" authorId="0" shapeId="0" xr:uid="{D8AD4355-A1B4-48AC-A7D8-729727DA2E39}">
      <text>
        <r>
          <rPr>
            <sz val="8"/>
            <color indexed="81"/>
            <rFont val="Tahoma"/>
            <family val="2"/>
          </rPr>
          <t>Is the chemical in question systemic? or non systemic?  In the case of herbicides non-systemic status is assumed because they are not used on food crops.</t>
        </r>
      </text>
    </comment>
    <comment ref="D4192" authorId="0" shapeId="0" xr:uid="{D873E42D-6DF8-43CB-A684-BDD540C5F351}">
      <text>
        <r>
          <rPr>
            <sz val="8"/>
            <color indexed="81"/>
            <rFont val="Tahoma"/>
            <family val="2"/>
          </rPr>
          <t xml:space="preserve">Acute dermal - LD50 for Rabbits/Rats (mg/kg)
</t>
        </r>
      </text>
    </comment>
    <comment ref="D4193" authorId="0" shapeId="0" xr:uid="{09125537-61C0-4237-8126-821F4E4FD0A0}">
      <text>
        <r>
          <rPr>
            <sz val="8"/>
            <color indexed="81"/>
            <rFont val="Tahoma"/>
            <family val="2"/>
          </rPr>
          <t xml:space="preserve">Are there reports of long term reproductive effects (ability to produce offspring) due to exposure to the chemical in question
</t>
        </r>
      </text>
    </comment>
    <comment ref="D4194" authorId="0" shapeId="0" xr:uid="{E7C5053B-E3CD-4612-97AD-48A4B5B04089}">
      <text>
        <r>
          <rPr>
            <sz val="8"/>
            <color indexed="81"/>
            <rFont val="Tahoma"/>
            <family val="2"/>
          </rPr>
          <t xml:space="preserve">Are there reports of long term teratogenic effects (deformities in unborn offspring) due to exposure to the chemical in question
</t>
        </r>
      </text>
    </comment>
    <comment ref="D4195" authorId="0" shapeId="0" xr:uid="{47646D81-09D6-4626-84FA-A80694820E6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196" authorId="0" shapeId="0" xr:uid="{677E43B8-73DC-4990-931D-029AF2BACCEC}">
      <text>
        <r>
          <rPr>
            <sz val="8"/>
            <color indexed="81"/>
            <rFont val="Tahoma"/>
            <family val="2"/>
          </rPr>
          <t xml:space="preserve">Are there reports of long term oncogenic effects (tumour growth) due to exposure to the chemical in question
</t>
        </r>
      </text>
    </comment>
    <comment ref="D4197" authorId="0" shapeId="0" xr:uid="{555BB994-774A-4C1D-B49A-0F5399382B0F}">
      <text>
        <r>
          <rPr>
            <sz val="8"/>
            <color indexed="81"/>
            <rFont val="Tahoma"/>
            <family val="2"/>
          </rPr>
          <t>Soil residue half life in days</t>
        </r>
      </text>
    </comment>
    <comment ref="D4198" authorId="0" shapeId="0" xr:uid="{87E0CAE3-5F4C-4460-969E-F3AB153BFEFE}">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199" authorId="0" shapeId="0" xr:uid="{1C53F3C3-01CC-4E3C-AB8B-57E2743ACDF8}">
      <text>
        <r>
          <rPr>
            <sz val="8"/>
            <color indexed="81"/>
            <rFont val="Tahoma"/>
            <family val="2"/>
          </rPr>
          <t xml:space="preserve">From the EXTOXNET data on environmental fate make a qualitative judgment about leaching potential.
</t>
        </r>
      </text>
    </comment>
    <comment ref="D4200" authorId="0" shapeId="0" xr:uid="{14F36346-D937-4CCF-B84E-360B383274DB}">
      <text>
        <r>
          <rPr>
            <sz val="8"/>
            <color indexed="81"/>
            <rFont val="Tahoma"/>
            <family val="2"/>
          </rPr>
          <t xml:space="preserve">Use EXTOXNET Environmental fate section to get available information on half life of biological activity on vegetation
</t>
        </r>
      </text>
    </comment>
    <comment ref="D4201" authorId="0" shapeId="0" xr:uid="{91C1316F-A144-49FF-93D8-0DB9F7BCE501}">
      <text>
        <r>
          <rPr>
            <sz val="8"/>
            <color indexed="81"/>
            <rFont val="Tahoma"/>
            <family val="2"/>
          </rPr>
          <t xml:space="preserve">Toxicity to birds - 8 day LC50
N.B.  mg/l as quoted by EXTOXNET is the same as parts per million (ppm)
</t>
        </r>
      </text>
    </comment>
    <comment ref="D4202" authorId="0" shapeId="0" xr:uid="{11A3305A-E76B-4BE6-94B7-DA53764AE87F}">
      <text>
        <r>
          <rPr>
            <sz val="8"/>
            <color indexed="81"/>
            <rFont val="Tahoma"/>
            <family val="2"/>
          </rPr>
          <t xml:space="preserve">Toxicity to fish - 96 hr LC50
N.B.  mg/l as quoted by EXTOXNET is the same as parts per million (ppm)
</t>
        </r>
      </text>
    </comment>
    <comment ref="D4203" authorId="0" shapeId="0" xr:uid="{B0D4E921-7C2D-40D1-A5B7-507FFBF096F8}">
      <text>
        <r>
          <rPr>
            <sz val="8"/>
            <color indexed="81"/>
            <rFont val="Tahoma"/>
            <family val="2"/>
          </rPr>
          <t xml:space="preserve">EXTOXNET site usually provides a qualitative judgment on the impact of a chemical on bees
</t>
        </r>
      </text>
    </comment>
    <comment ref="D4204" authorId="0" shapeId="0" xr:uid="{70D213A3-7C66-483E-9737-47D879A11181}">
      <text>
        <r>
          <rPr>
            <sz val="8"/>
            <color indexed="81"/>
            <rFont val="Tahoma"/>
            <family val="2"/>
          </rPr>
          <t xml:space="preserve">EXTOXNET site usually provides a qualitative judgment on the impact of a chemical on beneficial arthropods
</t>
        </r>
      </text>
    </comment>
    <comment ref="D4228" authorId="0" shapeId="0" xr:uid="{D186F5C9-8F42-488F-83C4-C5739A020623}">
      <text>
        <r>
          <rPr>
            <sz val="8"/>
            <color indexed="81"/>
            <rFont val="Tahoma"/>
            <family val="2"/>
          </rPr>
          <t>Is the chemical in question systemic? or non systemic?  In the case of herbicides non-systemic status is assumed because they are not used on food crops.</t>
        </r>
      </text>
    </comment>
    <comment ref="D4229" authorId="0" shapeId="0" xr:uid="{402B59C6-4409-4320-9EB9-4B9B3099F2CB}">
      <text>
        <r>
          <rPr>
            <sz val="8"/>
            <color indexed="81"/>
            <rFont val="Tahoma"/>
            <family val="2"/>
          </rPr>
          <t xml:space="preserve">Acute dermal - LD50 for Rabbits/Rats (mg/kg)
</t>
        </r>
      </text>
    </comment>
    <comment ref="D4230" authorId="0" shapeId="0" xr:uid="{22C6DC46-B70F-4D48-918D-4F9EC2B74D97}">
      <text>
        <r>
          <rPr>
            <sz val="8"/>
            <color indexed="81"/>
            <rFont val="Tahoma"/>
            <family val="2"/>
          </rPr>
          <t xml:space="preserve">Are there reports of long term reproductive effects (ability to produce offspring) due to exposure to the chemical in question
</t>
        </r>
      </text>
    </comment>
    <comment ref="D4231" authorId="0" shapeId="0" xr:uid="{EFA419C5-125E-47E5-AFDE-96E6574B5226}">
      <text>
        <r>
          <rPr>
            <sz val="8"/>
            <color indexed="81"/>
            <rFont val="Tahoma"/>
            <family val="2"/>
          </rPr>
          <t xml:space="preserve">Are there reports of long term teratogenic effects (deformities in unborn offspring) due to exposure to the chemical in question
</t>
        </r>
      </text>
    </comment>
    <comment ref="D4232" authorId="0" shapeId="0" xr:uid="{E3ABF01B-057D-406B-B227-78F360336540}">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233" authorId="0" shapeId="0" xr:uid="{E821BB5E-C4EE-455B-A691-D236B6706F8F}">
      <text>
        <r>
          <rPr>
            <sz val="8"/>
            <color indexed="81"/>
            <rFont val="Tahoma"/>
            <family val="2"/>
          </rPr>
          <t xml:space="preserve">Are there reports of long term oncogenic effects (tumour growth) due to exposure to the chemical in question
</t>
        </r>
      </text>
    </comment>
    <comment ref="D4234" authorId="0" shapeId="0" xr:uid="{D00D2B79-1AFB-4D0E-8ECF-DA024579DF59}">
      <text>
        <r>
          <rPr>
            <sz val="8"/>
            <color indexed="81"/>
            <rFont val="Tahoma"/>
            <family val="2"/>
          </rPr>
          <t>Soil residue half life in days</t>
        </r>
      </text>
    </comment>
    <comment ref="D4235" authorId="0" shapeId="0" xr:uid="{A3872182-C3D8-4865-A563-759485AE3477}">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236" authorId="0" shapeId="0" xr:uid="{1227983D-13D5-439D-9AA4-C291B4284BF9}">
      <text>
        <r>
          <rPr>
            <sz val="8"/>
            <color indexed="81"/>
            <rFont val="Tahoma"/>
            <family val="2"/>
          </rPr>
          <t xml:space="preserve">From the EXTOXNET data on environmental fate make a qualitative judgment about leaching potential.
</t>
        </r>
      </text>
    </comment>
    <comment ref="D4237" authorId="0" shapeId="0" xr:uid="{5B099304-C6BD-4541-8311-1DFF2B7135F3}">
      <text>
        <r>
          <rPr>
            <sz val="8"/>
            <color indexed="81"/>
            <rFont val="Tahoma"/>
            <family val="2"/>
          </rPr>
          <t xml:space="preserve">Use EXTOXNET Environmental fate section to get available information on half life of biological activity on vegetation
</t>
        </r>
      </text>
    </comment>
    <comment ref="D4238" authorId="0" shapeId="0" xr:uid="{2DC03ED5-4906-4B45-A384-A0713EAD9AEE}">
      <text>
        <r>
          <rPr>
            <sz val="8"/>
            <color indexed="81"/>
            <rFont val="Tahoma"/>
            <family val="2"/>
          </rPr>
          <t xml:space="preserve">Toxicity to birds - 8 day LC50
N.B.  mg/l as quoted by EXTOXNET is the same as parts per million (ppm)
</t>
        </r>
      </text>
    </comment>
    <comment ref="D4239" authorId="0" shapeId="0" xr:uid="{CC187A07-8373-48D8-9DF9-D965E30A5117}">
      <text>
        <r>
          <rPr>
            <sz val="8"/>
            <color indexed="81"/>
            <rFont val="Tahoma"/>
            <family val="2"/>
          </rPr>
          <t xml:space="preserve">Toxicity to fish - 96 hr LC50
N.B.  mg/l as quoted by EXTOXNET is the same as parts per million (ppm)
</t>
        </r>
      </text>
    </comment>
    <comment ref="D4240" authorId="0" shapeId="0" xr:uid="{0899C03F-4BB9-432A-835B-2DF3E630865D}">
      <text>
        <r>
          <rPr>
            <sz val="8"/>
            <color indexed="81"/>
            <rFont val="Tahoma"/>
            <family val="2"/>
          </rPr>
          <t xml:space="preserve">EXTOXNET site usually provides a qualitative judgment on the impact of a chemical on bees
</t>
        </r>
      </text>
    </comment>
    <comment ref="D4241" authorId="0" shapeId="0" xr:uid="{B764F26B-5923-46F5-B03E-968D9E515AD6}">
      <text>
        <r>
          <rPr>
            <sz val="8"/>
            <color indexed="81"/>
            <rFont val="Tahoma"/>
            <family val="2"/>
          </rPr>
          <t xml:space="preserve">EXTOXNET site usually provides a qualitative judgment on the impact of a chemical on beneficial arthropods
</t>
        </r>
      </text>
    </comment>
    <comment ref="D4265" authorId="0" shapeId="0" xr:uid="{73829C01-2259-43E9-BBD5-92245AA4FA6B}">
      <text>
        <r>
          <rPr>
            <sz val="8"/>
            <color indexed="81"/>
            <rFont val="Tahoma"/>
            <family val="2"/>
          </rPr>
          <t>Is the chemical in question systemic? or non systemic?  In the case of herbicides non-systemic status is assumed because they are not used on food crops.</t>
        </r>
      </text>
    </comment>
    <comment ref="D4266" authorId="0" shapeId="0" xr:uid="{56A24BD1-9E1C-4013-ADC2-CB9F14B04083}">
      <text>
        <r>
          <rPr>
            <sz val="8"/>
            <color indexed="81"/>
            <rFont val="Tahoma"/>
            <family val="2"/>
          </rPr>
          <t xml:space="preserve">Acute dermal - LD50 for Rabbits/Rats (mg/kg)
</t>
        </r>
      </text>
    </comment>
    <comment ref="D4267" authorId="0" shapeId="0" xr:uid="{C111AA74-4111-48DA-9EFD-BC112D8AFA0A}">
      <text>
        <r>
          <rPr>
            <sz val="8"/>
            <color indexed="81"/>
            <rFont val="Tahoma"/>
            <family val="2"/>
          </rPr>
          <t xml:space="preserve">Are there reports of long term reproductive effects (ability to produce offspring) due to exposure to the chemical in question
</t>
        </r>
      </text>
    </comment>
    <comment ref="D4268" authorId="0" shapeId="0" xr:uid="{55C2C8F3-5FE0-48BF-89FA-82F20971C56F}">
      <text>
        <r>
          <rPr>
            <sz val="8"/>
            <color indexed="81"/>
            <rFont val="Tahoma"/>
            <family val="2"/>
          </rPr>
          <t xml:space="preserve">Are there reports of long term teratogenic effects (deformities in unborn offspring) due to exposure to the chemical in question
</t>
        </r>
      </text>
    </comment>
    <comment ref="D4269" authorId="0" shapeId="0" xr:uid="{B8D2E1B0-A820-4490-B888-6BF13D514E17}">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270" authorId="0" shapeId="0" xr:uid="{262471AB-490C-4853-81BC-1E84C61A6BCF}">
      <text>
        <r>
          <rPr>
            <sz val="8"/>
            <color indexed="81"/>
            <rFont val="Tahoma"/>
            <family val="2"/>
          </rPr>
          <t xml:space="preserve">Are there reports of long term oncogenic effects (tumour growth) due to exposure to the chemical in question
</t>
        </r>
      </text>
    </comment>
    <comment ref="D4271" authorId="0" shapeId="0" xr:uid="{0770E5D3-794E-4EE4-B3DD-3B07556EA189}">
      <text>
        <r>
          <rPr>
            <sz val="8"/>
            <color indexed="81"/>
            <rFont val="Tahoma"/>
            <family val="2"/>
          </rPr>
          <t>Soil residue half life in days</t>
        </r>
      </text>
    </comment>
    <comment ref="D4272" authorId="0" shapeId="0" xr:uid="{532B6009-9C59-4FA4-A379-0832668226A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273" authorId="0" shapeId="0" xr:uid="{734E6354-880D-48F0-BE38-50FDD843D855}">
      <text>
        <r>
          <rPr>
            <sz val="8"/>
            <color indexed="81"/>
            <rFont val="Tahoma"/>
            <family val="2"/>
          </rPr>
          <t xml:space="preserve">From the EXTOXNET data on environmental fate make a qualitative judgment about leaching potential.
</t>
        </r>
      </text>
    </comment>
    <comment ref="D4274" authorId="0" shapeId="0" xr:uid="{E4EB62DC-D968-4BFC-AEC3-26687EC48CEA}">
      <text>
        <r>
          <rPr>
            <sz val="8"/>
            <color indexed="81"/>
            <rFont val="Tahoma"/>
            <family val="2"/>
          </rPr>
          <t xml:space="preserve">Use EXTOXNET Environmental fate section to get available information on half life of biological activity on vegetation
</t>
        </r>
      </text>
    </comment>
    <comment ref="D4275" authorId="0" shapeId="0" xr:uid="{CB51D578-E166-481B-BA89-C8B33AB93743}">
      <text>
        <r>
          <rPr>
            <sz val="8"/>
            <color indexed="81"/>
            <rFont val="Tahoma"/>
            <family val="2"/>
          </rPr>
          <t xml:space="preserve">Toxicity to birds - 8 day LC50
N.B.  mg/l as quoted by EXTOXNET is the same as parts per million (ppm)
</t>
        </r>
      </text>
    </comment>
    <comment ref="D4276" authorId="0" shapeId="0" xr:uid="{6BC07E6B-52DB-4D0D-AF44-8220D29F348E}">
      <text>
        <r>
          <rPr>
            <sz val="8"/>
            <color indexed="81"/>
            <rFont val="Tahoma"/>
            <family val="2"/>
          </rPr>
          <t xml:space="preserve">Toxicity to fish - 96 hr LC50
N.B.  mg/l as quoted by EXTOXNET is the same as parts per million (ppm)
</t>
        </r>
      </text>
    </comment>
    <comment ref="D4277" authorId="0" shapeId="0" xr:uid="{3F8B5633-CFBE-4B1C-9763-1DD934906F4B}">
      <text>
        <r>
          <rPr>
            <sz val="8"/>
            <color indexed="81"/>
            <rFont val="Tahoma"/>
            <family val="2"/>
          </rPr>
          <t xml:space="preserve">EXTOXNET site usually provides a qualitative judgment on the impact of a chemical on bees
</t>
        </r>
      </text>
    </comment>
    <comment ref="D4278" authorId="0" shapeId="0" xr:uid="{F3B28303-CCC8-48B8-B204-2706A02D5273}">
      <text>
        <r>
          <rPr>
            <sz val="8"/>
            <color indexed="81"/>
            <rFont val="Tahoma"/>
            <family val="2"/>
          </rPr>
          <t xml:space="preserve">EXTOXNET site usually provides a qualitative judgment on the impact of a chemical on beneficial arthropods
</t>
        </r>
      </text>
    </comment>
    <comment ref="D4302" authorId="0" shapeId="0" xr:uid="{C64E3264-90D2-4A69-8FED-C2469E357C6A}">
      <text>
        <r>
          <rPr>
            <sz val="8"/>
            <color indexed="81"/>
            <rFont val="Tahoma"/>
            <family val="2"/>
          </rPr>
          <t>Is the chemical in question systemic? or non systemic?  In the case of herbicides non-systemic status is assumed because they are not used on food crops.</t>
        </r>
      </text>
    </comment>
    <comment ref="D4303" authorId="0" shapeId="0" xr:uid="{E26A29F0-403E-4A50-80BF-7D652EAC8729}">
      <text>
        <r>
          <rPr>
            <sz val="8"/>
            <color indexed="81"/>
            <rFont val="Tahoma"/>
            <family val="2"/>
          </rPr>
          <t xml:space="preserve">Acute dermal - LD50 for Rabbits/Rats (mg/kg)
</t>
        </r>
      </text>
    </comment>
    <comment ref="D4304" authorId="0" shapeId="0" xr:uid="{180172D8-9890-43E9-A108-B21E45D1EC4B}">
      <text>
        <r>
          <rPr>
            <sz val="8"/>
            <color indexed="81"/>
            <rFont val="Tahoma"/>
            <family val="2"/>
          </rPr>
          <t xml:space="preserve">Are there reports of long term reproductive effects (ability to produce offspring) due to exposure to the chemical in question
</t>
        </r>
      </text>
    </comment>
    <comment ref="D4305" authorId="0" shapeId="0" xr:uid="{AEA80923-3527-4C28-B272-CC32BD124400}">
      <text>
        <r>
          <rPr>
            <sz val="8"/>
            <color indexed="81"/>
            <rFont val="Tahoma"/>
            <family val="2"/>
          </rPr>
          <t xml:space="preserve">Are there reports of long term teratogenic effects (deformities in unborn offspring) due to exposure to the chemical in question
</t>
        </r>
      </text>
    </comment>
    <comment ref="D4306" authorId="0" shapeId="0" xr:uid="{A08C946F-CB9C-4BC1-B8EE-012A2DE6471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307" authorId="0" shapeId="0" xr:uid="{27366B84-62E9-4413-BBB8-60EC128479F4}">
      <text>
        <r>
          <rPr>
            <sz val="8"/>
            <color indexed="81"/>
            <rFont val="Tahoma"/>
            <family val="2"/>
          </rPr>
          <t xml:space="preserve">Are there reports of long term oncogenic effects (tumour growth) due to exposure to the chemical in question
</t>
        </r>
      </text>
    </comment>
    <comment ref="D4308" authorId="0" shapeId="0" xr:uid="{6E51460B-3C15-430D-99F6-7541618694F2}">
      <text>
        <r>
          <rPr>
            <sz val="8"/>
            <color indexed="81"/>
            <rFont val="Tahoma"/>
            <family val="2"/>
          </rPr>
          <t>Soil residue half life in days</t>
        </r>
      </text>
    </comment>
    <comment ref="D4309" authorId="0" shapeId="0" xr:uid="{BC39CE46-015B-4314-8341-740DFB66D81F}">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310" authorId="0" shapeId="0" xr:uid="{068FE483-476F-4337-B652-52392E15AF20}">
      <text>
        <r>
          <rPr>
            <sz val="8"/>
            <color indexed="81"/>
            <rFont val="Tahoma"/>
            <family val="2"/>
          </rPr>
          <t xml:space="preserve">From the EXTOXNET data on environmental fate make a qualitative judgment about leaching potential.
</t>
        </r>
      </text>
    </comment>
    <comment ref="D4311" authorId="0" shapeId="0" xr:uid="{85C60390-7E66-42C4-B5B7-59CC6738D34F}">
      <text>
        <r>
          <rPr>
            <sz val="8"/>
            <color indexed="81"/>
            <rFont val="Tahoma"/>
            <family val="2"/>
          </rPr>
          <t xml:space="preserve">Use EXTOXNET Environmental fate section to get available information on half life of biological activity on vegetation
</t>
        </r>
      </text>
    </comment>
    <comment ref="D4312" authorId="0" shapeId="0" xr:uid="{EA0C8774-15CA-4E8B-A227-FBAEA841210B}">
      <text>
        <r>
          <rPr>
            <sz val="8"/>
            <color indexed="81"/>
            <rFont val="Tahoma"/>
            <family val="2"/>
          </rPr>
          <t xml:space="preserve">Toxicity to birds - 8 day LC50
N.B.  mg/l as quoted by EXTOXNET is the same as parts per million (ppm)
</t>
        </r>
      </text>
    </comment>
    <comment ref="D4313" authorId="0" shapeId="0" xr:uid="{47D8FBB5-47D5-4E9D-BFAC-3906AA5484C8}">
      <text>
        <r>
          <rPr>
            <sz val="8"/>
            <color indexed="81"/>
            <rFont val="Tahoma"/>
            <family val="2"/>
          </rPr>
          <t xml:space="preserve">Toxicity to fish - 96 hr LC50
N.B.  mg/l as quoted by EXTOXNET is the same as parts per million (ppm)
</t>
        </r>
      </text>
    </comment>
    <comment ref="D4314" authorId="0" shapeId="0" xr:uid="{A782B0B2-24C5-4EC2-A05D-5BED279F1C66}">
      <text>
        <r>
          <rPr>
            <sz val="8"/>
            <color indexed="81"/>
            <rFont val="Tahoma"/>
            <family val="2"/>
          </rPr>
          <t xml:space="preserve">EXTOXNET site usually provides a qualitative judgment on the impact of a chemical on bees
</t>
        </r>
      </text>
    </comment>
    <comment ref="D4315" authorId="0" shapeId="0" xr:uid="{124246F8-2FDF-4623-AB4B-FDFAC06CB29F}">
      <text>
        <r>
          <rPr>
            <sz val="8"/>
            <color indexed="81"/>
            <rFont val="Tahoma"/>
            <family val="2"/>
          </rPr>
          <t xml:space="preserve">EXTOXNET site usually provides a qualitative judgment on the impact of a chemical on beneficial arthropods
</t>
        </r>
      </text>
    </comment>
    <comment ref="D4339" authorId="0" shapeId="0" xr:uid="{EBE9133E-B6AB-4324-B431-516773BBDDFD}">
      <text>
        <r>
          <rPr>
            <sz val="8"/>
            <color indexed="81"/>
            <rFont val="Tahoma"/>
            <family val="2"/>
          </rPr>
          <t>Is the chemical in question systemic? or non systemic?  In the case of herbicides non-systemic status is assumed because they are not used on food crops.</t>
        </r>
      </text>
    </comment>
    <comment ref="D4340" authorId="0" shapeId="0" xr:uid="{99D21271-149E-44FD-B856-6CEE65639FB1}">
      <text>
        <r>
          <rPr>
            <sz val="8"/>
            <color indexed="81"/>
            <rFont val="Tahoma"/>
            <family val="2"/>
          </rPr>
          <t xml:space="preserve">Acute dermal - LD50 for Rabbits/Rats (mg/kg)
</t>
        </r>
      </text>
    </comment>
    <comment ref="D4341" authorId="0" shapeId="0" xr:uid="{575AD6FE-0FF3-42F7-B26E-017F57B142F4}">
      <text>
        <r>
          <rPr>
            <sz val="8"/>
            <color indexed="81"/>
            <rFont val="Tahoma"/>
            <family val="2"/>
          </rPr>
          <t xml:space="preserve">Are there reports of long term reproductive effects (ability to produce offspring) due to exposure to the chemical in question
</t>
        </r>
      </text>
    </comment>
    <comment ref="D4342" authorId="0" shapeId="0" xr:uid="{43460343-B51D-454D-BBE5-88658421318A}">
      <text>
        <r>
          <rPr>
            <sz val="8"/>
            <color indexed="81"/>
            <rFont val="Tahoma"/>
            <family val="2"/>
          </rPr>
          <t xml:space="preserve">Are there reports of long term teratogenic effects (deformities in unborn offspring) due to exposure to the chemical in question
</t>
        </r>
      </text>
    </comment>
    <comment ref="D4343" authorId="0" shapeId="0" xr:uid="{1B4E577F-49DC-43D6-8733-878F4A08612B}">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344" authorId="0" shapeId="0" xr:uid="{8DF2C42E-8FE8-4035-9071-60F2C8E49106}">
      <text>
        <r>
          <rPr>
            <sz val="8"/>
            <color indexed="81"/>
            <rFont val="Tahoma"/>
            <family val="2"/>
          </rPr>
          <t xml:space="preserve">Are there reports of long term oncogenic effects (tumour growth) due to exposure to the chemical in question
</t>
        </r>
      </text>
    </comment>
    <comment ref="D4345" authorId="0" shapeId="0" xr:uid="{BF547420-7C45-4552-B69E-2E6CEC97FCCC}">
      <text>
        <r>
          <rPr>
            <sz val="8"/>
            <color indexed="81"/>
            <rFont val="Tahoma"/>
            <family val="2"/>
          </rPr>
          <t>Soil residue half life in days</t>
        </r>
      </text>
    </comment>
    <comment ref="D4346" authorId="0" shapeId="0" xr:uid="{02B8DF0D-C169-4F58-9671-A1A474586F90}">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347" authorId="0" shapeId="0" xr:uid="{CBC06E04-1235-4ECB-9B16-1516B2160FE0}">
      <text>
        <r>
          <rPr>
            <sz val="8"/>
            <color indexed="81"/>
            <rFont val="Tahoma"/>
            <family val="2"/>
          </rPr>
          <t xml:space="preserve">From the EXTOXNET data on environmental fate make a qualitative judgment about leaching potential.
</t>
        </r>
      </text>
    </comment>
    <comment ref="D4348" authorId="0" shapeId="0" xr:uid="{86169575-9E1B-4134-8127-96EF73A67F22}">
      <text>
        <r>
          <rPr>
            <sz val="8"/>
            <color indexed="81"/>
            <rFont val="Tahoma"/>
            <family val="2"/>
          </rPr>
          <t xml:space="preserve">Use EXTOXNET Environmental fate section to get available information on half life of biological activity on vegetation
</t>
        </r>
      </text>
    </comment>
    <comment ref="D4349" authorId="0" shapeId="0" xr:uid="{9D3CDC51-39B3-4C44-9A24-E30BE4A0FDE7}">
      <text>
        <r>
          <rPr>
            <sz val="8"/>
            <color indexed="81"/>
            <rFont val="Tahoma"/>
            <family val="2"/>
          </rPr>
          <t xml:space="preserve">Toxicity to birds - 8 day LC50
N.B.  mg/l as quoted by EXTOXNET is the same as parts per million (ppm)
</t>
        </r>
      </text>
    </comment>
    <comment ref="D4350" authorId="0" shapeId="0" xr:uid="{D0FFE12A-3A52-4C4A-AA15-ED83F4BDD342}">
      <text>
        <r>
          <rPr>
            <sz val="8"/>
            <color indexed="81"/>
            <rFont val="Tahoma"/>
            <family val="2"/>
          </rPr>
          <t xml:space="preserve">Toxicity to fish - 96 hr LC50
N.B.  mg/l as quoted by EXTOXNET is the same as parts per million (ppm)
</t>
        </r>
      </text>
    </comment>
    <comment ref="D4351" authorId="0" shapeId="0" xr:uid="{962C8A36-559F-416A-8246-BCFDFF3D59B4}">
      <text>
        <r>
          <rPr>
            <sz val="8"/>
            <color indexed="81"/>
            <rFont val="Tahoma"/>
            <family val="2"/>
          </rPr>
          <t xml:space="preserve">EXTOXNET site usually provides a qualitative judgment on the impact of a chemical on bees
</t>
        </r>
      </text>
    </comment>
    <comment ref="D4352" authorId="0" shapeId="0" xr:uid="{AC4987CE-B9D9-4C92-A244-FE9E2A2154D7}">
      <text>
        <r>
          <rPr>
            <sz val="8"/>
            <color indexed="81"/>
            <rFont val="Tahoma"/>
            <family val="2"/>
          </rPr>
          <t xml:space="preserve">EXTOXNET site usually provides a qualitative judgment on the impact of a chemical on beneficial arthropods
</t>
        </r>
      </text>
    </comment>
    <comment ref="D4376" authorId="0" shapeId="0" xr:uid="{8D98AF4A-5B11-47BF-9F80-448BE9B98F8C}">
      <text>
        <r>
          <rPr>
            <sz val="8"/>
            <color indexed="81"/>
            <rFont val="Tahoma"/>
            <family val="2"/>
          </rPr>
          <t>Is the chemical in question systemic? or non systemic?  In the case of herbicides non-systemic status is assumed because they are not used on food crops.</t>
        </r>
      </text>
    </comment>
    <comment ref="D4377" authorId="0" shapeId="0" xr:uid="{B28D0DED-6DC9-4150-BE37-49EF3A2B2E5C}">
      <text>
        <r>
          <rPr>
            <sz val="8"/>
            <color indexed="81"/>
            <rFont val="Tahoma"/>
            <family val="2"/>
          </rPr>
          <t xml:space="preserve">Acute dermal - LD50 for Rabbits/Rats (mg/kg)
</t>
        </r>
      </text>
    </comment>
    <comment ref="D4378" authorId="0" shapeId="0" xr:uid="{98A5EE60-A375-4F24-8818-E70614426CEE}">
      <text>
        <r>
          <rPr>
            <sz val="8"/>
            <color indexed="81"/>
            <rFont val="Tahoma"/>
            <family val="2"/>
          </rPr>
          <t xml:space="preserve">Are there reports of long term reproductive effects (ability to produce offspring) due to exposure to the chemical in question
</t>
        </r>
      </text>
    </comment>
    <comment ref="D4379" authorId="0" shapeId="0" xr:uid="{42400663-A4DE-4B36-A5FD-CF91ED102E94}">
      <text>
        <r>
          <rPr>
            <sz val="8"/>
            <color indexed="81"/>
            <rFont val="Tahoma"/>
            <family val="2"/>
          </rPr>
          <t xml:space="preserve">Are there reports of long term teratogenic effects (deformities in unborn offspring) due to exposure to the chemical in question
</t>
        </r>
      </text>
    </comment>
    <comment ref="D4380" authorId="0" shapeId="0" xr:uid="{72225D2F-F35B-40A3-ACF9-07D39A3441C1}">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381" authorId="0" shapeId="0" xr:uid="{3D38E102-623F-4F47-8BE6-F36987AE65E7}">
      <text>
        <r>
          <rPr>
            <sz val="8"/>
            <color indexed="81"/>
            <rFont val="Tahoma"/>
            <family val="2"/>
          </rPr>
          <t xml:space="preserve">Are there reports of long term oncogenic effects (tumour growth) due to exposure to the chemical in question
</t>
        </r>
      </text>
    </comment>
    <comment ref="D4382" authorId="0" shapeId="0" xr:uid="{AAE73D93-F905-4861-BFC5-A18B36A80A8C}">
      <text>
        <r>
          <rPr>
            <sz val="8"/>
            <color indexed="81"/>
            <rFont val="Tahoma"/>
            <family val="2"/>
          </rPr>
          <t>Soil residue half life in days</t>
        </r>
      </text>
    </comment>
    <comment ref="D4383" authorId="0" shapeId="0" xr:uid="{F37C9A66-48AD-46F1-82A6-6985870CD5C5}">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384" authorId="0" shapeId="0" xr:uid="{BE9B4AB7-E08D-4CE4-84E6-1D6882661235}">
      <text>
        <r>
          <rPr>
            <sz val="8"/>
            <color indexed="81"/>
            <rFont val="Tahoma"/>
            <family val="2"/>
          </rPr>
          <t xml:space="preserve">From the EXTOXNET data on environmental fate make a qualitative judgment about leaching potential.
</t>
        </r>
      </text>
    </comment>
    <comment ref="D4385" authorId="0" shapeId="0" xr:uid="{D7B1DA74-C6EF-48D7-BB2F-9D96AE5F8478}">
      <text>
        <r>
          <rPr>
            <sz val="8"/>
            <color indexed="81"/>
            <rFont val="Tahoma"/>
            <family val="2"/>
          </rPr>
          <t xml:space="preserve">Use EXTOXNET Environmental fate section to get available information on half life of biological activity on vegetation
</t>
        </r>
      </text>
    </comment>
    <comment ref="D4386" authorId="0" shapeId="0" xr:uid="{B1EB04F8-A84D-45CE-A560-6561871E1812}">
      <text>
        <r>
          <rPr>
            <sz val="8"/>
            <color indexed="81"/>
            <rFont val="Tahoma"/>
            <family val="2"/>
          </rPr>
          <t xml:space="preserve">Toxicity to birds - 8 day LC50
N.B.  mg/l as quoted by EXTOXNET is the same as parts per million (ppm)
</t>
        </r>
      </text>
    </comment>
    <comment ref="D4387" authorId="0" shapeId="0" xr:uid="{D4489167-9C1F-4926-A12A-FBEAC9B7FA4E}">
      <text>
        <r>
          <rPr>
            <sz val="8"/>
            <color indexed="81"/>
            <rFont val="Tahoma"/>
            <family val="2"/>
          </rPr>
          <t xml:space="preserve">Toxicity to fish - 96 hr LC50
N.B.  mg/l as quoted by EXTOXNET is the same as parts per million (ppm)
</t>
        </r>
      </text>
    </comment>
    <comment ref="D4388" authorId="0" shapeId="0" xr:uid="{D87F8289-1CEF-405A-8764-119F8708F424}">
      <text>
        <r>
          <rPr>
            <sz val="8"/>
            <color indexed="81"/>
            <rFont val="Tahoma"/>
            <family val="2"/>
          </rPr>
          <t xml:space="preserve">EXTOXNET site usually provides a qualitative judgment on the impact of a chemical on bees
</t>
        </r>
      </text>
    </comment>
    <comment ref="D4389" authorId="0" shapeId="0" xr:uid="{47D7B091-6CBC-4651-A58E-E3AD7F9E9915}">
      <text>
        <r>
          <rPr>
            <sz val="8"/>
            <color indexed="81"/>
            <rFont val="Tahoma"/>
            <family val="2"/>
          </rPr>
          <t xml:space="preserve">EXTOXNET site usually provides a qualitative judgment on the impact of a chemical on beneficial arthropods
</t>
        </r>
      </text>
    </comment>
    <comment ref="D4413" authorId="0" shapeId="0" xr:uid="{D52E5E71-4748-4E28-82BC-345373D2AE71}">
      <text>
        <r>
          <rPr>
            <sz val="8"/>
            <color indexed="81"/>
            <rFont val="Tahoma"/>
            <family val="2"/>
          </rPr>
          <t>Is the chemical in question systemic? or non systemic?  In the case of herbicides non-systemic status is assumed because they are not used on food crops.</t>
        </r>
      </text>
    </comment>
    <comment ref="D4414" authorId="0" shapeId="0" xr:uid="{F1F1AD88-11FE-4929-B257-D3D6957F1FEC}">
      <text>
        <r>
          <rPr>
            <sz val="8"/>
            <color indexed="81"/>
            <rFont val="Tahoma"/>
            <family val="2"/>
          </rPr>
          <t xml:space="preserve">Acute dermal - LD50 for Rabbits/Rats (mg/kg)
</t>
        </r>
      </text>
    </comment>
    <comment ref="D4415" authorId="0" shapeId="0" xr:uid="{193041C3-B2BE-491A-B480-7A945A4926B1}">
      <text>
        <r>
          <rPr>
            <sz val="8"/>
            <color indexed="81"/>
            <rFont val="Tahoma"/>
            <family val="2"/>
          </rPr>
          <t xml:space="preserve">Are there reports of long term reproductive effects (ability to produce offspring) due to exposure to the chemical in question
</t>
        </r>
      </text>
    </comment>
    <comment ref="D4416" authorId="0" shapeId="0" xr:uid="{E18AC008-D8E7-49E8-AADE-150F0ECF4317}">
      <text>
        <r>
          <rPr>
            <sz val="8"/>
            <color indexed="81"/>
            <rFont val="Tahoma"/>
            <family val="2"/>
          </rPr>
          <t xml:space="preserve">Are there reports of long term teratogenic effects (deformities in unborn offspring) due to exposure to the chemical in question
</t>
        </r>
      </text>
    </comment>
    <comment ref="D4417" authorId="0" shapeId="0" xr:uid="{7C11C49B-F733-4B94-BAFD-F53929F07C7B}">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418" authorId="0" shapeId="0" xr:uid="{48BE6377-B254-42F4-AD2A-A1321855F9BF}">
      <text>
        <r>
          <rPr>
            <sz val="8"/>
            <color indexed="81"/>
            <rFont val="Tahoma"/>
            <family val="2"/>
          </rPr>
          <t xml:space="preserve">Are there reports of long term oncogenic effects (tumour growth) due to exposure to the chemical in question
</t>
        </r>
      </text>
    </comment>
    <comment ref="D4419" authorId="0" shapeId="0" xr:uid="{FD6849C6-8516-4694-AFFB-F16D658F5EBF}">
      <text>
        <r>
          <rPr>
            <sz val="8"/>
            <color indexed="81"/>
            <rFont val="Tahoma"/>
            <family val="2"/>
          </rPr>
          <t>Soil residue half life in days</t>
        </r>
      </text>
    </comment>
    <comment ref="D4420" authorId="0" shapeId="0" xr:uid="{7E136B46-1642-46FF-9DB1-B03D5E08E718}">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421" authorId="0" shapeId="0" xr:uid="{493D882A-17FB-4BFC-8DA6-8526FBD99EF4}">
      <text>
        <r>
          <rPr>
            <sz val="8"/>
            <color indexed="81"/>
            <rFont val="Tahoma"/>
            <family val="2"/>
          </rPr>
          <t xml:space="preserve">From the EXTOXNET data on environmental fate make a qualitative judgment about leaching potential.
</t>
        </r>
      </text>
    </comment>
    <comment ref="D4422" authorId="0" shapeId="0" xr:uid="{F7D24EDE-8C40-428B-87C0-0ACBA8E56075}">
      <text>
        <r>
          <rPr>
            <sz val="8"/>
            <color indexed="81"/>
            <rFont val="Tahoma"/>
            <family val="2"/>
          </rPr>
          <t xml:space="preserve">Use EXTOXNET Environmental fate section to get available information on half life of biological activity on vegetation
</t>
        </r>
      </text>
    </comment>
    <comment ref="D4423" authorId="0" shapeId="0" xr:uid="{D7BD6C97-AEB7-4E43-9CEA-6A6CE9ADF838}">
      <text>
        <r>
          <rPr>
            <sz val="8"/>
            <color indexed="81"/>
            <rFont val="Tahoma"/>
            <family val="2"/>
          </rPr>
          <t xml:space="preserve">Toxicity to birds - 8 day LC50
N.B.  mg/l as quoted by EXTOXNET is the same as parts per million (ppm)
</t>
        </r>
      </text>
    </comment>
    <comment ref="D4424" authorId="0" shapeId="0" xr:uid="{ED5CFE3F-7E92-4F9B-BB28-BAC02C82D0F2}">
      <text>
        <r>
          <rPr>
            <sz val="8"/>
            <color indexed="81"/>
            <rFont val="Tahoma"/>
            <family val="2"/>
          </rPr>
          <t xml:space="preserve">Toxicity to fish - 96 hr LC50
N.B.  mg/l as quoted by EXTOXNET is the same as parts per million (ppm)
</t>
        </r>
      </text>
    </comment>
    <comment ref="D4425" authorId="0" shapeId="0" xr:uid="{82250A47-A4E9-4B38-828B-80A61D7C73D7}">
      <text>
        <r>
          <rPr>
            <sz val="8"/>
            <color indexed="81"/>
            <rFont val="Tahoma"/>
            <family val="2"/>
          </rPr>
          <t xml:space="preserve">EXTOXNET site usually provides a qualitative judgment on the impact of a chemical on bees
</t>
        </r>
      </text>
    </comment>
    <comment ref="D4426" authorId="0" shapeId="0" xr:uid="{51C8D4B6-366E-46D8-86D7-5EDAAF75D0EC}">
      <text>
        <r>
          <rPr>
            <sz val="8"/>
            <color indexed="81"/>
            <rFont val="Tahoma"/>
            <family val="2"/>
          </rPr>
          <t xml:space="preserve">EXTOXNET site usually provides a qualitative judgment on the impact of a chemical on beneficial arthropods
</t>
        </r>
      </text>
    </comment>
    <comment ref="D4450" authorId="0" shapeId="0" xr:uid="{2756C087-C3C4-43AF-B75B-EA8EA9B4A2BA}">
      <text>
        <r>
          <rPr>
            <sz val="8"/>
            <color indexed="81"/>
            <rFont val="Tahoma"/>
            <family val="2"/>
          </rPr>
          <t>Is the chemical in question systemic? or non systemic?  In the case of herbicides non-systemic status is assumed because they are not used on food crops.</t>
        </r>
      </text>
    </comment>
    <comment ref="D4451" authorId="0" shapeId="0" xr:uid="{37E65CAF-A9B3-4FF5-B401-DC8038BF5D9F}">
      <text>
        <r>
          <rPr>
            <sz val="8"/>
            <color indexed="81"/>
            <rFont val="Tahoma"/>
            <family val="2"/>
          </rPr>
          <t xml:space="preserve">Acute dermal - LD50 for Rabbits/Rats (mg/kg)
</t>
        </r>
      </text>
    </comment>
    <comment ref="D4452" authorId="0" shapeId="0" xr:uid="{B6E174F7-B602-4FCF-BFB6-CA318A042C51}">
      <text>
        <r>
          <rPr>
            <sz val="8"/>
            <color indexed="81"/>
            <rFont val="Tahoma"/>
            <family val="2"/>
          </rPr>
          <t xml:space="preserve">Are there reports of long term reproductive effects (ability to produce offspring) due to exposure to the chemical in question
</t>
        </r>
      </text>
    </comment>
    <comment ref="D4453" authorId="0" shapeId="0" xr:uid="{C84624D8-4CB7-4781-A3D4-70927AE79344}">
      <text>
        <r>
          <rPr>
            <sz val="8"/>
            <color indexed="81"/>
            <rFont val="Tahoma"/>
            <family val="2"/>
          </rPr>
          <t xml:space="preserve">Are there reports of long term teratogenic effects (deformities in unborn offspring) due to exposure to the chemical in question
</t>
        </r>
      </text>
    </comment>
    <comment ref="D4454" authorId="0" shapeId="0" xr:uid="{1805DC20-B64B-4314-8C9E-0523BDDF375A}">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455" authorId="0" shapeId="0" xr:uid="{E461A6DF-84F6-4238-A58A-D711F16F9EB5}">
      <text>
        <r>
          <rPr>
            <sz val="8"/>
            <color indexed="81"/>
            <rFont val="Tahoma"/>
            <family val="2"/>
          </rPr>
          <t xml:space="preserve">Are there reports of long term oncogenic effects (tumour growth) due to exposure to the chemical in question
</t>
        </r>
      </text>
    </comment>
    <comment ref="D4456" authorId="0" shapeId="0" xr:uid="{C89F67C9-7F1F-414C-AA79-762B7C2D63F9}">
      <text>
        <r>
          <rPr>
            <sz val="8"/>
            <color indexed="81"/>
            <rFont val="Tahoma"/>
            <family val="2"/>
          </rPr>
          <t>Soil residue half life in days</t>
        </r>
      </text>
    </comment>
    <comment ref="D4457" authorId="0" shapeId="0" xr:uid="{9315E3DE-C85F-4402-86AB-50C6131BA360}">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458" authorId="0" shapeId="0" xr:uid="{D1AC71D0-3532-41D8-95C0-8A32124B8A8A}">
      <text>
        <r>
          <rPr>
            <sz val="8"/>
            <color indexed="81"/>
            <rFont val="Tahoma"/>
            <family val="2"/>
          </rPr>
          <t xml:space="preserve">From the EXTOXNET data on environmental fate make a qualitative judgment about leaching potential.
</t>
        </r>
      </text>
    </comment>
    <comment ref="D4459" authorId="0" shapeId="0" xr:uid="{61B5D342-AA63-4A89-B38F-B275CBC7D77A}">
      <text>
        <r>
          <rPr>
            <sz val="8"/>
            <color indexed="81"/>
            <rFont val="Tahoma"/>
            <family val="2"/>
          </rPr>
          <t xml:space="preserve">Use EXTOXNET Environmental fate section to get available information on half life of biological activity on vegetation
</t>
        </r>
      </text>
    </comment>
    <comment ref="D4460" authorId="0" shapeId="0" xr:uid="{DC5EC311-335F-49D3-97DD-475A337821DB}">
      <text>
        <r>
          <rPr>
            <sz val="8"/>
            <color indexed="81"/>
            <rFont val="Tahoma"/>
            <family val="2"/>
          </rPr>
          <t xml:space="preserve">Toxicity to birds - 8 day LC50
N.B.  mg/l as quoted by EXTOXNET is the same as parts per million (ppm)
</t>
        </r>
      </text>
    </comment>
    <comment ref="D4461" authorId="0" shapeId="0" xr:uid="{69A3B4C5-F6E8-40AC-8EFA-3286FCDB0455}">
      <text>
        <r>
          <rPr>
            <sz val="8"/>
            <color indexed="81"/>
            <rFont val="Tahoma"/>
            <family val="2"/>
          </rPr>
          <t xml:space="preserve">Toxicity to fish - 96 hr LC50
N.B.  mg/l as quoted by EXTOXNET is the same as parts per million (ppm)
</t>
        </r>
      </text>
    </comment>
    <comment ref="D4462" authorId="0" shapeId="0" xr:uid="{B379B835-7791-4C73-90A5-AED5C8E798A8}">
      <text>
        <r>
          <rPr>
            <sz val="8"/>
            <color indexed="81"/>
            <rFont val="Tahoma"/>
            <family val="2"/>
          </rPr>
          <t xml:space="preserve">EXTOXNET site usually provides a qualitative judgment on the impact of a chemical on bees
</t>
        </r>
      </text>
    </comment>
    <comment ref="D4463" authorId="0" shapeId="0" xr:uid="{149BE249-6A6B-4034-B286-7DAD6F00EE9D}">
      <text>
        <r>
          <rPr>
            <sz val="8"/>
            <color indexed="81"/>
            <rFont val="Tahoma"/>
            <family val="2"/>
          </rPr>
          <t xml:space="preserve">EXTOXNET site usually provides a qualitative judgment on the impact of a chemical on beneficial arthropods
</t>
        </r>
      </text>
    </comment>
    <comment ref="D4487" authorId="0" shapeId="0" xr:uid="{1F7CA281-4F13-4D40-B234-854959A0D25B}">
      <text>
        <r>
          <rPr>
            <sz val="8"/>
            <color indexed="81"/>
            <rFont val="Tahoma"/>
            <family val="2"/>
          </rPr>
          <t>Is the chemical in question systemic? or non systemic?  In the case of herbicides non-systemic status is assumed because they are not used on food crops.</t>
        </r>
      </text>
    </comment>
    <comment ref="D4488" authorId="0" shapeId="0" xr:uid="{FFF91D41-530E-4F58-B04E-522DF236784F}">
      <text>
        <r>
          <rPr>
            <sz val="8"/>
            <color indexed="81"/>
            <rFont val="Tahoma"/>
            <family val="2"/>
          </rPr>
          <t xml:space="preserve">Acute dermal - LD50 for Rabbits/Rats (mg/kg)
</t>
        </r>
      </text>
    </comment>
    <comment ref="D4489" authorId="0" shapeId="0" xr:uid="{525FD99B-5163-40E5-8FD8-C9DA70ECADD4}">
      <text>
        <r>
          <rPr>
            <sz val="8"/>
            <color indexed="81"/>
            <rFont val="Tahoma"/>
            <family val="2"/>
          </rPr>
          <t xml:space="preserve">Are there reports of long term reproductive effects (ability to produce offspring) due to exposure to the chemical in question
</t>
        </r>
      </text>
    </comment>
    <comment ref="D4490" authorId="0" shapeId="0" xr:uid="{B6108C7B-7474-4971-B384-726DC7B95FB5}">
      <text>
        <r>
          <rPr>
            <sz val="8"/>
            <color indexed="81"/>
            <rFont val="Tahoma"/>
            <family val="2"/>
          </rPr>
          <t xml:space="preserve">Are there reports of long term teratogenic effects (deformities in unborn offspring) due to exposure to the chemical in question
</t>
        </r>
      </text>
    </comment>
    <comment ref="D4491" authorId="0" shapeId="0" xr:uid="{2172C45D-47F3-4188-9122-D2DFBD76CDFD}">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492" authorId="0" shapeId="0" xr:uid="{6D0C2631-BAA2-4496-ACAF-9CC9E74A03D5}">
      <text>
        <r>
          <rPr>
            <sz val="8"/>
            <color indexed="81"/>
            <rFont val="Tahoma"/>
            <family val="2"/>
          </rPr>
          <t xml:space="preserve">Are there reports of long term oncogenic effects (tumour growth) due to exposure to the chemical in question
</t>
        </r>
      </text>
    </comment>
    <comment ref="D4493" authorId="0" shapeId="0" xr:uid="{B7354540-734A-4C8A-88CB-C5F12662391C}">
      <text>
        <r>
          <rPr>
            <sz val="8"/>
            <color indexed="81"/>
            <rFont val="Tahoma"/>
            <family val="2"/>
          </rPr>
          <t>Soil residue half life in days</t>
        </r>
      </text>
    </comment>
    <comment ref="D4494" authorId="0" shapeId="0" xr:uid="{3DEA673A-9D6F-46F0-A6B9-D086B68F153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495" authorId="0" shapeId="0" xr:uid="{2678FA31-0ABC-4BE3-8BA7-7F51FBD29A2B}">
      <text>
        <r>
          <rPr>
            <sz val="8"/>
            <color indexed="81"/>
            <rFont val="Tahoma"/>
            <family val="2"/>
          </rPr>
          <t xml:space="preserve">From the EXTOXNET data on environmental fate make a qualitative judgment about leaching potential.
</t>
        </r>
      </text>
    </comment>
    <comment ref="D4496" authorId="0" shapeId="0" xr:uid="{C01E9101-44B9-4DB8-8625-C1F3153D2014}">
      <text>
        <r>
          <rPr>
            <sz val="8"/>
            <color indexed="81"/>
            <rFont val="Tahoma"/>
            <family val="2"/>
          </rPr>
          <t xml:space="preserve">Use EXTOXNET Environmental fate section to get available information on half life of biological activity on vegetation
</t>
        </r>
      </text>
    </comment>
    <comment ref="D4497" authorId="0" shapeId="0" xr:uid="{6DF20554-45E5-4B5A-A886-138C0C8B7032}">
      <text>
        <r>
          <rPr>
            <sz val="8"/>
            <color indexed="81"/>
            <rFont val="Tahoma"/>
            <family val="2"/>
          </rPr>
          <t xml:space="preserve">Toxicity to birds - 8 day LC50
N.B.  mg/l as quoted by EXTOXNET is the same as parts per million (ppm)
</t>
        </r>
      </text>
    </comment>
    <comment ref="D4498" authorId="0" shapeId="0" xr:uid="{2373193A-E6E0-4594-8A98-2679537C99AC}">
      <text>
        <r>
          <rPr>
            <sz val="8"/>
            <color indexed="81"/>
            <rFont val="Tahoma"/>
            <family val="2"/>
          </rPr>
          <t xml:space="preserve">Toxicity to fish - 96 hr LC50
N.B.  mg/l as quoted by EXTOXNET is the same as parts per million (ppm)
</t>
        </r>
      </text>
    </comment>
    <comment ref="D4499" authorId="0" shapeId="0" xr:uid="{80C609EF-1204-406E-8FFF-498CC669DBD0}">
      <text>
        <r>
          <rPr>
            <sz val="8"/>
            <color indexed="81"/>
            <rFont val="Tahoma"/>
            <family val="2"/>
          </rPr>
          <t xml:space="preserve">EXTOXNET site usually provides a qualitative judgment on the impact of a chemical on bees
</t>
        </r>
      </text>
    </comment>
    <comment ref="D4500" authorId="0" shapeId="0" xr:uid="{8DA1412B-C9F9-4311-B981-59000BEE76FA}">
      <text>
        <r>
          <rPr>
            <sz val="8"/>
            <color indexed="81"/>
            <rFont val="Tahoma"/>
            <family val="2"/>
          </rPr>
          <t xml:space="preserve">EXTOXNET site usually provides a qualitative judgment on the impact of a chemical on beneficial arthropods
</t>
        </r>
      </text>
    </comment>
    <comment ref="D4524" authorId="0" shapeId="0" xr:uid="{A1EDDE1B-9C9A-42D9-8B34-3F83279894F1}">
      <text>
        <r>
          <rPr>
            <sz val="8"/>
            <color indexed="81"/>
            <rFont val="Tahoma"/>
            <family val="2"/>
          </rPr>
          <t>Is the chemical in question systemic? or non systemic?  In the case of herbicides non-systemic status is assumed because they are not used on food crops.</t>
        </r>
      </text>
    </comment>
    <comment ref="D4525" authorId="0" shapeId="0" xr:uid="{A3989F2E-7B21-4F20-AEC5-5C72A7EF85E7}">
      <text>
        <r>
          <rPr>
            <sz val="8"/>
            <color indexed="81"/>
            <rFont val="Tahoma"/>
            <family val="2"/>
          </rPr>
          <t xml:space="preserve">Acute dermal - LD50 for Rabbits/Rats (mg/kg)
</t>
        </r>
      </text>
    </comment>
    <comment ref="D4526" authorId="0" shapeId="0" xr:uid="{56CFF7F0-8E25-4459-B942-E9944D18C2ED}">
      <text>
        <r>
          <rPr>
            <sz val="8"/>
            <color indexed="81"/>
            <rFont val="Tahoma"/>
            <family val="2"/>
          </rPr>
          <t xml:space="preserve">Are there reports of long term reproductive effects (ability to produce offspring) due to exposure to the chemical in question
</t>
        </r>
      </text>
    </comment>
    <comment ref="D4527" authorId="0" shapeId="0" xr:uid="{B1E03D47-0261-44ED-BEBB-2B03BC554C4B}">
      <text>
        <r>
          <rPr>
            <sz val="8"/>
            <color indexed="81"/>
            <rFont val="Tahoma"/>
            <family val="2"/>
          </rPr>
          <t xml:space="preserve">Are there reports of long term teratogenic effects (deformities in unborn offspring) due to exposure to the chemical in question
</t>
        </r>
      </text>
    </comment>
    <comment ref="D4528" authorId="0" shapeId="0" xr:uid="{A7888288-E31C-4485-9156-BD36C6EAB265}">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529" authorId="0" shapeId="0" xr:uid="{FB1A4759-02BE-4A47-BF3C-CA267A8880E2}">
      <text>
        <r>
          <rPr>
            <sz val="8"/>
            <color indexed="81"/>
            <rFont val="Tahoma"/>
            <family val="2"/>
          </rPr>
          <t xml:space="preserve">Are there reports of long term oncogenic effects (tumour growth) due to exposure to the chemical in question
</t>
        </r>
      </text>
    </comment>
    <comment ref="D4530" authorId="0" shapeId="0" xr:uid="{24105E9C-0F60-4EEA-A4D6-16216411F50C}">
      <text>
        <r>
          <rPr>
            <sz val="8"/>
            <color indexed="81"/>
            <rFont val="Tahoma"/>
            <family val="2"/>
          </rPr>
          <t>Soil residue half life in days</t>
        </r>
      </text>
    </comment>
    <comment ref="D4531" authorId="0" shapeId="0" xr:uid="{59FAB765-E226-461E-A402-E777751F56EE}">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532" authorId="0" shapeId="0" xr:uid="{ECECC7D9-9C57-4EA3-B6A7-B7EB66B74657}">
      <text>
        <r>
          <rPr>
            <sz val="8"/>
            <color indexed="81"/>
            <rFont val="Tahoma"/>
            <family val="2"/>
          </rPr>
          <t xml:space="preserve">From the EXTOXNET data on environmental fate make a qualitative judgment about leaching potential.
</t>
        </r>
      </text>
    </comment>
    <comment ref="D4533" authorId="0" shapeId="0" xr:uid="{6EDBACF4-EAC7-4CBE-AD91-2C58B10D6A6C}">
      <text>
        <r>
          <rPr>
            <sz val="8"/>
            <color indexed="81"/>
            <rFont val="Tahoma"/>
            <family val="2"/>
          </rPr>
          <t xml:space="preserve">Use EXTOXNET Environmental fate section to get available information on half life of biological activity on vegetation
</t>
        </r>
      </text>
    </comment>
    <comment ref="D4534" authorId="0" shapeId="0" xr:uid="{2A64317A-4964-451C-A5FD-8CEA0BF6D277}">
      <text>
        <r>
          <rPr>
            <sz val="8"/>
            <color indexed="81"/>
            <rFont val="Tahoma"/>
            <family val="2"/>
          </rPr>
          <t xml:space="preserve">Toxicity to birds - 8 day LC50
N.B.  mg/l as quoted by EXTOXNET is the same as parts per million (ppm)
</t>
        </r>
      </text>
    </comment>
    <comment ref="D4535" authorId="0" shapeId="0" xr:uid="{3D6B99FC-2FDC-4C03-B3F6-773F422BD23E}">
      <text>
        <r>
          <rPr>
            <sz val="8"/>
            <color indexed="81"/>
            <rFont val="Tahoma"/>
            <family val="2"/>
          </rPr>
          <t xml:space="preserve">Toxicity to fish - 96 hr LC50
N.B.  mg/l as quoted by EXTOXNET is the same as parts per million (ppm)
</t>
        </r>
      </text>
    </comment>
    <comment ref="D4536" authorId="0" shapeId="0" xr:uid="{2939F28D-798E-41DC-BC54-4EC26649CE24}">
      <text>
        <r>
          <rPr>
            <sz val="8"/>
            <color indexed="81"/>
            <rFont val="Tahoma"/>
            <family val="2"/>
          </rPr>
          <t xml:space="preserve">EXTOXNET site usually provides a qualitative judgment on the impact of a chemical on bees
</t>
        </r>
      </text>
    </comment>
    <comment ref="D4537" authorId="0" shapeId="0" xr:uid="{607C29BA-B73E-4441-AFC5-C0B6A56A1710}">
      <text>
        <r>
          <rPr>
            <sz val="8"/>
            <color indexed="81"/>
            <rFont val="Tahoma"/>
            <family val="2"/>
          </rPr>
          <t xml:space="preserve">EXTOXNET site usually provides a qualitative judgment on the impact of a chemical on beneficial arthropods
</t>
        </r>
      </text>
    </comment>
    <comment ref="D4561" authorId="0" shapeId="0" xr:uid="{0B45FF01-C3C6-4FDA-881A-D29D6BC865C6}">
      <text>
        <r>
          <rPr>
            <sz val="8"/>
            <color indexed="81"/>
            <rFont val="Tahoma"/>
            <family val="2"/>
          </rPr>
          <t>Is the chemical in question systemic? or non systemic?  In the case of herbicides non-systemic status is assumed because they are not used on food crops.</t>
        </r>
      </text>
    </comment>
    <comment ref="D4562" authorId="0" shapeId="0" xr:uid="{C9C8049D-EC5C-4FA2-8D95-E467926EC123}">
      <text>
        <r>
          <rPr>
            <sz val="8"/>
            <color indexed="81"/>
            <rFont val="Tahoma"/>
            <family val="2"/>
          </rPr>
          <t xml:space="preserve">Acute dermal - LD50 for Rabbits/Rats (mg/kg)
</t>
        </r>
      </text>
    </comment>
    <comment ref="D4563" authorId="0" shapeId="0" xr:uid="{7DEB6BFD-71D7-4C6B-B937-C56D5315247D}">
      <text>
        <r>
          <rPr>
            <sz val="8"/>
            <color indexed="81"/>
            <rFont val="Tahoma"/>
            <family val="2"/>
          </rPr>
          <t xml:space="preserve">Are there reports of long term reproductive effects (ability to produce offspring) due to exposure to the chemical in question
</t>
        </r>
      </text>
    </comment>
    <comment ref="D4564" authorId="0" shapeId="0" xr:uid="{CEA09BA0-273B-4E8C-8CAB-B79187FF17ED}">
      <text>
        <r>
          <rPr>
            <sz val="8"/>
            <color indexed="81"/>
            <rFont val="Tahoma"/>
            <family val="2"/>
          </rPr>
          <t xml:space="preserve">Are there reports of long term teratogenic effects (deformities in unborn offspring) due to exposure to the chemical in question
</t>
        </r>
      </text>
    </comment>
    <comment ref="D4565" authorId="0" shapeId="0" xr:uid="{86A505A8-B8ED-4956-A69D-5EBAA13A1B26}">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566" authorId="0" shapeId="0" xr:uid="{6A8FCDF6-D59E-4F9D-8B1D-7DB709EB41DF}">
      <text>
        <r>
          <rPr>
            <sz val="8"/>
            <color indexed="81"/>
            <rFont val="Tahoma"/>
            <family val="2"/>
          </rPr>
          <t xml:space="preserve">Are there reports of long term oncogenic effects (tumour growth) due to exposure to the chemical in question
</t>
        </r>
      </text>
    </comment>
    <comment ref="D4567" authorId="0" shapeId="0" xr:uid="{6F918967-78DF-409D-882F-D25C09BE493A}">
      <text>
        <r>
          <rPr>
            <sz val="8"/>
            <color indexed="81"/>
            <rFont val="Tahoma"/>
            <family val="2"/>
          </rPr>
          <t>Soil residue half life in days</t>
        </r>
      </text>
    </comment>
    <comment ref="D4568" authorId="0" shapeId="0" xr:uid="{E4A63142-079E-4419-A706-DF218AEB54E8}">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569" authorId="0" shapeId="0" xr:uid="{80E7B3C4-5E81-46C5-BD5F-854CFE73AE2B}">
      <text>
        <r>
          <rPr>
            <sz val="8"/>
            <color indexed="81"/>
            <rFont val="Tahoma"/>
            <family val="2"/>
          </rPr>
          <t xml:space="preserve">From the EXTOXNET data on environmental fate make a qualitative judgment about leaching potential.
</t>
        </r>
      </text>
    </comment>
    <comment ref="D4570" authorId="0" shapeId="0" xr:uid="{EDE84EF4-CA7C-45FC-A801-C743309C9C9C}">
      <text>
        <r>
          <rPr>
            <sz val="8"/>
            <color indexed="81"/>
            <rFont val="Tahoma"/>
            <family val="2"/>
          </rPr>
          <t xml:space="preserve">Use EXTOXNET Environmental fate section to get available information on half life of biological activity on vegetation
</t>
        </r>
      </text>
    </comment>
    <comment ref="D4571" authorId="0" shapeId="0" xr:uid="{2587E68C-3BC5-4851-BBE1-138D8842D6DE}">
      <text>
        <r>
          <rPr>
            <sz val="8"/>
            <color indexed="81"/>
            <rFont val="Tahoma"/>
            <family val="2"/>
          </rPr>
          <t xml:space="preserve">Toxicity to birds - 8 day LC50
N.B.  mg/l as quoted by EXTOXNET is the same as parts per million (ppm)
</t>
        </r>
      </text>
    </comment>
    <comment ref="D4572" authorId="0" shapeId="0" xr:uid="{9BA150D7-46E3-4884-92FF-E3C3CB67C657}">
      <text>
        <r>
          <rPr>
            <sz val="8"/>
            <color indexed="81"/>
            <rFont val="Tahoma"/>
            <family val="2"/>
          </rPr>
          <t xml:space="preserve">Toxicity to fish - 96 hr LC50
N.B.  mg/l as quoted by EXTOXNET is the same as parts per million (ppm)
</t>
        </r>
      </text>
    </comment>
    <comment ref="D4573" authorId="0" shapeId="0" xr:uid="{0CBA6B44-D6FC-417B-AA69-EF9C4F20B960}">
      <text>
        <r>
          <rPr>
            <sz val="8"/>
            <color indexed="81"/>
            <rFont val="Tahoma"/>
            <family val="2"/>
          </rPr>
          <t xml:space="preserve">EXTOXNET site usually provides a qualitative judgment on the impact of a chemical on bees
</t>
        </r>
      </text>
    </comment>
    <comment ref="D4574" authorId="0" shapeId="0" xr:uid="{B3E21F87-627B-4FA5-A242-F9AA7B08D8DE}">
      <text>
        <r>
          <rPr>
            <sz val="8"/>
            <color indexed="81"/>
            <rFont val="Tahoma"/>
            <family val="2"/>
          </rPr>
          <t xml:space="preserve">EXTOXNET site usually provides a qualitative judgment on the impact of a chemical on beneficial arthropods
</t>
        </r>
      </text>
    </comment>
    <comment ref="D4598" authorId="0" shapeId="0" xr:uid="{458565C7-B940-4A60-A194-9D0992AAD291}">
      <text>
        <r>
          <rPr>
            <sz val="8"/>
            <color indexed="81"/>
            <rFont val="Tahoma"/>
            <family val="2"/>
          </rPr>
          <t>Is the chemical in question systemic? or non systemic?  In the case of herbicides non-systemic status is assumed because they are not used on food crops.</t>
        </r>
      </text>
    </comment>
    <comment ref="D4599" authorId="0" shapeId="0" xr:uid="{EC8E7B82-30B5-40A4-B0EC-0ADEB1738D4B}">
      <text>
        <r>
          <rPr>
            <sz val="8"/>
            <color indexed="81"/>
            <rFont val="Tahoma"/>
            <family val="2"/>
          </rPr>
          <t xml:space="preserve">Acute dermal - LD50 for Rabbits/Rats (mg/kg)
</t>
        </r>
      </text>
    </comment>
    <comment ref="D4600" authorId="0" shapeId="0" xr:uid="{8D422831-A1D9-41D0-8F18-C67133E10783}">
      <text>
        <r>
          <rPr>
            <sz val="8"/>
            <color indexed="81"/>
            <rFont val="Tahoma"/>
            <family val="2"/>
          </rPr>
          <t xml:space="preserve">Are there reports of long term reproductive effects (ability to produce offspring) due to exposure to the chemical in question
</t>
        </r>
      </text>
    </comment>
    <comment ref="D4601" authorId="0" shapeId="0" xr:uid="{4213A295-E151-4578-94FB-DE95CEAF8BBD}">
      <text>
        <r>
          <rPr>
            <sz val="8"/>
            <color indexed="81"/>
            <rFont val="Tahoma"/>
            <family val="2"/>
          </rPr>
          <t xml:space="preserve">Are there reports of long term teratogenic effects (deformities in unborn offspring) due to exposure to the chemical in question
</t>
        </r>
      </text>
    </comment>
    <comment ref="D4602" authorId="0" shapeId="0" xr:uid="{50E103CB-582A-4B14-A6CC-0A48A864096E}">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603" authorId="0" shapeId="0" xr:uid="{9E363067-103A-4AFB-8125-37DE39AB7DB1}">
      <text>
        <r>
          <rPr>
            <sz val="8"/>
            <color indexed="81"/>
            <rFont val="Tahoma"/>
            <family val="2"/>
          </rPr>
          <t xml:space="preserve">Are there reports of long term oncogenic effects (tumour growth) due to exposure to the chemical in question
</t>
        </r>
      </text>
    </comment>
    <comment ref="D4604" authorId="0" shapeId="0" xr:uid="{7061C4E8-A662-42EB-96F7-2E38E1717A7F}">
      <text>
        <r>
          <rPr>
            <sz val="8"/>
            <color indexed="81"/>
            <rFont val="Tahoma"/>
            <family val="2"/>
          </rPr>
          <t>Soil residue half life in days</t>
        </r>
      </text>
    </comment>
    <comment ref="D4605" authorId="0" shapeId="0" xr:uid="{A069FEA2-0CC9-4F52-BBB9-F6CD37712569}">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606" authorId="0" shapeId="0" xr:uid="{4EFE89AE-1AC5-47C0-8015-9C6C06E2EDEC}">
      <text>
        <r>
          <rPr>
            <sz val="8"/>
            <color indexed="81"/>
            <rFont val="Tahoma"/>
            <family val="2"/>
          </rPr>
          <t xml:space="preserve">From the EXTOXNET data on environmental fate make a qualitative judgment about leaching potential.
</t>
        </r>
      </text>
    </comment>
    <comment ref="D4607" authorId="0" shapeId="0" xr:uid="{1BA8ABB7-62CE-4AB5-AF85-7A834BD65BB2}">
      <text>
        <r>
          <rPr>
            <sz val="8"/>
            <color indexed="81"/>
            <rFont val="Tahoma"/>
            <family val="2"/>
          </rPr>
          <t xml:space="preserve">Use EXTOXNET Environmental fate section to get available information on half life of biological activity on vegetation
</t>
        </r>
      </text>
    </comment>
    <comment ref="D4608" authorId="0" shapeId="0" xr:uid="{F017B5AA-B89D-44FA-B1D5-BBC90CD5AE6C}">
      <text>
        <r>
          <rPr>
            <sz val="8"/>
            <color indexed="81"/>
            <rFont val="Tahoma"/>
            <family val="2"/>
          </rPr>
          <t xml:space="preserve">Toxicity to birds - 8 day LC50
N.B.  mg/l as quoted by EXTOXNET is the same as parts per million (ppm)
</t>
        </r>
      </text>
    </comment>
    <comment ref="D4609" authorId="0" shapeId="0" xr:uid="{8354FC6C-E07A-4A88-A9C3-F28CFA80B2C4}">
      <text>
        <r>
          <rPr>
            <sz val="8"/>
            <color indexed="81"/>
            <rFont val="Tahoma"/>
            <family val="2"/>
          </rPr>
          <t xml:space="preserve">Toxicity to fish - 96 hr LC50
N.B.  mg/l as quoted by EXTOXNET is the same as parts per million (ppm)
</t>
        </r>
      </text>
    </comment>
    <comment ref="D4610" authorId="0" shapeId="0" xr:uid="{A856C784-6807-46AE-9B72-210E43B32461}">
      <text>
        <r>
          <rPr>
            <sz val="8"/>
            <color indexed="81"/>
            <rFont val="Tahoma"/>
            <family val="2"/>
          </rPr>
          <t xml:space="preserve">EXTOXNET site usually provides a qualitative judgment on the impact of a chemical on bees
</t>
        </r>
      </text>
    </comment>
    <comment ref="D4611" authorId="0" shapeId="0" xr:uid="{B473C6CB-ECC1-4890-8B56-2050741322A8}">
      <text>
        <r>
          <rPr>
            <sz val="8"/>
            <color indexed="81"/>
            <rFont val="Tahoma"/>
            <family val="2"/>
          </rPr>
          <t xml:space="preserve">EXTOXNET site usually provides a qualitative judgment on the impact of a chemical on beneficial arthropods
</t>
        </r>
      </text>
    </comment>
    <comment ref="D4635" authorId="0" shapeId="0" xr:uid="{E8C8495B-20B9-42DD-985A-F5DBBF380D0B}">
      <text>
        <r>
          <rPr>
            <sz val="8"/>
            <color indexed="81"/>
            <rFont val="Tahoma"/>
            <family val="2"/>
          </rPr>
          <t>Is the chemical in question systemic? or non systemic?  In the case of herbicides non-systemic status is assumed because they are not used on food crops.</t>
        </r>
      </text>
    </comment>
    <comment ref="D4636" authorId="0" shapeId="0" xr:uid="{69A2EBCB-C38B-4201-88BC-7B7A4780BC7F}">
      <text>
        <r>
          <rPr>
            <sz val="8"/>
            <color indexed="81"/>
            <rFont val="Tahoma"/>
            <family val="2"/>
          </rPr>
          <t xml:space="preserve">Acute dermal - LD50 for Rabbits/Rats (mg/kg)
</t>
        </r>
      </text>
    </comment>
    <comment ref="D4637" authorId="0" shapeId="0" xr:uid="{449C52B6-7819-4990-9D4E-248DEA7AF27F}">
      <text>
        <r>
          <rPr>
            <sz val="8"/>
            <color indexed="81"/>
            <rFont val="Tahoma"/>
            <family val="2"/>
          </rPr>
          <t xml:space="preserve">Are there reports of long term reproductive effects (ability to produce offspring) due to exposure to the chemical in question
</t>
        </r>
      </text>
    </comment>
    <comment ref="D4638" authorId="0" shapeId="0" xr:uid="{E640A04A-1B0E-4954-BD36-A21D76C3B65C}">
      <text>
        <r>
          <rPr>
            <sz val="8"/>
            <color indexed="81"/>
            <rFont val="Tahoma"/>
            <family val="2"/>
          </rPr>
          <t xml:space="preserve">Are there reports of long term teratogenic effects (deformities in unborn offspring) due to exposure to the chemical in question
</t>
        </r>
      </text>
    </comment>
    <comment ref="D4639" authorId="0" shapeId="0" xr:uid="{A1504197-5F17-4A0A-A5B5-671E246BC038}">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640" authorId="0" shapeId="0" xr:uid="{986CDECF-33E3-43EE-AC4C-4BA1F0958D8D}">
      <text>
        <r>
          <rPr>
            <sz val="8"/>
            <color indexed="81"/>
            <rFont val="Tahoma"/>
            <family val="2"/>
          </rPr>
          <t xml:space="preserve">Are there reports of long term oncogenic effects (tumour growth) due to exposure to the chemical in question
</t>
        </r>
      </text>
    </comment>
    <comment ref="D4641" authorId="0" shapeId="0" xr:uid="{98C27521-7124-4B6C-ACB7-86E26DD6DAAB}">
      <text>
        <r>
          <rPr>
            <sz val="8"/>
            <color indexed="81"/>
            <rFont val="Tahoma"/>
            <family val="2"/>
          </rPr>
          <t>Soil residue half life in days</t>
        </r>
      </text>
    </comment>
    <comment ref="D4642" authorId="0" shapeId="0" xr:uid="{732103E5-92A5-4B41-B7AB-C594D28A164E}">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643" authorId="0" shapeId="0" xr:uid="{DF1A43F6-F14A-408D-9B8B-D33206968E9D}">
      <text>
        <r>
          <rPr>
            <sz val="8"/>
            <color indexed="81"/>
            <rFont val="Tahoma"/>
            <family val="2"/>
          </rPr>
          <t xml:space="preserve">From the EXTOXNET data on environmental fate make a qualitative judgment about leaching potential.
</t>
        </r>
      </text>
    </comment>
    <comment ref="D4644" authorId="0" shapeId="0" xr:uid="{58C8E919-B23E-41F3-B725-C5729F3F8AE5}">
      <text>
        <r>
          <rPr>
            <sz val="8"/>
            <color indexed="81"/>
            <rFont val="Tahoma"/>
            <family val="2"/>
          </rPr>
          <t xml:space="preserve">Use EXTOXNET Environmental fate section to get available information on half life of biological activity on vegetation
</t>
        </r>
      </text>
    </comment>
    <comment ref="D4645" authorId="0" shapeId="0" xr:uid="{FCB82598-DA6E-4ED8-B51C-9D982A558061}">
      <text>
        <r>
          <rPr>
            <sz val="8"/>
            <color indexed="81"/>
            <rFont val="Tahoma"/>
            <family val="2"/>
          </rPr>
          <t xml:space="preserve">Toxicity to birds - 8 day LC50
N.B.  mg/l as quoted by EXTOXNET is the same as parts per million (ppm)
</t>
        </r>
      </text>
    </comment>
    <comment ref="D4646" authorId="0" shapeId="0" xr:uid="{AA4A9F49-E0C4-45AD-954C-0A0238F1EF5C}">
      <text>
        <r>
          <rPr>
            <sz val="8"/>
            <color indexed="81"/>
            <rFont val="Tahoma"/>
            <family val="2"/>
          </rPr>
          <t xml:space="preserve">Toxicity to fish - 96 hr LC50
N.B.  mg/l as quoted by EXTOXNET is the same as parts per million (ppm)
</t>
        </r>
      </text>
    </comment>
    <comment ref="D4647" authorId="0" shapeId="0" xr:uid="{AA667ECC-753B-4A00-B04C-F0B5390AC88B}">
      <text>
        <r>
          <rPr>
            <sz val="8"/>
            <color indexed="81"/>
            <rFont val="Tahoma"/>
            <family val="2"/>
          </rPr>
          <t xml:space="preserve">EXTOXNET site usually provides a qualitative judgment on the impact of a chemical on bees
</t>
        </r>
      </text>
    </comment>
    <comment ref="D4648" authorId="0" shapeId="0" xr:uid="{4862437E-AE6D-4B73-B794-483590E53CBA}">
      <text>
        <r>
          <rPr>
            <sz val="8"/>
            <color indexed="81"/>
            <rFont val="Tahoma"/>
            <family val="2"/>
          </rPr>
          <t xml:space="preserve">EXTOXNET site usually provides a qualitative judgment on the impact of a chemical on beneficial arthropods
</t>
        </r>
      </text>
    </comment>
    <comment ref="D4672" authorId="0" shapeId="0" xr:uid="{3375521B-B5B3-4DF5-A7E8-264FADB66895}">
      <text>
        <r>
          <rPr>
            <sz val="8"/>
            <color indexed="81"/>
            <rFont val="Tahoma"/>
            <family val="2"/>
          </rPr>
          <t>Is the chemical in question systemic? or non systemic?  In the case of herbicides non-systemic status is assumed because they are not used on food crops.</t>
        </r>
      </text>
    </comment>
    <comment ref="D4673" authorId="0" shapeId="0" xr:uid="{85110433-0747-4342-B1DB-6222AC6B6380}">
      <text>
        <r>
          <rPr>
            <sz val="8"/>
            <color indexed="81"/>
            <rFont val="Tahoma"/>
            <family val="2"/>
          </rPr>
          <t xml:space="preserve">Acute dermal - LD50 for Rabbits/Rats (mg/kg)
</t>
        </r>
      </text>
    </comment>
    <comment ref="D4674" authorId="0" shapeId="0" xr:uid="{5FB4B53E-3830-46AA-A5D3-617104992735}">
      <text>
        <r>
          <rPr>
            <sz val="8"/>
            <color indexed="81"/>
            <rFont val="Tahoma"/>
            <family val="2"/>
          </rPr>
          <t xml:space="preserve">Are there reports of long term reproductive effects (ability to produce offspring) due to exposure to the chemical in question
</t>
        </r>
      </text>
    </comment>
    <comment ref="D4675" authorId="0" shapeId="0" xr:uid="{43B7B056-7A73-4C7A-A40E-647D774135E6}">
      <text>
        <r>
          <rPr>
            <sz val="8"/>
            <color indexed="81"/>
            <rFont val="Tahoma"/>
            <family val="2"/>
          </rPr>
          <t xml:space="preserve">Are there reports of long term teratogenic effects (deformities in unborn offspring) due to exposure to the chemical in question
</t>
        </r>
      </text>
    </comment>
    <comment ref="D4676" authorId="0" shapeId="0" xr:uid="{874B266F-A74B-40F8-BAD2-FE0A31BB617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677" authorId="0" shapeId="0" xr:uid="{5A64D3D1-033C-40BC-87AD-0967D0EBBF2D}">
      <text>
        <r>
          <rPr>
            <sz val="8"/>
            <color indexed="81"/>
            <rFont val="Tahoma"/>
            <family val="2"/>
          </rPr>
          <t xml:space="preserve">Are there reports of long term oncogenic effects (tumour growth) due to exposure to the chemical in question
</t>
        </r>
      </text>
    </comment>
    <comment ref="D4678" authorId="0" shapeId="0" xr:uid="{F5320F50-58A0-4F35-A991-A05C522FA58A}">
      <text>
        <r>
          <rPr>
            <sz val="8"/>
            <color indexed="81"/>
            <rFont val="Tahoma"/>
            <family val="2"/>
          </rPr>
          <t>Soil residue half life in days</t>
        </r>
      </text>
    </comment>
    <comment ref="D4679" authorId="0" shapeId="0" xr:uid="{D16E129D-DA9C-40AC-924A-DB643465A8AA}">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680" authorId="0" shapeId="0" xr:uid="{6CE3FB94-D38B-4BC4-AE81-689DB87BE888}">
      <text>
        <r>
          <rPr>
            <sz val="8"/>
            <color indexed="81"/>
            <rFont val="Tahoma"/>
            <family val="2"/>
          </rPr>
          <t xml:space="preserve">From the EXTOXNET data on environmental fate make a qualitative judgment about leaching potential.
</t>
        </r>
      </text>
    </comment>
    <comment ref="D4681" authorId="0" shapeId="0" xr:uid="{38BA8CD1-8824-4BDA-B136-B191105B69AD}">
      <text>
        <r>
          <rPr>
            <sz val="8"/>
            <color indexed="81"/>
            <rFont val="Tahoma"/>
            <family val="2"/>
          </rPr>
          <t xml:space="preserve">Use EXTOXNET Environmental fate section to get available information on half life of biological activity on vegetation
</t>
        </r>
      </text>
    </comment>
    <comment ref="D4682" authorId="0" shapeId="0" xr:uid="{4717B2AB-9BF1-4B0D-83FE-BD49BFEA9807}">
      <text>
        <r>
          <rPr>
            <sz val="8"/>
            <color indexed="81"/>
            <rFont val="Tahoma"/>
            <family val="2"/>
          </rPr>
          <t xml:space="preserve">Toxicity to birds - 8 day LC50
N.B.  mg/l as quoted by EXTOXNET is the same as parts per million (ppm)
</t>
        </r>
      </text>
    </comment>
    <comment ref="D4683" authorId="0" shapeId="0" xr:uid="{CE5CF51A-F08E-46FC-BC0A-4BD407ED2074}">
      <text>
        <r>
          <rPr>
            <sz val="8"/>
            <color indexed="81"/>
            <rFont val="Tahoma"/>
            <family val="2"/>
          </rPr>
          <t xml:space="preserve">Toxicity to fish - 96 hr LC50
N.B.  mg/l as quoted by EXTOXNET is the same as parts per million (ppm)
</t>
        </r>
      </text>
    </comment>
    <comment ref="D4684" authorId="0" shapeId="0" xr:uid="{9AC46E0F-F9BF-433F-9C43-D9C9417BC2CD}">
      <text>
        <r>
          <rPr>
            <sz val="8"/>
            <color indexed="81"/>
            <rFont val="Tahoma"/>
            <family val="2"/>
          </rPr>
          <t xml:space="preserve">EXTOXNET site usually provides a qualitative judgment on the impact of a chemical on bees
</t>
        </r>
      </text>
    </comment>
    <comment ref="D4685" authorId="0" shapeId="0" xr:uid="{0549B933-6DB8-44D8-829E-FFB1CA14F0A4}">
      <text>
        <r>
          <rPr>
            <sz val="8"/>
            <color indexed="81"/>
            <rFont val="Tahoma"/>
            <family val="2"/>
          </rPr>
          <t xml:space="preserve">EXTOXNET site usually provides a qualitative judgment on the impact of a chemical on beneficial arthropods
</t>
        </r>
      </text>
    </comment>
    <comment ref="D4709" authorId="0" shapeId="0" xr:uid="{DD3E12B8-1C48-494F-8629-D4977D1D498C}">
      <text>
        <r>
          <rPr>
            <sz val="8"/>
            <color indexed="81"/>
            <rFont val="Tahoma"/>
            <family val="2"/>
          </rPr>
          <t>Is the chemical in question systemic? or non systemic?  In the case of herbicides non-systemic status is assumed because they are not used on food crops.</t>
        </r>
      </text>
    </comment>
    <comment ref="D4710" authorId="0" shapeId="0" xr:uid="{DF5B2F0C-707A-4314-84BC-A8BA701C845C}">
      <text>
        <r>
          <rPr>
            <sz val="8"/>
            <color indexed="81"/>
            <rFont val="Tahoma"/>
            <family val="2"/>
          </rPr>
          <t xml:space="preserve">Acute dermal - LD50 for Rabbits/Rats (mg/kg)
</t>
        </r>
      </text>
    </comment>
    <comment ref="D4711" authorId="0" shapeId="0" xr:uid="{620E8E63-B9E6-49BB-A8F6-C7D13B19507D}">
      <text>
        <r>
          <rPr>
            <sz val="8"/>
            <color indexed="81"/>
            <rFont val="Tahoma"/>
            <family val="2"/>
          </rPr>
          <t xml:space="preserve">Are there reports of long term reproductive effects (ability to produce offspring) due to exposure to the chemical in question
</t>
        </r>
      </text>
    </comment>
    <comment ref="D4712" authorId="0" shapeId="0" xr:uid="{FA0E55C9-F682-49CE-8FB2-5A9C5E2DF84E}">
      <text>
        <r>
          <rPr>
            <sz val="8"/>
            <color indexed="81"/>
            <rFont val="Tahoma"/>
            <family val="2"/>
          </rPr>
          <t xml:space="preserve">Are there reports of long term teratogenic effects (deformities in unborn offspring) due to exposure to the chemical in question
</t>
        </r>
      </text>
    </comment>
    <comment ref="D4713" authorId="0" shapeId="0" xr:uid="{3C57C074-7218-4522-93B8-A71451408FED}">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714" authorId="0" shapeId="0" xr:uid="{B74B6054-0B3C-4458-9F6F-3064D952FD98}">
      <text>
        <r>
          <rPr>
            <sz val="8"/>
            <color indexed="81"/>
            <rFont val="Tahoma"/>
            <family val="2"/>
          </rPr>
          <t xml:space="preserve">Are there reports of long term oncogenic effects (tumour growth) due to exposure to the chemical in question
</t>
        </r>
      </text>
    </comment>
    <comment ref="D4715" authorId="0" shapeId="0" xr:uid="{DF9D04EE-E235-4C37-BB2B-0A5879E0D60A}">
      <text>
        <r>
          <rPr>
            <sz val="8"/>
            <color indexed="81"/>
            <rFont val="Tahoma"/>
            <family val="2"/>
          </rPr>
          <t>Soil residue half life in days</t>
        </r>
      </text>
    </comment>
    <comment ref="D4716" authorId="0" shapeId="0" xr:uid="{9F4ADFF9-011B-4B71-AA68-6173C20B4B11}">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717" authorId="0" shapeId="0" xr:uid="{38E7500A-6A3D-4B2B-BED5-7A3D527152C6}">
      <text>
        <r>
          <rPr>
            <sz val="8"/>
            <color indexed="81"/>
            <rFont val="Tahoma"/>
            <family val="2"/>
          </rPr>
          <t xml:space="preserve">From the EXTOXNET data on environmental fate make a qualitative judgment about leaching potential.
</t>
        </r>
      </text>
    </comment>
    <comment ref="D4718" authorId="0" shapeId="0" xr:uid="{C0D50DD0-4BC4-451B-AF8F-6546FDEA1E4E}">
      <text>
        <r>
          <rPr>
            <sz val="8"/>
            <color indexed="81"/>
            <rFont val="Tahoma"/>
            <family val="2"/>
          </rPr>
          <t xml:space="preserve">Use EXTOXNET Environmental fate section to get available information on half life of biological activity on vegetation
</t>
        </r>
      </text>
    </comment>
    <comment ref="D4719" authorId="0" shapeId="0" xr:uid="{FD3BF4A3-3386-4DA0-B651-81572AE87EC5}">
      <text>
        <r>
          <rPr>
            <sz val="8"/>
            <color indexed="81"/>
            <rFont val="Tahoma"/>
            <family val="2"/>
          </rPr>
          <t xml:space="preserve">Toxicity to birds - 8 day LC50
N.B.  mg/l as quoted by EXTOXNET is the same as parts per million (ppm)
</t>
        </r>
      </text>
    </comment>
    <comment ref="D4720" authorId="0" shapeId="0" xr:uid="{9B9ADD20-6F1D-4E11-9DC4-30C9F6166BCC}">
      <text>
        <r>
          <rPr>
            <sz val="8"/>
            <color indexed="81"/>
            <rFont val="Tahoma"/>
            <family val="2"/>
          </rPr>
          <t xml:space="preserve">Toxicity to fish - 96 hr LC50
N.B.  mg/l as quoted by EXTOXNET is the same as parts per million (ppm)
</t>
        </r>
      </text>
    </comment>
    <comment ref="D4721" authorId="0" shapeId="0" xr:uid="{899CFC19-27CC-4382-A0C8-6BBEF7CDB3E7}">
      <text>
        <r>
          <rPr>
            <sz val="8"/>
            <color indexed="81"/>
            <rFont val="Tahoma"/>
            <family val="2"/>
          </rPr>
          <t xml:space="preserve">EXTOXNET site usually provides a qualitative judgment on the impact of a chemical on bees
</t>
        </r>
      </text>
    </comment>
    <comment ref="D4722" authorId="0" shapeId="0" xr:uid="{1E48C9EB-1D25-4833-ABDC-EFF5795BFEC5}">
      <text>
        <r>
          <rPr>
            <sz val="8"/>
            <color indexed="81"/>
            <rFont val="Tahoma"/>
            <family val="2"/>
          </rPr>
          <t xml:space="preserve">EXTOXNET site usually provides a qualitative judgment on the impact of a chemical on beneficial arthropods
</t>
        </r>
      </text>
    </comment>
    <comment ref="D4746" authorId="0" shapeId="0" xr:uid="{C6E4E3AA-3A01-40B4-BD21-CA76516B7B78}">
      <text>
        <r>
          <rPr>
            <sz val="8"/>
            <color indexed="81"/>
            <rFont val="Tahoma"/>
            <family val="2"/>
          </rPr>
          <t>Is the chemical in question systemic? or non systemic?  In the case of herbicides non-systemic status is assumed because they are not used on food crops.</t>
        </r>
      </text>
    </comment>
    <comment ref="D4747" authorId="0" shapeId="0" xr:uid="{C79E56B9-2B8F-4565-AC6C-C1CC19B76908}">
      <text>
        <r>
          <rPr>
            <sz val="8"/>
            <color indexed="81"/>
            <rFont val="Tahoma"/>
            <family val="2"/>
          </rPr>
          <t xml:space="preserve">Acute dermal - LD50 for Rabbits/Rats (mg/kg)
</t>
        </r>
      </text>
    </comment>
    <comment ref="D4748" authorId="0" shapeId="0" xr:uid="{7E0891E1-9522-4BAA-B791-8FB9AD26D3DF}">
      <text>
        <r>
          <rPr>
            <sz val="8"/>
            <color indexed="81"/>
            <rFont val="Tahoma"/>
            <family val="2"/>
          </rPr>
          <t xml:space="preserve">Are there reports of long term reproductive effects (ability to produce offspring) due to exposure to the chemical in question
</t>
        </r>
      </text>
    </comment>
    <comment ref="D4749" authorId="0" shapeId="0" xr:uid="{E33D7EAD-D331-4864-89D1-6BA2A658DA0E}">
      <text>
        <r>
          <rPr>
            <sz val="8"/>
            <color indexed="81"/>
            <rFont val="Tahoma"/>
            <family val="2"/>
          </rPr>
          <t xml:space="preserve">Are there reports of long term teratogenic effects (deformities in unborn offspring) due to exposure to the chemical in question
</t>
        </r>
      </text>
    </comment>
    <comment ref="D4750" authorId="0" shapeId="0" xr:uid="{F410F82B-9D76-4687-83E2-3C24BA4FFB82}">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751" authorId="0" shapeId="0" xr:uid="{1AAFE9E0-12E4-4F91-A713-224470E03FBA}">
      <text>
        <r>
          <rPr>
            <sz val="8"/>
            <color indexed="81"/>
            <rFont val="Tahoma"/>
            <family val="2"/>
          </rPr>
          <t xml:space="preserve">Are there reports of long term oncogenic effects (tumour growth) due to exposure to the chemical in question
</t>
        </r>
      </text>
    </comment>
    <comment ref="D4752" authorId="0" shapeId="0" xr:uid="{5FE01C8B-DB78-426B-8A48-B740ACFF8D41}">
      <text>
        <r>
          <rPr>
            <sz val="8"/>
            <color indexed="81"/>
            <rFont val="Tahoma"/>
            <family val="2"/>
          </rPr>
          <t>Soil residue half life in days</t>
        </r>
      </text>
    </comment>
    <comment ref="D4753" authorId="0" shapeId="0" xr:uid="{E41A6642-3F3C-49C0-84FE-968E251249AB}">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754" authorId="0" shapeId="0" xr:uid="{7A630CBE-1E32-4F2E-8A28-860061E10CF1}">
      <text>
        <r>
          <rPr>
            <sz val="8"/>
            <color indexed="81"/>
            <rFont val="Tahoma"/>
            <family val="2"/>
          </rPr>
          <t xml:space="preserve">From the EXTOXNET data on environmental fate make a qualitative judgment about leaching potential.
</t>
        </r>
      </text>
    </comment>
    <comment ref="D4755" authorId="0" shapeId="0" xr:uid="{43B9B27A-10D0-4BF6-9E18-3AE14FA454DB}">
      <text>
        <r>
          <rPr>
            <sz val="8"/>
            <color indexed="81"/>
            <rFont val="Tahoma"/>
            <family val="2"/>
          </rPr>
          <t xml:space="preserve">Use EXTOXNET Environmental fate section to get available information on half life of biological activity on vegetation
</t>
        </r>
      </text>
    </comment>
    <comment ref="D4756" authorId="0" shapeId="0" xr:uid="{96911E40-2802-4916-B002-6F33A6AB94B2}">
      <text>
        <r>
          <rPr>
            <sz val="8"/>
            <color indexed="81"/>
            <rFont val="Tahoma"/>
            <family val="2"/>
          </rPr>
          <t xml:space="preserve">Toxicity to birds - 8 day LC50
N.B.  mg/l as quoted by EXTOXNET is the same as parts per million (ppm)
</t>
        </r>
      </text>
    </comment>
    <comment ref="D4757" authorId="0" shapeId="0" xr:uid="{4D45BA6B-0EB8-4076-9333-59BB19BDC227}">
      <text>
        <r>
          <rPr>
            <sz val="8"/>
            <color indexed="81"/>
            <rFont val="Tahoma"/>
            <family val="2"/>
          </rPr>
          <t xml:space="preserve">Toxicity to fish - 96 hr LC50
N.B.  mg/l as quoted by EXTOXNET is the same as parts per million (ppm)
</t>
        </r>
      </text>
    </comment>
    <comment ref="D4758" authorId="0" shapeId="0" xr:uid="{D76B7AFC-65C6-44F2-BF9A-E25131D9FD87}">
      <text>
        <r>
          <rPr>
            <sz val="8"/>
            <color indexed="81"/>
            <rFont val="Tahoma"/>
            <family val="2"/>
          </rPr>
          <t xml:space="preserve">EXTOXNET site usually provides a qualitative judgment on the impact of a chemical on bees
</t>
        </r>
      </text>
    </comment>
    <comment ref="D4759" authorId="0" shapeId="0" xr:uid="{7E245652-8B4B-482F-9BAE-AEFA68CA07BC}">
      <text>
        <r>
          <rPr>
            <sz val="8"/>
            <color indexed="81"/>
            <rFont val="Tahoma"/>
            <family val="2"/>
          </rPr>
          <t xml:space="preserve">EXTOXNET site usually provides a qualitative judgment on the impact of a chemical on beneficial arthropods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Adrian Leach</author>
    <author>Knight</author>
  </authors>
  <commentList>
    <comment ref="C5" authorId="0" shapeId="0" xr:uid="{EBD1570D-7464-47DE-A91A-2CFA789705C4}">
      <text>
        <r>
          <rPr>
            <sz val="8"/>
            <color indexed="81"/>
            <rFont val="Tahoma"/>
            <family val="2"/>
          </rPr>
          <t>Average of IMF, World Bank and CIA World factbook Estimates of PPP GDP
Accessed 13 Oct 2025</t>
        </r>
      </text>
    </comment>
    <comment ref="D5" authorId="0" shapeId="0" xr:uid="{618AF543-65F0-4D82-88A9-63BE843052FE}">
      <text>
        <r>
          <rPr>
            <sz val="8"/>
            <color indexed="81"/>
            <rFont val="Tahoma"/>
            <family val="2"/>
          </rPr>
          <t xml:space="preserve">https://data.un.org/_Docs/SYB/PDFs/SYB67_1_202411_Population,%20Surface%20Area%20and%20Density.pdf
Download 13/10/25
</t>
        </r>
      </text>
    </comment>
    <comment ref="E5" authorId="0" shapeId="0" xr:uid="{1E8C00FC-803F-4E4B-8762-BAFDA7989E7D}">
      <text>
        <r>
          <rPr>
            <sz val="8"/>
            <color indexed="81"/>
            <rFont val="Tahoma"/>
            <family val="2"/>
          </rPr>
          <t xml:space="preserve">https://data.worldbank.org/indicator/NV.AGR.TOTL.ZS
13/10/2025
</t>
        </r>
      </text>
    </comment>
    <comment ref="F5" authorId="1" shapeId="0" xr:uid="{252097A7-B1F5-43E3-BC57-AA2A6970D447}">
      <text>
        <r>
          <rPr>
            <b/>
            <sz val="10"/>
            <color rgb="FF000000"/>
            <rFont val="Tahoma"/>
            <family val="2"/>
          </rPr>
          <t>Knight:</t>
        </r>
        <r>
          <rPr>
            <sz val="10"/>
            <color rgb="FF000000"/>
            <rFont val="Tahoma"/>
            <family val="2"/>
          </rPr>
          <t xml:space="preserve">
</t>
        </r>
        <r>
          <rPr>
            <sz val="10"/>
            <color rgb="FF000000"/>
            <rFont val="Tahoma"/>
            <family val="2"/>
          </rPr>
          <t xml:space="preserve">Source:World Bank
</t>
        </r>
        <r>
          <rPr>
            <sz val="10"/>
            <color rgb="FF000000"/>
            <rFont val="Tahoma"/>
            <family val="2"/>
          </rPr>
          <t>https://data.worldbank.org/indicator/SP.POP.TOTL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Adrian Leach</author>
    <author>Jon Knight</author>
  </authors>
  <commentList>
    <comment ref="B3" authorId="0" shapeId="0" xr:uid="{CD0DCBF1-8EE7-444E-BFB6-22E07C7C5E0C}">
      <text>
        <r>
          <rPr>
            <sz val="9"/>
            <color indexed="81"/>
            <rFont val="Tahoma"/>
            <family val="2"/>
          </rPr>
          <t xml:space="preserve">For Developers only:  You will need to be VERY careful about alignment with data already present in columns E to V when updating columns B,C and D new Chems and ChemBios.  It will be necessary to anticipate where the new Chems will occur in this table (for EACH commodity) and insert new rows here BEFORE pasting the three new columns of data into B,C,D.  Check the outcome carefully!
</t>
        </r>
      </text>
    </comment>
    <comment ref="D5" authorId="0" shapeId="0" xr:uid="{5FF3A3BC-DA90-4E39-AA6F-E124B31F173B}">
      <text>
        <r>
          <rPr>
            <sz val="9"/>
            <color indexed="81"/>
            <rFont val="Tahoma"/>
            <family val="2"/>
          </rPr>
          <t xml:space="preserve">Cells highlighted in Pink show that this Active ingredient (or combination of active ingredients) is found more than once in the this list.  This may save time when paramterising application rates and formulation concentrations in columns F, H and I.
</t>
        </r>
      </text>
    </comment>
    <comment ref="F5" authorId="1" shapeId="0" xr:uid="{6716D557-A1AB-4A94-ADB6-7EA2E01AB5CB}">
      <text>
        <r>
          <rPr>
            <b/>
            <sz val="9"/>
            <color indexed="81"/>
            <rFont val="Tahoma"/>
            <family val="2"/>
          </rPr>
          <t>Jon Knight:</t>
        </r>
        <r>
          <rPr>
            <sz val="9"/>
            <color indexed="81"/>
            <rFont val="Tahoma"/>
            <family val="2"/>
          </rPr>
          <t xml:space="preserve">
kg/kg
kg/litre
</t>
        </r>
      </text>
    </comment>
    <comment ref="H5" authorId="1" shapeId="0" xr:uid="{23B7B8ED-03AC-425C-8FC7-CCAAB3F576C5}">
      <text>
        <r>
          <rPr>
            <b/>
            <sz val="9"/>
            <color indexed="81"/>
            <rFont val="Tahoma"/>
            <family val="2"/>
          </rPr>
          <t>Jon Knight:</t>
        </r>
        <r>
          <rPr>
            <sz val="9"/>
            <color indexed="81"/>
            <rFont val="Tahoma"/>
            <family val="2"/>
          </rPr>
          <t xml:space="preserve">
kg/kg
kg/litre
</t>
        </r>
      </text>
    </comment>
    <comment ref="I5" authorId="1" shapeId="0" xr:uid="{52B7C2FD-CB5C-4B42-8857-3903AA509500}">
      <text>
        <r>
          <rPr>
            <b/>
            <sz val="9"/>
            <color indexed="81"/>
            <rFont val="Tahoma"/>
            <family val="2"/>
          </rPr>
          <t>Jon Knight:</t>
        </r>
        <r>
          <rPr>
            <sz val="9"/>
            <color indexed="81"/>
            <rFont val="Tahoma"/>
            <family val="2"/>
          </rPr>
          <t xml:space="preserve">
kg/kg
kg/litre
Rate is mean of product label range
e.g. 133-200ml/ha = 0.166</t>
        </r>
      </text>
    </comment>
    <comment ref="I296" authorId="1" shapeId="0" xr:uid="{CE0A3F24-A00B-4BB9-AE0F-6E1C224D11EB}">
      <text>
        <r>
          <rPr>
            <b/>
            <sz val="9"/>
            <color indexed="81"/>
            <rFont val="Tahoma"/>
            <family val="2"/>
          </rPr>
          <t>Jon Knight:</t>
        </r>
        <r>
          <rPr>
            <sz val="9"/>
            <color indexed="81"/>
            <rFont val="Tahoma"/>
            <family val="2"/>
          </rPr>
          <t xml:space="preserve">
For home use so "guess" value here</t>
        </r>
      </text>
    </comment>
    <comment ref="I297" authorId="1" shapeId="0" xr:uid="{F23DBA16-FB6A-468B-B395-3FB44ABFA367}">
      <text>
        <r>
          <rPr>
            <b/>
            <sz val="9"/>
            <color indexed="81"/>
            <rFont val="Tahoma"/>
            <family val="2"/>
          </rPr>
          <t>Jon Knight:</t>
        </r>
        <r>
          <rPr>
            <sz val="9"/>
            <color indexed="81"/>
            <rFont val="Tahoma"/>
            <family val="2"/>
          </rPr>
          <t xml:space="preserve">
For home use so "guess" value here</t>
        </r>
      </text>
    </comment>
    <comment ref="D325" authorId="1" shapeId="0" xr:uid="{A7D94715-8F2E-4742-B0F9-34C9CAE67703}">
      <text>
        <r>
          <rPr>
            <b/>
            <sz val="9"/>
            <color indexed="81"/>
            <rFont val="Tahoma"/>
            <family val="2"/>
          </rPr>
          <t>Jon Knight:</t>
        </r>
        <r>
          <rPr>
            <sz val="9"/>
            <color indexed="81"/>
            <rFont val="Tahoma"/>
            <family val="2"/>
          </rPr>
          <t xml:space="preserve">
100 trees per ha treated with 100ml/tree</t>
        </r>
      </text>
    </comment>
    <comment ref="D326" authorId="1" shapeId="0" xr:uid="{BE640187-6588-424C-843B-D30688406F12}">
      <text>
        <r>
          <rPr>
            <sz val="9"/>
            <color indexed="81"/>
            <rFont val="Tahoma"/>
            <family val="2"/>
          </rPr>
          <t>Jon Knight:
440 trees/ha 70ml mixture per tree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tc={C71DD576-B931-49DC-BB8F-C7A280D8C9E7}</author>
    <author>Ana Larcher Carvalho</author>
    <author>tc={9A383BD8-A832-4698-8EE2-CCD5F9C27314}</author>
    <author>tc={79B81D55-3E6B-41B4-92A5-7F719E051A0C}</author>
    <author>tc={A52D0F23-4C5A-446B-B484-3705609B2B06}</author>
    <author>tc={AAC5CA55-1274-43CD-AB90-5A7289631D05}</author>
    <author>tc={0CB0A726-45E8-47F3-B289-6201E501BD71}</author>
    <author>tc={E2D6C4C0-5AB8-4330-B3C2-9C58D9A0B75B}</author>
    <author>tc={CE7A2F81-C27F-4027-9D6E-72F7132B3531}</author>
    <author>tc={5DC75CB4-F276-48E2-8613-E4651A74961C}</author>
    <author>tc={41AD514A-7B96-48FE-9ACC-A8A0F4CF7408}</author>
    <author>tc={A70F206F-2399-4D0F-AD06-E19297406231}</author>
    <author>tc={22C4D43C-FEBE-4FD7-BF0B-FC1BAE7B748B}</author>
  </authors>
  <commentList>
    <comment ref="R78" authorId="0" shapeId="0" xr:uid="{C71DD576-B931-49DC-BB8F-C7A280D8C9E7}">
      <text>
        <t>[Threaded comment]
Your version of Excel allows you to read this threaded comment; however, any edits to it will get removed if the file is opened in a newer version of Excel. Learn more: https://go.microsoft.com/fwlink/?linkid=870924
Comment:
    https://cropscience.bayer.pt/internet/produtos/produto.asp?id_produto=277#volumehttps://cropscience.bayer.pt/internet/produtos/produto.asp?id_produto=277#volume</t>
      </text>
    </comment>
    <comment ref="S78" authorId="1" shapeId="0" xr:uid="{5031311B-181A-492E-9660-71432931E588}">
      <text>
        <r>
          <rPr>
            <b/>
            <sz val="8"/>
            <color rgb="FF000000"/>
            <rFont val="Tahoma"/>
            <family val="2"/>
          </rPr>
          <t>Ana Larcher Carvalho:</t>
        </r>
        <r>
          <rPr>
            <sz val="8"/>
            <color rgb="FF000000"/>
            <rFont val="Tahoma"/>
            <family val="2"/>
          </rPr>
          <t xml:space="preserve">
</t>
        </r>
        <r>
          <rPr>
            <sz val="8"/>
            <color rgb="FF000000"/>
            <rFont val="Tahoma"/>
            <family val="2"/>
          </rPr>
          <t>karate+ 2.5%</t>
        </r>
      </text>
    </comment>
    <comment ref="AB79" authorId="2" shapeId="0" xr:uid="{9A383BD8-A832-4698-8EE2-CCD5F9C27314}">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 ref="AC79" authorId="3" shapeId="0" xr:uid="{79B81D55-3E6B-41B4-92A5-7F719E051A0C}">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 ref="AD79" authorId="4" shapeId="0" xr:uid="{A52D0F23-4C5A-446B-B484-3705609B2B06}">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 ref="AE79" authorId="5" shapeId="0" xr:uid="{AAC5CA55-1274-43CD-AB90-5A7289631D05}">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 ref="AF79" authorId="6" shapeId="0" xr:uid="{0CB0A726-45E8-47F3-B289-6201E501BD71}">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 ref="AG79" authorId="7" shapeId="0" xr:uid="{E2D6C4C0-5AB8-4330-B3C2-9C58D9A0B75B}">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 ref="AH79" authorId="8" shapeId="0" xr:uid="{CE7A2F81-C27F-4027-9D6E-72F7132B3531}">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 ref="AI79" authorId="9" shapeId="0" xr:uid="{5DC75CB4-F276-48E2-8613-E4651A74961C}">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 ref="AJ79" authorId="10" shapeId="0" xr:uid="{41AD514A-7B96-48FE-9ACC-A8A0F4CF7408}">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 ref="AK79" authorId="11" shapeId="0" xr:uid="{A70F206F-2399-4D0F-AD06-E19297406231}">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 ref="AL79" authorId="12" shapeId="0" xr:uid="{22C4D43C-FEBE-4FD7-BF0B-FC1BAE7B748B}">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List>
</comments>
</file>

<file path=xl/sharedStrings.xml><?xml version="1.0" encoding="utf-8"?>
<sst xmlns="http://schemas.openxmlformats.org/spreadsheetml/2006/main" count="10084" uniqueCount="1191">
  <si>
    <t>Pesticide Environmental Accounting - User Interface Page</t>
  </si>
  <si>
    <t>Input and integration page of Pretty et al. data with Kovach et al. EIQ system</t>
  </si>
  <si>
    <t>Pretty et al. 2001 UK, USA and Germany (adjusted to 1996 prices)</t>
  </si>
  <si>
    <t>UK</t>
  </si>
  <si>
    <t>USA</t>
  </si>
  <si>
    <t>Germany</t>
  </si>
  <si>
    <t>Active Ingredient (a.i.) consumption kg (late 1990s)</t>
  </si>
  <si>
    <t>1996 GBP</t>
  </si>
  <si>
    <t>Cost</t>
  </si>
  <si>
    <t>Cost per Kg ai</t>
  </si>
  <si>
    <t>Pesticides in sources of drinking water</t>
  </si>
  <si>
    <t>Pollution incidents, fish deaths and monitoring costs</t>
  </si>
  <si>
    <t>Biodiversity/wildlife losses</t>
  </si>
  <si>
    <t>Cultural, landscape, toursim etc. (Hedgerow and dry stone walls)</t>
  </si>
  <si>
    <t>Bee colony losses</t>
  </si>
  <si>
    <t>Acute effects of pesticides to human health</t>
  </si>
  <si>
    <t>Total</t>
  </si>
  <si>
    <t>Inflation and Euro conversion of £ data</t>
  </si>
  <si>
    <t>Inflate to Year:</t>
  </si>
  <si>
    <t>2023-24</t>
  </si>
  <si>
    <t>Mean Cost per Kg ai</t>
  </si>
  <si>
    <t>Cultural, landscape, toursim etc. (Hedgerows, dry stone walls, perception of spraying)</t>
  </si>
  <si>
    <t>Distribution of Pretty et al. costs over Kovachs et al EIQ system</t>
  </si>
  <si>
    <t>Biodiversity / wildlife losses</t>
  </si>
  <si>
    <t>Landscape / Cultural / tourism value</t>
  </si>
  <si>
    <t>Applicator effects</t>
  </si>
  <si>
    <t>Picker effects</t>
  </si>
  <si>
    <t>Consumer effects</t>
  </si>
  <si>
    <t>Ground water</t>
  </si>
  <si>
    <t>Aquatic effects</t>
  </si>
  <si>
    <t>Bird effects</t>
  </si>
  <si>
    <t>Bee effects</t>
  </si>
  <si>
    <t>Beneficials effects</t>
  </si>
  <si>
    <t>Cost application for moderate EIQ compound</t>
  </si>
  <si>
    <t>EIQs</t>
  </si>
  <si>
    <t>Lowest possible</t>
  </si>
  <si>
    <t>Low max</t>
  </si>
  <si>
    <t>Middle</t>
  </si>
  <si>
    <t>Middle max</t>
  </si>
  <si>
    <t>Highest possible</t>
  </si>
  <si>
    <t>Farmworker component</t>
  </si>
  <si>
    <t>Consumer component</t>
  </si>
  <si>
    <t>Ecological component</t>
  </si>
  <si>
    <t>EIQ =</t>
  </si>
  <si>
    <t>Low</t>
  </si>
  <si>
    <t>High</t>
  </si>
  <si>
    <t>Cost multipliers for three levels of EIQ</t>
  </si>
  <si>
    <t>Source:</t>
  </si>
  <si>
    <t>https://www.gov.uk/government/uploads/system/uploads/attachment_data/file/624527/GDP_Deflators_Qtrly_National_Accounts_June_2017_update.csv/preview</t>
  </si>
  <si>
    <t xml:space="preserve">GDP deflator at market prices </t>
  </si>
  <si>
    <t>Financial Year</t>
  </si>
  <si>
    <t>% change on previous year</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</si>
  <si>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</si>
  <si>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</si>
  <si>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</si>
  <si>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</si>
  <si>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</si>
  <si>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</si>
  <si>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</si>
  <si>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</si>
  <si>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</si>
  <si>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</si>
  <si>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</si>
  <si>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</si>
  <si>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</si>
  <si>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</si>
  <si>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</si>
  <si>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</si>
  <si>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</si>
  <si>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</si>
  <si>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</si>
  <si>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</si>
  <si>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</si>
  <si>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</si>
  <si>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</si>
  <si>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</si>
  <si>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</si>
  <si>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</si>
  <si>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</si>
  <si>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2024-25</t>
  </si>
  <si>
    <t>OUTPUT USED BY INTEGRATION PAGE:</t>
  </si>
  <si>
    <t>https://www.ofx.com/en-gb/forex-news/historical-exchange-rates/</t>
  </si>
  <si>
    <t>£ to Euros 1999</t>
  </si>
  <si>
    <t>£ to Euros 2000</t>
  </si>
  <si>
    <t>£ to Euros 2001</t>
  </si>
  <si>
    <t>£ to Euros 2002</t>
  </si>
  <si>
    <t>£ to Euros 2003</t>
  </si>
  <si>
    <t>£ to Euros 2004</t>
  </si>
  <si>
    <t>£ to Euros 2005</t>
  </si>
  <si>
    <t>£ to Euros 2006</t>
  </si>
  <si>
    <t>£ to Euros 2007</t>
  </si>
  <si>
    <t>£ to Euros 2008</t>
  </si>
  <si>
    <t>£ to Euros 2009</t>
  </si>
  <si>
    <t>£ to Euros 2010</t>
  </si>
  <si>
    <t>£ to Euros 2011</t>
  </si>
  <si>
    <t>£ to Euros 2012</t>
  </si>
  <si>
    <t>£ to Euros 2013</t>
  </si>
  <si>
    <t>£ to Euros 2014</t>
  </si>
  <si>
    <t>£ to Euros 2015</t>
  </si>
  <si>
    <t>£ to Euros 2016</t>
  </si>
  <si>
    <t>£ to Euros 2017</t>
  </si>
  <si>
    <t>£ to Euros 2018</t>
  </si>
  <si>
    <t>£ to Euros 2019</t>
  </si>
  <si>
    <t>£ to Euros 2020</t>
  </si>
  <si>
    <t>£ to Euros 2021</t>
  </si>
  <si>
    <t>£ to Euros 2022</t>
  </si>
  <si>
    <t>£ to Euros 2023</t>
  </si>
  <si>
    <t>£ to Euros 2024</t>
  </si>
  <si>
    <t>£ to Euros 2025</t>
  </si>
  <si>
    <t>https://www.gpo.gov/fdsys/search/search.action?na=__publishdatehier&amp;se=__2017false&amp;sm=&amp;flr=&amp;ercode=&amp;dateBrowse=&amp;govAuthBrowse=&amp;collection=&amp;historical=false&amp;st=GDP+deflators&amp;psh=&amp;sbh=&amp;tfh=&amp;originalSearch=GDP+deflators&amp;fromState=&amp;sb=re&amp;ps=10&amp;sb=re&amp;ps=10</t>
  </si>
  <si>
    <t>2009=100</t>
  </si>
  <si>
    <t>£ to USD Average 1996</t>
  </si>
  <si>
    <t>$ to Euro 1999</t>
  </si>
  <si>
    <t>$ to Euro 2000</t>
  </si>
  <si>
    <t>$ to Euro 2001</t>
  </si>
  <si>
    <t>$ to Euro 2002</t>
  </si>
  <si>
    <t>$ to Euro 2003</t>
  </si>
  <si>
    <t>$ to Euro 2004</t>
  </si>
  <si>
    <t>$ to Euro 2005</t>
  </si>
  <si>
    <t>$ to Euro 2006</t>
  </si>
  <si>
    <t>$ to Euro 2007</t>
  </si>
  <si>
    <t>$ to Euro 2008</t>
  </si>
  <si>
    <t>$ to Euro 2009</t>
  </si>
  <si>
    <t>$ to Euro 2010</t>
  </si>
  <si>
    <t>$ to Euro 2011</t>
  </si>
  <si>
    <t>$ to Euro 2012</t>
  </si>
  <si>
    <t>$ to Euro 2013</t>
  </si>
  <si>
    <t>$ to Euro 2014</t>
  </si>
  <si>
    <t>$ to Euro 2015</t>
  </si>
  <si>
    <t>$ to Euro 2016</t>
  </si>
  <si>
    <t>$ to Euro 2017</t>
  </si>
  <si>
    <t>$ to Euro 2018</t>
  </si>
  <si>
    <t>$ to Euro 2019</t>
  </si>
  <si>
    <t>$ to Euro 2020</t>
  </si>
  <si>
    <t>$ to Euro 2021</t>
  </si>
  <si>
    <t>$ to Euro 2022</t>
  </si>
  <si>
    <t>$ to Euro 2023</t>
  </si>
  <si>
    <t>$ to Euro 2024</t>
  </si>
  <si>
    <t>$ to Euro 2025</t>
  </si>
  <si>
    <t>http://data.worldbank.org/indicator/NY.GDP.DEFL.KD.ZG</t>
  </si>
  <si>
    <t>http://www.oanda.com/convert/fxhistory</t>
  </si>
  <si>
    <t>£ to DM Average 1996</t>
  </si>
  <si>
    <t>DM to Euro 1999</t>
  </si>
  <si>
    <t>DM to Euro 2000</t>
  </si>
  <si>
    <t>DM to Euro 2001</t>
  </si>
  <si>
    <t>Euro 2002</t>
  </si>
  <si>
    <t xml:space="preserve"> Euro 2003</t>
  </si>
  <si>
    <t xml:space="preserve"> Euro 2004</t>
  </si>
  <si>
    <t xml:space="preserve"> Euro 2005</t>
  </si>
  <si>
    <t xml:space="preserve"> Euro 2006</t>
  </si>
  <si>
    <t xml:space="preserve"> Euro 2007</t>
  </si>
  <si>
    <t xml:space="preserve"> Euro 2008</t>
  </si>
  <si>
    <t xml:space="preserve"> Euro 2009</t>
  </si>
  <si>
    <t xml:space="preserve"> Euro 2010</t>
  </si>
  <si>
    <t xml:space="preserve"> Euro 2011</t>
  </si>
  <si>
    <t xml:space="preserve"> Euro 2012</t>
  </si>
  <si>
    <t xml:space="preserve"> Euro 2013</t>
  </si>
  <si>
    <t xml:space="preserve"> Euro 2014</t>
  </si>
  <si>
    <t xml:space="preserve"> Euro 2015</t>
  </si>
  <si>
    <t xml:space="preserve"> Euro 2016</t>
  </si>
  <si>
    <t xml:space="preserve"> Euro 2017</t>
  </si>
  <si>
    <t>Environmental Impact Quotient - EIQ with Adjusted Integrated Costs from Pretty et al. 2001</t>
  </si>
  <si>
    <t>Kovach, J., Petzoldt, C., Degnil, J. and Tette, J. (1992) New York's Food and Life Sci. Bull. 139:1-8</t>
  </si>
  <si>
    <t xml:space="preserve">Most of the data to EIQ assessment is available at: </t>
  </si>
  <si>
    <t>http://sitem.herts.ac.uk/aeru/footprint/en/index.htm</t>
  </si>
  <si>
    <t>1).</t>
  </si>
  <si>
    <t>Mode of action</t>
  </si>
  <si>
    <t>Toxicity to fish - 96hr LC50</t>
  </si>
  <si>
    <t>Non systemic</t>
  </si>
  <si>
    <t>&gt;100 ppm</t>
  </si>
  <si>
    <t>Enter name of pesticde for EIQ evaluation</t>
  </si>
  <si>
    <t>Meptyldinocap</t>
  </si>
  <si>
    <t>All herbicides</t>
  </si>
  <si>
    <t>0.1-100 ppm</t>
  </si>
  <si>
    <t>SY = systemicity =</t>
  </si>
  <si>
    <t>Systemic</t>
  </si>
  <si>
    <t>&lt;0.1 ppm</t>
  </si>
  <si>
    <t>DT = dermal toxicity =</t>
  </si>
  <si>
    <t>&gt;2000</t>
  </si>
  <si>
    <t>CT = chronic toxicity = Reproductive</t>
  </si>
  <si>
    <t>Little or none</t>
  </si>
  <si>
    <t>Acute dermal  - LD50 for Rabbits/Rats (mg/kg)</t>
  </si>
  <si>
    <t>Toxicity to birds - 8 day LC50</t>
  </si>
  <si>
    <t>CT = chronic toxicity = Teratogenic</t>
  </si>
  <si>
    <t>&gt;2000 ppm</t>
  </si>
  <si>
    <t>CT = chronic toxicity =  Mutagenic</t>
  </si>
  <si>
    <t>Possible</t>
  </si>
  <si>
    <t>100-2000</t>
  </si>
  <si>
    <t>100-2000 ppm</t>
  </si>
  <si>
    <t>CT = chronic toxicity = Oncogenic</t>
  </si>
  <si>
    <t>0-100</t>
  </si>
  <si>
    <t>&lt;100 ppm</t>
  </si>
  <si>
    <t>SHL = soil half-life =</t>
  </si>
  <si>
    <t>&lt;30 days</t>
  </si>
  <si>
    <t>SLP = surface loss potential =</t>
  </si>
  <si>
    <t>small</t>
  </si>
  <si>
    <t>Long-term Health Effects</t>
  </si>
  <si>
    <t>Toxicity to Bees</t>
  </si>
  <si>
    <t>LP = leaching potential =</t>
  </si>
  <si>
    <t>&gt; 100 ug/bee</t>
  </si>
  <si>
    <t>PSHL = plant surface half-life =</t>
  </si>
  <si>
    <t>1-2 weeks</t>
  </si>
  <si>
    <t>1-100 ug/bee</t>
  </si>
  <si>
    <t>BT = bird toxicity =</t>
  </si>
  <si>
    <t>Definite</t>
  </si>
  <si>
    <t>&lt;1 ug/bee</t>
  </si>
  <si>
    <t>FT = fish toxicity =</t>
  </si>
  <si>
    <t>ZT = bee toxicity =</t>
  </si>
  <si>
    <t>Plant surface residues - Half life</t>
  </si>
  <si>
    <t>Toxicity to Beneficials</t>
  </si>
  <si>
    <t>BAT = beneficIal arthropod toxicity =</t>
  </si>
  <si>
    <t>Moderate impact</t>
  </si>
  <si>
    <t>No calculable data, used bee tox</t>
  </si>
  <si>
    <t>Low impact</t>
  </si>
  <si>
    <t>2-4 weeks</t>
  </si>
  <si>
    <t>&gt;4 weeks</t>
  </si>
  <si>
    <t>Severe impact</t>
  </si>
  <si>
    <t>Costs (€ per Kg ai)</t>
  </si>
  <si>
    <t>Costs per Hectare</t>
  </si>
  <si>
    <t>Pre-emergent herbicides</t>
  </si>
  <si>
    <t>Post emergent herbicides</t>
  </si>
  <si>
    <t>Soil residue half-life</t>
  </si>
  <si>
    <t>Groundwater and Runoff Potential</t>
  </si>
  <si>
    <t>Ground water leaching</t>
  </si>
  <si>
    <t>30-100 days</t>
  </si>
  <si>
    <t>medium</t>
  </si>
  <si>
    <t>&gt;100 days</t>
  </si>
  <si>
    <t>large</t>
  </si>
  <si>
    <t>% active ingredient</t>
  </si>
  <si>
    <t>Rate (Kg of  formulation per hectare)</t>
  </si>
  <si>
    <t>EIQ Field Use Rating =</t>
  </si>
  <si>
    <t>of secondary damage per hectare</t>
  </si>
  <si>
    <t>Metrafenone</t>
  </si>
  <si>
    <t>BAT = beneficial arthropod toxicity =</t>
  </si>
  <si>
    <t>Propiconazole</t>
  </si>
  <si>
    <t>Quinoxyfen</t>
  </si>
  <si>
    <t>Spiroxamine</t>
  </si>
  <si>
    <t>Ratios of 3.125 (Medium) and 9.239 (Medium)</t>
  </si>
  <si>
    <t>Tebuconazole</t>
  </si>
  <si>
    <t xml:space="preserve">DOES NOT TALLY WITH Page 18 of STUART ME, MANAMSA K, TALBOT JC AND CRANE EJ.2011.  Emerging contaminants in groundwater. British Geological Survey Report, OR/11/013.  123pp. </t>
  </si>
  <si>
    <t>Iprodione</t>
  </si>
  <si>
    <t>Tolclofos-methyl</t>
  </si>
  <si>
    <t>Acibenzolar-S-methyl</t>
  </si>
  <si>
    <t>No plant surface data availabe on PPDB (assumed low persistence based on soil behaviour)</t>
  </si>
  <si>
    <t>Fosetyl-Aluminium</t>
  </si>
  <si>
    <t>No Freundlich value; not adsorbed so assumed large mobility</t>
  </si>
  <si>
    <t xml:space="preserve">No GUS index: Page 18 of STUART ME, MANAMSA K, TALBOT JC AND CRANE EJ.2011.  Emerging contaminants in groundwater. British Geological Survey Report, OR/11/013.  123pp. </t>
  </si>
  <si>
    <t>Ametoctradin</t>
  </si>
  <si>
    <t>Cost of secondary damage per hectare</t>
  </si>
  <si>
    <t>Dimethomorph</t>
  </si>
  <si>
    <t>Metiram</t>
  </si>
  <si>
    <t>No Freundlich value; Linear value indicates Non-mobile</t>
  </si>
  <si>
    <t>Azoxystrobin</t>
  </si>
  <si>
    <t>http://www.pesticideinfo.org/Search_Chemicals.jsp</t>
  </si>
  <si>
    <t>Difenoconazole</t>
  </si>
  <si>
    <t>Fenamidone</t>
  </si>
  <si>
    <t>Fluopicolide</t>
  </si>
  <si>
    <t>Propamocarb</t>
  </si>
  <si>
    <t>Fosetyl</t>
  </si>
  <si>
    <t>No data so precautionary "large" is used</t>
  </si>
  <si>
    <t>No data so soil half life is used</t>
  </si>
  <si>
    <t>Pyraclostrobin</t>
  </si>
  <si>
    <t>Boscalid</t>
  </si>
  <si>
    <t>Cyprodinil</t>
  </si>
  <si>
    <t>Fludioxonil</t>
  </si>
  <si>
    <t>Trifloxystrobin</t>
  </si>
  <si>
    <t>Fluopyram</t>
  </si>
  <si>
    <t>Penthiopyrad</t>
  </si>
  <si>
    <t>Pyrimethanil</t>
  </si>
  <si>
    <t>Benalaxyl</t>
  </si>
  <si>
    <t>Fenpyrazamine</t>
  </si>
  <si>
    <t>Famoxadone</t>
  </si>
  <si>
    <t>Cymoxanil</t>
  </si>
  <si>
    <t>Cyazofamid</t>
  </si>
  <si>
    <t>Mandipropamid</t>
  </si>
  <si>
    <t>Triadimenol</t>
  </si>
  <si>
    <t>Bupirimate</t>
  </si>
  <si>
    <t>Cyflufenamid</t>
  </si>
  <si>
    <t>Myclobutanil</t>
  </si>
  <si>
    <t>Penconazole</t>
  </si>
  <si>
    <t>Used "On-and-in plant matrix" value because n=12 cf "On-only" was n=1</t>
  </si>
  <si>
    <t>Potassium bicarbonate</t>
  </si>
  <si>
    <t>Not given assumed low</t>
  </si>
  <si>
    <t>Not given assumed small</t>
  </si>
  <si>
    <t>No calculable data, assumed low</t>
  </si>
  <si>
    <t>Sulphur</t>
  </si>
  <si>
    <t>No Freundlich so Linear used</t>
  </si>
  <si>
    <t>No leaf matrix data so soil value used</t>
  </si>
  <si>
    <t>Copper oxychloride</t>
  </si>
  <si>
    <t>No Freundlich so large chosen</t>
  </si>
  <si>
    <t>No GUS Index but low solubility so small was selected.</t>
  </si>
  <si>
    <t>Copper II hydroxide</t>
  </si>
  <si>
    <t>No Freundlich, Linear value used.</t>
  </si>
  <si>
    <t>No plant matrix data available assumed high persiustence based on Soil.</t>
  </si>
  <si>
    <t>Copper sulphate</t>
  </si>
  <si>
    <t>No plant matrix data available assumed high persistence based on Soil.</t>
  </si>
  <si>
    <t>Bordeaux mixture</t>
  </si>
  <si>
    <t>No Freundlich and no Linear value - precautionary approach applied and Large assigned.</t>
  </si>
  <si>
    <t>No GUS Index, low solubility taken to be small leaching potential</t>
  </si>
  <si>
    <t>Disodium phosphonate</t>
  </si>
  <si>
    <t>Potassium phosphonates</t>
  </si>
  <si>
    <t>Inorganic nature suggests low despite "Possibly, status not identified".</t>
  </si>
  <si>
    <t>EFSA RA indicates low tox for T.pyri and A.rhopalosphi</t>
  </si>
  <si>
    <t>Fenhexamid</t>
  </si>
  <si>
    <t>From ratings in PPDB</t>
  </si>
  <si>
    <t>Cyproconazole</t>
  </si>
  <si>
    <t>Fenbuconazole</t>
  </si>
  <si>
    <t>Laminarin</t>
  </si>
  <si>
    <t>No Soil adsorption data (medium chosen)</t>
  </si>
  <si>
    <t>No GUS index but High solubility</t>
  </si>
  <si>
    <t>No plant matrix data so follows high soil persistence</t>
  </si>
  <si>
    <t>Metalaxyl</t>
  </si>
  <si>
    <t>https://sitem.herts.ac.uk/aeru/ppdb/en/Reports/424.htm#none</t>
  </si>
  <si>
    <t>Mancozeb</t>
  </si>
  <si>
    <t>not calculable, take bee toxicity</t>
  </si>
  <si>
    <t>Tetraconazole</t>
  </si>
  <si>
    <t>https://sitem.herts.ac.uk/aeru/ppdb/en/Reports/626.htm</t>
  </si>
  <si>
    <t>on and in matrix</t>
  </si>
  <si>
    <t>https://sitem.herts.ac.uk/aeru/ppdb/en/Reports/552.htm</t>
  </si>
  <si>
    <t>Propineb</t>
  </si>
  <si>
    <t>No field data so used typical</t>
  </si>
  <si>
    <t>No soil adsorption/mobility data, used Large as recautionary value</t>
  </si>
  <si>
    <t>No GUS Index, used Low solubility as estimate</t>
  </si>
  <si>
    <t>Used on and in plant matrix</t>
  </si>
  <si>
    <t>https://sitem.herts.ac.uk/aeru/ppdb/en/Reports/1137.htm</t>
  </si>
  <si>
    <t>Amisulbrom</t>
  </si>
  <si>
    <t>used bees</t>
  </si>
  <si>
    <t>https://sitem.herts.ac.uk/aeru/ppdb/en/Reports/1010.htm</t>
  </si>
  <si>
    <t>Benalaxyl-M</t>
  </si>
  <si>
    <t>No records, followed middle rating as per soil half life</t>
  </si>
  <si>
    <t>Used bee</t>
  </si>
  <si>
    <t>https://sitem.herts.ac.uk/aeru/ppdb/en/Reports/72.htm</t>
  </si>
  <si>
    <t>Benthiavalicarb</t>
  </si>
  <si>
    <t>No data; Used low oral toxicity as guide.</t>
  </si>
  <si>
    <t>No data, precautionary principle invoked</t>
  </si>
  <si>
    <t>https://sitem.herts.ac.uk/aeru/ppdb/en/Reports/258.htm</t>
  </si>
  <si>
    <t>Dithianon</t>
  </si>
  <si>
    <t>local systemic</t>
  </si>
  <si>
    <t>Used linear</t>
  </si>
  <si>
    <t>https://sitem.herts.ac.uk/aeru/ppdb/en/Reports/325.htm</t>
  </si>
  <si>
    <t>Fluazinam</t>
  </si>
  <si>
    <t>https://sitem.herts.ac.uk/aeru/ppdb/en/Reports/354.htm</t>
  </si>
  <si>
    <t>Folpet</t>
  </si>
  <si>
    <t>Check</t>
  </si>
  <si>
    <t>used bee</t>
  </si>
  <si>
    <t>https://sitem.herts.ac.uk/aeru/ppdb/en/Reports/404.htm</t>
  </si>
  <si>
    <t>Iprovalicarb</t>
  </si>
  <si>
    <t>Used on and in</t>
  </si>
  <si>
    <t>Used oral</t>
  </si>
  <si>
    <t>https://sitem.herts.ac.uk/aeru/ppdb/en/Reports/445.htm</t>
  </si>
  <si>
    <t>Metalaxyl-M</t>
  </si>
  <si>
    <t>https://sitem.herts.ac.uk/aeru/ppdb/en/Reports/1659.htm</t>
  </si>
  <si>
    <t>Valifenalate</t>
  </si>
  <si>
    <t>Used lab</t>
  </si>
  <si>
    <t>No data, used rapid degradation value for soil</t>
  </si>
  <si>
    <t>https://sitem.herts.ac.uk/aeru/ppdb/en/Reports/685.htm</t>
  </si>
  <si>
    <t>Zoxamide</t>
  </si>
  <si>
    <t>harmless</t>
  </si>
  <si>
    <t>Abamectin</t>
  </si>
  <si>
    <t>https://sitem.herts.ac.uk/aeru/bpdb/Reports/8.htm</t>
  </si>
  <si>
    <t>No details - octonal water is high, low solubility so small</t>
  </si>
  <si>
    <t>Acequinocyl</t>
  </si>
  <si>
    <t>https://sitem.herts.ac.uk/aeru/ppdb/en/Reports/10.htm</t>
  </si>
  <si>
    <t>used on and in matrix</t>
  </si>
  <si>
    <t>Acetamiprid</t>
  </si>
  <si>
    <t>https://sitem.herts.ac.uk/aeru/ppdb/en/Reports/11.htm</t>
  </si>
  <si>
    <t>Acrinathrin</t>
  </si>
  <si>
    <t>https://sitem.herts.ac.uk/aeru/ppdb/en/Reports/16.htm</t>
  </si>
  <si>
    <t>Contact only</t>
  </si>
  <si>
    <t>used linear as no freundlich available</t>
  </si>
  <si>
    <t>used on and in</t>
  </si>
  <si>
    <t>Alpha-cypermethrin</t>
  </si>
  <si>
    <t>https://sitem.herts.ac.uk/aeru/ppdb/en/Reports/24.htm</t>
  </si>
  <si>
    <t>used linear</t>
  </si>
  <si>
    <t>predicted concentration/LR50</t>
  </si>
  <si>
    <t>LT 2.0 = Low</t>
  </si>
  <si>
    <t>2.0 – 200 = Medium</t>
  </si>
  <si>
    <t>GT 200 = High</t>
  </si>
  <si>
    <t>Beta-cyfluthrin</t>
  </si>
  <si>
    <t>https://sitem.herts.ac.uk/aeru/ppdb/en/Reports/74.htm</t>
  </si>
  <si>
    <t>turn grams to kg</t>
  </si>
  <si>
    <t>Bifenazate</t>
  </si>
  <si>
    <t>https://sitem.herts.ac.uk/aeru/ppdb/en/Reports/76.htm</t>
  </si>
  <si>
    <t>used in and on</t>
  </si>
  <si>
    <t>Buprofezin</t>
  </si>
  <si>
    <t>https://sitem.herts.ac.uk/aeru/ppdb/en/Reports/100.htm</t>
  </si>
  <si>
    <t>Chlorpyrifos</t>
  </si>
  <si>
    <t>https://sitem.herts.ac.uk/aeru/ppdb/en/Reports/154.htm</t>
  </si>
  <si>
    <t>Chlorpyrifos-methyl</t>
  </si>
  <si>
    <t>https://sitem.herts.ac.uk/aeru/ppdb/en/Reports/155.htm</t>
  </si>
  <si>
    <t>Clofentezine</t>
  </si>
  <si>
    <t>https://sitem.herts.ac.uk/aeru/ppdb/en/Reports/167.htm</t>
  </si>
  <si>
    <t>No info - high partition and persistant in soil</t>
  </si>
  <si>
    <t>Used solubility</t>
  </si>
  <si>
    <t>No info - so used soil value</t>
  </si>
  <si>
    <t>Chlorantraniliprole</t>
  </si>
  <si>
    <t>https://sitem.herts.ac.uk/aeru/ppdb/en/Reports/1138.htm</t>
  </si>
  <si>
    <t>Deltamethrin</t>
  </si>
  <si>
    <t>https://sitem.herts.ac.uk/aeru/ppdb/en/Reports/205.htm</t>
  </si>
  <si>
    <t>Denatonium benzoate</t>
  </si>
  <si>
    <t>https://sitem.herts.ac.uk/aeru/ppdb/en/Reports/1398.htm</t>
  </si>
  <si>
    <t>No info, so used soil</t>
  </si>
  <si>
    <t>EFSA paper - http://onlinelibrary.wiley.com/store/10.2903/j.efsa.2012.2483/asset/efs22483.pdf;jsessionid=0B30DB5C482C424B8F2F6B4AD4032D51.f01t02?v=1&amp;t=j96vu5w7&amp;s=124cd8972aff969e92b87b3ec4477b0d52ba3ee3</t>
  </si>
  <si>
    <t>No info - used bee</t>
  </si>
  <si>
    <t>Etofenprox</t>
  </si>
  <si>
    <t>https://sitem.herts.ac.uk/aeru/ppdb/en/Reports/283.htm</t>
  </si>
  <si>
    <t>Etoxazole</t>
  </si>
  <si>
    <t>https://sitem.herts.ac.uk/aeru/ppdb/en/Reports/284.htm</t>
  </si>
  <si>
    <t>Used in and on</t>
  </si>
  <si>
    <t>Fenpyroximate</t>
  </si>
  <si>
    <t>https://sitem.herts.ac.uk/aeru/ppdb/en/Reports/309.htm</t>
  </si>
  <si>
    <t xml:space="preserve">Used bee </t>
  </si>
  <si>
    <t>Ferric phosphate</t>
  </si>
  <si>
    <t>https://sitem.herts.ac.uk/aeru/ppdb/en/Reports/1478.htm</t>
  </si>
  <si>
    <t>No info - persistant so surface loss is low</t>
  </si>
  <si>
    <t>no info - solubility is low</t>
  </si>
  <si>
    <t>no info - so used soil</t>
  </si>
  <si>
    <t>Flonicamid</t>
  </si>
  <si>
    <t>https://sitem.herts.ac.uk/aeru/ppdb/en/Reports/321.htm</t>
  </si>
  <si>
    <t>Hexythiazox</t>
  </si>
  <si>
    <t>https://sitem.herts.ac.uk/aeru/ppdb/en/Reports/385.htm</t>
  </si>
  <si>
    <t>Imidacloprid</t>
  </si>
  <si>
    <t>https://sitem.herts.ac.uk/aeru/ppdb/en/Reports/397.htm</t>
  </si>
  <si>
    <t>Indoxacarb</t>
  </si>
  <si>
    <t>https://sitem.herts.ac.uk/aeru/ppdb/en/Reports/399.htm</t>
  </si>
  <si>
    <t>Soap - Fatty acids</t>
  </si>
  <si>
    <t>https://sitem.herts.ac.uk/aeru/ppdb/en/Reports/288.htm</t>
  </si>
  <si>
    <t xml:space="preserve">No Info - octonal partition </t>
  </si>
  <si>
    <t>No Info - solubility is low</t>
  </si>
  <si>
    <t>No Info - used soil</t>
  </si>
  <si>
    <t>Lambda-cyhalothrin</t>
  </si>
  <si>
    <t>https://sitem.herts.ac.uk/aeru/ppdb/en/Reports/415.htm</t>
  </si>
  <si>
    <t>Metaflumizone</t>
  </si>
  <si>
    <t>https://sitem.herts.ac.uk/aeru/ppdb/en/Reports/443.htm</t>
  </si>
  <si>
    <t>I think</t>
  </si>
  <si>
    <t>Metaldehyde</t>
  </si>
  <si>
    <t>https://sitem.herts.ac.uk/aeru/ppdb/en/Reports/446.htm</t>
  </si>
  <si>
    <t>Methoxyfenozide (MAC)</t>
  </si>
  <si>
    <t>https://sitem.herts.ac.uk/aeru/ppdb/en/Reports/461.htm</t>
  </si>
  <si>
    <t>It is root systemic, not leaf systemic</t>
  </si>
  <si>
    <t>Pirimicarb</t>
  </si>
  <si>
    <t>https://sitem.herts.ac.uk/aeru/ppdb/en/Reports/530.htm</t>
  </si>
  <si>
    <t>Pymetrozine</t>
  </si>
  <si>
    <t>https://sitem.herts.ac.uk/aeru/ppdb/en/Reports/562.htm</t>
  </si>
  <si>
    <t>Pyridaben</t>
  </si>
  <si>
    <t>https://sitem.herts.ac.uk/aeru/ppdb/en/Reports/569.htm</t>
  </si>
  <si>
    <t>Pyriproxyfen</t>
  </si>
  <si>
    <t>https://sitem.herts.ac.uk/aeru/ppdb/en/Reports/574.htm</t>
  </si>
  <si>
    <t>Spiromesifen</t>
  </si>
  <si>
    <t>https://sitem.herts.ac.uk/aeru/ppdb/en/Reports/598.htm</t>
  </si>
  <si>
    <t>Spirotetramat</t>
  </si>
  <si>
    <t>https://sitem.herts.ac.uk/aeru/ppdb/en/Reports/1119.htm</t>
  </si>
  <si>
    <t>https://sitem.herts.ac.uk/aeru/ppdb/en/Reports/605.htm</t>
  </si>
  <si>
    <t>no info - used soil</t>
  </si>
  <si>
    <t>Tau-fluvalinate</t>
  </si>
  <si>
    <t>https://sitem.herts.ac.uk/aeru/ppdb/en/Reports/608.htm</t>
  </si>
  <si>
    <t>Tebufenozide (MAC)</t>
  </si>
  <si>
    <t>https://sitem.herts.ac.uk/aeru/ppdb/en/Reports/611.htm</t>
  </si>
  <si>
    <t>Tebufenpyrad</t>
  </si>
  <si>
    <t>https://sitem.herts.ac.uk/aeru/ppdb/en/Reports/612.htm</t>
  </si>
  <si>
    <t>Tefluthrin</t>
  </si>
  <si>
    <t>https://sitem.herts.ac.uk/aeru/ppdb/en/Reports/617.htm</t>
  </si>
  <si>
    <t>No info - use soil</t>
  </si>
  <si>
    <t>Thiamethoxam</t>
  </si>
  <si>
    <t>https://sitem.herts.ac.uk/aeru/ppdb/en/Reports/631.htm</t>
  </si>
  <si>
    <t>Zeta-cypermethrin</t>
  </si>
  <si>
    <t>https://sitem.herts.ac.uk/aeru/ppdb/en/Reports/682.htm</t>
  </si>
  <si>
    <t>No info - used soil</t>
  </si>
  <si>
    <t>Garlic extract</t>
  </si>
  <si>
    <t>https://sitem.herts.ac.uk/aeru/bpdb/Reports/2054.htm</t>
  </si>
  <si>
    <t xml:space="preserve">No info so used </t>
  </si>
  <si>
    <t>No info - used low</t>
  </si>
  <si>
    <t>Azadirachtin</t>
  </si>
  <si>
    <t>https://sitem.herts.ac.uk/aeru/bpdb/Reports/46.htm</t>
  </si>
  <si>
    <t>No Info - used solubility</t>
  </si>
  <si>
    <t>Spinosad</t>
  </si>
  <si>
    <t>https://sitem.herts.ac.uk/aeru/bpdb/Reports/596.htm</t>
  </si>
  <si>
    <t xml:space="preserve"> No info - used solubility</t>
  </si>
  <si>
    <t>Emamectin benzoate</t>
  </si>
  <si>
    <t>https://sitem.herts.ac.uk/aeru/bpdb/Reports/1326.htm</t>
  </si>
  <si>
    <t>Low solubility</t>
  </si>
  <si>
    <t>Paraffin</t>
  </si>
  <si>
    <t>https://sitem.herts.ac.uk/aeru/ppdb/en/Reports/1377.htm</t>
  </si>
  <si>
    <t>Used soil</t>
  </si>
  <si>
    <t>https://sitem.herts.ac.uk/aeru/ppdb/en/Reports/1375.htm</t>
  </si>
  <si>
    <t>Pyrethrins</t>
  </si>
  <si>
    <t>Harmful and harmless in two studies - so moderate taken</t>
  </si>
  <si>
    <t>Bacillus thuringiensis Berliner subsp. Kurstaki</t>
  </si>
  <si>
    <t>https://sitem.herts.ac.uk/aeru/bpdb/Reports/57.htm</t>
  </si>
  <si>
    <t>Low from SHL low</t>
  </si>
  <si>
    <t>Spodoptera littoralis nucleopolyhedrovirus</t>
  </si>
  <si>
    <t>http://onlinelibrary.wiley.com/doi/10.2903/j.efsa.2012.2864/epdf</t>
  </si>
  <si>
    <t>EFSA implied</t>
  </si>
  <si>
    <t>Mineral Oil</t>
  </si>
  <si>
    <t>https://sitem.herts.ac.uk/aeru/ppdb/en/Reports/965.htm</t>
  </si>
  <si>
    <t>Phosmet</t>
  </si>
  <si>
    <t>https://sitem.herts.ac.uk/aeru/ppdb/en/Reports/521.htm</t>
  </si>
  <si>
    <t>Copper (1) oxide</t>
  </si>
  <si>
    <t>https://sitem.herts.ac.uk/aeru/ppdb/en/Reports/176.htm</t>
  </si>
  <si>
    <t>No data so assumed medium</t>
  </si>
  <si>
    <t>No GUS index but solubility is low</t>
  </si>
  <si>
    <t>No data so assumed soil persistence value = high</t>
  </si>
  <si>
    <t>As bee</t>
  </si>
  <si>
    <t>Spinetoram</t>
  </si>
  <si>
    <t>Streptomycin</t>
  </si>
  <si>
    <t>https://sitem.herts.ac.uk/aeru/bpdb/Reports/1547.htm</t>
  </si>
  <si>
    <t>Based on water solubility</t>
  </si>
  <si>
    <t>Based on SHL</t>
  </si>
  <si>
    <t>https://www3.epa.gov/pesticides/chem_search/reg_actions/reregistration/fs_PC-006306_1-Sep-92.pdf</t>
  </si>
  <si>
    <t>As bees</t>
  </si>
  <si>
    <t>Cyantraniliprole</t>
  </si>
  <si>
    <t>https://sitem.herts.ac.uk/aeru/ppdb/en/Reports/1662.htm</t>
  </si>
  <si>
    <t>As honeybees</t>
  </si>
  <si>
    <t>Beauveria bassiana ATCC 74040</t>
  </si>
  <si>
    <t>https://sitem.herts.ac.uk/aeru/bpdb/Reports/1394.htm</t>
  </si>
  <si>
    <t>Dimethoate</t>
  </si>
  <si>
    <t>https://sitem.herts.ac.uk/aeru/ppdb/en/Reports/244.htm</t>
  </si>
  <si>
    <t>Prochloraz</t>
  </si>
  <si>
    <t>https://sitem.herts.ac.uk/aeru/ppdb/en/Reports/536.htm</t>
  </si>
  <si>
    <t>Paraffin oil</t>
  </si>
  <si>
    <t>No data, same as soil assumed</t>
  </si>
  <si>
    <t>No data, Medium assumed</t>
  </si>
  <si>
    <t>Malathion</t>
  </si>
  <si>
    <t>50% EC Cover spray</t>
  </si>
  <si>
    <t>Esfenvalerate</t>
  </si>
  <si>
    <t>GDP and Population Data</t>
  </si>
  <si>
    <t>http://en.wikipedia.org/wiki/List_of_countries_by_GDP_%28PPP%29</t>
  </si>
  <si>
    <t>Country</t>
  </si>
  <si>
    <t>GDP millions (USD)</t>
  </si>
  <si>
    <t>Population</t>
  </si>
  <si>
    <t>% GDP from Agriculture</t>
  </si>
  <si>
    <t>% Labour force in agricuture</t>
  </si>
  <si>
    <t>GDP per capita (USD)</t>
  </si>
  <si>
    <t>% of Weighted UK, US &amp; German GDP per capita</t>
  </si>
  <si>
    <t>Multiple of weighted UK, US and Germany % GDP from Agriculture</t>
  </si>
  <si>
    <t>Multiple of weighted UK, US and Germany % Labour force in Agriculture</t>
  </si>
  <si>
    <t>Absolute costs</t>
  </si>
  <si>
    <t>Afghanistan</t>
  </si>
  <si>
    <t>Albania</t>
  </si>
  <si>
    <t>Algeria</t>
  </si>
  <si>
    <t>Andorra</t>
  </si>
  <si>
    <t>Angola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</si>
  <si>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</si>
  <si>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</si>
  <si>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</si>
  <si>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</si>
  <si>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</si>
  <si>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</si>
  <si>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</si>
  <si>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</si>
  <si>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</si>
  <si>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</si>
  <si>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</si>
  <si>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</si>
  <si>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</si>
  <si>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</si>
  <si>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</si>
  <si>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</si>
  <si>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</si>
  <si>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</si>
  <si>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</si>
  <si>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</si>
  <si>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</si>
  <si>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Brunei</t>
  </si>
  <si>
    <t>Bulgaria</t>
  </si>
  <si>
    <t>Burkina Faso</t>
  </si>
  <si>
    <t>Burundi</t>
  </si>
  <si>
    <t>Cambodia</t>
  </si>
  <si>
    <t>Cameroon</t>
  </si>
  <si>
    <t>Canada</t>
  </si>
  <si>
    <t>Cape Verde</t>
  </si>
  <si>
    <t>Cayman Islands</t>
  </si>
  <si>
    <t>Central African Republic</t>
  </si>
  <si>
    <t>Chad</t>
  </si>
  <si>
    <t>Chile</t>
  </si>
  <si>
    <t>China</t>
  </si>
  <si>
    <t>Colombia</t>
  </si>
  <si>
    <t>Comoros</t>
  </si>
  <si>
    <t>Congo</t>
  </si>
  <si>
    <t>Costa Rica</t>
  </si>
  <si>
    <t>Croatia</t>
  </si>
  <si>
    <t>Cuba</t>
  </si>
  <si>
    <t>Curaçao</t>
  </si>
  <si>
    <t>Cyprus</t>
  </si>
  <si>
    <t>Czech Republic</t>
  </si>
  <si>
    <t>Denmark</t>
  </si>
  <si>
    <t>Djibouti</t>
  </si>
  <si>
    <t>Dominica</t>
  </si>
  <si>
    <t>Dominican Republic</t>
  </si>
  <si>
    <t>DR Congo</t>
  </si>
  <si>
    <t>Ecuador</t>
  </si>
  <si>
    <t>Egypt</t>
  </si>
  <si>
    <t>El Salvador</t>
  </si>
  <si>
    <t>Equatorial Guinea</t>
  </si>
  <si>
    <t>Eritrea</t>
  </si>
  <si>
    <t>Estonia</t>
  </si>
  <si>
    <t>Eswatini</t>
  </si>
  <si>
    <t>Ethiopia</t>
  </si>
  <si>
    <t>Faroe Islands</t>
  </si>
  <si>
    <t>Fiji</t>
  </si>
  <si>
    <t>Finland</t>
  </si>
  <si>
    <t>France</t>
  </si>
  <si>
    <t>Gabon</t>
  </si>
  <si>
    <t>Gambia</t>
  </si>
  <si>
    <t>Georgia</t>
  </si>
  <si>
    <t>Ghana</t>
  </si>
  <si>
    <t>Greece</t>
  </si>
  <si>
    <t>Greenland</t>
  </si>
  <si>
    <t>Grenada</t>
  </si>
  <si>
    <t>Guatemala</t>
  </si>
  <si>
    <t>Guinea</t>
  </si>
  <si>
    <t>Guinea-Bissau</t>
  </si>
  <si>
    <t>Guyana</t>
  </si>
  <si>
    <t>Haiti</t>
  </si>
  <si>
    <t>Honduras</t>
  </si>
  <si>
    <t>Hong Kong</t>
  </si>
  <si>
    <t>Hungary</t>
  </si>
  <si>
    <t>Iceland</t>
  </si>
  <si>
    <t>India</t>
  </si>
  <si>
    <t>Indonesia</t>
  </si>
  <si>
    <t>Iran</t>
  </si>
  <si>
    <t>Iraq</t>
  </si>
  <si>
    <t>Ireland</t>
  </si>
  <si>
    <t>Israel</t>
  </si>
  <si>
    <t>Italy</t>
  </si>
  <si>
    <t>Ivory Coast</t>
  </si>
  <si>
    <t>Jamaica</t>
  </si>
  <si>
    <t>Japan</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</si>
  <si>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</si>
  <si>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</si>
  <si>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</si>
  <si>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</si>
  <si>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</si>
  <si>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</si>
  <si>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</si>
  <si>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</si>
  <si>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</si>
  <si>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</si>
  <si>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</si>
  <si>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</si>
  <si>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</si>
  <si>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</si>
  <si>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</si>
  <si>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</si>
  <si>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</si>
  <si>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</si>
  <si>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</si>
  <si>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</si>
  <si>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</si>
  <si>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</si>
  <si>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</si>
  <si>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</si>
  <si>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</si>
  <si>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</si>
  <si>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</si>
  <si>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</si>
  <si>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</si>
  <si>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</si>
  <si>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</si>
  <si>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</si>
  <si>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</si>
  <si>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</si>
  <si>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</si>
  <si>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</si>
  <si>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</si>
  <si>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</si>
  <si>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</si>
  <si>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</si>
  <si>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</si>
  <si>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</si>
  <si>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</si>
  <si>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</si>
  <si>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</si>
  <si>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</si>
  <si>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</si>
  <si>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Pakistan</t>
  </si>
  <si>
    <t>Palau</t>
  </si>
  <si>
    <t>Palestine</t>
  </si>
  <si>
    <t>-</t>
  </si>
  <si>
    <t>Panama</t>
  </si>
  <si>
    <t>Papua New Guinea</t>
  </si>
  <si>
    <t>Paraguay</t>
  </si>
  <si>
    <t>Peru</t>
  </si>
  <si>
    <t>Philippines</t>
  </si>
  <si>
    <t>Poland</t>
  </si>
  <si>
    <t>Portugal</t>
  </si>
  <si>
    <t>Puerto Rico</t>
  </si>
  <si>
    <t>Qatar</t>
  </si>
  <si>
    <t>Romania</t>
  </si>
  <si>
    <t>Russia</t>
  </si>
  <si>
    <t>Rwanda</t>
  </si>
  <si>
    <t>Saint Kitts and Nevis</t>
  </si>
  <si>
    <t>Saint Lucia</t>
  </si>
  <si>
    <t>Saint Vincent and the Grenadines</t>
  </si>
  <si>
    <t>Samoa</t>
  </si>
  <si>
    <t>San Marino</t>
  </si>
  <si>
    <t>São Tomé and Príncipe</t>
  </si>
  <si>
    <t>Saudi Arabia</t>
  </si>
  <si>
    <t>Senegal</t>
  </si>
  <si>
    <t>Serbia</t>
  </si>
  <si>
    <t>Seychelles</t>
  </si>
  <si>
    <t>Sierra Leone</t>
  </si>
  <si>
    <t>Singapore</t>
  </si>
  <si>
    <t>Sint Maarten (Dutch part)</t>
  </si>
  <si>
    <t>Slovakia</t>
  </si>
  <si>
    <t>Slovenia</t>
  </si>
  <si>
    <t>Solomon Islands</t>
  </si>
  <si>
    <t>Somalia</t>
  </si>
  <si>
    <t>South Africa</t>
  </si>
  <si>
    <t>South Korea</t>
  </si>
  <si>
    <t>South Sudan</t>
  </si>
  <si>
    <t>Spain</t>
  </si>
  <si>
    <t>Sri Lanka</t>
  </si>
  <si>
    <t>Sudan</t>
  </si>
  <si>
    <t>Suriname</t>
  </si>
  <si>
    <t>Sweden</t>
  </si>
  <si>
    <t>Switzerland</t>
  </si>
  <si>
    <t>Syria</t>
  </si>
  <si>
    <t>Taiwan</t>
  </si>
  <si>
    <t>Tajikistan</t>
  </si>
  <si>
    <t>Tanzania</t>
  </si>
  <si>
    <t>Thailand</t>
  </si>
  <si>
    <t>Timor-Leste</t>
  </si>
  <si>
    <t>Togo</t>
  </si>
  <si>
    <t>Tonga</t>
  </si>
  <si>
    <t>Trinidad and Tobago</t>
  </si>
  <si>
    <t>Tunisia</t>
  </si>
  <si>
    <t>Turkey</t>
  </si>
  <si>
    <t>Turkmenistan</t>
  </si>
  <si>
    <t>Turks and Caicos Islands</t>
  </si>
  <si>
    <t>Tuvalu</t>
  </si>
  <si>
    <t>U.S. Virgin Islands</t>
  </si>
  <si>
    <t>Uganda</t>
  </si>
  <si>
    <t>Ukraine</t>
  </si>
  <si>
    <t>United Arab Emirates</t>
  </si>
  <si>
    <t>United Kingdom</t>
  </si>
  <si>
    <t>United States</t>
  </si>
  <si>
    <t>Uruguay</t>
  </si>
  <si>
    <t>Uzbekistan</t>
  </si>
  <si>
    <t>Vanuatu</t>
  </si>
  <si>
    <t>Venezuela</t>
  </si>
  <si>
    <t>Vietnam</t>
  </si>
  <si>
    <t>World</t>
  </si>
  <si>
    <t>Yemen</t>
  </si>
  <si>
    <t>Zambia</t>
  </si>
  <si>
    <t>Zimbabwe</t>
  </si>
  <si>
    <t>Original study countries</t>
  </si>
  <si>
    <t>% Labour force in agriculture</t>
  </si>
  <si>
    <t>Average GDP per capita of Germany, UK and US weighted by GDP</t>
  </si>
  <si>
    <t>Average % GDP from Agriculture of Germany, US and US weighted by GDP</t>
  </si>
  <si>
    <t>Average % Labour force in Agriculture of Germany, US and US weighted by GDP</t>
  </si>
  <si>
    <t>TABLE DEVELOPMENT SHEET</t>
  </si>
  <si>
    <t>Cleaned-up and harmonised</t>
  </si>
  <si>
    <t>SEE BELOW THESE THREE TABLES FOR THE FINAL TABLE FOR USE IN THE 'GDP pop Data' WORKSHEET</t>
  </si>
  <si>
    <t>https://en.wikipedia.org/wiki/List_of_countries_by_GDP_(PPP)</t>
  </si>
  <si>
    <t>https://en.wikipedia.org/wiki/List_of_countries_and_dependencies_by_population</t>
  </si>
  <si>
    <t>https://en.wikipedia.org/wiki/List_of_countries_by_GDP_sector_composition</t>
  </si>
  <si>
    <t>GDP (PPP)</t>
  </si>
  <si>
    <t>Country or territory</t>
  </si>
  <si>
    <t>IMF</t>
  </si>
  <si>
    <t>World Bank</t>
  </si>
  <si>
    <t>CIA</t>
  </si>
  <si>
    <t>Country checker</t>
  </si>
  <si>
    <t>Location</t>
  </si>
  <si>
    <t>Country/Economy</t>
  </si>
  <si>
    <t>—</t>
  </si>
  <si>
    <t>THIS IS THE TABLE USED IN THE 'GDP Pop Data' WORKSHEET</t>
  </si>
  <si>
    <t>Summary Table of EIQ and PEA for ACTIVE INGREDIENTS (HAZARD)</t>
  </si>
  <si>
    <t>This is NOT field level risk as the concentration and application rate are not included</t>
  </si>
  <si>
    <t>EIQ</t>
  </si>
  <si>
    <t>PEA</t>
  </si>
  <si>
    <t>Active Ingredient</t>
  </si>
  <si>
    <t>EIQ Farmworker</t>
  </si>
  <si>
    <t>EIQ Consumer</t>
  </si>
  <si>
    <t>PEA Farmworker</t>
  </si>
  <si>
    <t>PEA Consumer</t>
  </si>
  <si>
    <t>Average</t>
  </si>
  <si>
    <t>Sum</t>
  </si>
  <si>
    <t>Summary Table of EIQ and PEA for ACTIVE INGREDIENTS (FIELD)</t>
  </si>
  <si>
    <t>Max EIQ H&amp;S</t>
  </si>
  <si>
    <t>Field level risk takes into account the AI concentration and field application rate</t>
  </si>
  <si>
    <t>Max EIQ Ecol</t>
  </si>
  <si>
    <t>Max PEA H&amp;S</t>
  </si>
  <si>
    <t>Max PEA Ecol</t>
  </si>
  <si>
    <t>Crop</t>
  </si>
  <si>
    <t>Active ingredients (AI)</t>
  </si>
  <si>
    <t>Active Ingredient 1</t>
  </si>
  <si>
    <t>AI-1 conc (kg/l)</t>
  </si>
  <si>
    <t>Active Ingredient 2</t>
  </si>
  <si>
    <t>AI-2 conc (kg/l)</t>
  </si>
  <si>
    <t>Trade name</t>
  </si>
  <si>
    <t>Grapes</t>
  </si>
  <si>
    <t>Black rot</t>
  </si>
  <si>
    <t>SCORE 25 EC</t>
  </si>
  <si>
    <t>Mancozeb Plus 80WP</t>
  </si>
  <si>
    <t>Thiocur Forte</t>
  </si>
  <si>
    <t>Topas 10 EC</t>
  </si>
  <si>
    <t>Domark</t>
  </si>
  <si>
    <t>Flint</t>
  </si>
  <si>
    <t>Dead-arm</t>
  </si>
  <si>
    <t>Enervin Top</t>
  </si>
  <si>
    <t>Antracol 70wg</t>
  </si>
  <si>
    <t>Zolfo 80 wp</t>
  </si>
  <si>
    <t>Downy Mildew</t>
  </si>
  <si>
    <t>Cyazofamid + Disodium phosphonate</t>
  </si>
  <si>
    <t>Mildicut</t>
  </si>
  <si>
    <t>Jupiter WG</t>
  </si>
  <si>
    <t>Leimay</t>
  </si>
  <si>
    <t>Fantic</t>
  </si>
  <si>
    <t>Galben</t>
  </si>
  <si>
    <t>Vincare</t>
  </si>
  <si>
    <t>Curzate</t>
  </si>
  <si>
    <t>Ossiclor 35 wg</t>
  </si>
  <si>
    <t>Dimethomorph + Mancozeb</t>
  </si>
  <si>
    <t>Forum MZ WG</t>
  </si>
  <si>
    <t>Delan 70 wg</t>
  </si>
  <si>
    <t>Famoxadone + Cymoxanil</t>
  </si>
  <si>
    <t>Equation Pro</t>
  </si>
  <si>
    <t>Fenamidone + Fosetyl-Aluminium</t>
  </si>
  <si>
    <t>Elicio</t>
  </si>
  <si>
    <t>Banjo</t>
  </si>
  <si>
    <t>Fluopicolide + Fosetyl-Aluminium</t>
  </si>
  <si>
    <t>R6</t>
  </si>
  <si>
    <t>Folpan 80 wg</t>
  </si>
  <si>
    <t>Iprovalicarb + Copper oxychloride</t>
  </si>
  <si>
    <t>Melody Compact WG</t>
  </si>
  <si>
    <t>Mancozeb plus 80 WP</t>
  </si>
  <si>
    <t>Pergado SC</t>
  </si>
  <si>
    <t>Metalaxyl + Mancozeb</t>
  </si>
  <si>
    <t>Ridomil Gold</t>
  </si>
  <si>
    <t>Metalaxyl + Copper II hydroxide</t>
  </si>
  <si>
    <t>Mevaxil Cobre</t>
  </si>
  <si>
    <t>Polyram</t>
  </si>
  <si>
    <t>Century SL</t>
  </si>
  <si>
    <t>Antracol 70 WG</t>
  </si>
  <si>
    <t>Pyraclostrobin + Metiram</t>
  </si>
  <si>
    <t>Cabrio top</t>
  </si>
  <si>
    <t>Valifenalate + Mancozeb</t>
  </si>
  <si>
    <t>Valis</t>
  </si>
  <si>
    <t>Zoxium</t>
  </si>
  <si>
    <t>Dimethomorph + Copper oxychloride</t>
  </si>
  <si>
    <t>Forum R 3B</t>
  </si>
  <si>
    <t>Grey Mould</t>
  </si>
  <si>
    <t>Cantus</t>
  </si>
  <si>
    <t>Cyprodinil + Fludioxonil</t>
  </si>
  <si>
    <t>Switch</t>
  </si>
  <si>
    <t>Teldor Plus</t>
  </si>
  <si>
    <t>Prolectus</t>
  </si>
  <si>
    <t>Fludioxonil + Cyprodinil</t>
  </si>
  <si>
    <t>Scala</t>
  </si>
  <si>
    <t>Karma</t>
  </si>
  <si>
    <t>Powdery Mildew</t>
  </si>
  <si>
    <t>Quadris</t>
  </si>
  <si>
    <t>Nimrod 250 ew</t>
  </si>
  <si>
    <t>Galeo</t>
  </si>
  <si>
    <t>Cidely</t>
  </si>
  <si>
    <t>Simitar 5 ew</t>
  </si>
  <si>
    <t>Karathane Star</t>
  </si>
  <si>
    <t>Vivando</t>
  </si>
  <si>
    <t>Protil EC</t>
  </si>
  <si>
    <t>Cabrio Top</t>
  </si>
  <si>
    <t>Arius</t>
  </si>
  <si>
    <t>Prosper 300 CS</t>
  </si>
  <si>
    <t>Zolfo 80 WP</t>
  </si>
  <si>
    <t>Folicur WG</t>
  </si>
  <si>
    <t>European grapevine moth, Eulia</t>
  </si>
  <si>
    <t>BTK 32 WG</t>
  </si>
  <si>
    <t>Steward</t>
  </si>
  <si>
    <t>Laser</t>
  </si>
  <si>
    <t>Coragen</t>
  </si>
  <si>
    <t>Intrepid</t>
  </si>
  <si>
    <t>Mimic</t>
  </si>
  <si>
    <t>Affirm</t>
  </si>
  <si>
    <t>Smaller green leafhopper</t>
  </si>
  <si>
    <t>Soap - Fatty Acids</t>
  </si>
  <si>
    <t>Flipper</t>
  </si>
  <si>
    <t>Applaud Plus</t>
  </si>
  <si>
    <t>Trebon Up</t>
  </si>
  <si>
    <t>Actara 25 WG</t>
  </si>
  <si>
    <t>American grapevine leafhopper</t>
  </si>
  <si>
    <t>Pyrinex ME</t>
  </si>
  <si>
    <t>Reldan 22</t>
  </si>
  <si>
    <t>Epik</t>
  </si>
  <si>
    <t>Yellow spider mite, European red spider mite</t>
  </si>
  <si>
    <t>Oscar 20 WG [or Masai 20 WP (0.2 conc, app rate 0.5)]</t>
  </si>
  <si>
    <t>Apollo SC [or Atrac 500 FL(0.5, 0.4-0.6)]</t>
  </si>
  <si>
    <t xml:space="preserve">Matacar FL [or Kido 0.1, 0.5)] </t>
  </si>
  <si>
    <t>Nexter</t>
  </si>
  <si>
    <t>Borneo [or Swing Ex-Tra (0.11, 0.25)]</t>
  </si>
  <si>
    <t>Vertimec EC</t>
  </si>
  <si>
    <t>Grape thrips</t>
  </si>
  <si>
    <t>Noctuid moths</t>
  </si>
  <si>
    <t>Decis EVO [or Glorial Jet (0.015, 0.4-1.15)]</t>
  </si>
  <si>
    <t>Bayteroi D 25 EC</t>
  </si>
  <si>
    <t>Grape leaf rust mite</t>
  </si>
  <si>
    <t>Mineral oil</t>
  </si>
  <si>
    <t>Oliocin</t>
  </si>
  <si>
    <t>Lettuce</t>
  </si>
  <si>
    <t>Bacterial rot, leaf blight</t>
  </si>
  <si>
    <t>Cyprus 25 DF</t>
  </si>
  <si>
    <t>Bottom rot</t>
  </si>
  <si>
    <t>Rovral Plus</t>
  </si>
  <si>
    <t>Rizolex Gold</t>
  </si>
  <si>
    <t xml:space="preserve">Damping-off </t>
  </si>
  <si>
    <t>Bion 50 WG</t>
  </si>
  <si>
    <t>Ortiva</t>
  </si>
  <si>
    <t>Aliette</t>
  </si>
  <si>
    <t>Downy mildew</t>
  </si>
  <si>
    <t>Ametoctradin + Dimethomorph</t>
  </si>
  <si>
    <t>Enervin Duo</t>
  </si>
  <si>
    <t>Ametoctradin + Metiram</t>
  </si>
  <si>
    <t>Prevint Top</t>
  </si>
  <si>
    <t>Azoxystrobin + Difenoconazole</t>
  </si>
  <si>
    <t>Ortiva Top SC</t>
  </si>
  <si>
    <t>Fluopicolide + Propamocarb</t>
  </si>
  <si>
    <t>Volare (or Infinito)</t>
  </si>
  <si>
    <t>Propamocarb + Fosetyl</t>
  </si>
  <si>
    <t>Previcur Energy</t>
  </si>
  <si>
    <t>Pyraclostrobin + Dimethomorph</t>
  </si>
  <si>
    <t>Cabrio Duo</t>
  </si>
  <si>
    <t>Cymbal</t>
  </si>
  <si>
    <t>Vacciplant</t>
  </si>
  <si>
    <t>Metalaxyl + Copper oxychloride</t>
  </si>
  <si>
    <t>Kasko R</t>
  </si>
  <si>
    <t>Flare Gold [or Ridomil Gold SL (0.049. 0.259)</t>
  </si>
  <si>
    <t>Previter</t>
  </si>
  <si>
    <t>Sclerotinia rot, basal drop and grey mould</t>
  </si>
  <si>
    <t>Boscalid + Pyraclostrobin</t>
  </si>
  <si>
    <t>Signum</t>
  </si>
  <si>
    <t>Trifloxystrobin + Fluopyram</t>
  </si>
  <si>
    <t>Luna Sensation</t>
  </si>
  <si>
    <t>Lettuce wilt</t>
  </si>
  <si>
    <t>Sportak?</t>
  </si>
  <si>
    <t>Wireworm, noctuids</t>
  </si>
  <si>
    <t>Spi EC</t>
  </si>
  <si>
    <t>Force</t>
  </si>
  <si>
    <t>Karate Zeon</t>
  </si>
  <si>
    <t>Aphids, Root aphids</t>
  </si>
  <si>
    <t>Natur Breaker</t>
  </si>
  <si>
    <t>Pirimor MGF</t>
  </si>
  <si>
    <t>Tau AL 240 EW</t>
  </si>
  <si>
    <t>Decis EVO [or Glorial Jet (0.015, 0.5-0.8)]</t>
  </si>
  <si>
    <t>Eribea 50 EC</t>
  </si>
  <si>
    <t>Confidor 200 SL</t>
  </si>
  <si>
    <t>Movento 48 SC [or Movento Gold (0.1, 1.25-1.5)]</t>
  </si>
  <si>
    <t>Caterpillars, foliar noctuidae</t>
  </si>
  <si>
    <t>Littovir</t>
  </si>
  <si>
    <t>Alverde</t>
  </si>
  <si>
    <t>Altacor</t>
  </si>
  <si>
    <t>Cutworms</t>
  </si>
  <si>
    <t>Decis EVO</t>
  </si>
  <si>
    <t>Leafminer</t>
  </si>
  <si>
    <t>Piretrin</t>
  </si>
  <si>
    <t>Thrips</t>
  </si>
  <si>
    <t>Rufast E-Flo</t>
  </si>
  <si>
    <t>Acrinathrin + Abamectin</t>
  </si>
  <si>
    <t>Rufast Nova</t>
  </si>
  <si>
    <t>Mirid bugs</t>
  </si>
  <si>
    <t>Red spider mite</t>
  </si>
  <si>
    <t>Slugs</t>
  </si>
  <si>
    <t>Gastrotox E</t>
  </si>
  <si>
    <t>Carraxx Antislug</t>
  </si>
  <si>
    <t>Nematodes</t>
  </si>
  <si>
    <t>Nemguard Granules</t>
  </si>
  <si>
    <t>Tomato</t>
  </si>
  <si>
    <t>Bact. spots and cankers</t>
  </si>
  <si>
    <t>Early blight</t>
  </si>
  <si>
    <t>Metiram + Pyraclostrobin</t>
  </si>
  <si>
    <t>Score 25 EC</t>
  </si>
  <si>
    <t>Grey mould</t>
  </si>
  <si>
    <t>Pyraclostrobin + Boscalid</t>
  </si>
  <si>
    <t>Fontelis</t>
  </si>
  <si>
    <t>Late blight</t>
  </si>
  <si>
    <t>Benalaxyl + Copper oxychloride</t>
  </si>
  <si>
    <t>Galben R 4-33 Blu</t>
  </si>
  <si>
    <t>Dimethomorph + Pyraclostrobin</t>
  </si>
  <si>
    <t>Ranman Top</t>
  </si>
  <si>
    <t>Fosetyl-Aluminium + Cymoxanil</t>
  </si>
  <si>
    <t>Curzate System</t>
  </si>
  <si>
    <t>Metiram + Dimethomorph</t>
  </si>
  <si>
    <t>Forum Top</t>
  </si>
  <si>
    <t>Zoxamide + Copper oxychloride</t>
  </si>
  <si>
    <t>Zemix R</t>
  </si>
  <si>
    <t>Leaf mould</t>
  </si>
  <si>
    <t>Caddy</t>
  </si>
  <si>
    <t>Powdery mildew</t>
  </si>
  <si>
    <t>Triadimenol + Fluopyram</t>
  </si>
  <si>
    <t>Luna Devotion</t>
  </si>
  <si>
    <t>Trifloxystrobin + Tebuconazole</t>
  </si>
  <si>
    <t>Flint Max</t>
  </si>
  <si>
    <t>Nimrod</t>
  </si>
  <si>
    <t>Cyflufenamid + Difenoconazole</t>
  </si>
  <si>
    <t>Cidely Top</t>
  </si>
  <si>
    <t>DUOKAR 4,5 EW PRO</t>
  </si>
  <si>
    <t>Karma 85 [or Amicarb 85 (0.85, 3)</t>
  </si>
  <si>
    <t>Sulphur-Del</t>
  </si>
  <si>
    <t>Folicur WG, [or Folicur SE (0.0435, 2.9), [or Nik 250 (0.25, 0.5), [or Viver (0.046, 2.7), [or Icarus EW (0.2, 0.6), [or Folitec SE (0.25, 0.5), [or Viver Elite WG (0.25, 0.5), [or Mystic 250 EW (0.25, 0.6-1.0), [or Mystic 430 SC (0.43, 0.58), [or Spinner WG (0.25, 0.5), [or Player SC (0.432, 0.4-0.58), [or Player 25 WG (0.25, 1), [or Lynx (0.0431, 2.9), [or Tebusip 46 (0.046, 2.7), [or Agricur (0.25, 0.5), [or Alien (0.25, 0.5).</t>
  </si>
  <si>
    <t>Boscalid + Pyraclostrobin and califol</t>
  </si>
  <si>
    <t>Triadimenol + Fluopyram and califol</t>
  </si>
  <si>
    <t>Trifloxystrobin + Tebuconazole and califol</t>
  </si>
  <si>
    <t>Azoxystrobin and califol</t>
  </si>
  <si>
    <t>Bupirimate and califol</t>
  </si>
  <si>
    <t>Cyflufenamid and califol</t>
  </si>
  <si>
    <t>Infinito</t>
  </si>
  <si>
    <t>Difenoconazole and califol</t>
  </si>
  <si>
    <t>Metrafenone and califol</t>
  </si>
  <si>
    <t>Myclobutanil and califol</t>
  </si>
  <si>
    <t>Penconazole and califol</t>
  </si>
  <si>
    <t>Potassium bicarbonate and califol</t>
  </si>
  <si>
    <t>Sulphur and califol</t>
  </si>
  <si>
    <t>Tebuconazole and califol</t>
  </si>
  <si>
    <t>Tomato wilt</t>
  </si>
  <si>
    <t>Root rot</t>
  </si>
  <si>
    <t>Propamocarb + Fosetyl-Aluminium</t>
  </si>
  <si>
    <t>Aphids</t>
  </si>
  <si>
    <t>Plenum 50 WG</t>
  </si>
  <si>
    <t>Mainman</t>
  </si>
  <si>
    <t>Movento 48 SC</t>
  </si>
  <si>
    <t>Whiteflies</t>
  </si>
  <si>
    <t>Oikos</t>
  </si>
  <si>
    <t>Proximo [or Maracana (0.1, 0.25-0.95)]</t>
  </si>
  <si>
    <t>Oberon</t>
  </si>
  <si>
    <t>South American Tomato Leaf Miner Moth</t>
  </si>
  <si>
    <t>Thrips, Scales, Mites</t>
  </si>
  <si>
    <t>Acakill (81.7%, 2l/hl; 600 to 1500 l/Ha depending on plant age); Catane 80%, 2l/hl, 1500l/ha)</t>
  </si>
  <si>
    <t>Leaf miner flies</t>
  </si>
  <si>
    <t>Tomato worms</t>
  </si>
  <si>
    <t>Red Spider Mite</t>
  </si>
  <si>
    <t>Kanemite</t>
  </si>
  <si>
    <t>Apollo SC [or Atrac 500 FL(0.5, 0.2-0.25)]</t>
  </si>
  <si>
    <t>Borneo [or Swing Ex-Tra (0.11, 0.35-0.5)]</t>
  </si>
  <si>
    <t>Acramite 480SC</t>
  </si>
  <si>
    <t>Tomato russet mite</t>
  </si>
  <si>
    <t>Sulfar</t>
  </si>
  <si>
    <t>Tomato bugs</t>
  </si>
  <si>
    <t>Fruit</t>
  </si>
  <si>
    <t>STOP</t>
  </si>
  <si>
    <t>Acemur SP</t>
  </si>
  <si>
    <t>EPIK SL</t>
  </si>
  <si>
    <t>Polysect ultra pronto</t>
  </si>
  <si>
    <t xml:space="preserve">Polysect Ultra </t>
  </si>
  <si>
    <t>Compo Fazilo insecticida</t>
  </si>
  <si>
    <t>Formulation application rate (l/ha kg/ha)</t>
  </si>
  <si>
    <t>Alpha-Cypermethrin</t>
  </si>
  <si>
    <t>CYPRESS</t>
  </si>
  <si>
    <t>CYPRESS 100 EC</t>
  </si>
  <si>
    <t>Alpha Cypermethrin 500g/l</t>
  </si>
  <si>
    <t>Alpha Cypermethrin 100g/l</t>
  </si>
  <si>
    <t>Deltamethrin 25</t>
  </si>
  <si>
    <t>Deltamethrin 100</t>
  </si>
  <si>
    <t>Deltamethrin 15</t>
  </si>
  <si>
    <t xml:space="preserve">Decis EVO </t>
  </si>
  <si>
    <t>Decis Expert</t>
  </si>
  <si>
    <t>Temporis</t>
  </si>
  <si>
    <t>Lambda-cyhalothrin 100</t>
  </si>
  <si>
    <t>Lambda-cyhalothrin 50</t>
  </si>
  <si>
    <t>Lambda-cyhalothrin 25</t>
  </si>
  <si>
    <t>Lambda-cyhalothrin 15</t>
  </si>
  <si>
    <t>Karate Zeon +1.5CS</t>
  </si>
  <si>
    <t>Kaiso Sorbie</t>
  </si>
  <si>
    <t>Lamdex extra</t>
  </si>
  <si>
    <t>Spintor Cebo</t>
  </si>
  <si>
    <t>Spinosad 120</t>
  </si>
  <si>
    <t>Spinosad 240</t>
  </si>
  <si>
    <t>Zenith, Oikos, Adina, Fortune AZA</t>
  </si>
  <si>
    <t>Azadirachtin 2.6%</t>
  </si>
  <si>
    <t>Azadirachtin 1%</t>
  </si>
  <si>
    <t>Chlorantraniliprole 200</t>
  </si>
  <si>
    <t>Chlorantraniliprole 350</t>
  </si>
  <si>
    <t>Chlorantraniliprole 51.7</t>
  </si>
  <si>
    <t>Tercola</t>
  </si>
  <si>
    <t>Coragen 20SC</t>
  </si>
  <si>
    <t>Fortune AZA</t>
  </si>
  <si>
    <t>Etofenprox 287.5</t>
  </si>
  <si>
    <t>Spirotetramat 224</t>
  </si>
  <si>
    <t>Spirotetramat 100</t>
  </si>
  <si>
    <t>Move Energy</t>
  </si>
  <si>
    <t>Movento 100</t>
  </si>
  <si>
    <t>Spirotetramat 48</t>
  </si>
  <si>
    <t>Phosmet 50WP</t>
  </si>
  <si>
    <t>Imidan 50WP</t>
  </si>
  <si>
    <t>Imidacloprid 200</t>
  </si>
  <si>
    <t>Deltamethrin 1.57%</t>
  </si>
  <si>
    <t>Delegate WG</t>
  </si>
  <si>
    <t>Meteor</t>
  </si>
  <si>
    <t>Dimethoate 400</t>
  </si>
  <si>
    <t>Adama Dimethoate 400</t>
  </si>
  <si>
    <t>Fyfanon 440</t>
  </si>
  <si>
    <t>Malathion 440 (as bait spray spot)</t>
  </si>
  <si>
    <t>Chlorpyriphos 750 WG (as bait spray)</t>
  </si>
  <si>
    <t>Baythroid</t>
  </si>
  <si>
    <t>French Polynesia</t>
  </si>
  <si>
    <t>Guam</t>
  </si>
  <si>
    <t>French Guiana</t>
  </si>
  <si>
    <t>Guadeloupe</t>
  </si>
  <si>
    <t>Martinique</t>
  </si>
  <si>
    <t>Western Sahara</t>
  </si>
  <si>
    <t xml:space="preserve"> </t>
  </si>
  <si>
    <t>EU</t>
  </si>
  <si>
    <t>NOT USED IN THE 'GDP POP DATA' Worksheet</t>
  </si>
  <si>
    <t>Beta cyfluthrin 12.7%</t>
  </si>
  <si>
    <t>PEA ADJUSTED TO INFLATION</t>
  </si>
  <si>
    <t>cover spray</t>
  </si>
  <si>
    <t>Euros per kg pesticide</t>
  </si>
  <si>
    <t>Pyrethroid</t>
  </si>
  <si>
    <t>Neonicotinoid</t>
  </si>
  <si>
    <t>Keto-enol</t>
  </si>
  <si>
    <t>Organophosphate</t>
  </si>
  <si>
    <t>Costs per ha</t>
  </si>
  <si>
    <t>Lambda 
Cyhalothrin</t>
  </si>
  <si>
    <t>Cypermethrin</t>
  </si>
  <si>
    <t xml:space="preserve">Spinosad </t>
  </si>
  <si>
    <t>Chlorpyrifos-
methyl</t>
  </si>
  <si>
    <t>Farmworkers</t>
  </si>
  <si>
    <t>total</t>
  </si>
  <si>
    <t>Consumer</t>
  </si>
  <si>
    <t xml:space="preserve">Environmental </t>
  </si>
  <si>
    <t>Aquatic/fish effects</t>
  </si>
  <si>
    <t>Beneficial insect effects</t>
  </si>
  <si>
    <t>Total Indirect Effects</t>
  </si>
  <si>
    <t>kg/ai</t>
  </si>
  <si>
    <t>Costs ($ per Kg ai)</t>
  </si>
  <si>
    <t>Chemical name:</t>
  </si>
  <si>
    <t>Deltamethrin[7]</t>
  </si>
  <si>
    <t>Lambda</t>
  </si>
  <si>
    <t>Spinosad[1]</t>
  </si>
  <si>
    <t>Chlorpyriphos[4]</t>
  </si>
  <si>
    <t>Phosmet[6]</t>
  </si>
  <si>
    <t>Formulation and application method:</t>
  </si>
  <si>
    <t>Decis 1.5 EC cover spray</t>
  </si>
  <si>
    <t>Entrust cover spray</t>
  </si>
  <si>
    <t>50% W Lorsban cover spray</t>
  </si>
  <si>
    <t>70-W Imidan cover spray</t>
  </si>
  <si>
    <t>Fit Index to Bird and Bee effects:</t>
  </si>
  <si>
    <t>https://www.dadosmundiais.com/america/usa/inflacao.php</t>
  </si>
  <si>
    <t>https://www.usinflationcalculator.com</t>
  </si>
  <si>
    <t>PEA - SUMMARY TABLE</t>
  </si>
  <si>
    <t>Farmworker</t>
  </si>
  <si>
    <t>Environmental</t>
  </si>
  <si>
    <t>PEA Environmental</t>
  </si>
  <si>
    <t>EIQ Environmental</t>
  </si>
  <si>
    <t>EIQ Consumer  HAZ - AI1</t>
  </si>
  <si>
    <t>EIQ Environmental HAZ  - AI1</t>
  </si>
  <si>
    <t>EIQ Farm worker  HAZ - AI1</t>
  </si>
  <si>
    <t>EIQ Consumer HAZ - AI2</t>
  </si>
  <si>
    <t>EIQ Farm worker HAZ - AI2</t>
  </si>
  <si>
    <t>EIQ Environmental HAZ  - AI2</t>
  </si>
  <si>
    <t>PEA Farm worker HAZ - AI1</t>
  </si>
  <si>
    <t>PEA Consumer HAZ - AI1</t>
  </si>
  <si>
    <t>PEA Environmental HAZ - AI1</t>
  </si>
  <si>
    <t>PEA Farm worker HAZ - AI2</t>
  </si>
  <si>
    <t>PEA Consumer HAZ - AI2</t>
  </si>
  <si>
    <t>PEA Environmental  HAZ - AI2</t>
  </si>
  <si>
    <t>Acetamiprid 0.2 kg/kg</t>
  </si>
  <si>
    <t xml:space="preserve">Acetamiprid 0.05 kg/l </t>
  </si>
  <si>
    <t>Acetamiprid 0.005kg/kg</t>
  </si>
  <si>
    <t xml:space="preserve">Acetamiprid 0.005kg/kg </t>
  </si>
  <si>
    <t>Abamectin + Pyrethroids</t>
  </si>
  <si>
    <t>Active ingredient(s)</t>
  </si>
  <si>
    <t>Farm worker Field</t>
  </si>
  <si>
    <t>Consumer Field</t>
  </si>
  <si>
    <t>Environmental Field</t>
  </si>
  <si>
    <t>Farm worker  Field</t>
  </si>
  <si>
    <t>Consumer  Field</t>
  </si>
  <si>
    <t>PEA Total</t>
  </si>
  <si>
    <t>Spinosad 480</t>
  </si>
  <si>
    <t>EuroChem Chlorpyrifos 750WG</t>
  </si>
  <si>
    <t>Trebon UP, Sword UP, Big Mais</t>
  </si>
  <si>
    <t>NeemAzal, NeemPro T/S</t>
  </si>
  <si>
    <t>Type of insecticide</t>
  </si>
  <si>
    <t>Neonicitinoid</t>
  </si>
  <si>
    <t>IGR</t>
  </si>
  <si>
    <t>Diamide</t>
  </si>
  <si>
    <t>Avermectin + Pyrethroid</t>
  </si>
  <si>
    <t>Tracer, Spintor, Conserve</t>
  </si>
  <si>
    <t>PEA (€/ha)</t>
  </si>
  <si>
    <t>Total
(€/ha)</t>
  </si>
  <si>
    <t>PEA (€/ha per 1 kg of ai)</t>
  </si>
  <si>
    <t>Pyrethroids</t>
  </si>
  <si>
    <t>Neonicitinoids</t>
  </si>
  <si>
    <t>Keto-enols</t>
  </si>
  <si>
    <t>Organophosphates</t>
  </si>
  <si>
    <t>IGRs</t>
  </si>
  <si>
    <t>Diamides</t>
  </si>
  <si>
    <t>Avermectins</t>
  </si>
  <si>
    <t>PEA (€ per 1 kg of ai)</t>
  </si>
  <si>
    <t>THESE CELLS ARE LINKED TO TABLE ABOVE CUT AND PASTE THESE AS VALUES TO THE ECONOMIC MODEL '2.8 PEA' WORKSHEET</t>
  </si>
  <si>
    <t>human</t>
  </si>
  <si>
    <t>env</t>
  </si>
  <si>
    <t>ecoterr</t>
  </si>
  <si>
    <t>ecoaqu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</si>
</sst>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_-&quot;£&quot;* #,##0.00_-;\-&quot;£&quot;* #,##0.00_-;_-&quot;£&quot;* &quot;-&quot;??_-;_-@_-"/>
    <numFmt numFmtId="165" formatCode="&quot;£&quot;#,##0"/>
    <numFmt numFmtId="166" formatCode="&quot;£&quot;#,##0.00"/>
    <numFmt numFmtId="167" formatCode="[$€-2]\ #,##0"/>
    <numFmt numFmtId="168" formatCode="[$€-2]\ #,##0.00"/>
    <numFmt numFmtId="169" formatCode="_-[$€-2]\ * #,##0.00_-;\-[$€-2]\ * #,##0.00_-;_-[$€-2]\ * &quot;-&quot;??_-;_-@_-"/>
    <numFmt numFmtId="170" formatCode="0.000"/>
    <numFmt numFmtId="171" formatCode="[$$-409]#,##0"/>
    <numFmt numFmtId="172" formatCode="&quot;£&quot;#,##0.00000"/>
    <numFmt numFmtId="173" formatCode="0.0"/>
    <numFmt numFmtId="174" formatCode="0.0%"/>
    <numFmt numFmtId="175" formatCode="0.0000"/>
    <numFmt numFmtId="176" formatCode="[$€-2]\ #,##0.0000"/>
    <numFmt numFmtId="177" formatCode="[$€-2]\ #,##0.00000"/>
    <numFmt numFmtId="178" formatCode="0.00000"/>
    <numFmt numFmtId="179" formatCode="_-[$$-409]* #,##0_ ;_-[$$-409]* \-#,##0\ ;_-[$$-409]* &quot;-&quot;??_ ;_-@_ "/>
    <numFmt numFmtId="180" formatCode="_-* #,##0_-;\-* #,##0_-;_-* &quot;-&quot;??_-;_-@_-"/>
  </numFmts>
  <fonts count="61" x14ac:knownFonts="1">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sz val="20"/>
      <name val="Garamond"/>
      <family val="1"/>
    </font>
    <font>
      <sz val="10"/>
      <color indexed="63"/>
      <name val="Verdana"/>
      <family val="2"/>
    </font>
    <font>
      <b/>
      <sz val="7"/>
      <color indexed="16"/>
      <name val="Arial"/>
      <family val="2"/>
    </font>
    <font>
      <b/>
      <sz val="10"/>
      <color indexed="8"/>
      <name val="Arial"/>
      <family val="2"/>
    </font>
    <font>
      <b/>
      <sz val="10"/>
      <name val="Arial"/>
      <family val="2"/>
    </font>
    <font>
      <b/>
      <i/>
      <sz val="10"/>
      <name val="Arial"/>
      <family val="2"/>
    </font>
    <font>
      <b/>
      <sz val="12"/>
      <name val="Arial"/>
      <family val="2"/>
    </font>
    <font>
      <b/>
      <sz val="8"/>
      <color indexed="81"/>
      <name val="Tahoma"/>
      <family val="2"/>
    </font>
    <font>
      <sz val="8"/>
      <color indexed="81"/>
      <name val="Tahoma"/>
      <family val="2"/>
    </font>
    <font>
      <sz val="10"/>
      <name val="Times New Roman"/>
      <family val="1"/>
    </font>
    <font>
      <u/>
      <sz val="10"/>
      <color indexed="12"/>
      <name val="Arial"/>
      <family val="2"/>
    </font>
    <font>
      <sz val="10"/>
      <color indexed="10"/>
      <name val="Arial"/>
      <family val="2"/>
    </font>
    <font>
      <sz val="10"/>
      <color indexed="10"/>
      <name val="Times New Roman"/>
      <family val="1"/>
    </font>
    <font>
      <sz val="8"/>
      <color rgb="FF000080"/>
      <name val="Arial"/>
      <family val="2"/>
    </font>
    <font>
      <sz val="8"/>
      <color rgb="FF808080"/>
      <name val="Arial"/>
      <family val="2"/>
    </font>
    <font>
      <sz val="7.5"/>
      <color indexed="23"/>
      <name val="Arial"/>
      <family val="2"/>
    </font>
    <font>
      <sz val="7.5"/>
      <color indexed="8"/>
      <name val="Arial"/>
      <family val="2"/>
    </font>
    <font>
      <sz val="7.5"/>
      <color indexed="21"/>
      <name val="Arial"/>
      <family val="2"/>
    </font>
    <font>
      <b/>
      <i/>
      <sz val="14"/>
      <name val="Arial"/>
      <family val="2"/>
    </font>
    <font>
      <b/>
      <sz val="12"/>
      <color indexed="10"/>
      <name val="Arial"/>
      <family val="2"/>
    </font>
    <font>
      <sz val="10"/>
      <color rgb="FF000000"/>
      <name val="Calibri"/>
      <family val="2"/>
    </font>
    <font>
      <b/>
      <sz val="10"/>
      <color indexed="10"/>
      <name val="Arial"/>
      <family val="2"/>
    </font>
    <font>
      <b/>
      <sz val="10"/>
      <color rgb="FF000000"/>
      <name val="Tahoma"/>
      <family val="2"/>
    </font>
    <font>
      <sz val="10"/>
      <color rgb="FF000000"/>
      <name val="Tahoma"/>
      <family val="2"/>
    </font>
    <font>
      <sz val="14"/>
      <name val="Arial"/>
      <family val="2"/>
    </font>
    <font>
      <sz val="14"/>
      <name val="Aptos Narrow"/>
      <family val="2"/>
      <scheme val="minor"/>
    </font>
    <font>
      <sz val="10"/>
      <name val="Aptos Narrow"/>
      <family val="2"/>
      <scheme val="minor"/>
    </font>
    <font>
      <sz val="10"/>
      <color rgb="FFFF0000"/>
      <name val="Aptos Narrow"/>
      <family val="2"/>
      <scheme val="minor"/>
    </font>
    <font>
      <b/>
      <sz val="11"/>
      <name val="Aptos Narrow"/>
      <family val="2"/>
      <scheme val="minor"/>
    </font>
    <font>
      <b/>
      <sz val="10"/>
      <name val="Aptos Narrow"/>
      <family val="2"/>
      <scheme val="minor"/>
    </font>
    <font>
      <sz val="12"/>
      <color theme="1"/>
      <name val="Aptos Narrow"/>
      <family val="2"/>
      <scheme val="minor"/>
    </font>
    <font>
      <sz val="10"/>
      <color theme="1"/>
      <name val="Aptos Narrow"/>
      <family val="2"/>
      <scheme val="minor"/>
    </font>
    <font>
      <sz val="9"/>
      <color indexed="81"/>
      <name val="Tahoma"/>
      <family val="2"/>
    </font>
    <font>
      <b/>
      <sz val="14"/>
      <color theme="1"/>
      <name val="Aptos Narrow"/>
      <family val="2"/>
      <scheme val="minor"/>
    </font>
    <font>
      <b/>
      <sz val="9"/>
      <color indexed="81"/>
      <name val="Tahoma"/>
      <family val="2"/>
    </font>
    <font>
      <sz val="11"/>
      <color rgb="FFFF0000"/>
      <name val="Aptos Narrow"/>
      <family val="2"/>
      <scheme val="minor"/>
    </font>
    <font>
      <sz val="8"/>
      <name val="Aptos Narrow"/>
      <family val="2"/>
      <scheme val="minor"/>
    </font>
    <font>
      <i/>
      <sz val="9"/>
      <color theme="2" tint="-0.499984740745262"/>
      <name val="Aptos Narrow"/>
      <family val="2"/>
      <scheme val="minor"/>
    </font>
    <font>
      <b/>
      <sz val="9"/>
      <name val="Aptos Narrow"/>
      <family val="2"/>
      <scheme val="minor"/>
    </font>
    <font>
      <sz val="9"/>
      <name val="Aptos Narrow"/>
      <family val="2"/>
      <scheme val="minor"/>
    </font>
    <font>
      <b/>
      <sz val="9"/>
      <color rgb="FF000000"/>
      <name val="Aptos Narrow"/>
      <family val="2"/>
      <scheme val="minor"/>
    </font>
    <font>
      <sz val="9"/>
      <color rgb="FF000000"/>
      <name val="Aptos Narrow"/>
      <family val="2"/>
      <scheme val="minor"/>
    </font>
    <font>
      <sz val="11"/>
      <name val="Aptos Narrow"/>
      <family val="2"/>
      <scheme val="minor"/>
    </font>
    <font>
      <u/>
      <sz val="9"/>
      <color indexed="12"/>
      <name val="Aptos Narrow"/>
      <family val="2"/>
      <scheme val="minor"/>
    </font>
    <font>
      <sz val="11"/>
      <color rgb="FF000000"/>
      <name val="Aptos Narrow"/>
      <family val="2"/>
      <scheme val="minor"/>
    </font>
    <font>
      <b/>
      <sz val="8"/>
      <name val="Aptos Narrow"/>
      <family val="2"/>
      <scheme val="minor"/>
    </font>
    <font>
      <sz val="11"/>
      <color rgb="FF444444"/>
      <name val="Calibri"/>
      <family val="2"/>
      <charset val="1"/>
    </font>
    <font>
      <sz val="8"/>
      <color theme="1"/>
      <name val="Aptos Narrow"/>
      <family val="2"/>
      <scheme val="minor"/>
    </font>
    <font>
      <u/>
      <sz val="10"/>
      <color indexed="12"/>
      <name val="Aptos Narrow"/>
      <family val="2"/>
      <scheme val="minor"/>
    </font>
    <font>
      <sz val="8"/>
      <color rgb="FFFF0000"/>
      <name val="Aptos Narrow"/>
      <family val="2"/>
      <scheme val="minor"/>
    </font>
    <font>
      <u/>
      <sz val="11"/>
      <color theme="10"/>
      <name val="Aptos Narrow"/>
      <family val="2"/>
      <scheme val="minor"/>
    </font>
    <font>
      <b/>
      <sz val="8"/>
      <color rgb="FF000000"/>
      <name val="Tahoma"/>
      <family val="2"/>
    </font>
    <font>
      <sz val="8"/>
      <color rgb="FF000000"/>
      <name val="Tahoma"/>
      <family val="2"/>
    </font>
    <font>
      <i/>
      <sz val="10"/>
      <name val="Aptos Narrow"/>
      <family val="2"/>
      <scheme val="minor"/>
    </font>
    <font>
      <b/>
      <i/>
      <sz val="10"/>
      <name val="Aptos Narrow"/>
      <family val="2"/>
      <scheme val="minor"/>
    </font>
    <font>
      <b/>
      <sz val="12"/>
      <color theme="1"/>
      <name val="Aptos Narrow"/>
      <family val="2"/>
      <scheme val="minor"/>
    </font>
    <font>
      <sz val="10"/>
      <color rgb="FFFF0000"/>
      <name val="Arial"/>
      <family val="2"/>
    </font>
  </fonts>
  <fills count="15">
    <fill>
      <patternFill patternType="none"/>
    </fill>
    <fill>
      <patternFill patternType="gray125"/>
    </fill>
    <fill>
      <patternFill patternType="solid">
        <fgColor indexed="47"/>
        <bgColor indexed="64"/>
      </patternFill>
    </fill>
    <fill>
      <patternFill patternType="solid">
        <fgColor indexed="22"/>
        <bgColor indexed="64"/>
      </patternFill>
    </fill>
    <fill>
      <patternFill patternType="solid">
        <fgColor indexed="41"/>
        <bgColor indexed="64"/>
      </patternFill>
    </fill>
    <fill>
      <patternFill patternType="solid">
        <fgColor rgb="FFFFFFFF"/>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theme="8" tint="0.79998168889431442"/>
        <bgColor indexed="64"/>
      </patternFill>
    </fill>
    <fill>
      <patternFill patternType="solid">
        <fgColor rgb="FFCCFFFF"/>
        <bgColor indexed="64"/>
      </patternFill>
    </fill>
    <fill>
      <patternFill patternType="solid">
        <fgColor rgb="FFCCFFFF"/>
        <bgColor rgb="FF000000"/>
      </patternFill>
    </fill>
    <fill>
      <patternFill patternType="solid">
        <fgColor rgb="FFFFC000"/>
        <bgColor indexed="64"/>
      </patternFill>
    </fill>
    <fill>
      <patternFill patternType="solid">
        <fgColor rgb="FFFF0000"/>
        <bgColor indexed="64"/>
      </patternFill>
    </fill>
    <fill>
      <patternFill patternType="solid">
        <fgColor rgb="FF00B050"/>
        <bgColor indexed="64"/>
      </patternFill>
    </fill>
  </fills>
  <borders count="48">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indexed="64"/>
      </left>
      <right/>
      <top style="thin">
        <color rgb="FF000000"/>
      </top>
      <bottom style="medium">
        <color rgb="FF000000"/>
      </bottom>
      <diagonal/>
    </border>
    <border>
      <left/>
      <right style="thin">
        <color indexed="64"/>
      </right>
      <top style="thin">
        <color rgb="FF000000"/>
      </top>
      <bottom style="medium">
        <color rgb="FF000000"/>
      </bottom>
      <diagonal/>
    </border>
    <border>
      <left/>
      <right/>
      <top/>
      <bottom style="thin">
        <color rgb="FF000000"/>
      </bottom>
      <diagonal/>
    </border>
    <border>
      <left/>
      <right/>
      <top style="medium">
        <color rgb="FF000000"/>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right style="hair">
        <color auto="1"/>
      </right>
      <top/>
      <bottom style="thin">
        <color indexed="64"/>
      </bottom>
      <diagonal/>
    </border>
    <border>
      <left style="hair">
        <color auto="1"/>
      </left>
      <right style="thin">
        <color auto="1"/>
      </right>
      <top/>
      <bottom/>
      <diagonal/>
    </border>
    <border>
      <left/>
      <right style="hair">
        <color auto="1"/>
      </right>
      <top/>
      <bottom/>
      <diagonal/>
    </border>
    <border>
      <left style="hair">
        <color auto="1"/>
      </left>
      <right/>
      <top/>
      <bottom/>
      <diagonal/>
    </border>
    <border>
      <left style="hair">
        <color auto="1"/>
      </left>
      <right/>
      <top style="thin">
        <color indexed="64"/>
      </top>
      <bottom/>
      <diagonal/>
    </border>
    <border>
      <left/>
      <right style="hair">
        <color auto="1"/>
      </right>
      <top style="thin">
        <color indexed="64"/>
      </top>
      <bottom/>
      <diagonal/>
    </border>
    <border>
      <left style="hair">
        <color indexed="64"/>
      </left>
      <right style="hair">
        <color indexed="64"/>
      </right>
      <top style="thin">
        <color indexed="64"/>
      </top>
      <bottom/>
      <diagonal/>
    </border>
    <border>
      <left style="hair">
        <color auto="1"/>
      </left>
      <right/>
      <top/>
      <bottom style="thin">
        <color indexed="64"/>
      </bottom>
      <diagonal/>
    </border>
    <border>
      <left/>
      <right/>
      <top/>
      <bottom style="hair">
        <color indexed="64"/>
      </bottom>
      <diagonal/>
    </border>
    <border>
      <left style="hair">
        <color auto="1"/>
      </left>
      <right/>
      <top/>
      <bottom style="hair">
        <color indexed="64"/>
      </bottom>
      <diagonal/>
    </border>
    <border>
      <left/>
      <right style="hair">
        <color auto="1"/>
      </right>
      <top/>
      <bottom style="hair">
        <color indexed="64"/>
      </bottom>
      <diagonal/>
    </border>
    <border>
      <left style="hair">
        <color indexed="64"/>
      </left>
      <right style="hair">
        <color indexed="64"/>
      </right>
      <top/>
      <bottom style="hair">
        <color indexed="64"/>
      </bottom>
      <diagonal/>
    </border>
  </borders>
  <cellStyleXfs count="10">
    <xf numFmtId="0" fontId="0" fillId="0" borderId="0"/>
    <xf numFmtId="164" fontId="1" fillId="0" borderId="0" applyFont="0" applyFill="0" applyBorder="0" applyAlignment="0" applyProtection="0"/>
    <xf numFmtId="0" fontId="3" fillId="0" borderId="0"/>
    <xf numFmtId="164" fontId="3" fillId="0" borderId="0" applyFont="0" applyFill="0" applyBorder="0" applyAlignment="0" applyProtection="0"/>
    <xf numFmtId="0" fontId="14" fillId="0" borderId="0" applyNumberFormat="0" applyFill="0" applyBorder="0" applyAlignment="0" applyProtection="0">
      <alignment vertical="top"/>
      <protection locked="0"/>
    </xf>
    <xf numFmtId="9" fontId="3" fillId="0" borderId="0" applyFont="0" applyFill="0" applyBorder="0" applyAlignment="0" applyProtection="0"/>
    <xf numFmtId="0" fontId="34" fillId="0" borderId="0"/>
    <xf numFmtId="43" fontId="1" fillId="0" borderId="0" applyFont="0" applyFill="0" applyBorder="0" applyAlignment="0" applyProtection="0"/>
    <xf numFmtId="0" fontId="14" fillId="0" borderId="0" applyNumberFormat="0" applyFill="0" applyBorder="0" applyAlignment="0" applyProtection="0">
      <alignment vertical="top"/>
      <protection locked="0"/>
    </xf>
    <xf numFmtId="0" fontId="54" fillId="0" borderId="0" applyNumberFormat="0" applyFill="0" applyBorder="0" applyAlignment="0" applyProtection="0"/>
  </cellStyleXfs>
  <cellXfs count="493">
    <xf numFmtId="0" fontId="0" fillId="0" borderId="0" xfId="0"/>
    <xf numFmtId="0" fontId="3" fillId="0" borderId="0" xfId="2"/>
    <xf numFmtId="0" fontId="4" fillId="0" borderId="0" xfId="2" applyFont="1"/>
    <xf numFmtId="0" fontId="3" fillId="2" borderId="1" xfId="2" applyFill="1" applyBorder="1"/>
    <xf numFmtId="0" fontId="3" fillId="2" borderId="2" xfId="2" applyFill="1" applyBorder="1"/>
    <xf numFmtId="0" fontId="3" fillId="2" borderId="3" xfId="2" applyFill="1" applyBorder="1"/>
    <xf numFmtId="0" fontId="3" fillId="2" borderId="4" xfId="2" applyFill="1" applyBorder="1"/>
    <xf numFmtId="0" fontId="3" fillId="2" borderId="0" xfId="2" applyFill="1"/>
    <xf numFmtId="0" fontId="3" fillId="2" borderId="5" xfId="2" applyFill="1" applyBorder="1"/>
    <xf numFmtId="0" fontId="5" fillId="0" borderId="0" xfId="2" applyFont="1"/>
    <xf numFmtId="0" fontId="6" fillId="2" borderId="0" xfId="2" applyFont="1" applyFill="1"/>
    <xf numFmtId="0" fontId="3" fillId="2" borderId="6" xfId="2" applyFill="1" applyBorder="1"/>
    <xf numFmtId="0" fontId="3" fillId="2" borderId="7" xfId="2" applyFill="1" applyBorder="1"/>
    <xf numFmtId="0" fontId="3" fillId="2" borderId="8" xfId="2" applyFill="1" applyBorder="1"/>
    <xf numFmtId="0" fontId="3" fillId="3" borderId="0" xfId="2" applyFill="1"/>
    <xf numFmtId="0" fontId="8" fillId="3" borderId="9" xfId="2" applyFont="1" applyFill="1" applyBorder="1"/>
    <xf numFmtId="165" fontId="3" fillId="3" borderId="9" xfId="2" applyNumberFormat="1" applyFill="1" applyBorder="1"/>
    <xf numFmtId="166" fontId="3" fillId="3" borderId="9" xfId="2" applyNumberFormat="1" applyFill="1" applyBorder="1" applyAlignment="1">
      <alignment horizontal="center"/>
    </xf>
    <xf numFmtId="0" fontId="9" fillId="0" borderId="0" xfId="2" applyFont="1"/>
    <xf numFmtId="0" fontId="3" fillId="0" borderId="0" xfId="2" applyAlignment="1">
      <alignment horizontal="center"/>
    </xf>
    <xf numFmtId="0" fontId="8" fillId="0" borderId="0" xfId="2" applyFont="1" applyAlignment="1">
      <alignment horizontal="centerContinuous"/>
    </xf>
    <xf numFmtId="0" fontId="3" fillId="0" borderId="0" xfId="2" applyAlignment="1">
      <alignment horizontal="right"/>
    </xf>
    <xf numFmtId="3" fontId="3" fillId="0" borderId="0" xfId="2" applyNumberFormat="1"/>
    <xf numFmtId="3" fontId="3" fillId="4" borderId="0" xfId="2" applyNumberFormat="1" applyFill="1" applyProtection="1">
      <protection locked="0"/>
    </xf>
    <xf numFmtId="0" fontId="3" fillId="0" borderId="0" xfId="2" applyAlignment="1">
      <alignment horizontal="centerContinuous"/>
    </xf>
    <xf numFmtId="0" fontId="10" fillId="0" borderId="0" xfId="2" applyFont="1"/>
    <xf numFmtId="0" fontId="3" fillId="0" borderId="10" xfId="2" applyBorder="1"/>
    <xf numFmtId="165" fontId="3" fillId="0" borderId="10" xfId="2" applyNumberFormat="1" applyBorder="1"/>
    <xf numFmtId="166" fontId="3" fillId="0" borderId="10" xfId="2" applyNumberFormat="1" applyBorder="1" applyAlignment="1">
      <alignment horizontal="center"/>
    </xf>
    <xf numFmtId="165" fontId="3" fillId="0" borderId="11" xfId="2" applyNumberFormat="1" applyBorder="1"/>
    <xf numFmtId="166" fontId="3" fillId="0" borderId="12" xfId="2" applyNumberFormat="1" applyBorder="1" applyAlignment="1">
      <alignment horizontal="center"/>
    </xf>
    <xf numFmtId="165" fontId="3" fillId="4" borderId="10" xfId="2" applyNumberFormat="1" applyFill="1" applyBorder="1" applyProtection="1">
      <protection locked="0"/>
    </xf>
    <xf numFmtId="165" fontId="3" fillId="4" borderId="11" xfId="2" applyNumberFormat="1" applyFill="1" applyBorder="1" applyProtection="1">
      <protection locked="0"/>
    </xf>
    <xf numFmtId="165" fontId="3" fillId="0" borderId="0" xfId="2" applyNumberFormat="1"/>
    <xf numFmtId="166" fontId="3" fillId="0" borderId="0" xfId="2" applyNumberFormat="1" applyAlignment="1">
      <alignment horizontal="center"/>
    </xf>
    <xf numFmtId="165" fontId="3" fillId="0" borderId="13" xfId="2" applyNumberFormat="1" applyBorder="1"/>
    <xf numFmtId="166" fontId="3" fillId="0" borderId="14" xfId="2" applyNumberFormat="1" applyBorder="1" applyAlignment="1">
      <alignment horizontal="center"/>
    </xf>
    <xf numFmtId="165" fontId="3" fillId="4" borderId="0" xfId="2" applyNumberFormat="1" applyFill="1" applyProtection="1">
      <protection locked="0"/>
    </xf>
    <xf numFmtId="165" fontId="3" fillId="4" borderId="13" xfId="2" applyNumberFormat="1" applyFill="1" applyBorder="1" applyProtection="1">
      <protection locked="0"/>
    </xf>
    <xf numFmtId="0" fontId="3" fillId="0" borderId="15" xfId="2" applyBorder="1"/>
    <xf numFmtId="165" fontId="3" fillId="0" borderId="15" xfId="2" applyNumberFormat="1" applyBorder="1"/>
    <xf numFmtId="166" fontId="3" fillId="0" borderId="15" xfId="2" applyNumberFormat="1" applyBorder="1" applyAlignment="1">
      <alignment horizontal="center"/>
    </xf>
    <xf numFmtId="165" fontId="3" fillId="0" borderId="16" xfId="2" applyNumberFormat="1" applyBorder="1"/>
    <xf numFmtId="166" fontId="3" fillId="0" borderId="17" xfId="2" applyNumberFormat="1" applyBorder="1" applyAlignment="1">
      <alignment horizontal="center"/>
    </xf>
    <xf numFmtId="165" fontId="3" fillId="4" borderId="15" xfId="2" applyNumberFormat="1" applyFill="1" applyBorder="1" applyProtection="1">
      <protection locked="0"/>
    </xf>
    <xf numFmtId="165" fontId="3" fillId="4" borderId="16" xfId="2" applyNumberFormat="1" applyFill="1" applyBorder="1" applyProtection="1">
      <protection locked="0"/>
    </xf>
    <xf numFmtId="0" fontId="8" fillId="0" borderId="0" xfId="2" applyFont="1"/>
    <xf numFmtId="167" fontId="3" fillId="0" borderId="10" xfId="2" applyNumberFormat="1" applyBorder="1"/>
    <xf numFmtId="168" fontId="3" fillId="0" borderId="10" xfId="2" applyNumberFormat="1" applyBorder="1" applyAlignment="1">
      <alignment horizontal="center"/>
    </xf>
    <xf numFmtId="167" fontId="3" fillId="0" borderId="11" xfId="2" applyNumberFormat="1" applyBorder="1"/>
    <xf numFmtId="168" fontId="3" fillId="0" borderId="12" xfId="2" applyNumberFormat="1" applyBorder="1" applyAlignment="1">
      <alignment horizontal="center"/>
    </xf>
    <xf numFmtId="167" fontId="3" fillId="0" borderId="0" xfId="2" applyNumberFormat="1"/>
    <xf numFmtId="168" fontId="3" fillId="0" borderId="0" xfId="2" applyNumberFormat="1" applyAlignment="1">
      <alignment horizontal="center"/>
    </xf>
    <xf numFmtId="167" fontId="3" fillId="0" borderId="13" xfId="2" applyNumberFormat="1" applyBorder="1"/>
    <xf numFmtId="168" fontId="3" fillId="0" borderId="14" xfId="2" applyNumberFormat="1" applyBorder="1" applyAlignment="1">
      <alignment horizontal="center"/>
    </xf>
    <xf numFmtId="167" fontId="3" fillId="0" borderId="15" xfId="2" applyNumberFormat="1" applyBorder="1"/>
    <xf numFmtId="168" fontId="3" fillId="0" borderId="15" xfId="2" applyNumberFormat="1" applyBorder="1" applyAlignment="1">
      <alignment horizontal="center"/>
    </xf>
    <xf numFmtId="167" fontId="3" fillId="0" borderId="16" xfId="2" applyNumberFormat="1" applyBorder="1"/>
    <xf numFmtId="168" fontId="3" fillId="0" borderId="17" xfId="2" applyNumberFormat="1" applyBorder="1" applyAlignment="1">
      <alignment horizontal="center"/>
    </xf>
    <xf numFmtId="0" fontId="3" fillId="4" borderId="0" xfId="2" applyFill="1" applyProtection="1">
      <protection locked="0"/>
    </xf>
    <xf numFmtId="0" fontId="3" fillId="0" borderId="15" xfId="2" applyBorder="1" applyAlignment="1">
      <alignment horizontal="center"/>
    </xf>
    <xf numFmtId="0" fontId="3" fillId="3" borderId="9" xfId="2" applyFill="1" applyBorder="1"/>
    <xf numFmtId="0" fontId="3" fillId="0" borderId="0" xfId="2" applyAlignment="1">
      <alignment wrapText="1"/>
    </xf>
    <xf numFmtId="166" fontId="3" fillId="4" borderId="10" xfId="2" applyNumberFormat="1" applyFill="1" applyBorder="1" applyAlignment="1" applyProtection="1">
      <alignment horizontal="center"/>
      <protection locked="0"/>
    </xf>
    <xf numFmtId="0" fontId="3" fillId="4" borderId="10" xfId="2" applyFill="1" applyBorder="1" applyAlignment="1" applyProtection="1">
      <alignment horizontal="center"/>
      <protection locked="0"/>
    </xf>
    <xf numFmtId="0" fontId="3" fillId="4" borderId="0" xfId="2" applyFill="1" applyAlignment="1" applyProtection="1">
      <alignment horizontal="center"/>
      <protection locked="0"/>
    </xf>
    <xf numFmtId="0" fontId="3" fillId="4" borderId="15" xfId="2" applyFill="1" applyBorder="1" applyAlignment="1" applyProtection="1">
      <alignment horizontal="center"/>
      <protection locked="0"/>
    </xf>
    <xf numFmtId="4" fontId="3" fillId="0" borderId="0" xfId="2" applyNumberFormat="1" applyAlignment="1">
      <alignment horizontal="center"/>
    </xf>
    <xf numFmtId="4" fontId="3" fillId="0" borderId="0" xfId="2" applyNumberFormat="1"/>
    <xf numFmtId="0" fontId="3" fillId="0" borderId="0" xfId="2" applyAlignment="1">
      <alignment horizontal="center" wrapText="1"/>
    </xf>
    <xf numFmtId="169" fontId="0" fillId="0" borderId="10" xfId="3" applyNumberFormat="1" applyFont="1" applyFill="1" applyBorder="1" applyAlignment="1">
      <alignment horizontal="center"/>
    </xf>
    <xf numFmtId="169" fontId="3" fillId="0" borderId="10" xfId="2" applyNumberFormat="1" applyBorder="1" applyAlignment="1">
      <alignment horizontal="center"/>
    </xf>
    <xf numFmtId="169" fontId="0" fillId="0" borderId="0" xfId="3" applyNumberFormat="1" applyFont="1" applyFill="1" applyBorder="1" applyAlignment="1">
      <alignment horizontal="center"/>
    </xf>
    <xf numFmtId="169" fontId="3" fillId="0" borderId="0" xfId="2" applyNumberFormat="1" applyAlignment="1">
      <alignment horizontal="center"/>
    </xf>
    <xf numFmtId="169" fontId="0" fillId="0" borderId="15" xfId="3" applyNumberFormat="1" applyFont="1" applyFill="1" applyBorder="1" applyAlignment="1">
      <alignment horizontal="center"/>
    </xf>
    <xf numFmtId="169" fontId="3" fillId="0" borderId="15" xfId="2" applyNumberFormat="1" applyBorder="1" applyAlignment="1">
      <alignment horizontal="center"/>
    </xf>
    <xf numFmtId="169" fontId="0" fillId="0" borderId="0" xfId="3" applyNumberFormat="1" applyFont="1" applyAlignment="1">
      <alignment horizontal="center"/>
    </xf>
    <xf numFmtId="0" fontId="3" fillId="0" borderId="10" xfId="2" applyBorder="1" applyAlignment="1">
      <alignment horizontal="center"/>
    </xf>
    <xf numFmtId="0" fontId="13" fillId="0" borderId="0" xfId="2" applyFont="1"/>
    <xf numFmtId="0" fontId="14" fillId="0" borderId="0" xfId="4" applyBorder="1" applyAlignment="1" applyProtection="1">
      <alignment horizontal="left"/>
    </xf>
    <xf numFmtId="0" fontId="13" fillId="0" borderId="0" xfId="2" applyFont="1" applyAlignment="1">
      <alignment horizontal="right"/>
    </xf>
    <xf numFmtId="0" fontId="13" fillId="0" borderId="0" xfId="2" applyFont="1" applyAlignment="1">
      <alignment horizontal="centerContinuous"/>
    </xf>
    <xf numFmtId="0" fontId="13" fillId="0" borderId="0" xfId="2" applyFont="1" applyAlignment="1">
      <alignment vertical="top"/>
    </xf>
    <xf numFmtId="49" fontId="13" fillId="0" borderId="0" xfId="2" applyNumberFormat="1" applyFont="1" applyAlignment="1">
      <alignment horizontal="right" vertical="top"/>
    </xf>
    <xf numFmtId="0" fontId="13" fillId="0" borderId="11" xfId="2" applyFont="1" applyBorder="1" applyAlignment="1">
      <alignment horizontal="centerContinuous"/>
    </xf>
    <xf numFmtId="0" fontId="13" fillId="0" borderId="10" xfId="2" applyFont="1" applyBorder="1" applyAlignment="1">
      <alignment horizontal="centerContinuous"/>
    </xf>
    <xf numFmtId="0" fontId="13" fillId="0" borderId="12" xfId="2" applyFont="1" applyBorder="1" applyAlignment="1">
      <alignment horizontal="centerContinuous"/>
    </xf>
    <xf numFmtId="0" fontId="3" fillId="0" borderId="11" xfId="2" applyBorder="1"/>
    <xf numFmtId="0" fontId="3" fillId="0" borderId="12" xfId="2" applyBorder="1"/>
    <xf numFmtId="0" fontId="13" fillId="0" borderId="16" xfId="2" applyFont="1" applyBorder="1" applyAlignment="1">
      <alignment vertical="top"/>
    </xf>
    <xf numFmtId="49" fontId="13" fillId="0" borderId="15" xfId="2" applyNumberFormat="1" applyFont="1" applyBorder="1" applyAlignment="1">
      <alignment horizontal="center" vertical="top"/>
    </xf>
    <xf numFmtId="0" fontId="13" fillId="0" borderId="17" xfId="2" applyFont="1" applyBorder="1" applyAlignment="1">
      <alignment horizontal="center" vertical="top" wrapText="1"/>
    </xf>
    <xf numFmtId="0" fontId="13" fillId="0" borderId="16" xfId="2" applyFont="1" applyBorder="1" applyAlignment="1">
      <alignment horizontal="center" vertical="top" wrapText="1"/>
    </xf>
    <xf numFmtId="0" fontId="13" fillId="0" borderId="15" xfId="2" applyFont="1" applyBorder="1" applyAlignment="1">
      <alignment horizontal="center" vertical="top" wrapText="1"/>
    </xf>
    <xf numFmtId="0" fontId="13" fillId="0" borderId="13" xfId="2" applyFont="1" applyBorder="1"/>
    <xf numFmtId="170" fontId="13" fillId="0" borderId="0" xfId="2" applyNumberFormat="1" applyFont="1"/>
    <xf numFmtId="2" fontId="13" fillId="0" borderId="14" xfId="2" applyNumberFormat="1" applyFont="1" applyBorder="1" applyAlignment="1">
      <alignment horizontal="right" vertical="top" wrapText="1"/>
    </xf>
    <xf numFmtId="165" fontId="13" fillId="0" borderId="11" xfId="2" applyNumberFormat="1" applyFont="1" applyBorder="1"/>
    <xf numFmtId="165" fontId="13" fillId="0" borderId="13" xfId="2" applyNumberFormat="1" applyFont="1" applyBorder="1"/>
    <xf numFmtId="165" fontId="13" fillId="0" borderId="0" xfId="2" applyNumberFormat="1" applyFont="1"/>
    <xf numFmtId="165" fontId="13" fillId="0" borderId="14" xfId="2" applyNumberFormat="1" applyFont="1" applyBorder="1"/>
    <xf numFmtId="2" fontId="13" fillId="0" borderId="14" xfId="2" applyNumberFormat="1" applyFont="1" applyBorder="1" applyAlignment="1">
      <alignment horizontal="right"/>
    </xf>
    <xf numFmtId="0" fontId="13" fillId="0" borderId="16" xfId="2" applyFont="1" applyBorder="1"/>
    <xf numFmtId="170" fontId="13" fillId="0" borderId="15" xfId="2" applyNumberFormat="1" applyFont="1" applyBorder="1"/>
    <xf numFmtId="2" fontId="13" fillId="0" borderId="17" xfId="2" applyNumberFormat="1" applyFont="1" applyBorder="1" applyAlignment="1">
      <alignment horizontal="right"/>
    </xf>
    <xf numFmtId="165" fontId="13" fillId="0" borderId="16" xfId="2" applyNumberFormat="1" applyFont="1" applyBorder="1"/>
    <xf numFmtId="165" fontId="13" fillId="0" borderId="15" xfId="2" applyNumberFormat="1" applyFont="1" applyBorder="1"/>
    <xf numFmtId="165" fontId="13" fillId="0" borderId="17" xfId="2" applyNumberFormat="1" applyFont="1" applyBorder="1"/>
    <xf numFmtId="0" fontId="15" fillId="0" borderId="0" xfId="2" applyFont="1" applyAlignment="1">
      <alignment horizontal="center"/>
    </xf>
    <xf numFmtId="0" fontId="16" fillId="0" borderId="0" xfId="2" applyFont="1" applyAlignment="1">
      <alignment horizontal="right"/>
    </xf>
    <xf numFmtId="0" fontId="16" fillId="0" borderId="0" xfId="2" applyFont="1" applyAlignment="1">
      <alignment horizontal="center"/>
    </xf>
    <xf numFmtId="167" fontId="16" fillId="0" borderId="0" xfId="2" applyNumberFormat="1" applyFont="1" applyAlignment="1">
      <alignment horizontal="center"/>
    </xf>
    <xf numFmtId="0" fontId="14" fillId="0" borderId="0" xfId="4" applyAlignment="1" applyProtection="1">
      <alignment horizontal="left"/>
    </xf>
    <xf numFmtId="15" fontId="3" fillId="0" borderId="0" xfId="2" applyNumberFormat="1"/>
    <xf numFmtId="0" fontId="13" fillId="0" borderId="18" xfId="2" applyFont="1" applyBorder="1"/>
    <xf numFmtId="0" fontId="13" fillId="0" borderId="18" xfId="2" applyFont="1" applyBorder="1" applyAlignment="1">
      <alignment horizontal="right"/>
    </xf>
    <xf numFmtId="0" fontId="13" fillId="0" borderId="12" xfId="2" applyFont="1" applyBorder="1"/>
    <xf numFmtId="0" fontId="13" fillId="0" borderId="19" xfId="2" applyFont="1" applyBorder="1"/>
    <xf numFmtId="0" fontId="13" fillId="0" borderId="19" xfId="2" applyFont="1" applyBorder="1" applyAlignment="1">
      <alignment horizontal="right"/>
    </xf>
    <xf numFmtId="0" fontId="13" fillId="0" borderId="14" xfId="2" applyFont="1" applyBorder="1"/>
    <xf numFmtId="0" fontId="13" fillId="0" borderId="20" xfId="2" applyFont="1" applyBorder="1"/>
    <xf numFmtId="0" fontId="13" fillId="0" borderId="20" xfId="2" applyFont="1" applyBorder="1" applyAlignment="1">
      <alignment horizontal="right"/>
    </xf>
    <xf numFmtId="0" fontId="14" fillId="0" borderId="0" xfId="4" applyBorder="1" applyAlignment="1" applyProtection="1"/>
    <xf numFmtId="0" fontId="8" fillId="0" borderId="0" xfId="2" applyFont="1" applyAlignment="1">
      <alignment horizontal="center" vertical="center" wrapText="1"/>
    </xf>
    <xf numFmtId="170" fontId="3" fillId="0" borderId="0" xfId="2" applyNumberFormat="1"/>
    <xf numFmtId="2" fontId="13" fillId="0" borderId="14" xfId="2" applyNumberFormat="1" applyFont="1" applyBorder="1" applyAlignment="1">
      <alignment horizontal="center"/>
    </xf>
    <xf numFmtId="171" fontId="13" fillId="0" borderId="13" xfId="2" applyNumberFormat="1" applyFont="1" applyBorder="1" applyAlignment="1">
      <alignment horizontal="center"/>
    </xf>
    <xf numFmtId="171" fontId="13" fillId="0" borderId="0" xfId="2" applyNumberFormat="1" applyFont="1" applyAlignment="1">
      <alignment horizontal="center"/>
    </xf>
    <xf numFmtId="171" fontId="13" fillId="0" borderId="14" xfId="2" applyNumberFormat="1" applyFont="1" applyBorder="1" applyAlignment="1">
      <alignment horizontal="center"/>
    </xf>
    <xf numFmtId="2" fontId="13" fillId="0" borderId="0" xfId="2" applyNumberFormat="1" applyFont="1" applyAlignment="1">
      <alignment horizontal="center"/>
    </xf>
    <xf numFmtId="4" fontId="13" fillId="0" borderId="0" xfId="2" applyNumberFormat="1" applyFont="1" applyAlignment="1">
      <alignment horizontal="center" wrapText="1"/>
    </xf>
    <xf numFmtId="172" fontId="13" fillId="0" borderId="0" xfId="2" applyNumberFormat="1" applyFont="1"/>
    <xf numFmtId="0" fontId="14" fillId="0" borderId="0" xfId="4" applyAlignment="1" applyProtection="1"/>
    <xf numFmtId="0" fontId="13" fillId="0" borderId="0" xfId="2" applyFont="1" applyAlignment="1">
      <alignment horizontal="center"/>
    </xf>
    <xf numFmtId="0" fontId="13" fillId="0" borderId="17" xfId="2" applyFont="1" applyBorder="1"/>
    <xf numFmtId="0" fontId="17" fillId="5" borderId="0" xfId="2" applyFont="1" applyFill="1"/>
    <xf numFmtId="0" fontId="18" fillId="5" borderId="0" xfId="2" applyFont="1" applyFill="1"/>
    <xf numFmtId="0" fontId="3" fillId="0" borderId="18" xfId="2" applyBorder="1"/>
    <xf numFmtId="171" fontId="13" fillId="0" borderId="11" xfId="2" applyNumberFormat="1" applyFont="1" applyBorder="1" applyAlignment="1">
      <alignment horizontal="center"/>
    </xf>
    <xf numFmtId="171" fontId="13" fillId="0" borderId="10" xfId="2" applyNumberFormat="1" applyFont="1" applyBorder="1" applyAlignment="1">
      <alignment horizontal="center"/>
    </xf>
    <xf numFmtId="171" fontId="13" fillId="0" borderId="12" xfId="2" applyNumberFormat="1" applyFont="1" applyBorder="1" applyAlignment="1">
      <alignment horizontal="center"/>
    </xf>
    <xf numFmtId="0" fontId="3" fillId="0" borderId="19" xfId="2" applyBorder="1"/>
    <xf numFmtId="0" fontId="3" fillId="0" borderId="20" xfId="2" applyBorder="1"/>
    <xf numFmtId="0" fontId="19" fillId="6" borderId="0" xfId="2" applyFont="1" applyFill="1" applyAlignment="1">
      <alignment horizontal="left" vertical="top"/>
    </xf>
    <xf numFmtId="0" fontId="20" fillId="6" borderId="0" xfId="2" applyFont="1" applyFill="1" applyAlignment="1">
      <alignment horizontal="right"/>
    </xf>
    <xf numFmtId="0" fontId="21" fillId="6" borderId="0" xfId="2" applyFont="1" applyFill="1" applyAlignment="1">
      <alignment horizontal="right"/>
    </xf>
    <xf numFmtId="0" fontId="13" fillId="0" borderId="10" xfId="2" applyFont="1" applyBorder="1"/>
    <xf numFmtId="0" fontId="13" fillId="0" borderId="10" xfId="2" applyFont="1" applyBorder="1" applyAlignment="1">
      <alignment horizontal="right"/>
    </xf>
    <xf numFmtId="0" fontId="14" fillId="3" borderId="10" xfId="4" applyFill="1" applyBorder="1" applyAlignment="1" applyProtection="1"/>
    <xf numFmtId="0" fontId="3" fillId="3" borderId="10" xfId="2" applyFill="1" applyBorder="1"/>
    <xf numFmtId="0" fontId="8" fillId="0" borderId="11" xfId="2" applyFont="1" applyBorder="1"/>
    <xf numFmtId="0" fontId="8" fillId="0" borderId="10" xfId="2" applyFont="1" applyBorder="1"/>
    <xf numFmtId="0" fontId="14" fillId="3" borderId="15" xfId="4" applyFill="1" applyBorder="1" applyAlignment="1" applyProtection="1"/>
    <xf numFmtId="0" fontId="3" fillId="3" borderId="15" xfId="2" applyFill="1" applyBorder="1"/>
    <xf numFmtId="0" fontId="3" fillId="0" borderId="13" xfId="2" applyBorder="1"/>
    <xf numFmtId="0" fontId="3" fillId="4" borderId="14" xfId="2" applyFill="1" applyBorder="1" applyProtection="1">
      <protection locked="0"/>
    </xf>
    <xf numFmtId="0" fontId="22" fillId="4" borderId="10" xfId="2" applyFont="1" applyFill="1" applyBorder="1" applyProtection="1">
      <protection locked="0"/>
    </xf>
    <xf numFmtId="0" fontId="9" fillId="4" borderId="10" xfId="2" applyFont="1" applyFill="1" applyBorder="1" applyProtection="1">
      <protection locked="0"/>
    </xf>
    <xf numFmtId="0" fontId="3" fillId="0" borderId="14" xfId="2" applyBorder="1"/>
    <xf numFmtId="0" fontId="8" fillId="0" borderId="13" xfId="2" applyFont="1" applyBorder="1"/>
    <xf numFmtId="0" fontId="3" fillId="0" borderId="14" xfId="2" applyBorder="1" applyProtection="1">
      <protection locked="0"/>
    </xf>
    <xf numFmtId="173" fontId="3" fillId="0" borderId="10" xfId="2" applyNumberFormat="1" applyBorder="1"/>
    <xf numFmtId="168" fontId="3" fillId="0" borderId="0" xfId="2" applyNumberFormat="1"/>
    <xf numFmtId="168" fontId="3" fillId="0" borderId="10" xfId="2" applyNumberFormat="1" applyBorder="1"/>
    <xf numFmtId="173" fontId="3" fillId="0" borderId="0" xfId="2" applyNumberFormat="1"/>
    <xf numFmtId="0" fontId="3" fillId="0" borderId="16" xfId="2" applyBorder="1"/>
    <xf numFmtId="0" fontId="3" fillId="4" borderId="15" xfId="2" applyFill="1" applyBorder="1" applyProtection="1">
      <protection locked="0"/>
    </xf>
    <xf numFmtId="0" fontId="3" fillId="4" borderId="17" xfId="2" applyFill="1" applyBorder="1" applyProtection="1">
      <protection locked="0"/>
    </xf>
    <xf numFmtId="173" fontId="3" fillId="0" borderId="15" xfId="2" applyNumberFormat="1" applyBorder="1"/>
    <xf numFmtId="168" fontId="3" fillId="0" borderId="15" xfId="2" applyNumberFormat="1" applyBorder="1"/>
    <xf numFmtId="2" fontId="3" fillId="0" borderId="0" xfId="2" applyNumberFormat="1" applyAlignment="1">
      <alignment horizontal="center"/>
    </xf>
    <xf numFmtId="0" fontId="10" fillId="0" borderId="0" xfId="2" applyFont="1" applyAlignment="1">
      <alignment horizontal="right"/>
    </xf>
    <xf numFmtId="2" fontId="23" fillId="0" borderId="0" xfId="2" applyNumberFormat="1" applyFont="1"/>
    <xf numFmtId="2" fontId="3" fillId="0" borderId="0" xfId="2" applyNumberFormat="1"/>
    <xf numFmtId="174" fontId="0" fillId="4" borderId="0" xfId="5" applyNumberFormat="1" applyFont="1" applyFill="1" applyBorder="1" applyProtection="1">
      <protection locked="0"/>
    </xf>
    <xf numFmtId="2" fontId="3" fillId="4" borderId="0" xfId="2" applyNumberFormat="1" applyFill="1" applyProtection="1">
      <protection locked="0"/>
    </xf>
    <xf numFmtId="168" fontId="23" fillId="0" borderId="0" xfId="2" applyNumberFormat="1" applyFont="1"/>
    <xf numFmtId="0" fontId="3" fillId="0" borderId="0" xfId="2" applyProtection="1">
      <protection locked="0"/>
    </xf>
    <xf numFmtId="0" fontId="23" fillId="0" borderId="0" xfId="2" applyFont="1" applyAlignment="1">
      <alignment horizontal="right"/>
    </xf>
    <xf numFmtId="9" fontId="0" fillId="4" borderId="0" xfId="5" applyFont="1" applyFill="1" applyBorder="1" applyProtection="1">
      <protection locked="0"/>
    </xf>
    <xf numFmtId="10" fontId="0" fillId="4" borderId="0" xfId="5" applyNumberFormat="1" applyFont="1" applyFill="1" applyBorder="1" applyProtection="1">
      <protection locked="0"/>
    </xf>
    <xf numFmtId="175" fontId="23" fillId="0" borderId="0" xfId="2" applyNumberFormat="1" applyFont="1"/>
    <xf numFmtId="176" fontId="23" fillId="0" borderId="0" xfId="2" applyNumberFormat="1" applyFont="1"/>
    <xf numFmtId="9" fontId="9" fillId="4" borderId="10" xfId="2" applyNumberFormat="1" applyFont="1" applyFill="1" applyBorder="1" applyProtection="1">
      <protection locked="0"/>
    </xf>
    <xf numFmtId="177" fontId="23" fillId="0" borderId="0" xfId="2" applyNumberFormat="1" applyFont="1"/>
    <xf numFmtId="178" fontId="3" fillId="4" borderId="0" xfId="2" applyNumberFormat="1" applyFill="1" applyProtection="1">
      <protection locked="0"/>
    </xf>
    <xf numFmtId="0" fontId="24" fillId="0" borderId="0" xfId="2" applyFont="1"/>
    <xf numFmtId="0" fontId="14" fillId="4" borderId="10" xfId="4" applyFill="1" applyBorder="1" applyAlignment="1" applyProtection="1">
      <protection locked="0"/>
    </xf>
    <xf numFmtId="0" fontId="22" fillId="7" borderId="10" xfId="2" applyFont="1" applyFill="1" applyBorder="1" applyProtection="1">
      <protection locked="0"/>
    </xf>
    <xf numFmtId="0" fontId="3" fillId="8" borderId="0" xfId="2" applyFill="1"/>
    <xf numFmtId="0" fontId="8" fillId="0" borderId="15" xfId="2" applyFont="1" applyBorder="1"/>
    <xf numFmtId="0" fontId="8" fillId="0" borderId="15" xfId="2" applyFont="1" applyBorder="1" applyAlignment="1">
      <alignment wrapText="1"/>
    </xf>
    <xf numFmtId="0" fontId="8" fillId="0" borderId="0" xfId="2" applyFont="1" applyAlignment="1">
      <alignment wrapText="1"/>
    </xf>
    <xf numFmtId="0" fontId="3" fillId="8" borderId="10" xfId="2" applyFill="1" applyBorder="1" applyProtection="1">
      <protection locked="0"/>
    </xf>
    <xf numFmtId="0" fontId="3" fillId="8" borderId="10" xfId="2" applyFill="1" applyBorder="1"/>
    <xf numFmtId="174" fontId="3" fillId="0" borderId="10" xfId="5" applyNumberFormat="1" applyFont="1" applyFill="1" applyBorder="1"/>
    <xf numFmtId="173" fontId="3" fillId="0" borderId="10" xfId="2" applyNumberFormat="1" applyBorder="1" applyAlignment="1">
      <alignment horizontal="right"/>
    </xf>
    <xf numFmtId="9" fontId="0" fillId="0" borderId="0" xfId="5" applyFont="1"/>
    <xf numFmtId="174" fontId="0" fillId="0" borderId="0" xfId="5" applyNumberFormat="1" applyFont="1" applyBorder="1"/>
    <xf numFmtId="173" fontId="3" fillId="0" borderId="0" xfId="2" applyNumberFormat="1" applyAlignment="1">
      <alignment horizontal="right"/>
    </xf>
    <xf numFmtId="3" fontId="3" fillId="0" borderId="15" xfId="2" applyNumberFormat="1" applyBorder="1"/>
    <xf numFmtId="174" fontId="0" fillId="0" borderId="15" xfId="5" applyNumberFormat="1" applyFont="1" applyBorder="1"/>
    <xf numFmtId="174" fontId="0" fillId="0" borderId="0" xfId="5" applyNumberFormat="1" applyFont="1" applyFill="1" applyBorder="1"/>
    <xf numFmtId="3" fontId="8" fillId="0" borderId="0" xfId="2" applyNumberFormat="1" applyFont="1"/>
    <xf numFmtId="3" fontId="8" fillId="0" borderId="0" xfId="2" applyNumberFormat="1" applyFont="1" applyAlignment="1">
      <alignment wrapText="1"/>
    </xf>
    <xf numFmtId="171" fontId="3" fillId="0" borderId="10" xfId="2" applyNumberFormat="1" applyBorder="1"/>
    <xf numFmtId="3" fontId="3" fillId="0" borderId="10" xfId="2" applyNumberFormat="1" applyBorder="1"/>
    <xf numFmtId="174" fontId="0" fillId="0" borderId="10" xfId="5" applyNumberFormat="1" applyFont="1" applyFill="1" applyBorder="1" applyProtection="1"/>
    <xf numFmtId="174" fontId="0" fillId="0" borderId="10" xfId="5" applyNumberFormat="1" applyFont="1" applyBorder="1"/>
    <xf numFmtId="171" fontId="3" fillId="0" borderId="0" xfId="2" applyNumberFormat="1"/>
    <xf numFmtId="174" fontId="0" fillId="0" borderId="0" xfId="5" applyNumberFormat="1" applyFont="1" applyFill="1" applyBorder="1" applyProtection="1"/>
    <xf numFmtId="10" fontId="3" fillId="0" borderId="0" xfId="2" applyNumberFormat="1"/>
    <xf numFmtId="171" fontId="3" fillId="0" borderId="15" xfId="2" applyNumberFormat="1" applyBorder="1"/>
    <xf numFmtId="174" fontId="0" fillId="0" borderId="15" xfId="5" applyNumberFormat="1" applyFont="1" applyFill="1" applyBorder="1" applyProtection="1"/>
    <xf numFmtId="0" fontId="8" fillId="0" borderId="0" xfId="2" applyFont="1" applyAlignment="1">
      <alignment horizontal="right"/>
    </xf>
    <xf numFmtId="3" fontId="25" fillId="0" borderId="0" xfId="2" applyNumberFormat="1" applyFont="1"/>
    <xf numFmtId="0" fontId="15" fillId="0" borderId="0" xfId="2" applyFont="1"/>
    <xf numFmtId="10" fontId="25" fillId="0" borderId="0" xfId="5" applyNumberFormat="1" applyFont="1"/>
    <xf numFmtId="0" fontId="28" fillId="0" borderId="0" xfId="2" applyFont="1"/>
    <xf numFmtId="166" fontId="3" fillId="0" borderId="0" xfId="2" applyNumberFormat="1"/>
    <xf numFmtId="0" fontId="8" fillId="0" borderId="17" xfId="2" applyFont="1" applyBorder="1" applyAlignment="1">
      <alignment horizontal="center"/>
    </xf>
    <xf numFmtId="0" fontId="8" fillId="0" borderId="17" xfId="2" applyFont="1" applyBorder="1"/>
    <xf numFmtId="0" fontId="3" fillId="7" borderId="12" xfId="2" applyFill="1" applyBorder="1"/>
    <xf numFmtId="1" fontId="3" fillId="0" borderId="10" xfId="2" applyNumberFormat="1" applyBorder="1" applyAlignment="1">
      <alignment horizontal="center" vertical="center"/>
    </xf>
    <xf numFmtId="1" fontId="8" fillId="0" borderId="12" xfId="2" applyNumberFormat="1" applyFont="1" applyBorder="1" applyAlignment="1">
      <alignment horizontal="center" vertical="center"/>
    </xf>
    <xf numFmtId="168" fontId="3" fillId="0" borderId="10" xfId="2" applyNumberFormat="1" applyBorder="1" applyAlignment="1">
      <alignment horizontal="center" vertical="center"/>
    </xf>
    <xf numFmtId="168" fontId="8" fillId="0" borderId="12" xfId="2" applyNumberFormat="1" applyFont="1" applyBorder="1" applyAlignment="1">
      <alignment horizontal="center"/>
    </xf>
    <xf numFmtId="1" fontId="3" fillId="0" borderId="0" xfId="2" applyNumberFormat="1" applyAlignment="1">
      <alignment horizontal="center" vertical="center"/>
    </xf>
    <xf numFmtId="1" fontId="8" fillId="0" borderId="14" xfId="2" applyNumberFormat="1" applyFont="1" applyBorder="1" applyAlignment="1">
      <alignment horizontal="center" vertical="center"/>
    </xf>
    <xf numFmtId="168" fontId="3" fillId="0" borderId="0" xfId="2" applyNumberFormat="1" applyAlignment="1">
      <alignment horizontal="center" vertical="center"/>
    </xf>
    <xf numFmtId="168" fontId="8" fillId="0" borderId="14" xfId="2" applyNumberFormat="1" applyFont="1" applyBorder="1" applyAlignment="1">
      <alignment horizontal="center"/>
    </xf>
    <xf numFmtId="0" fontId="3" fillId="7" borderId="14" xfId="2" applyFill="1" applyBorder="1"/>
    <xf numFmtId="0" fontId="3" fillId="0" borderId="0" xfId="2" applyAlignment="1">
      <alignment horizontal="center" vertical="center"/>
    </xf>
    <xf numFmtId="168" fontId="3" fillId="0" borderId="14" xfId="2" applyNumberFormat="1" applyBorder="1" applyAlignment="1">
      <alignment horizontal="center" vertical="center"/>
    </xf>
    <xf numFmtId="0" fontId="3" fillId="0" borderId="13" xfId="2" applyBorder="1" applyAlignment="1">
      <alignment horizontal="center"/>
    </xf>
    <xf numFmtId="1" fontId="3" fillId="0" borderId="13" xfId="2" applyNumberFormat="1" applyBorder="1" applyAlignment="1">
      <alignment horizontal="center" vertical="center"/>
    </xf>
    <xf numFmtId="0" fontId="3" fillId="0" borderId="16" xfId="2" applyBorder="1" applyAlignment="1">
      <alignment horizontal="center"/>
    </xf>
    <xf numFmtId="1" fontId="3" fillId="0" borderId="16" xfId="2" applyNumberFormat="1" applyBorder="1" applyAlignment="1">
      <alignment horizontal="center" vertical="center"/>
    </xf>
    <xf numFmtId="1" fontId="3" fillId="0" borderId="15" xfId="2" applyNumberFormat="1" applyBorder="1" applyAlignment="1">
      <alignment horizontal="center" vertical="center"/>
    </xf>
    <xf numFmtId="1" fontId="8" fillId="0" borderId="17" xfId="2" applyNumberFormat="1" applyFont="1" applyBorder="1" applyAlignment="1">
      <alignment horizontal="center" vertical="center"/>
    </xf>
    <xf numFmtId="168" fontId="3" fillId="0" borderId="15" xfId="2" applyNumberFormat="1" applyBorder="1" applyAlignment="1">
      <alignment horizontal="center" vertical="center"/>
    </xf>
    <xf numFmtId="168" fontId="8" fillId="0" borderId="17" xfId="2" applyNumberFormat="1" applyFont="1" applyBorder="1" applyAlignment="1">
      <alignment horizontal="center"/>
    </xf>
    <xf numFmtId="0" fontId="29" fillId="0" borderId="0" xfId="2" applyFont="1"/>
    <xf numFmtId="0" fontId="30" fillId="0" borderId="0" xfId="2" applyFont="1"/>
    <xf numFmtId="173" fontId="30" fillId="0" borderId="0" xfId="2" applyNumberFormat="1" applyFont="1"/>
    <xf numFmtId="0" fontId="31" fillId="0" borderId="11" xfId="2" applyFont="1" applyBorder="1" applyAlignment="1">
      <alignment wrapText="1"/>
    </xf>
    <xf numFmtId="0" fontId="31" fillId="0" borderId="10" xfId="2" applyFont="1" applyBorder="1" applyAlignment="1">
      <alignment wrapText="1"/>
    </xf>
    <xf numFmtId="0" fontId="31" fillId="0" borderId="12" xfId="2" applyFont="1" applyBorder="1" applyAlignment="1">
      <alignment wrapText="1"/>
    </xf>
    <xf numFmtId="168" fontId="30" fillId="0" borderId="0" xfId="2" applyNumberFormat="1" applyFont="1"/>
    <xf numFmtId="0" fontId="31" fillId="0" borderId="13" xfId="2" applyFont="1" applyBorder="1" applyAlignment="1">
      <alignment wrapText="1"/>
    </xf>
    <xf numFmtId="0" fontId="31" fillId="0" borderId="0" xfId="2" applyFont="1" applyAlignment="1">
      <alignment wrapText="1"/>
    </xf>
    <xf numFmtId="0" fontId="31" fillId="0" borderId="14" xfId="2" applyFont="1" applyBorder="1" applyAlignment="1">
      <alignment wrapText="1"/>
    </xf>
    <xf numFmtId="0" fontId="30" fillId="0" borderId="14" xfId="2" applyFont="1" applyBorder="1"/>
    <xf numFmtId="0" fontId="30" fillId="0" borderId="15" xfId="2" applyFont="1" applyBorder="1" applyAlignment="1">
      <alignment horizontal="center" vertical="center"/>
    </xf>
    <xf numFmtId="0" fontId="30" fillId="0" borderId="17" xfId="2" applyFont="1" applyBorder="1" applyAlignment="1">
      <alignment horizontal="center" vertical="center"/>
    </xf>
    <xf numFmtId="0" fontId="33" fillId="0" borderId="16" xfId="2" applyFont="1" applyBorder="1" applyAlignment="1">
      <alignment horizontal="center" vertical="center"/>
    </xf>
    <xf numFmtId="0" fontId="30" fillId="0" borderId="17" xfId="6" applyFont="1" applyBorder="1" applyAlignment="1">
      <alignment horizontal="center" vertical="center" wrapText="1"/>
    </xf>
    <xf numFmtId="0" fontId="33" fillId="0" borderId="16" xfId="6" applyFont="1" applyBorder="1" applyAlignment="1">
      <alignment horizontal="center" vertical="center" wrapText="1"/>
    </xf>
    <xf numFmtId="0" fontId="30" fillId="0" borderId="15" xfId="6" applyFont="1" applyBorder="1" applyAlignment="1">
      <alignment horizontal="center" vertical="center" wrapText="1"/>
    </xf>
    <xf numFmtId="0" fontId="33" fillId="0" borderId="15" xfId="6" applyFont="1" applyBorder="1" applyAlignment="1">
      <alignment horizontal="center" vertical="center" wrapText="1"/>
    </xf>
    <xf numFmtId="0" fontId="33" fillId="0" borderId="17" xfId="6" applyFont="1" applyBorder="1" applyAlignment="1">
      <alignment horizontal="center" vertical="center" wrapText="1"/>
    </xf>
    <xf numFmtId="0" fontId="33" fillId="0" borderId="0" xfId="2" applyFont="1" applyAlignment="1">
      <alignment horizontal="center" vertical="center"/>
    </xf>
    <xf numFmtId="0" fontId="35" fillId="10" borderId="0" xfId="6" applyFont="1" applyFill="1" applyAlignment="1" applyProtection="1">
      <alignment vertical="top"/>
      <protection locked="0"/>
    </xf>
    <xf numFmtId="0" fontId="30" fillId="10" borderId="0" xfId="6" applyFont="1" applyFill="1" applyAlignment="1" applyProtection="1">
      <alignment vertical="top"/>
      <protection locked="0"/>
    </xf>
    <xf numFmtId="0" fontId="30" fillId="10" borderId="0" xfId="6" applyFont="1" applyFill="1" applyAlignment="1" applyProtection="1">
      <alignment horizontal="left" vertical="top" wrapText="1"/>
      <protection locked="0"/>
    </xf>
    <xf numFmtId="0" fontId="30" fillId="0" borderId="13" xfId="6" applyFont="1" applyBorder="1" applyAlignment="1">
      <alignment horizontal="left" vertical="top" wrapText="1"/>
    </xf>
    <xf numFmtId="0" fontId="30" fillId="10" borderId="14" xfId="6" applyFont="1" applyFill="1" applyBorder="1" applyAlignment="1" applyProtection="1">
      <alignment horizontal="center" vertical="center" wrapText="1"/>
      <protection locked="0"/>
    </xf>
    <xf numFmtId="0" fontId="30" fillId="10" borderId="14" xfId="6" applyFont="1" applyFill="1" applyBorder="1" applyAlignment="1" applyProtection="1">
      <alignment horizontal="center" vertical="top" wrapText="1"/>
      <protection locked="0"/>
    </xf>
    <xf numFmtId="0" fontId="30" fillId="0" borderId="0" xfId="6" applyFont="1" applyAlignment="1">
      <alignment horizontal="center" vertical="top" wrapText="1"/>
    </xf>
    <xf numFmtId="166" fontId="30" fillId="0" borderId="0" xfId="6" applyNumberFormat="1" applyFont="1" applyAlignment="1">
      <alignment horizontal="center" vertical="top" wrapText="1"/>
    </xf>
    <xf numFmtId="166" fontId="30" fillId="0" borderId="14" xfId="6" applyNumberFormat="1" applyFont="1" applyBorder="1" applyAlignment="1">
      <alignment horizontal="center" vertical="top" wrapText="1"/>
    </xf>
    <xf numFmtId="173" fontId="33" fillId="0" borderId="0" xfId="6" applyNumberFormat="1" applyFont="1" applyAlignment="1">
      <alignment horizontal="center" vertical="top" wrapText="1"/>
    </xf>
    <xf numFmtId="173" fontId="33" fillId="0" borderId="14" xfId="6" applyNumberFormat="1" applyFont="1" applyBorder="1" applyAlignment="1">
      <alignment horizontal="center" vertical="top" wrapText="1"/>
    </xf>
    <xf numFmtId="168" fontId="33" fillId="0" borderId="13" xfId="3" applyNumberFormat="1" applyFont="1" applyFill="1" applyBorder="1" applyAlignment="1">
      <alignment horizontal="center" vertical="top" wrapText="1"/>
    </xf>
    <xf numFmtId="168" fontId="33" fillId="0" borderId="13" xfId="3" applyNumberFormat="1" applyFont="1" applyBorder="1" applyAlignment="1">
      <alignment horizontal="center"/>
    </xf>
    <xf numFmtId="0" fontId="30" fillId="0" borderId="13" xfId="6" applyFont="1" applyBorder="1" applyAlignment="1">
      <alignment vertical="top" wrapText="1"/>
    </xf>
    <xf numFmtId="0" fontId="30" fillId="10" borderId="0" xfId="6" applyFont="1" applyFill="1" applyAlignment="1" applyProtection="1">
      <alignment vertical="top" wrapText="1"/>
      <protection locked="0"/>
    </xf>
    <xf numFmtId="0" fontId="31" fillId="10" borderId="14" xfId="6" applyFont="1" applyFill="1" applyBorder="1" applyAlignment="1" applyProtection="1">
      <alignment horizontal="center" vertical="top" wrapText="1"/>
      <protection locked="0"/>
    </xf>
    <xf numFmtId="0" fontId="30" fillId="10" borderId="0" xfId="2" applyFont="1" applyFill="1" applyProtection="1">
      <protection locked="0"/>
    </xf>
    <xf numFmtId="0" fontId="30" fillId="0" borderId="13" xfId="2" applyFont="1" applyBorder="1"/>
    <xf numFmtId="0" fontId="31" fillId="10" borderId="14" xfId="2" applyFont="1" applyFill="1" applyBorder="1" applyAlignment="1" applyProtection="1">
      <alignment horizontal="center" vertical="center"/>
      <protection locked="0"/>
    </xf>
    <xf numFmtId="0" fontId="31" fillId="10" borderId="14" xfId="2" applyFont="1" applyFill="1" applyBorder="1" applyAlignment="1" applyProtection="1">
      <alignment horizontal="center"/>
      <protection locked="0"/>
    </xf>
    <xf numFmtId="0" fontId="30" fillId="10" borderId="14" xfId="2" applyFont="1" applyFill="1" applyBorder="1" applyAlignment="1" applyProtection="1">
      <alignment horizontal="center"/>
      <protection locked="0"/>
    </xf>
    <xf numFmtId="173" fontId="33" fillId="0" borderId="0" xfId="2" applyNumberFormat="1" applyFont="1" applyAlignment="1">
      <alignment horizontal="center"/>
    </xf>
    <xf numFmtId="173" fontId="33" fillId="0" borderId="14" xfId="2" applyNumberFormat="1" applyFont="1" applyBorder="1" applyAlignment="1">
      <alignment horizontal="center"/>
    </xf>
    <xf numFmtId="0" fontId="30" fillId="10" borderId="0" xfId="2" applyFont="1" applyFill="1" applyAlignment="1" applyProtection="1">
      <alignment horizontal="left" vertical="center"/>
      <protection locked="0"/>
    </xf>
    <xf numFmtId="0" fontId="30" fillId="10" borderId="0" xfId="6" applyFont="1" applyFill="1" applyAlignment="1" applyProtection="1">
      <alignment horizontal="left" vertical="center"/>
      <protection locked="0"/>
    </xf>
    <xf numFmtId="0" fontId="30" fillId="10" borderId="0" xfId="6" applyFont="1" applyFill="1" applyAlignment="1" applyProtection="1">
      <alignment horizontal="left" vertical="center" wrapText="1"/>
      <protection locked="0"/>
    </xf>
    <xf numFmtId="0" fontId="30" fillId="0" borderId="13" xfId="6" applyFont="1" applyBorder="1" applyAlignment="1">
      <alignment horizontal="center" vertical="center" wrapText="1"/>
    </xf>
    <xf numFmtId="0" fontId="31" fillId="7" borderId="14" xfId="6" applyFont="1" applyFill="1" applyBorder="1" applyAlignment="1" applyProtection="1">
      <alignment horizontal="center" vertical="center" wrapText="1"/>
      <protection locked="0"/>
    </xf>
    <xf numFmtId="0" fontId="30" fillId="0" borderId="0" xfId="6" applyFont="1" applyAlignment="1">
      <alignment horizontal="center" vertical="center" wrapText="1"/>
    </xf>
    <xf numFmtId="166" fontId="30" fillId="0" borderId="0" xfId="6" applyNumberFormat="1" applyFont="1" applyAlignment="1">
      <alignment horizontal="center" vertical="center" wrapText="1"/>
    </xf>
    <xf numFmtId="166" fontId="30" fillId="0" borderId="14" xfId="6" applyNumberFormat="1" applyFont="1" applyBorder="1" applyAlignment="1">
      <alignment horizontal="center" vertical="center" wrapText="1"/>
    </xf>
    <xf numFmtId="173" fontId="33" fillId="0" borderId="0" xfId="6" applyNumberFormat="1" applyFont="1" applyAlignment="1">
      <alignment horizontal="center" vertical="center" wrapText="1"/>
    </xf>
    <xf numFmtId="173" fontId="33" fillId="0" borderId="14" xfId="6" applyNumberFormat="1" applyFont="1" applyBorder="1" applyAlignment="1">
      <alignment horizontal="center" vertical="center" wrapText="1"/>
    </xf>
    <xf numFmtId="168" fontId="33" fillId="0" borderId="13" xfId="3" applyNumberFormat="1" applyFont="1" applyBorder="1" applyAlignment="1">
      <alignment horizontal="center" vertical="center"/>
    </xf>
    <xf numFmtId="0" fontId="30" fillId="0" borderId="0" xfId="2" applyFont="1" applyAlignment="1">
      <alignment horizontal="left" vertical="center"/>
    </xf>
    <xf numFmtId="0" fontId="30" fillId="10" borderId="0" xfId="2" applyFont="1" applyFill="1" applyAlignment="1" applyProtection="1">
      <alignment horizontal="left"/>
      <protection locked="0"/>
    </xf>
    <xf numFmtId="0" fontId="31" fillId="7" borderId="14" xfId="2" applyFont="1" applyFill="1" applyBorder="1" applyAlignment="1" applyProtection="1">
      <alignment horizontal="center" vertical="center"/>
      <protection locked="0"/>
    </xf>
    <xf numFmtId="0" fontId="31" fillId="7" borderId="14" xfId="2" applyFont="1" applyFill="1" applyBorder="1" applyAlignment="1" applyProtection="1">
      <alignment horizontal="center"/>
      <protection locked="0"/>
    </xf>
    <xf numFmtId="0" fontId="30" fillId="10" borderId="14" xfId="2" applyFont="1" applyFill="1" applyBorder="1" applyAlignment="1" applyProtection="1">
      <alignment horizontal="left" vertical="center"/>
      <protection locked="0"/>
    </xf>
    <xf numFmtId="0" fontId="0" fillId="0" borderId="10" xfId="0" applyBorder="1"/>
    <xf numFmtId="179" fontId="0" fillId="0" borderId="10" xfId="0" applyNumberFormat="1" applyBorder="1"/>
    <xf numFmtId="179" fontId="0" fillId="0" borderId="0" xfId="0" applyNumberFormat="1"/>
    <xf numFmtId="0" fontId="0" fillId="0" borderId="15" xfId="0" applyBorder="1"/>
    <xf numFmtId="179" fontId="0" fillId="0" borderId="15" xfId="0" applyNumberFormat="1" applyBorder="1"/>
    <xf numFmtId="3" fontId="0" fillId="0" borderId="10" xfId="0" applyNumberFormat="1" applyBorder="1"/>
    <xf numFmtId="3" fontId="0" fillId="0" borderId="0" xfId="0" applyNumberFormat="1"/>
    <xf numFmtId="3" fontId="0" fillId="0" borderId="15" xfId="0" applyNumberFormat="1" applyBorder="1"/>
    <xf numFmtId="10" fontId="0" fillId="0" borderId="10" xfId="0" applyNumberFormat="1" applyBorder="1"/>
    <xf numFmtId="10" fontId="0" fillId="0" borderId="0" xfId="0" applyNumberFormat="1"/>
    <xf numFmtId="10" fontId="0" fillId="0" borderId="0" xfId="0" quotePrefix="1" applyNumberFormat="1"/>
    <xf numFmtId="10" fontId="0" fillId="0" borderId="15" xfId="0" applyNumberFormat="1" applyBorder="1"/>
    <xf numFmtId="0" fontId="37" fillId="0" borderId="0" xfId="0" applyFont="1"/>
    <xf numFmtId="179" fontId="0" fillId="0" borderId="10" xfId="1" applyNumberFormat="1" applyFont="1" applyBorder="1"/>
    <xf numFmtId="179" fontId="0" fillId="0" borderId="0" xfId="1" applyNumberFormat="1" applyFont="1" applyBorder="1"/>
    <xf numFmtId="179" fontId="0" fillId="0" borderId="15" xfId="1" applyNumberFormat="1" applyFont="1" applyBorder="1"/>
    <xf numFmtId="0" fontId="2" fillId="0" borderId="0" xfId="0" applyFont="1"/>
    <xf numFmtId="171" fontId="3" fillId="7" borderId="0" xfId="2" applyNumberFormat="1" applyFill="1" applyProtection="1">
      <protection locked="0"/>
    </xf>
    <xf numFmtId="174" fontId="0" fillId="7" borderId="0" xfId="5" applyNumberFormat="1" applyFont="1" applyFill="1" applyBorder="1" applyProtection="1">
      <protection locked="0"/>
    </xf>
    <xf numFmtId="179" fontId="3" fillId="0" borderId="0" xfId="2" applyNumberFormat="1"/>
    <xf numFmtId="179" fontId="3" fillId="0" borderId="15" xfId="2" applyNumberFormat="1" applyBorder="1"/>
    <xf numFmtId="179" fontId="3" fillId="0" borderId="10" xfId="2" applyNumberFormat="1" applyBorder="1"/>
    <xf numFmtId="0" fontId="30" fillId="11" borderId="14" xfId="0" applyFont="1" applyFill="1" applyBorder="1" applyAlignment="1" applyProtection="1">
      <alignment horizontal="left" vertical="center"/>
      <protection locked="0"/>
    </xf>
    <xf numFmtId="4" fontId="0" fillId="0" borderId="0" xfId="0" applyNumberFormat="1"/>
    <xf numFmtId="3" fontId="3" fillId="7" borderId="0" xfId="2" applyNumberFormat="1" applyFill="1" applyProtection="1">
      <protection locked="0"/>
    </xf>
    <xf numFmtId="0" fontId="0" fillId="7" borderId="0" xfId="0" applyFill="1"/>
    <xf numFmtId="3" fontId="0" fillId="7" borderId="10" xfId="0" applyNumberFormat="1" applyFill="1" applyBorder="1"/>
    <xf numFmtId="10" fontId="0" fillId="7" borderId="10" xfId="0" applyNumberFormat="1" applyFill="1" applyBorder="1"/>
    <xf numFmtId="3" fontId="0" fillId="7" borderId="0" xfId="0" applyNumberFormat="1" applyFill="1"/>
    <xf numFmtId="10" fontId="0" fillId="7" borderId="0" xfId="0" applyNumberFormat="1" applyFill="1"/>
    <xf numFmtId="10" fontId="0" fillId="7" borderId="0" xfId="0" quotePrefix="1" applyNumberFormat="1" applyFill="1"/>
    <xf numFmtId="3" fontId="0" fillId="7" borderId="15" xfId="0" applyNumberFormat="1" applyFill="1" applyBorder="1"/>
    <xf numFmtId="10" fontId="0" fillId="7" borderId="15" xfId="0" applyNumberFormat="1" applyFill="1" applyBorder="1"/>
    <xf numFmtId="0" fontId="35" fillId="8" borderId="0" xfId="0" applyFont="1" applyFill="1"/>
    <xf numFmtId="0" fontId="30" fillId="8" borderId="0" xfId="2" applyFont="1" applyFill="1"/>
    <xf numFmtId="0" fontId="30" fillId="8" borderId="0" xfId="2" applyFont="1" applyFill="1" applyAlignment="1">
      <alignment horizontal="left"/>
    </xf>
    <xf numFmtId="0" fontId="41" fillId="8" borderId="0" xfId="2" applyFont="1" applyFill="1"/>
    <xf numFmtId="0" fontId="42" fillId="8" borderId="0" xfId="2" applyFont="1" applyFill="1"/>
    <xf numFmtId="0" fontId="43" fillId="8" borderId="0" xfId="2" applyFont="1" applyFill="1"/>
    <xf numFmtId="0" fontId="44" fillId="8" borderId="0" xfId="0" applyFont="1" applyFill="1" applyAlignment="1">
      <alignment horizontal="center" vertical="center"/>
    </xf>
    <xf numFmtId="0" fontId="46" fillId="0" borderId="0" xfId="2" applyFont="1"/>
    <xf numFmtId="0" fontId="47" fillId="8" borderId="9" xfId="8" applyFont="1" applyFill="1" applyBorder="1" applyAlignment="1" applyProtection="1"/>
    <xf numFmtId="0" fontId="44" fillId="8" borderId="9" xfId="0" applyFont="1" applyFill="1" applyBorder="1" applyAlignment="1">
      <alignment horizontal="center" vertical="center"/>
    </xf>
    <xf numFmtId="0" fontId="45" fillId="8" borderId="22" xfId="0" applyFont="1" applyFill="1" applyBorder="1" applyAlignment="1">
      <alignment horizontal="center" vertical="center"/>
    </xf>
    <xf numFmtId="0" fontId="45" fillId="8" borderId="22" xfId="0" applyFont="1" applyFill="1" applyBorder="1" applyAlignment="1">
      <alignment horizontal="center" vertical="center" wrapText="1"/>
    </xf>
    <xf numFmtId="0" fontId="45" fillId="8" borderId="23" xfId="0" applyFont="1" applyFill="1" applyBorder="1" applyAlignment="1">
      <alignment horizontal="center" vertical="center"/>
    </xf>
    <xf numFmtId="0" fontId="45" fillId="8" borderId="23" xfId="0" applyFont="1" applyFill="1" applyBorder="1" applyAlignment="1">
      <alignment horizontal="center" vertical="center" wrapText="1"/>
    </xf>
    <xf numFmtId="2" fontId="43" fillId="8" borderId="0" xfId="2" applyNumberFormat="1" applyFont="1" applyFill="1" applyAlignment="1">
      <alignment horizontal="right" wrapText="1"/>
    </xf>
    <xf numFmtId="2" fontId="45" fillId="8" borderId="0" xfId="2" applyNumberFormat="1" applyFont="1" applyFill="1" applyAlignment="1">
      <alignment horizontal="right" wrapText="1"/>
    </xf>
    <xf numFmtId="2" fontId="45" fillId="8" borderId="21" xfId="2" applyNumberFormat="1" applyFont="1" applyFill="1" applyBorder="1" applyAlignment="1">
      <alignment horizontal="right" wrapText="1"/>
    </xf>
    <xf numFmtId="2" fontId="43" fillId="8" borderId="21" xfId="2" applyNumberFormat="1" applyFont="1" applyFill="1" applyBorder="1" applyAlignment="1">
      <alignment horizontal="right" wrapText="1"/>
    </xf>
    <xf numFmtId="2" fontId="42" fillId="8" borderId="24" xfId="2" applyNumberFormat="1" applyFont="1" applyFill="1" applyBorder="1" applyAlignment="1">
      <alignment horizontal="left" vertical="top"/>
    </xf>
    <xf numFmtId="2" fontId="42" fillId="8" borderId="24" xfId="2" applyNumberFormat="1" applyFont="1" applyFill="1" applyBorder="1"/>
    <xf numFmtId="2" fontId="42" fillId="8" borderId="24" xfId="2" applyNumberFormat="1" applyFont="1" applyFill="1" applyBorder="1" applyAlignment="1">
      <alignment horizontal="right" wrapText="1"/>
    </xf>
    <xf numFmtId="2" fontId="42" fillId="8" borderId="25" xfId="2" applyNumberFormat="1" applyFont="1" applyFill="1" applyBorder="1" applyAlignment="1">
      <alignment horizontal="right" wrapText="1"/>
    </xf>
    <xf numFmtId="2" fontId="32" fillId="0" borderId="0" xfId="2" applyNumberFormat="1" applyFont="1"/>
    <xf numFmtId="2" fontId="42" fillId="8" borderId="0" xfId="2" applyNumberFormat="1" applyFont="1" applyFill="1" applyAlignment="1">
      <alignment horizontal="right" wrapText="1"/>
    </xf>
    <xf numFmtId="0" fontId="42" fillId="8" borderId="24" xfId="2" applyFont="1" applyFill="1" applyBorder="1" applyAlignment="1">
      <alignment horizontal="left" vertical="top"/>
    </xf>
    <xf numFmtId="0" fontId="42" fillId="8" borderId="24" xfId="2" applyFont="1" applyFill="1" applyBorder="1"/>
    <xf numFmtId="0" fontId="32" fillId="0" borderId="0" xfId="2" applyFont="1"/>
    <xf numFmtId="0" fontId="43" fillId="8" borderId="0" xfId="2" applyFont="1" applyFill="1" applyAlignment="1">
      <alignment vertical="top"/>
    </xf>
    <xf numFmtId="0" fontId="43" fillId="0" borderId="0" xfId="2" applyFont="1"/>
    <xf numFmtId="0" fontId="42" fillId="8" borderId="26" xfId="2" applyFont="1" applyFill="1" applyBorder="1" applyAlignment="1">
      <alignment horizontal="left" vertical="top"/>
    </xf>
    <xf numFmtId="0" fontId="42" fillId="8" borderId="26" xfId="2" applyFont="1" applyFill="1" applyBorder="1"/>
    <xf numFmtId="2" fontId="42" fillId="8" borderId="26" xfId="2" applyNumberFormat="1" applyFont="1" applyFill="1" applyBorder="1" applyAlignment="1">
      <alignment horizontal="right" wrapText="1"/>
    </xf>
    <xf numFmtId="2" fontId="42" fillId="8" borderId="27" xfId="2" applyNumberFormat="1" applyFont="1" applyFill="1" applyBorder="1" applyAlignment="1">
      <alignment horizontal="right" wrapText="1"/>
    </xf>
    <xf numFmtId="0" fontId="44" fillId="8" borderId="22" xfId="2" applyFont="1" applyFill="1" applyBorder="1"/>
    <xf numFmtId="0" fontId="45" fillId="8" borderId="22" xfId="2" applyFont="1" applyFill="1" applyBorder="1"/>
    <xf numFmtId="2" fontId="44" fillId="8" borderId="22" xfId="2" applyNumberFormat="1" applyFont="1" applyFill="1" applyBorder="1" applyAlignment="1">
      <alignment horizontal="right" wrapText="1"/>
    </xf>
    <xf numFmtId="2" fontId="44" fillId="8" borderId="23" xfId="2" applyNumberFormat="1" applyFont="1" applyFill="1" applyBorder="1" applyAlignment="1">
      <alignment horizontal="right" wrapText="1"/>
    </xf>
    <xf numFmtId="0" fontId="40" fillId="0" borderId="0" xfId="2" applyFont="1"/>
    <xf numFmtId="4" fontId="0" fillId="9" borderId="0" xfId="0" applyNumberFormat="1" applyFill="1"/>
    <xf numFmtId="4" fontId="39" fillId="9" borderId="0" xfId="0" applyNumberFormat="1" applyFont="1" applyFill="1"/>
    <xf numFmtId="4" fontId="48" fillId="9" borderId="0" xfId="0" applyNumberFormat="1" applyFont="1" applyFill="1"/>
    <xf numFmtId="0" fontId="49" fillId="0" borderId="22" xfId="2" applyFont="1" applyBorder="1"/>
    <xf numFmtId="0" fontId="49" fillId="0" borderId="22" xfId="2" applyFont="1" applyBorder="1" applyAlignment="1">
      <alignment horizontal="center"/>
    </xf>
    <xf numFmtId="0" fontId="49" fillId="0" borderId="28" xfId="2" applyFont="1" applyBorder="1" applyAlignment="1">
      <alignment horizontal="center" wrapText="1"/>
    </xf>
    <xf numFmtId="0" fontId="49" fillId="0" borderId="29" xfId="2" applyFont="1" applyBorder="1" applyAlignment="1">
      <alignment horizontal="center" wrapText="1"/>
    </xf>
    <xf numFmtId="0" fontId="49" fillId="0" borderId="22" xfId="2" applyFont="1" applyBorder="1" applyAlignment="1">
      <alignment horizontal="center" wrapText="1"/>
    </xf>
    <xf numFmtId="0" fontId="50" fillId="0" borderId="22" xfId="0" applyFont="1" applyBorder="1" applyAlignment="1">
      <alignment horizontal="left" vertical="center"/>
    </xf>
    <xf numFmtId="43" fontId="46" fillId="0" borderId="22" xfId="7" applyFont="1" applyFill="1" applyBorder="1" applyAlignment="1">
      <alignment horizontal="center" vertical="center"/>
    </xf>
    <xf numFmtId="43" fontId="46" fillId="0" borderId="22" xfId="7" applyFont="1" applyFill="1" applyBorder="1" applyAlignment="1">
      <alignment horizontal="center" vertical="center" wrapText="1"/>
    </xf>
    <xf numFmtId="0" fontId="46" fillId="0" borderId="22" xfId="0" applyFont="1" applyBorder="1" applyAlignment="1">
      <alignment horizontal="center" vertical="center" wrapText="1"/>
    </xf>
    <xf numFmtId="0" fontId="0" fillId="0" borderId="22" xfId="0" applyBorder="1" applyAlignment="1">
      <alignment horizontal="center" vertical="center"/>
    </xf>
    <xf numFmtId="0" fontId="0" fillId="0" borderId="22" xfId="1" applyNumberFormat="1" applyFont="1" applyFill="1" applyBorder="1" applyAlignment="1">
      <alignment horizontal="center" vertical="center"/>
    </xf>
    <xf numFmtId="0" fontId="0" fillId="0" borderId="0" xfId="1" applyNumberFormat="1" applyFont="1" applyFill="1" applyBorder="1" applyAlignment="1">
      <alignment horizontal="center" vertical="center"/>
    </xf>
    <xf numFmtId="0" fontId="0" fillId="0" borderId="0" xfId="1" applyNumberFormat="1" applyFont="1" applyFill="1" applyBorder="1" applyAlignment="1">
      <alignment horizontal="center" vertical="center" wrapText="1"/>
    </xf>
    <xf numFmtId="0" fontId="40" fillId="0" borderId="30" xfId="2" applyFont="1" applyBorder="1"/>
    <xf numFmtId="0" fontId="40" fillId="0" borderId="30" xfId="2" applyFont="1" applyBorder="1" applyAlignment="1">
      <alignment horizontal="center" wrapText="1"/>
    </xf>
    <xf numFmtId="0" fontId="0" fillId="0" borderId="31" xfId="0" applyBorder="1" applyAlignment="1">
      <alignment horizontal="left"/>
    </xf>
    <xf numFmtId="4" fontId="48" fillId="0" borderId="0" xfId="0" applyNumberFormat="1" applyFont="1"/>
    <xf numFmtId="0" fontId="39" fillId="0" borderId="0" xfId="0" applyFont="1"/>
    <xf numFmtId="2" fontId="51" fillId="0" borderId="0" xfId="0" applyNumberFormat="1" applyFont="1" applyAlignment="1">
      <alignment horizontal="center"/>
    </xf>
    <xf numFmtId="0" fontId="40" fillId="0" borderId="0" xfId="2" applyFont="1" applyAlignment="1">
      <alignment horizontal="right" wrapText="1"/>
    </xf>
    <xf numFmtId="4" fontId="39" fillId="0" borderId="0" xfId="0" applyNumberFormat="1" applyFont="1"/>
    <xf numFmtId="2" fontId="49" fillId="12" borderId="22" xfId="2" applyNumberFormat="1" applyFont="1" applyFill="1" applyBorder="1" applyAlignment="1">
      <alignment horizontal="center"/>
    </xf>
    <xf numFmtId="2" fontId="49" fillId="13" borderId="22" xfId="2" applyNumberFormat="1" applyFont="1" applyFill="1" applyBorder="1" applyAlignment="1">
      <alignment horizontal="center"/>
    </xf>
    <xf numFmtId="2" fontId="49" fillId="14" borderId="22" xfId="2" applyNumberFormat="1" applyFont="1" applyFill="1" applyBorder="1" applyAlignment="1">
      <alignment horizontal="center"/>
    </xf>
    <xf numFmtId="0" fontId="49" fillId="0" borderId="0" xfId="2" applyFont="1"/>
    <xf numFmtId="2" fontId="49" fillId="0" borderId="0" xfId="2" applyNumberFormat="1" applyFont="1" applyAlignment="1">
      <alignment horizontal="right"/>
    </xf>
    <xf numFmtId="0" fontId="52" fillId="0" borderId="0" xfId="8" applyFont="1" applyAlignment="1" applyProtection="1"/>
    <xf numFmtId="0" fontId="53" fillId="0" borderId="0" xfId="2" applyFont="1"/>
    <xf numFmtId="0" fontId="54" fillId="0" borderId="0" xfId="9"/>
    <xf numFmtId="0" fontId="31" fillId="8" borderId="0" xfId="2" applyFont="1" applyFill="1"/>
    <xf numFmtId="168" fontId="33" fillId="0" borderId="0" xfId="3" applyNumberFormat="1" applyFont="1" applyFill="1" applyBorder="1" applyAlignment="1">
      <alignment horizontal="center" vertical="top" wrapText="1"/>
    </xf>
    <xf numFmtId="168" fontId="33" fillId="0" borderId="0" xfId="3" applyNumberFormat="1" applyFont="1" applyBorder="1" applyAlignment="1">
      <alignment horizontal="center"/>
    </xf>
    <xf numFmtId="168" fontId="33" fillId="0" borderId="0" xfId="3" applyNumberFormat="1" applyFont="1" applyBorder="1" applyAlignment="1">
      <alignment horizontal="center" vertical="center"/>
    </xf>
    <xf numFmtId="0" fontId="57" fillId="8" borderId="0" xfId="2" applyFont="1" applyFill="1"/>
    <xf numFmtId="0" fontId="58" fillId="8" borderId="15" xfId="2" applyFont="1" applyFill="1" applyBorder="1"/>
    <xf numFmtId="0" fontId="58" fillId="8" borderId="15" xfId="2" applyFont="1" applyFill="1" applyBorder="1" applyAlignment="1">
      <alignment horizontal="left"/>
    </xf>
    <xf numFmtId="0" fontId="57" fillId="8" borderId="15" xfId="2" applyFont="1" applyFill="1" applyBorder="1"/>
    <xf numFmtId="0" fontId="30" fillId="8" borderId="15" xfId="2" applyFont="1" applyFill="1" applyBorder="1" applyAlignment="1">
      <alignment horizontal="left"/>
    </xf>
    <xf numFmtId="2" fontId="30" fillId="8" borderId="0" xfId="2" applyNumberFormat="1" applyFont="1" applyFill="1" applyAlignment="1">
      <alignment horizontal="center"/>
    </xf>
    <xf numFmtId="2" fontId="30" fillId="8" borderId="15" xfId="2" applyNumberFormat="1" applyFont="1" applyFill="1" applyBorder="1" applyAlignment="1">
      <alignment horizontal="center"/>
    </xf>
    <xf numFmtId="168" fontId="33" fillId="8" borderId="14" xfId="2" applyNumberFormat="1" applyFont="1" applyFill="1" applyBorder="1" applyAlignment="1">
      <alignment horizontal="center"/>
    </xf>
    <xf numFmtId="168" fontId="33" fillId="8" borderId="17" xfId="2" applyNumberFormat="1" applyFont="1" applyFill="1" applyBorder="1" applyAlignment="1">
      <alignment horizontal="center"/>
    </xf>
    <xf numFmtId="0" fontId="59" fillId="8" borderId="0" xfId="0" applyFont="1" applyFill="1" applyAlignment="1">
      <alignment horizontal="left" vertical="center"/>
    </xf>
    <xf numFmtId="0" fontId="57" fillId="8" borderId="15" xfId="2" applyFont="1" applyFill="1" applyBorder="1" applyAlignment="1">
      <alignment horizontal="center" wrapText="1"/>
    </xf>
    <xf numFmtId="0" fontId="58" fillId="8" borderId="17" xfId="2" applyFont="1" applyFill="1" applyBorder="1" applyAlignment="1">
      <alignment horizontal="center" vertical="center" wrapText="1"/>
    </xf>
    <xf numFmtId="0" fontId="57" fillId="8" borderId="32" xfId="2" applyFont="1" applyFill="1" applyBorder="1" applyAlignment="1">
      <alignment horizontal="center" wrapText="1"/>
    </xf>
    <xf numFmtId="0" fontId="57" fillId="8" borderId="33" xfId="2" applyFont="1" applyFill="1" applyBorder="1" applyAlignment="1">
      <alignment horizontal="center" wrapText="1"/>
    </xf>
    <xf numFmtId="168" fontId="30" fillId="8" borderId="34" xfId="2" applyNumberFormat="1" applyFont="1" applyFill="1" applyBorder="1" applyAlignment="1">
      <alignment horizontal="center"/>
    </xf>
    <xf numFmtId="168" fontId="30" fillId="8" borderId="35" xfId="2" applyNumberFormat="1" applyFont="1" applyFill="1" applyBorder="1" applyAlignment="1">
      <alignment horizontal="center"/>
    </xf>
    <xf numFmtId="168" fontId="30" fillId="8" borderId="32" xfId="2" applyNumberFormat="1" applyFont="1" applyFill="1" applyBorder="1" applyAlignment="1">
      <alignment horizontal="center"/>
    </xf>
    <xf numFmtId="168" fontId="30" fillId="8" borderId="33" xfId="2" applyNumberFormat="1" applyFont="1" applyFill="1" applyBorder="1" applyAlignment="1">
      <alignment horizontal="center"/>
    </xf>
    <xf numFmtId="173" fontId="3" fillId="0" borderId="15" xfId="2" applyNumberFormat="1" applyBorder="1" applyAlignment="1">
      <alignment horizontal="right"/>
    </xf>
    <xf numFmtId="171" fontId="3" fillId="10" borderId="0" xfId="2" applyNumberFormat="1" applyFill="1" applyProtection="1">
      <protection locked="0"/>
    </xf>
    <xf numFmtId="180" fontId="0" fillId="10" borderId="0" xfId="7" applyNumberFormat="1" applyFont="1" applyFill="1"/>
    <xf numFmtId="174" fontId="0" fillId="10" borderId="0" xfId="5" applyNumberFormat="1" applyFont="1" applyFill="1" applyBorder="1" applyProtection="1">
      <protection locked="0"/>
    </xf>
    <xf numFmtId="3" fontId="3" fillId="10" borderId="0" xfId="2" applyNumberFormat="1" applyFill="1" applyProtection="1">
      <protection locked="0"/>
    </xf>
    <xf numFmtId="171" fontId="3" fillId="10" borderId="15" xfId="2" applyNumberFormat="1" applyFill="1" applyBorder="1" applyProtection="1">
      <protection locked="0"/>
    </xf>
    <xf numFmtId="3" fontId="3" fillId="10" borderId="15" xfId="2" applyNumberFormat="1" applyFill="1" applyBorder="1" applyProtection="1">
      <protection locked="0"/>
    </xf>
    <xf numFmtId="174" fontId="0" fillId="10" borderId="15" xfId="5" applyNumberFormat="1" applyFont="1" applyFill="1" applyBorder="1" applyProtection="1">
      <protection locked="0"/>
    </xf>
    <xf numFmtId="0" fontId="3" fillId="9" borderId="0" xfId="2" applyFill="1"/>
    <xf numFmtId="0" fontId="33" fillId="0" borderId="36" xfId="6" applyFont="1" applyBorder="1" applyAlignment="1">
      <alignment horizontal="center" vertical="center" wrapText="1"/>
    </xf>
    <xf numFmtId="0" fontId="33" fillId="0" borderId="37" xfId="6" applyFont="1" applyBorder="1" applyAlignment="1">
      <alignment horizontal="center" vertical="center" wrapText="1"/>
    </xf>
    <xf numFmtId="168" fontId="33" fillId="0" borderId="38" xfId="3" applyNumberFormat="1" applyFont="1" applyFill="1" applyBorder="1" applyAlignment="1">
      <alignment horizontal="center" vertical="top" wrapText="1"/>
    </xf>
    <xf numFmtId="168" fontId="33" fillId="0" borderId="37" xfId="3" applyNumberFormat="1" applyFont="1" applyFill="1" applyBorder="1" applyAlignment="1">
      <alignment horizontal="center" vertical="top" wrapText="1"/>
    </xf>
    <xf numFmtId="168" fontId="33" fillId="0" borderId="38" xfId="3" applyNumberFormat="1" applyFont="1" applyBorder="1" applyAlignment="1">
      <alignment horizontal="center"/>
    </xf>
    <xf numFmtId="168" fontId="33" fillId="0" borderId="37" xfId="3" applyNumberFormat="1" applyFont="1" applyBorder="1" applyAlignment="1">
      <alignment horizontal="center"/>
    </xf>
    <xf numFmtId="168" fontId="33" fillId="0" borderId="38" xfId="3" applyNumberFormat="1" applyFont="1" applyBorder="1" applyAlignment="1">
      <alignment horizontal="center" vertical="center"/>
    </xf>
    <xf numFmtId="168" fontId="33" fillId="0" borderId="37" xfId="3" applyNumberFormat="1" applyFont="1" applyBorder="1" applyAlignment="1">
      <alignment horizontal="center" vertical="center"/>
    </xf>
    <xf numFmtId="0" fontId="8" fillId="0" borderId="15" xfId="2" applyFont="1" applyBorder="1" applyAlignment="1">
      <alignment horizontal="center"/>
    </xf>
    <xf numFmtId="0" fontId="3" fillId="0" borderId="39" xfId="2" applyBorder="1" applyAlignment="1">
      <alignment horizontal="center"/>
    </xf>
    <xf numFmtId="0" fontId="3" fillId="0" borderId="38" xfId="2" applyBorder="1" applyAlignment="1">
      <alignment horizontal="center"/>
    </xf>
    <xf numFmtId="168" fontId="3" fillId="0" borderId="39" xfId="2" applyNumberFormat="1" applyBorder="1" applyAlignment="1">
      <alignment horizontal="center"/>
    </xf>
    <xf numFmtId="168" fontId="3" fillId="0" borderId="38" xfId="2" applyNumberFormat="1" applyBorder="1" applyAlignment="1">
      <alignment horizontal="center"/>
    </xf>
    <xf numFmtId="0" fontId="3" fillId="0" borderId="35" xfId="2" applyBorder="1"/>
    <xf numFmtId="0" fontId="3" fillId="0" borderId="35" xfId="2" applyBorder="1" applyAlignment="1">
      <alignment horizontal="center"/>
    </xf>
    <xf numFmtId="168" fontId="3" fillId="0" borderId="35" xfId="2" applyNumberFormat="1" applyBorder="1" applyAlignment="1">
      <alignment horizontal="center"/>
    </xf>
    <xf numFmtId="168" fontId="3" fillId="0" borderId="40" xfId="2" applyNumberFormat="1" applyBorder="1" applyAlignment="1">
      <alignment horizontal="center"/>
    </xf>
    <xf numFmtId="168" fontId="3" fillId="0" borderId="41" xfId="2" applyNumberFormat="1" applyBorder="1" applyAlignment="1">
      <alignment horizontal="center"/>
    </xf>
    <xf numFmtId="168" fontId="3" fillId="0" borderId="42" xfId="2" applyNumberFormat="1" applyBorder="1" applyAlignment="1">
      <alignment horizontal="center"/>
    </xf>
    <xf numFmtId="0" fontId="3" fillId="0" borderId="44" xfId="2" applyBorder="1"/>
    <xf numFmtId="168" fontId="3" fillId="0" borderId="45" xfId="2" applyNumberFormat="1" applyBorder="1" applyAlignment="1">
      <alignment horizontal="center"/>
    </xf>
    <xf numFmtId="168" fontId="3" fillId="0" borderId="44" xfId="2" applyNumberFormat="1" applyBorder="1" applyAlignment="1">
      <alignment horizontal="center"/>
    </xf>
    <xf numFmtId="168" fontId="3" fillId="0" borderId="46" xfId="2" applyNumberFormat="1" applyBorder="1" applyAlignment="1">
      <alignment horizontal="center"/>
    </xf>
    <xf numFmtId="168" fontId="3" fillId="0" borderId="47" xfId="2" applyNumberFormat="1" applyBorder="1" applyAlignment="1">
      <alignment horizontal="center"/>
    </xf>
    <xf numFmtId="168" fontId="8" fillId="0" borderId="43" xfId="2" applyNumberFormat="1" applyFont="1" applyBorder="1" applyAlignment="1">
      <alignment horizontal="center"/>
    </xf>
    <xf numFmtId="168" fontId="8" fillId="0" borderId="15" xfId="2" applyNumberFormat="1" applyFont="1" applyBorder="1" applyAlignment="1">
      <alignment horizontal="center"/>
    </xf>
    <xf numFmtId="168" fontId="8" fillId="0" borderId="36" xfId="2" applyNumberFormat="1" applyFont="1" applyBorder="1" applyAlignment="1">
      <alignment horizontal="center"/>
    </xf>
    <xf numFmtId="168" fontId="8" fillId="0" borderId="33" xfId="2" applyNumberFormat="1" applyFont="1" applyBorder="1" applyAlignment="1">
      <alignment horizontal="center"/>
    </xf>
    <xf numFmtId="0" fontId="0" fillId="0" borderId="10" xfId="0" applyBorder="1" applyAlignment="1">
      <alignment horizontal="right"/>
    </xf>
    <xf numFmtId="0" fontId="0" fillId="0" borderId="0" xfId="0" applyAlignment="1">
      <alignment horizontal="right"/>
    </xf>
    <xf numFmtId="0" fontId="0" fillId="0" borderId="15" xfId="0" applyBorder="1" applyAlignment="1">
      <alignment horizontal="right"/>
    </xf>
    <xf numFmtId="0" fontId="60" fillId="0" borderId="0" xfId="2" applyFont="1"/>
    <xf numFmtId="0" fontId="5" fillId="2" borderId="0" xfId="2" applyFont="1" applyFill="1"/>
    <xf numFmtId="0" fontId="7" fillId="2" borderId="0" xfId="2" applyFont="1" applyFill="1"/>
    <xf numFmtId="0" fontId="7" fillId="2" borderId="7" xfId="2" applyFont="1" applyFill="1" applyBorder="1"/>
    <xf numFmtId="0" fontId="13" fillId="0" borderId="0" xfId="2" applyFont="1" applyAlignment="1">
      <alignment horizontal="center"/>
    </xf>
    <xf numFmtId="0" fontId="13" fillId="0" borderId="0" xfId="2" applyFont="1" applyAlignment="1">
      <alignment horizontal="right" vertical="top" wrapText="1"/>
    </xf>
    <xf numFmtId="0" fontId="3" fillId="7" borderId="0" xfId="2" applyFill="1" applyAlignment="1">
      <alignment horizontal="left" wrapText="1"/>
    </xf>
    <xf numFmtId="0" fontId="0" fillId="0" borderId="0" xfId="0" applyAlignment="1">
      <alignment horizontal="left"/>
    </xf>
    <xf numFmtId="0" fontId="8" fillId="0" borderId="0" xfId="2" applyFont="1" applyAlignment="1">
      <alignment horizontal="center" vertical="center"/>
    </xf>
    <xf numFmtId="0" fontId="8" fillId="0" borderId="14" xfId="2" applyFont="1" applyBorder="1" applyAlignment="1">
      <alignment horizontal="center" vertical="center"/>
    </xf>
    <xf numFmtId="0" fontId="8" fillId="0" borderId="0" xfId="2" applyFont="1" applyAlignment="1">
      <alignment horizontal="center"/>
    </xf>
    <xf numFmtId="0" fontId="8" fillId="0" borderId="14" xfId="2" applyFont="1" applyBorder="1" applyAlignment="1">
      <alignment horizontal="center"/>
    </xf>
    <xf numFmtId="0" fontId="3" fillId="0" borderId="0" xfId="2" applyAlignment="1">
      <alignment horizontal="right" vertical="center" wrapText="1"/>
    </xf>
    <xf numFmtId="0" fontId="3" fillId="0" borderId="39" xfId="2" applyBorder="1" applyAlignment="1">
      <alignment horizontal="center"/>
    </xf>
    <xf numFmtId="0" fontId="3" fillId="0" borderId="0" xfId="2" applyAlignment="1">
      <alignment horizontal="center"/>
    </xf>
    <xf numFmtId="0" fontId="3" fillId="0" borderId="38" xfId="2" applyBorder="1" applyAlignment="1">
      <alignment horizontal="center"/>
    </xf>
    <xf numFmtId="0" fontId="32" fillId="0" borderId="0" xfId="2" applyFont="1" applyAlignment="1">
      <alignment horizontal="center"/>
    </xf>
    <xf numFmtId="0" fontId="32" fillId="0" borderId="14" xfId="2" applyFont="1" applyBorder="1" applyAlignment="1">
      <alignment horizontal="center"/>
    </xf>
    <xf numFmtId="0" fontId="32" fillId="0" borderId="13" xfId="2" applyFont="1" applyBorder="1" applyAlignment="1">
      <alignment horizontal="center"/>
    </xf>
    <xf numFmtId="0" fontId="43" fillId="8" borderId="0" xfId="2" applyFont="1" applyFill="1" applyAlignment="1">
      <alignment horizontal="left" vertical="top"/>
    </xf>
    <xf numFmtId="0" fontId="49" fillId="0" borderId="0" xfId="2" applyFont="1" applyAlignment="1">
      <alignment horizontal="center" textRotation="90"/>
    </xf>
    <xf numFmtId="0" fontId="33" fillId="8" borderId="0" xfId="2" applyFont="1" applyFill="1" applyAlignment="1">
      <alignment horizontal="center"/>
    </xf>
    <xf numFmtId="0" fontId="33" fillId="8" borderId="13" xfId="2" applyFont="1" applyFill="1" applyBorder="1" applyAlignment="1">
      <alignment horizontal="center"/>
    </xf>
    <xf numFmtId="0" fontId="33" fillId="8" borderId="14" xfId="2" applyFont="1" applyFill="1" applyBorder="1" applyAlignment="1">
      <alignment horizontal="center"/>
    </xf>
    <xf numFmtId="0" fontId="33" fillId="8" borderId="9" xfId="2" applyFont="1" applyFill="1" applyBorder="1" applyAlignment="1">
      <alignment horizontal="center"/>
    </xf>
    <xf numFmtId="0" fontId="45" fillId="8" borderId="0" xfId="0" applyFont="1" applyFill="1" applyAlignment="1">
      <alignment horizontal="center" vertical="center"/>
    </xf>
    <xf numFmtId="0" fontId="45" fillId="8" borderId="21" xfId="0" applyFont="1" applyFill="1" applyBorder="1" applyAlignment="1">
      <alignment horizontal="center" vertical="center"/>
    </xf>
  </cellXfs>
  <cellStyles count="10">
    <cellStyle name="Comma" xfId="7" builtinId="3"/>
    <cellStyle name="Currency" xfId="1" builtinId="4"/>
    <cellStyle name="Currency 2" xfId="3" xr:uid="{B638A1E0-F577-4969-B120-A1E00193D7F4}"/>
    <cellStyle name="Hiperligação 2" xfId="8" xr:uid="{D8180664-D5EA-4245-ACD7-562AAFC9B770}"/>
    <cellStyle name="Hyperlink" xfId="4" builtinId="8"/>
    <cellStyle name="Hyperlink 2" xfId="9" xr:uid="{4224E9DB-2433-40BE-943C-80204024678D}"/>
    <cellStyle name="Normal" xfId="0" builtinId="0"/>
    <cellStyle name="Normal 3" xfId="6" xr:uid="{4AC3CD7C-0EC1-4F47-B53B-04D97D798097}"/>
    <cellStyle name="Normal 4" xfId="2" xr:uid="{A18FD5F6-C5DC-4CFC-B1D5-DC45EFAA5D6B}"/>
    <cellStyle name="Percent 3" xfId="5" xr:uid="{0B0923D7-4321-494F-BFF2-469973E9A46F}"/>
  </cellStyles>
  <dxfs count="5">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drawings/_rels/drawing1.xml.rels><?xml version="1.0" encoding="UTF-8" standalone="yes"?>
<Relationships xmlns="http://schemas.openxmlformats.org/package/2006/relationships"><Relationship Id="rId8" Type="http://schemas.openxmlformats.org/officeDocument/2006/relationships/image" Target="../media/image12.jpeg"/><Relationship Id="rId3" Type="http://schemas.openxmlformats.org/officeDocument/2006/relationships/image" Target="../media/image7.jpeg"/><Relationship Id="rId7" Type="http://schemas.openxmlformats.org/officeDocument/2006/relationships/image" Target="../media/image11.jpeg"/><Relationship Id="rId2" Type="http://schemas.openxmlformats.org/officeDocument/2006/relationships/image" Target="../media/image6.png"/><Relationship Id="rId1" Type="http://schemas.openxmlformats.org/officeDocument/2006/relationships/image" Target="../media/image5.jpeg"/><Relationship Id="rId6" Type="http://schemas.openxmlformats.org/officeDocument/2006/relationships/image" Target="../media/image10.jpeg"/><Relationship Id="rId5" Type="http://schemas.openxmlformats.org/officeDocument/2006/relationships/image" Target="../media/image9.jpeg"/><Relationship Id="rId4" Type="http://schemas.openxmlformats.org/officeDocument/2006/relationships/image" Target="../media/image8.jpeg"/><Relationship Id="rId9" Type="http://schemas.openxmlformats.org/officeDocument/2006/relationships/image" Target="../media/image13.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3.emf"/><Relationship Id="rId1" Type="http://schemas.openxmlformats.org/officeDocument/2006/relationships/image" Target="../media/image4.emf"/><Relationship Id="rId4"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7.emf"/><Relationship Id="rId2" Type="http://schemas.openxmlformats.org/officeDocument/2006/relationships/image" Target="../media/image18.emf"/><Relationship Id="rId1" Type="http://schemas.openxmlformats.org/officeDocument/2006/relationships/image" Target="../media/image19.emf"/><Relationship Id="rId6" Type="http://schemas.openxmlformats.org/officeDocument/2006/relationships/image" Target="../media/image14.emf"/><Relationship Id="rId5" Type="http://schemas.openxmlformats.org/officeDocument/2006/relationships/image" Target="../media/image15.emf"/><Relationship Id="rId4" Type="http://schemas.openxmlformats.org/officeDocument/2006/relationships/image" Target="../media/image16.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0.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6.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2.emf"/></Relationships>
</file>

<file path=xl/drawings/_rels/vmlDrawing8.vml.rels><?xml version="1.0" encoding="UTF-8" standalone="yes"?>
<Relationships xmlns="http://schemas.openxmlformats.org/package/2006/relationships"><Relationship Id="rId2" Type="http://schemas.openxmlformats.org/officeDocument/2006/relationships/image" Target="../media/image23.emf"/><Relationship Id="rId1" Type="http://schemas.openxmlformats.org/officeDocument/2006/relationships/image" Target="../media/image24.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5.emf"/></Relationships>
</file>

<file path=xl/drawings/drawing1.xml><?xml version="1.0" encoding="utf-8"?>
<xdr:wsDr xmlns:xdr="http://schemas.openxmlformats.org/drawingml/2006/spreadsheetDrawing" xmlns:a="http://schemas.openxmlformats.org/drawingml/2006/main">
  <xdr:twoCellAnchor>
    <xdr:from>
      <xdr:col>2</xdr:col>
      <xdr:colOff>476250</xdr:colOff>
      <xdr:row>8</xdr:row>
      <xdr:rowOff>19050</xdr:rowOff>
    </xdr:from>
    <xdr:to>
      <xdr:col>2</xdr:col>
      <xdr:colOff>476250</xdr:colOff>
      <xdr:row>11</xdr:row>
      <xdr:rowOff>57150</xdr:rowOff>
    </xdr:to>
    <xdr:cxnSp macro="">
      <xdr:nvCxnSpPr>
        <xdr:cNvPr id="2" name="AutoShape 16">
          <a:extLst>
            <a:ext uri="{FF2B5EF4-FFF2-40B4-BE49-F238E27FC236}">
              <a16:creationId xmlns:a16="http://schemas.microsoft.com/office/drawing/2014/main" id="{AA55C58F-DF85-4126-91C0-304870CEED6B}"/>
            </a:ext>
          </a:extLst>
        </xdr:cNvPr>
        <xdr:cNvCxnSpPr>
          <a:cxnSpLocks noChangeShapeType="1"/>
        </xdr:cNvCxnSpPr>
      </xdr:nvCxnSpPr>
      <xdr:spPr bwMode="auto">
        <a:xfrm>
          <a:off x="1699260" y="1508760"/>
          <a:ext cx="0" cy="518160"/>
        </a:xfrm>
        <a:prstGeom prst="straightConnector1">
          <a:avLst/>
        </a:prstGeom>
        <a:noFill/>
        <a:ln w="9525">
          <a:solidFill>
            <a:srgbClr val="000000"/>
          </a:solidFill>
          <a:round/>
          <a:headEnd/>
          <a:tailEnd type="triangle" w="med" len="med"/>
        </a:ln>
      </xdr:spPr>
    </xdr:cxnSp>
    <xdr:clientData/>
  </xdr:twoCellAnchor>
  <xdr:twoCellAnchor>
    <xdr:from>
      <xdr:col>2</xdr:col>
      <xdr:colOff>476250</xdr:colOff>
      <xdr:row>16</xdr:row>
      <xdr:rowOff>0</xdr:rowOff>
    </xdr:from>
    <xdr:to>
      <xdr:col>2</xdr:col>
      <xdr:colOff>476250</xdr:colOff>
      <xdr:row>19</xdr:row>
      <xdr:rowOff>57150</xdr:rowOff>
    </xdr:to>
    <xdr:cxnSp macro="">
      <xdr:nvCxnSpPr>
        <xdr:cNvPr id="3" name="AutoShape 17">
          <a:extLst>
            <a:ext uri="{FF2B5EF4-FFF2-40B4-BE49-F238E27FC236}">
              <a16:creationId xmlns:a16="http://schemas.microsoft.com/office/drawing/2014/main" id="{516CA1FA-0B6E-40C6-A553-33AAAFC95F19}"/>
            </a:ext>
          </a:extLst>
        </xdr:cNvPr>
        <xdr:cNvCxnSpPr>
          <a:cxnSpLocks noChangeShapeType="1"/>
        </xdr:cNvCxnSpPr>
      </xdr:nvCxnSpPr>
      <xdr:spPr bwMode="auto">
        <a:xfrm>
          <a:off x="1699260" y="2766060"/>
          <a:ext cx="0" cy="541020"/>
        </a:xfrm>
        <a:prstGeom prst="straightConnector1">
          <a:avLst/>
        </a:prstGeom>
        <a:noFill/>
        <a:ln w="9525">
          <a:solidFill>
            <a:srgbClr val="000000"/>
          </a:solidFill>
          <a:round/>
          <a:headEnd/>
          <a:tailEnd type="triangle" w="med" len="med"/>
        </a:ln>
      </xdr:spPr>
    </xdr:cxnSp>
    <xdr:clientData/>
  </xdr:twoCellAnchor>
  <mc:AlternateContent xmlns:mc="http://schemas.openxmlformats.org/markup-compatibility/2006">
    <mc:Choice xmlns:a14="http://schemas.microsoft.com/office/drawing/2010/main" Requires="a14">
      <xdr:twoCellAnchor editAs="oneCell">
        <xdr:from>
          <xdr:col>1</xdr:col>
          <xdr:colOff>121920</xdr:colOff>
          <xdr:row>3</xdr:row>
          <xdr:rowOff>76200</xdr:rowOff>
        </xdr:from>
        <xdr:to>
          <xdr:col>4</xdr:col>
          <xdr:colOff>228600</xdr:colOff>
          <xdr:row>8</xdr:row>
          <xdr:rowOff>22860</xdr:rowOff>
        </xdr:to>
        <xdr:sp macro="" textlink="">
          <xdr:nvSpPr>
            <xdr:cNvPr id="1025" name="PesticideCosts"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11</xdr:row>
          <xdr:rowOff>60960</xdr:rowOff>
        </xdr:from>
        <xdr:to>
          <xdr:col>4</xdr:col>
          <xdr:colOff>228600</xdr:colOff>
          <xdr:row>16</xdr:row>
          <xdr:rowOff>7620</xdr:rowOff>
        </xdr:to>
        <xdr:sp macro="" textlink="">
          <xdr:nvSpPr>
            <xdr:cNvPr id="1026" name="EIQ"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19</xdr:row>
          <xdr:rowOff>60960</xdr:rowOff>
        </xdr:from>
        <xdr:to>
          <xdr:col>4</xdr:col>
          <xdr:colOff>228600</xdr:colOff>
          <xdr:row>24</xdr:row>
          <xdr:rowOff>7620</xdr:rowOff>
        </xdr:to>
        <xdr:sp macro="" textlink="">
          <xdr:nvSpPr>
            <xdr:cNvPr id="1027" name="GoToTableOfHazards"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27</xdr:row>
          <xdr:rowOff>76200</xdr:rowOff>
        </xdr:from>
        <xdr:to>
          <xdr:col>4</xdr:col>
          <xdr:colOff>228600</xdr:colOff>
          <xdr:row>32</xdr:row>
          <xdr:rowOff>22860</xdr:rowOff>
        </xdr:to>
        <xdr:sp macro="" textlink="">
          <xdr:nvSpPr>
            <xdr:cNvPr id="1028" name="GoToTableofRisks"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2</xdr:col>
      <xdr:colOff>476250</xdr:colOff>
      <xdr:row>24</xdr:row>
      <xdr:rowOff>0</xdr:rowOff>
    </xdr:from>
    <xdr:to>
      <xdr:col>2</xdr:col>
      <xdr:colOff>476250</xdr:colOff>
      <xdr:row>27</xdr:row>
      <xdr:rowOff>76200</xdr:rowOff>
    </xdr:to>
    <xdr:cxnSp macro="">
      <xdr:nvCxnSpPr>
        <xdr:cNvPr id="4" name="AutoShape 17">
          <a:extLst>
            <a:ext uri="{FF2B5EF4-FFF2-40B4-BE49-F238E27FC236}">
              <a16:creationId xmlns:a16="http://schemas.microsoft.com/office/drawing/2014/main" id="{C7EC6866-F3F8-49DA-97A1-4380D6485AFC}"/>
            </a:ext>
          </a:extLst>
        </xdr:cNvPr>
        <xdr:cNvCxnSpPr>
          <a:cxnSpLocks noChangeShapeType="1"/>
        </xdr:cNvCxnSpPr>
      </xdr:nvCxnSpPr>
      <xdr:spPr bwMode="auto">
        <a:xfrm>
          <a:off x="1699260" y="4046220"/>
          <a:ext cx="0" cy="556260"/>
        </a:xfrm>
        <a:prstGeom prst="straightConnector1">
          <a:avLst/>
        </a:prstGeom>
        <a:noFill/>
        <a:ln w="9525">
          <a:solidFill>
            <a:srgbClr val="000000"/>
          </a:solidFill>
          <a:round/>
          <a:headEnd/>
          <a:tailEnd type="triangle" w="med" len="med"/>
        </a:ln>
      </xdr:spPr>
    </xdr:cxnSp>
    <xdr:clientData/>
  </xdr:twoCellAnchor>
  <xdr:twoCellAnchor>
    <xdr:from>
      <xdr:col>4</xdr:col>
      <xdr:colOff>365760</xdr:colOff>
      <xdr:row>3</xdr:row>
      <xdr:rowOff>83820</xdr:rowOff>
    </xdr:from>
    <xdr:to>
      <xdr:col>13</xdr:col>
      <xdr:colOff>426720</xdr:colOff>
      <xdr:row>32</xdr:row>
      <xdr:rowOff>45720</xdr:rowOff>
    </xdr:to>
    <xdr:grpSp>
      <xdr:nvGrpSpPr>
        <xdr:cNvPr id="5" name="Group 4">
          <a:extLst>
            <a:ext uri="{FF2B5EF4-FFF2-40B4-BE49-F238E27FC236}">
              <a16:creationId xmlns:a16="http://schemas.microsoft.com/office/drawing/2014/main" id="{6A929947-465C-4C14-AC79-0F0D8AA8DF5C}"/>
            </a:ext>
          </a:extLst>
        </xdr:cNvPr>
        <xdr:cNvGrpSpPr/>
      </xdr:nvGrpSpPr>
      <xdr:grpSpPr>
        <a:xfrm>
          <a:off x="2865120" y="762000"/>
          <a:ext cx="5684520" cy="4823460"/>
          <a:chOff x="2800350" y="762000"/>
          <a:chExt cx="5553075" cy="4657725"/>
        </a:xfrm>
      </xdr:grpSpPr>
      <xdr:pic>
        <xdr:nvPicPr>
          <xdr:cNvPr id="6" name="Picture 19" descr="7-20">
            <a:extLst>
              <a:ext uri="{FF2B5EF4-FFF2-40B4-BE49-F238E27FC236}">
                <a16:creationId xmlns:a16="http://schemas.microsoft.com/office/drawing/2014/main" id="{34125404-90F6-1423-581B-E2E796ADEBD3}"/>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00350" y="2343150"/>
            <a:ext cx="2438400" cy="3067050"/>
          </a:xfrm>
          <a:prstGeom prst="rect">
            <a:avLst/>
          </a:prstGeom>
          <a:noFill/>
          <a:ln w="9525">
            <a:noFill/>
            <a:miter lim="800000"/>
            <a:headEnd/>
            <a:tailEnd/>
          </a:ln>
        </xdr:spPr>
      </xdr:pic>
      <xdr:pic>
        <xdr:nvPicPr>
          <xdr:cNvPr id="7" name="Picture 21" descr="coccinella septumpunctata">
            <a:extLst>
              <a:ext uri="{FF2B5EF4-FFF2-40B4-BE49-F238E27FC236}">
                <a16:creationId xmlns:a16="http://schemas.microsoft.com/office/drawing/2014/main" id="{E2BA2855-8896-3129-1CD9-655DBD8E3A56}"/>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876550" y="2609850"/>
            <a:ext cx="704850" cy="752475"/>
          </a:xfrm>
          <a:prstGeom prst="rect">
            <a:avLst/>
          </a:prstGeom>
          <a:noFill/>
          <a:ln w="9525">
            <a:noFill/>
            <a:miter lim="800000"/>
            <a:headEnd/>
            <a:tailEnd/>
          </a:ln>
        </xdr:spPr>
      </xdr:pic>
      <xdr:pic>
        <xdr:nvPicPr>
          <xdr:cNvPr id="8" name="Picture 22" descr="Bald_Eagle">
            <a:extLst>
              <a:ext uri="{FF2B5EF4-FFF2-40B4-BE49-F238E27FC236}">
                <a16:creationId xmlns:a16="http://schemas.microsoft.com/office/drawing/2014/main" id="{FC407576-FD7F-72FE-04CC-5BF22DC8EF93}"/>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6867525" y="1304925"/>
            <a:ext cx="1476375" cy="2276475"/>
          </a:xfrm>
          <a:prstGeom prst="rect">
            <a:avLst/>
          </a:prstGeom>
          <a:noFill/>
          <a:ln w="9525">
            <a:noFill/>
            <a:miter lim="800000"/>
            <a:headEnd/>
            <a:tailEnd/>
          </a:ln>
        </xdr:spPr>
      </xdr:pic>
      <xdr:pic>
        <xdr:nvPicPr>
          <xdr:cNvPr id="9" name="Picture 23" descr="6968655">
            <a:extLst>
              <a:ext uri="{FF2B5EF4-FFF2-40B4-BE49-F238E27FC236}">
                <a16:creationId xmlns:a16="http://schemas.microsoft.com/office/drawing/2014/main" id="{B2F51E98-5861-D9B8-13AC-A029F448B3C3}"/>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5295900" y="3657600"/>
            <a:ext cx="3057525" cy="1762125"/>
          </a:xfrm>
          <a:prstGeom prst="rect">
            <a:avLst/>
          </a:prstGeom>
          <a:noFill/>
          <a:ln w="9525">
            <a:noFill/>
            <a:miter lim="800000"/>
            <a:headEnd/>
            <a:tailEnd/>
          </a:ln>
        </xdr:spPr>
      </xdr:pic>
      <xdr:pic>
        <xdr:nvPicPr>
          <xdr:cNvPr id="10" name="Picture 24" descr="fig17">
            <a:extLst>
              <a:ext uri="{FF2B5EF4-FFF2-40B4-BE49-F238E27FC236}">
                <a16:creationId xmlns:a16="http://schemas.microsoft.com/office/drawing/2014/main" id="{67F43A05-318A-C9D7-AB6A-5392E931A3FD}"/>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6858000" y="762000"/>
            <a:ext cx="1476375" cy="485775"/>
          </a:xfrm>
          <a:prstGeom prst="rect">
            <a:avLst/>
          </a:prstGeom>
          <a:noFill/>
          <a:ln w="9525">
            <a:noFill/>
            <a:miter lim="800000"/>
            <a:headEnd/>
            <a:tailEnd/>
          </a:ln>
        </xdr:spPr>
      </xdr:pic>
      <xdr:pic>
        <xdr:nvPicPr>
          <xdr:cNvPr id="11" name="Picture 25" descr="nov9_orange">
            <a:extLst>
              <a:ext uri="{FF2B5EF4-FFF2-40B4-BE49-F238E27FC236}">
                <a16:creationId xmlns:a16="http://schemas.microsoft.com/office/drawing/2014/main" id="{173819C4-CBFF-DA1D-3E5E-DFA287C5D6F2}"/>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3733800" y="762000"/>
            <a:ext cx="1514475" cy="1543050"/>
          </a:xfrm>
          <a:prstGeom prst="rect">
            <a:avLst/>
          </a:prstGeom>
          <a:noFill/>
          <a:ln w="9525">
            <a:noFill/>
            <a:miter lim="800000"/>
            <a:headEnd/>
            <a:tailEnd/>
          </a:ln>
        </xdr:spPr>
      </xdr:pic>
      <xdr:pic>
        <xdr:nvPicPr>
          <xdr:cNvPr id="12" name="Picture 26" descr="running-tap-istock">
            <a:extLst>
              <a:ext uri="{FF2B5EF4-FFF2-40B4-BE49-F238E27FC236}">
                <a16:creationId xmlns:a16="http://schemas.microsoft.com/office/drawing/2014/main" id="{7EBA111D-83FA-A1F9-92BE-175D048A4295}"/>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2800350" y="762000"/>
            <a:ext cx="904875" cy="1066800"/>
          </a:xfrm>
          <a:prstGeom prst="rect">
            <a:avLst/>
          </a:prstGeom>
          <a:noFill/>
          <a:ln w="9525">
            <a:noFill/>
            <a:miter lim="800000"/>
            <a:headEnd/>
            <a:tailEnd/>
          </a:ln>
        </xdr:spPr>
      </xdr:pic>
      <xdr:pic>
        <xdr:nvPicPr>
          <xdr:cNvPr id="13" name="Picture 27" descr="Carron%2520Reservoir%25202">
            <a:extLst>
              <a:ext uri="{FF2B5EF4-FFF2-40B4-BE49-F238E27FC236}">
                <a16:creationId xmlns:a16="http://schemas.microsoft.com/office/drawing/2014/main" id="{34EB2D80-7745-AB77-3E03-7777588A7CFC}"/>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2800350" y="1857375"/>
            <a:ext cx="895350" cy="447675"/>
          </a:xfrm>
          <a:prstGeom prst="rect">
            <a:avLst/>
          </a:prstGeom>
          <a:noFill/>
          <a:ln w="9525">
            <a:noFill/>
            <a:miter lim="800000"/>
            <a:headEnd/>
            <a:tailEnd/>
          </a:ln>
        </xdr:spPr>
      </xdr:pic>
      <xdr:pic>
        <xdr:nvPicPr>
          <xdr:cNvPr id="14" name="Picture 13">
            <a:extLst>
              <a:ext uri="{FF2B5EF4-FFF2-40B4-BE49-F238E27FC236}">
                <a16:creationId xmlns:a16="http://schemas.microsoft.com/office/drawing/2014/main" id="{B7AB859B-FDDE-61B7-B579-552837D5BB01}"/>
              </a:ext>
            </a:extLst>
          </xdr:cNvPr>
          <xdr:cNvPicPr>
            <a:picLocks noChangeAspect="1"/>
          </xdr:cNvPicPr>
        </xdr:nvPicPr>
        <xdr:blipFill>
          <a:blip xmlns:r="http://schemas.openxmlformats.org/officeDocument/2006/relationships" r:embed="rId9"/>
          <a:stretch>
            <a:fillRect/>
          </a:stretch>
        </xdr:blipFill>
        <xdr:spPr>
          <a:xfrm>
            <a:off x="5286375" y="762000"/>
            <a:ext cx="1533333" cy="2828572"/>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xdr:colOff>
      <xdr:row>16</xdr:row>
      <xdr:rowOff>142875</xdr:rowOff>
    </xdr:from>
    <xdr:to>
      <xdr:col>3</xdr:col>
      <xdr:colOff>28575</xdr:colOff>
      <xdr:row>21</xdr:row>
      <xdr:rowOff>57150</xdr:rowOff>
    </xdr:to>
    <xdr:cxnSp macro="">
      <xdr:nvCxnSpPr>
        <xdr:cNvPr id="2" name="AutoShape 7">
          <a:extLst>
            <a:ext uri="{FF2B5EF4-FFF2-40B4-BE49-F238E27FC236}">
              <a16:creationId xmlns:a16="http://schemas.microsoft.com/office/drawing/2014/main" id="{8D63D6EB-7170-4673-8266-DFBDCA305703}"/>
            </a:ext>
          </a:extLst>
        </xdr:cNvPr>
        <xdr:cNvCxnSpPr>
          <a:cxnSpLocks noChangeShapeType="1"/>
        </xdr:cNvCxnSpPr>
      </xdr:nvCxnSpPr>
      <xdr:spPr bwMode="auto">
        <a:xfrm>
          <a:off x="5303520" y="2903220"/>
          <a:ext cx="0" cy="716280"/>
        </a:xfrm>
        <a:prstGeom prst="straightConnector1">
          <a:avLst/>
        </a:prstGeom>
        <a:noFill/>
        <a:ln w="9525">
          <a:solidFill>
            <a:srgbClr val="000000"/>
          </a:solidFill>
          <a:round/>
          <a:headEnd/>
          <a:tailEnd type="triangle" w="med" len="med"/>
        </a:ln>
      </xdr:spPr>
    </xdr:cxnSp>
    <xdr:clientData/>
  </xdr:twoCellAnchor>
  <xdr:twoCellAnchor>
    <xdr:from>
      <xdr:col>5</xdr:col>
      <xdr:colOff>0</xdr:colOff>
      <xdr:row>16</xdr:row>
      <xdr:rowOff>142875</xdr:rowOff>
    </xdr:from>
    <xdr:to>
      <xdr:col>5</xdr:col>
      <xdr:colOff>0</xdr:colOff>
      <xdr:row>21</xdr:row>
      <xdr:rowOff>47625</xdr:rowOff>
    </xdr:to>
    <xdr:cxnSp macro="">
      <xdr:nvCxnSpPr>
        <xdr:cNvPr id="3" name="AutoShape 8">
          <a:extLst>
            <a:ext uri="{FF2B5EF4-FFF2-40B4-BE49-F238E27FC236}">
              <a16:creationId xmlns:a16="http://schemas.microsoft.com/office/drawing/2014/main" id="{052CFD12-AC17-4DF6-A2B9-175EF4FAB94F}"/>
            </a:ext>
          </a:extLst>
        </xdr:cNvPr>
        <xdr:cNvCxnSpPr>
          <a:cxnSpLocks noChangeShapeType="1"/>
        </xdr:cNvCxnSpPr>
      </xdr:nvCxnSpPr>
      <xdr:spPr bwMode="auto">
        <a:xfrm>
          <a:off x="7101840" y="2903220"/>
          <a:ext cx="0" cy="701040"/>
        </a:xfrm>
        <a:prstGeom prst="straightConnector1">
          <a:avLst/>
        </a:prstGeom>
        <a:noFill/>
        <a:ln w="9525">
          <a:solidFill>
            <a:srgbClr val="000000"/>
          </a:solidFill>
          <a:round/>
          <a:headEnd/>
          <a:tailEnd type="triangle" w="med" len="med"/>
        </a:ln>
      </xdr:spPr>
    </xdr:cxnSp>
    <xdr:clientData/>
  </xdr:twoCellAnchor>
  <xdr:twoCellAnchor>
    <xdr:from>
      <xdr:col>7</xdr:col>
      <xdr:colOff>0</xdr:colOff>
      <xdr:row>17</xdr:row>
      <xdr:rowOff>0</xdr:rowOff>
    </xdr:from>
    <xdr:to>
      <xdr:col>7</xdr:col>
      <xdr:colOff>0</xdr:colOff>
      <xdr:row>21</xdr:row>
      <xdr:rowOff>38100</xdr:rowOff>
    </xdr:to>
    <xdr:cxnSp macro="">
      <xdr:nvCxnSpPr>
        <xdr:cNvPr id="4" name="AutoShape 9">
          <a:extLst>
            <a:ext uri="{FF2B5EF4-FFF2-40B4-BE49-F238E27FC236}">
              <a16:creationId xmlns:a16="http://schemas.microsoft.com/office/drawing/2014/main" id="{DAF1305D-A10A-4861-BB19-E601899F7396}"/>
            </a:ext>
          </a:extLst>
        </xdr:cNvPr>
        <xdr:cNvCxnSpPr>
          <a:cxnSpLocks noChangeShapeType="1"/>
        </xdr:cNvCxnSpPr>
      </xdr:nvCxnSpPr>
      <xdr:spPr bwMode="auto">
        <a:xfrm>
          <a:off x="8968740" y="2918460"/>
          <a:ext cx="0" cy="678180"/>
        </a:xfrm>
        <a:prstGeom prst="straightConnector1">
          <a:avLst/>
        </a:prstGeom>
        <a:noFill/>
        <a:ln w="9525">
          <a:solidFill>
            <a:srgbClr val="000000"/>
          </a:solidFill>
          <a:round/>
          <a:headEnd/>
          <a:tailEnd type="triangle" w="med" len="med"/>
        </a:ln>
      </xdr:spPr>
    </xdr:cxnSp>
    <xdr:clientData/>
  </xdr:twoCellAnchor>
  <xdr:twoCellAnchor>
    <xdr:from>
      <xdr:col>3</xdr:col>
      <xdr:colOff>28575</xdr:colOff>
      <xdr:row>25</xdr:row>
      <xdr:rowOff>19050</xdr:rowOff>
    </xdr:from>
    <xdr:to>
      <xdr:col>3</xdr:col>
      <xdr:colOff>28575</xdr:colOff>
      <xdr:row>27</xdr:row>
      <xdr:rowOff>104775</xdr:rowOff>
    </xdr:to>
    <xdr:cxnSp macro="">
      <xdr:nvCxnSpPr>
        <xdr:cNvPr id="5" name="AutoShape 10">
          <a:extLst>
            <a:ext uri="{FF2B5EF4-FFF2-40B4-BE49-F238E27FC236}">
              <a16:creationId xmlns:a16="http://schemas.microsoft.com/office/drawing/2014/main" id="{4BBC0840-C17C-477E-8C96-6A0F877BB990}"/>
            </a:ext>
          </a:extLst>
        </xdr:cNvPr>
        <xdr:cNvCxnSpPr>
          <a:cxnSpLocks noChangeShapeType="1"/>
        </xdr:cNvCxnSpPr>
      </xdr:nvCxnSpPr>
      <xdr:spPr bwMode="auto">
        <a:xfrm>
          <a:off x="5303520" y="4213860"/>
          <a:ext cx="0" cy="403860"/>
        </a:xfrm>
        <a:prstGeom prst="straightConnector1">
          <a:avLst/>
        </a:prstGeom>
        <a:noFill/>
        <a:ln w="9525">
          <a:solidFill>
            <a:srgbClr val="000000"/>
          </a:solidFill>
          <a:round/>
          <a:headEnd/>
          <a:tailEnd type="triangle" w="med" len="med"/>
        </a:ln>
      </xdr:spPr>
    </xdr:cxnSp>
    <xdr:clientData/>
  </xdr:twoCellAnchor>
  <xdr:twoCellAnchor>
    <xdr:from>
      <xdr:col>5</xdr:col>
      <xdr:colOff>0</xdr:colOff>
      <xdr:row>25</xdr:row>
      <xdr:rowOff>9525</xdr:rowOff>
    </xdr:from>
    <xdr:to>
      <xdr:col>5</xdr:col>
      <xdr:colOff>0</xdr:colOff>
      <xdr:row>27</xdr:row>
      <xdr:rowOff>76200</xdr:rowOff>
    </xdr:to>
    <xdr:cxnSp macro="">
      <xdr:nvCxnSpPr>
        <xdr:cNvPr id="6" name="AutoShape 11">
          <a:extLst>
            <a:ext uri="{FF2B5EF4-FFF2-40B4-BE49-F238E27FC236}">
              <a16:creationId xmlns:a16="http://schemas.microsoft.com/office/drawing/2014/main" id="{A831D29B-4729-4F10-83CC-6928ECBF4A23}"/>
            </a:ext>
          </a:extLst>
        </xdr:cNvPr>
        <xdr:cNvCxnSpPr>
          <a:cxnSpLocks noChangeShapeType="1"/>
        </xdr:cNvCxnSpPr>
      </xdr:nvCxnSpPr>
      <xdr:spPr bwMode="auto">
        <a:xfrm>
          <a:off x="7101840" y="4198620"/>
          <a:ext cx="0" cy="388620"/>
        </a:xfrm>
        <a:prstGeom prst="straightConnector1">
          <a:avLst/>
        </a:prstGeom>
        <a:noFill/>
        <a:ln w="9525">
          <a:solidFill>
            <a:srgbClr val="000000"/>
          </a:solidFill>
          <a:round/>
          <a:headEnd/>
          <a:tailEnd type="triangle" w="med" len="med"/>
        </a:ln>
      </xdr:spPr>
    </xdr:cxnSp>
    <xdr:clientData/>
  </xdr:twoCellAnchor>
  <xdr:twoCellAnchor>
    <xdr:from>
      <xdr:col>7</xdr:col>
      <xdr:colOff>0</xdr:colOff>
      <xdr:row>25</xdr:row>
      <xdr:rowOff>0</xdr:rowOff>
    </xdr:from>
    <xdr:to>
      <xdr:col>7</xdr:col>
      <xdr:colOff>0</xdr:colOff>
      <xdr:row>27</xdr:row>
      <xdr:rowOff>95250</xdr:rowOff>
    </xdr:to>
    <xdr:cxnSp macro="">
      <xdr:nvCxnSpPr>
        <xdr:cNvPr id="7" name="AutoShape 12">
          <a:extLst>
            <a:ext uri="{FF2B5EF4-FFF2-40B4-BE49-F238E27FC236}">
              <a16:creationId xmlns:a16="http://schemas.microsoft.com/office/drawing/2014/main" id="{B5960A7E-50C7-4386-88C3-737347DBEEF1}"/>
            </a:ext>
          </a:extLst>
        </xdr:cNvPr>
        <xdr:cNvCxnSpPr>
          <a:cxnSpLocks noChangeShapeType="1"/>
        </xdr:cNvCxnSpPr>
      </xdr:nvCxnSpPr>
      <xdr:spPr bwMode="auto">
        <a:xfrm>
          <a:off x="8968740" y="4191000"/>
          <a:ext cx="0" cy="419100"/>
        </a:xfrm>
        <a:prstGeom prst="straightConnector1">
          <a:avLst/>
        </a:prstGeom>
        <a:noFill/>
        <a:ln w="9525">
          <a:solidFill>
            <a:srgbClr val="000000"/>
          </a:solidFill>
          <a:round/>
          <a:headEnd/>
          <a:tailEnd type="triangle" w="med" len="med"/>
        </a:ln>
      </xdr:spPr>
    </xdr:cxnSp>
    <xdr:clientData/>
  </xdr:twoCellAnchor>
  <mc:AlternateContent xmlns:mc="http://schemas.openxmlformats.org/markup-compatibility/2006">
    <mc:Choice xmlns:a14="http://schemas.microsoft.com/office/drawing/2010/main" Requires="a14">
      <xdr:twoCellAnchor editAs="oneCell">
        <xdr:from>
          <xdr:col>2</xdr:col>
          <xdr:colOff>289560</xdr:colOff>
          <xdr:row>21</xdr:row>
          <xdr:rowOff>60960</xdr:rowOff>
        </xdr:from>
        <xdr:to>
          <xdr:col>3</xdr:col>
          <xdr:colOff>670560</xdr:colOff>
          <xdr:row>25</xdr:row>
          <xdr:rowOff>22860</xdr:rowOff>
        </xdr:to>
        <xdr:sp macro="" textlink="">
          <xdr:nvSpPr>
            <xdr:cNvPr id="2049" name="UKShow"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312420</xdr:colOff>
          <xdr:row>21</xdr:row>
          <xdr:rowOff>45720</xdr:rowOff>
        </xdr:from>
        <xdr:to>
          <xdr:col>5</xdr:col>
          <xdr:colOff>640080</xdr:colOff>
          <xdr:row>25</xdr:row>
          <xdr:rowOff>22860</xdr:rowOff>
        </xdr:to>
        <xdr:sp macro="" textlink="">
          <xdr:nvSpPr>
            <xdr:cNvPr id="2050" name="USShow"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350520</xdr:colOff>
          <xdr:row>21</xdr:row>
          <xdr:rowOff>38100</xdr:rowOff>
        </xdr:from>
        <xdr:to>
          <xdr:col>7</xdr:col>
          <xdr:colOff>640080</xdr:colOff>
          <xdr:row>25</xdr:row>
          <xdr:rowOff>0</xdr:rowOff>
        </xdr:to>
        <xdr:sp macro="" textlink="">
          <xdr:nvSpPr>
            <xdr:cNvPr id="2051" name="GermanyShow"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228600</xdr:colOff>
          <xdr:row>3</xdr:row>
          <xdr:rowOff>45720</xdr:rowOff>
        </xdr:from>
        <xdr:to>
          <xdr:col>9</xdr:col>
          <xdr:colOff>297180</xdr:colOff>
          <xdr:row>7</xdr:row>
          <xdr:rowOff>0</xdr:rowOff>
        </xdr:to>
        <xdr:sp macro="" textlink="">
          <xdr:nvSpPr>
            <xdr:cNvPr id="2052" name="Back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49</xdr:row>
          <xdr:rowOff>99060</xdr:rowOff>
        </xdr:from>
        <xdr:to>
          <xdr:col>1</xdr:col>
          <xdr:colOff>1318260</xdr:colOff>
          <xdr:row>49</xdr:row>
          <xdr:rowOff>601980</xdr:rowOff>
        </xdr:to>
        <xdr:sp macro="" textlink="">
          <xdr:nvSpPr>
            <xdr:cNvPr id="2053" name="RestoreDefaults"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89</xdr:row>
          <xdr:rowOff>106680</xdr:rowOff>
        </xdr:from>
        <xdr:to>
          <xdr:col>6</xdr:col>
          <xdr:colOff>754380</xdr:colOff>
          <xdr:row>91</xdr:row>
          <xdr:rowOff>60960</xdr:rowOff>
        </xdr:to>
        <xdr:sp macro="" textlink="">
          <xdr:nvSpPr>
            <xdr:cNvPr id="2054" name="RestoreDefaults1"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259080</xdr:colOff>
          <xdr:row>39</xdr:row>
          <xdr:rowOff>121920</xdr:rowOff>
        </xdr:from>
        <xdr:to>
          <xdr:col>7</xdr:col>
          <xdr:colOff>45720</xdr:colOff>
          <xdr:row>42</xdr:row>
          <xdr:rowOff>137160</xdr:rowOff>
        </xdr:to>
        <xdr:sp macro="" textlink="">
          <xdr:nvSpPr>
            <xdr:cNvPr id="3073" name="Back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236220</xdr:colOff>
          <xdr:row>37</xdr:row>
          <xdr:rowOff>114300</xdr:rowOff>
        </xdr:from>
        <xdr:to>
          <xdr:col>7</xdr:col>
          <xdr:colOff>30480</xdr:colOff>
          <xdr:row>40</xdr:row>
          <xdr:rowOff>137160</xdr:rowOff>
        </xdr:to>
        <xdr:sp macro="" textlink="">
          <xdr:nvSpPr>
            <xdr:cNvPr id="4097" name="Back2"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236220</xdr:colOff>
          <xdr:row>39</xdr:row>
          <xdr:rowOff>114300</xdr:rowOff>
        </xdr:from>
        <xdr:to>
          <xdr:col>7</xdr:col>
          <xdr:colOff>30480</xdr:colOff>
          <xdr:row>42</xdr:row>
          <xdr:rowOff>137160</xdr:rowOff>
        </xdr:to>
        <xdr:sp macro="" textlink="">
          <xdr:nvSpPr>
            <xdr:cNvPr id="5121" name="Back3"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601980</xdr:colOff>
          <xdr:row>1</xdr:row>
          <xdr:rowOff>76200</xdr:rowOff>
        </xdr:from>
        <xdr:to>
          <xdr:col>8</xdr:col>
          <xdr:colOff>1280160</xdr:colOff>
          <xdr:row>5</xdr:row>
          <xdr:rowOff>30480</xdr:rowOff>
        </xdr:to>
        <xdr:sp macro="" textlink="">
          <xdr:nvSpPr>
            <xdr:cNvPr id="6145" name="Back5"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403860</xdr:colOff>
          <xdr:row>0</xdr:row>
          <xdr:rowOff>83820</xdr:rowOff>
        </xdr:from>
        <xdr:to>
          <xdr:col>5</xdr:col>
          <xdr:colOff>182880</xdr:colOff>
          <xdr:row>3</xdr:row>
          <xdr:rowOff>30480</xdr:rowOff>
        </xdr:to>
        <xdr:sp macro="" textlink="">
          <xdr:nvSpPr>
            <xdr:cNvPr id="8193" name="Back6" hidden="1">
              <a:extLst>
                <a:ext uri="{63B3BB69-23CF-44E3-9099-C40C66FF867C}">
                  <a14:compatExt spid="_x0000_s8193"/>
                </a:ext>
                <a:ext uri="{FF2B5EF4-FFF2-40B4-BE49-F238E27FC236}">
                  <a16:creationId xmlns:a16="http://schemas.microsoft.com/office/drawing/2014/main" id="{00000000-0008-0000-0600-000001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762000</xdr:colOff>
          <xdr:row>0</xdr:row>
          <xdr:rowOff>45720</xdr:rowOff>
        </xdr:from>
        <xdr:to>
          <xdr:col>5</xdr:col>
          <xdr:colOff>822960</xdr:colOff>
          <xdr:row>2</xdr:row>
          <xdr:rowOff>83820</xdr:rowOff>
        </xdr:to>
        <xdr:sp macro="" textlink="">
          <xdr:nvSpPr>
            <xdr:cNvPr id="9217" name="BackToMainPEA" hidden="1">
              <a:extLst>
                <a:ext uri="{63B3BB69-23CF-44E3-9099-C40C66FF867C}">
                  <a14:compatExt spid="_x0000_s9217"/>
                </a:ext>
                <a:ext uri="{FF2B5EF4-FFF2-40B4-BE49-F238E27FC236}">
                  <a16:creationId xmlns:a16="http://schemas.microsoft.com/office/drawing/2014/main" id="{00000000-0008-0000-0800-00000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0</xdr:row>
          <xdr:rowOff>45720</xdr:rowOff>
        </xdr:from>
        <xdr:to>
          <xdr:col>4</xdr:col>
          <xdr:colOff>426720</xdr:colOff>
          <xdr:row>2</xdr:row>
          <xdr:rowOff>83820</xdr:rowOff>
        </xdr:to>
        <xdr:sp macro="" textlink="">
          <xdr:nvSpPr>
            <xdr:cNvPr id="9219" name="PEA_EIQ_Listmaker1" hidden="1">
              <a:extLst>
                <a:ext uri="{63B3BB69-23CF-44E3-9099-C40C66FF867C}">
                  <a14:compatExt spid="_x0000_s9219"/>
                </a:ext>
                <a:ext uri="{FF2B5EF4-FFF2-40B4-BE49-F238E27FC236}">
                  <a16:creationId xmlns:a16="http://schemas.microsoft.com/office/drawing/2014/main" id="{00000000-0008-0000-0800-00000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24</xdr:col>
          <xdr:colOff>0</xdr:colOff>
          <xdr:row>0</xdr:row>
          <xdr:rowOff>83820</xdr:rowOff>
        </xdr:from>
        <xdr:to>
          <xdr:col>25</xdr:col>
          <xdr:colOff>525780</xdr:colOff>
          <xdr:row>2</xdr:row>
          <xdr:rowOff>106680</xdr:rowOff>
        </xdr:to>
        <xdr:sp macro="" textlink="">
          <xdr:nvSpPr>
            <xdr:cNvPr id="10241" name="BackToMainPEA" hidden="1">
              <a:extLst>
                <a:ext uri="{63B3BB69-23CF-44E3-9099-C40C66FF867C}">
                  <a14:compatExt spid="_x0000_s10241"/>
                </a:ext>
                <a:ext uri="{FF2B5EF4-FFF2-40B4-BE49-F238E27FC236}">
                  <a16:creationId xmlns:a16="http://schemas.microsoft.com/office/drawing/2014/main" id="{00000000-0008-0000-0900-00000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9e754b4b14f4e748/Documents/Jon/Consultancy/REACT%20Consultancy/Data/Update%20inflators201106%20factory%20-%20Egypt%20New%20Valley%5eJ%20Matruh%5eJ%20North%20Sinai.xlsm" TargetMode="External"/><Relationship Id="rId1" Type="http://schemas.openxmlformats.org/officeDocument/2006/relationships/externalLinkPath" Target="https://d.docs.live.net/9e754b4b14f4e748/Documents/Jon/Consultancy/REACT%20Consultancy/Data/Update%20inflators201106%20factory%20-%20Egypt%20New%20Valley%5eJ%20Matruh%5eJ%20North%20Sina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Current control strategy"/>
      <sheetName val="Land use"/>
      <sheetName val="Production - Inputs"/>
      <sheetName val="Marketing - Inputs"/>
      <sheetName val="Exports - Inputs"/>
      <sheetName val="Main - Externalities"/>
      <sheetName val="Integration Inputs"/>
      <sheetName val="UK Deflator"/>
      <sheetName val="US Deflator"/>
      <sheetName val="German Deflator"/>
      <sheetName val="Chemical EIQ and Costs"/>
      <sheetName val="GDP Pop Data"/>
      <sheetName val="Summary"/>
      <sheetName val="Current Domestic Value"/>
      <sheetName val="Current Export Value"/>
      <sheetName val="Future Export Value"/>
      <sheetName val="Flies and Factory"/>
      <sheetName val="Background data"/>
      <sheetName val="Prod and Marketing - Output"/>
      <sheetName val="Map - large scale"/>
      <sheetName val="Unit costs"/>
      <sheetName val="All Pesticide Costs"/>
      <sheetName val="COVER SPRAY SUPP"/>
      <sheetName val="BAIT SUPP"/>
      <sheetName val="SIT SUPP"/>
      <sheetName val="BCA COVER SPRAY"/>
      <sheetName val="BCA BAIT SUPP"/>
      <sheetName val="BCA SIT SUPP"/>
      <sheetName val="Benefits and costs by sector"/>
      <sheetName val="Summary &amp; Graphs"/>
      <sheetName val="Sheet1"/>
    </sheetNames>
    <sheetDataSet>
      <sheetData sheetId="0"/>
      <sheetData sheetId="1">
        <row r="5">
          <cell r="C5" t="str">
            <v>Pesticide cover sprays</v>
          </cell>
        </row>
      </sheetData>
      <sheetData sheetId="2">
        <row r="11">
          <cell r="BK11" t="str">
            <v>Egypt</v>
          </cell>
        </row>
        <row r="12">
          <cell r="BK12" t="str">
            <v>New Valley, Matruh, North Sinai</v>
          </cell>
        </row>
        <row r="13">
          <cell r="BK13">
            <v>585.74693877551022</v>
          </cell>
        </row>
        <row r="14">
          <cell r="BK14">
            <v>117.14938775510205</v>
          </cell>
        </row>
        <row r="15">
          <cell r="BK15">
            <v>0</v>
          </cell>
        </row>
        <row r="16">
          <cell r="BK16">
            <v>0</v>
          </cell>
        </row>
        <row r="18">
          <cell r="BK18">
            <v>25375</v>
          </cell>
        </row>
        <row r="19">
          <cell r="BK19">
            <v>0</v>
          </cell>
        </row>
      </sheetData>
      <sheetData sheetId="3">
        <row r="21">
          <cell r="N21">
            <v>2.5944106051666499E-2</v>
          </cell>
        </row>
      </sheetData>
      <sheetData sheetId="4"/>
      <sheetData sheetId="5"/>
      <sheetData sheetId="6"/>
      <sheetData sheetId="7"/>
      <sheetData sheetId="8">
        <row r="6">
          <cell r="B6" t="str">
            <v>1996-97</v>
          </cell>
        </row>
      </sheetData>
      <sheetData sheetId="9"/>
      <sheetData sheetId="10"/>
      <sheetData sheetId="11"/>
      <sheetData sheetId="12"/>
      <sheetData sheetId="13"/>
      <sheetData sheetId="14"/>
      <sheetData sheetId="15"/>
      <sheetData sheetId="16"/>
      <sheetData sheetId="17">
        <row r="3">
          <cell r="R3" t="str">
            <v>Yes</v>
          </cell>
        </row>
        <row r="4">
          <cell r="R4" t="str">
            <v>No</v>
          </cell>
        </row>
        <row r="8">
          <cell r="C8" t="str">
            <v>Yes</v>
          </cell>
        </row>
        <row r="11">
          <cell r="C11">
            <v>0.33</v>
          </cell>
        </row>
        <row r="13">
          <cell r="C13">
            <v>6.6307851308551431</v>
          </cell>
        </row>
        <row r="18">
          <cell r="C18">
            <v>0.33</v>
          </cell>
        </row>
      </sheetData>
      <sheetData sheetId="18">
        <row r="5">
          <cell r="C5">
            <v>15</v>
          </cell>
        </row>
        <row r="6">
          <cell r="C6">
            <v>0.09</v>
          </cell>
        </row>
        <row r="9">
          <cell r="C9">
            <v>0.79</v>
          </cell>
        </row>
        <row r="12">
          <cell r="C12">
            <v>5.0000000000000001E-3</v>
          </cell>
        </row>
        <row r="13">
          <cell r="C13">
            <v>5.0000000000000001E-3</v>
          </cell>
        </row>
      </sheetData>
      <sheetData sheetId="19">
        <row r="3">
          <cell r="T3">
            <v>3.2898929336195288</v>
          </cell>
          <cell r="AC3">
            <v>4.6188480950392714</v>
          </cell>
        </row>
      </sheetData>
      <sheetData sheetId="20"/>
      <sheetData sheetId="21"/>
      <sheetData sheetId="22"/>
      <sheetData sheetId="23"/>
      <sheetData sheetId="24"/>
      <sheetData sheetId="25"/>
      <sheetData sheetId="26">
        <row r="27">
          <cell r="C27">
            <v>977.94256574183873</v>
          </cell>
        </row>
        <row r="28">
          <cell r="C28">
            <v>27.309025466769242</v>
          </cell>
        </row>
      </sheetData>
      <sheetData sheetId="27">
        <row r="27">
          <cell r="C27">
            <v>1062.323438384949</v>
          </cell>
        </row>
        <row r="28">
          <cell r="C28">
            <v>20.827170828965382</v>
          </cell>
        </row>
      </sheetData>
      <sheetData sheetId="28">
        <row r="28">
          <cell r="C28">
            <v>1080.8951375165361</v>
          </cell>
        </row>
        <row r="29">
          <cell r="C29">
            <v>31.876123956718757</v>
          </cell>
        </row>
      </sheetData>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ana_larcher ana_larcher" id="{847CCE81-880D-44F9-9FAD-C2EE884287F1}" userId="38b25d0c4578bb5d" providerId="Windows Live"/>
  <person displayName="Ana Larcher Carvalho" id="{5BA11D79-4D8B-409E-AA40-FC3368BD1B56}" userId="S::aclns@iscte-iul.pt::87a5af2e-d5ab-40ee-a96c-851050ee3fb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R78" dT="2023-07-19T12:14:13.40" personId="{847CCE81-880D-44F9-9FAD-C2EE884287F1}" id="{C71DD576-B931-49DC-BB8F-C7A280D8C9E7}">
    <text>https://cropscience.bayer.pt/internet/produtos/produto.asp?id_produto=277#volumehttps://cropscience.bayer.pt/internet/produtos/produto.asp?id_produto=277#volume</text>
    <extLst>
      <x:ext xmlns:xltc2="http://schemas.microsoft.com/office/spreadsheetml/2020/threadedcomments2" uri="{F7C98A9C-CBB3-438F-8F68-D28B6AF4A901}">
        <xltc2:checksum>4017943996</xltc2:checksum>
        <xltc2:hyperlink startIndex="0" length="160" url="https://cropscience.bayer.pt/internet/produtos/produto.asp?id_produto=277#volumehttps://cropscience.bayer.pt/internet/produtos/produto.asp?id_produto=277#volume"/>
      </x:ext>
    </extLst>
  </threadedComment>
  <threadedComment ref="AB79" dT="2023-09-13T11:32:28.96" personId="{5BA11D79-4D8B-409E-AA40-FC3368BD1B56}" id="{9A383BD8-A832-4698-8EE2-CCD5F9C27314}">
    <text>Estimate ; input correct number</text>
  </threadedComment>
  <threadedComment ref="AC79" dT="2023-09-13T11:32:28.96" personId="{5BA11D79-4D8B-409E-AA40-FC3368BD1B56}" id="{79B81D55-3E6B-41B4-92A5-7F719E051A0C}">
    <text>Estimate ; input correct number</text>
  </threadedComment>
  <threadedComment ref="AD79" dT="2023-09-13T11:32:28.96" personId="{5BA11D79-4D8B-409E-AA40-FC3368BD1B56}" id="{A52D0F23-4C5A-446B-B484-3705609B2B06}">
    <text>Estimate ; input correct number</text>
  </threadedComment>
  <threadedComment ref="AE79" dT="2023-09-13T11:32:28.96" personId="{5BA11D79-4D8B-409E-AA40-FC3368BD1B56}" id="{AAC5CA55-1274-43CD-AB90-5A7289631D05}">
    <text>Estimate ; input correct number</text>
  </threadedComment>
  <threadedComment ref="AF79" dT="2023-09-13T11:32:28.96" personId="{5BA11D79-4D8B-409E-AA40-FC3368BD1B56}" id="{0CB0A726-45E8-47F3-B289-6201E501BD71}">
    <text>Estimate ; input correct number</text>
  </threadedComment>
  <threadedComment ref="AG79" dT="2023-09-13T11:32:28.96" personId="{5BA11D79-4D8B-409E-AA40-FC3368BD1B56}" id="{E2D6C4C0-5AB8-4330-B3C2-9C58D9A0B75B}">
    <text>Estimate ; input correct number</text>
  </threadedComment>
  <threadedComment ref="AH79" dT="2023-09-13T11:32:28.96" personId="{5BA11D79-4D8B-409E-AA40-FC3368BD1B56}" id="{CE7A2F81-C27F-4027-9D6E-72F7132B3531}">
    <text>Estimate ; input correct number</text>
  </threadedComment>
  <threadedComment ref="AI79" dT="2023-09-13T11:32:28.96" personId="{5BA11D79-4D8B-409E-AA40-FC3368BD1B56}" id="{5DC75CB4-F276-48E2-8613-E4651A74961C}">
    <text>Estimate ; input correct number</text>
  </threadedComment>
  <threadedComment ref="AJ79" dT="2023-09-13T11:32:28.96" personId="{5BA11D79-4D8B-409E-AA40-FC3368BD1B56}" id="{41AD514A-7B96-48FE-9ACC-A8A0F4CF7408}">
    <text>Estimate ; input correct number</text>
  </threadedComment>
  <threadedComment ref="AK79" dT="2023-09-13T11:32:28.96" personId="{5BA11D79-4D8B-409E-AA40-FC3368BD1B56}" id="{A70F206F-2399-4D0F-AD06-E19297406231}">
    <text>Estimate ; input correct number</text>
  </threadedComment>
  <threadedComment ref="AL79" dT="2023-09-13T11:32:28.96" personId="{5BA11D79-4D8B-409E-AA40-FC3368BD1B56}" id="{22C4D43C-FEBE-4FD7-BF0B-FC1BAE7B748B}">
    <text>Estimate ; input correct number</text>
  </threadedComment>
</ThreadedComments>
</file>

<file path=xl/worksheets/_rels/sheet1.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ontrol" Target="../activeX/activeX1.xml"/><Relationship Id="rId7" Type="http://schemas.openxmlformats.org/officeDocument/2006/relationships/control" Target="../activeX/activeX3.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image" Target="../media/image2.emf"/><Relationship Id="rId5" Type="http://schemas.openxmlformats.org/officeDocument/2006/relationships/control" Target="../activeX/activeX2.xml"/><Relationship Id="rId10" Type="http://schemas.openxmlformats.org/officeDocument/2006/relationships/image" Target="../media/image4.emf"/><Relationship Id="rId4" Type="http://schemas.openxmlformats.org/officeDocument/2006/relationships/image" Target="../media/image1.emf"/><Relationship Id="rId9" Type="http://schemas.openxmlformats.org/officeDocument/2006/relationships/control" Target="../activeX/activeX4.xml"/></Relationships>
</file>

<file path=xl/worksheets/_rels/sheet2.xml.rels><?xml version="1.0" encoding="UTF-8" standalone="yes"?>
<Relationships xmlns="http://schemas.openxmlformats.org/package/2006/relationships"><Relationship Id="rId8" Type="http://schemas.openxmlformats.org/officeDocument/2006/relationships/image" Target="../media/image16.emf"/><Relationship Id="rId13" Type="http://schemas.openxmlformats.org/officeDocument/2006/relationships/control" Target="../activeX/activeX10.xml"/><Relationship Id="rId3" Type="http://schemas.openxmlformats.org/officeDocument/2006/relationships/control" Target="../activeX/activeX5.xml"/><Relationship Id="rId7" Type="http://schemas.openxmlformats.org/officeDocument/2006/relationships/control" Target="../activeX/activeX7.xml"/><Relationship Id="rId12" Type="http://schemas.openxmlformats.org/officeDocument/2006/relationships/image" Target="../media/image18.emf"/><Relationship Id="rId2" Type="http://schemas.openxmlformats.org/officeDocument/2006/relationships/vmlDrawing" Target="../drawings/vmlDrawing2.vml"/><Relationship Id="rId1" Type="http://schemas.openxmlformats.org/officeDocument/2006/relationships/drawing" Target="../drawings/drawing2.xml"/><Relationship Id="rId6" Type="http://schemas.openxmlformats.org/officeDocument/2006/relationships/image" Target="../media/image15.emf"/><Relationship Id="rId11" Type="http://schemas.openxmlformats.org/officeDocument/2006/relationships/control" Target="../activeX/activeX9.xml"/><Relationship Id="rId5" Type="http://schemas.openxmlformats.org/officeDocument/2006/relationships/control" Target="../activeX/activeX6.xml"/><Relationship Id="rId15" Type="http://schemas.openxmlformats.org/officeDocument/2006/relationships/comments" Target="../comments1.xml"/><Relationship Id="rId10" Type="http://schemas.openxmlformats.org/officeDocument/2006/relationships/image" Target="../media/image17.emf"/><Relationship Id="rId4" Type="http://schemas.openxmlformats.org/officeDocument/2006/relationships/image" Target="../media/image14.emf"/><Relationship Id="rId9" Type="http://schemas.openxmlformats.org/officeDocument/2006/relationships/control" Target="../activeX/activeX8.xml"/><Relationship Id="rId14" Type="http://schemas.openxmlformats.org/officeDocument/2006/relationships/image" Target="../media/image19.emf"/></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ofx.com/en-gb/forex-news/historical-exchange-rates/" TargetMode="External"/><Relationship Id="rId1" Type="http://schemas.openxmlformats.org/officeDocument/2006/relationships/hyperlink" Target="https://www.gov.uk/government/uploads/system/uploads/attachment_data/file/624527/GDP_Deflators_Qtrly_National_Accounts_June_2017_update.csv/preview" TargetMode="External"/><Relationship Id="rId6" Type="http://schemas.openxmlformats.org/officeDocument/2006/relationships/image" Target="../media/image20.emf"/><Relationship Id="rId5" Type="http://schemas.openxmlformats.org/officeDocument/2006/relationships/control" Target="../activeX/activeX11.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ntrol" Target="../activeX/activeX12.xml"/><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image" Target="../media/image21.emf"/></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hyperlink" Target="http://www.oanda.com/convert/fxhistory" TargetMode="External"/><Relationship Id="rId6" Type="http://schemas.openxmlformats.org/officeDocument/2006/relationships/image" Target="../media/image21.emf"/><Relationship Id="rId5" Type="http://schemas.openxmlformats.org/officeDocument/2006/relationships/control" Target="../activeX/activeX13.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6" Type="http://schemas.openxmlformats.org/officeDocument/2006/relationships/hyperlink" Target="http://sitem.herts.ac.uk/aeru/footprint/en/index.htm" TargetMode="External"/><Relationship Id="rId21" Type="http://schemas.openxmlformats.org/officeDocument/2006/relationships/hyperlink" Target="http://sitem.herts.ac.uk/aeru/footprint/en/index.htm" TargetMode="External"/><Relationship Id="rId34" Type="http://schemas.openxmlformats.org/officeDocument/2006/relationships/hyperlink" Target="http://sitem.herts.ac.uk/aeru/footprint/en/index.htm" TargetMode="External"/><Relationship Id="rId42" Type="http://schemas.openxmlformats.org/officeDocument/2006/relationships/hyperlink" Target="http://sitem.herts.ac.uk/aeru/footprint/en/index.htm" TargetMode="External"/><Relationship Id="rId47" Type="http://schemas.openxmlformats.org/officeDocument/2006/relationships/hyperlink" Target="http://sitem.herts.ac.uk/aeru/footprint/en/index.htm" TargetMode="External"/><Relationship Id="rId50" Type="http://schemas.openxmlformats.org/officeDocument/2006/relationships/hyperlink" Target="http://sitem.herts.ac.uk/aeru/footprint/en/index.htm" TargetMode="External"/><Relationship Id="rId55" Type="http://schemas.openxmlformats.org/officeDocument/2006/relationships/hyperlink" Target="http://sitem.herts.ac.uk/aeru/footprint/en/index.htm" TargetMode="External"/><Relationship Id="rId63" Type="http://schemas.openxmlformats.org/officeDocument/2006/relationships/drawing" Target="../drawings/drawing6.xml"/><Relationship Id="rId7" Type="http://schemas.openxmlformats.org/officeDocument/2006/relationships/hyperlink" Target="http://sitem.herts.ac.uk/aeru/footprint/en/index.htm" TargetMode="External"/><Relationship Id="rId2" Type="http://schemas.openxmlformats.org/officeDocument/2006/relationships/hyperlink" Target="http://sitem.herts.ac.uk/aeru/footprint/en/index.htm" TargetMode="External"/><Relationship Id="rId16" Type="http://schemas.openxmlformats.org/officeDocument/2006/relationships/hyperlink" Target="http://sitem.herts.ac.uk/aeru/footprint/en/index.htm" TargetMode="External"/><Relationship Id="rId29" Type="http://schemas.openxmlformats.org/officeDocument/2006/relationships/hyperlink" Target="http://sitem.herts.ac.uk/aeru/footprint/en/index.htm" TargetMode="External"/><Relationship Id="rId11" Type="http://schemas.openxmlformats.org/officeDocument/2006/relationships/hyperlink" Target="http://sitem.herts.ac.uk/aeru/footprint/en/index.htm" TargetMode="External"/><Relationship Id="rId24" Type="http://schemas.openxmlformats.org/officeDocument/2006/relationships/hyperlink" Target="http://sitem.herts.ac.uk/aeru/footprint/en/index.htm" TargetMode="External"/><Relationship Id="rId32" Type="http://schemas.openxmlformats.org/officeDocument/2006/relationships/hyperlink" Target="http://sitem.herts.ac.uk/aeru/footprint/en/index.htm" TargetMode="External"/><Relationship Id="rId37" Type="http://schemas.openxmlformats.org/officeDocument/2006/relationships/hyperlink" Target="http://sitem.herts.ac.uk/aeru/footprint/en/index.htm" TargetMode="External"/><Relationship Id="rId40" Type="http://schemas.openxmlformats.org/officeDocument/2006/relationships/hyperlink" Target="http://sitem.herts.ac.uk/aeru/footprint/en/index.htm" TargetMode="External"/><Relationship Id="rId45" Type="http://schemas.openxmlformats.org/officeDocument/2006/relationships/hyperlink" Target="http://sitem.herts.ac.uk/aeru/footprint/en/index.htm" TargetMode="External"/><Relationship Id="rId53" Type="http://schemas.openxmlformats.org/officeDocument/2006/relationships/hyperlink" Target="http://sitem.herts.ac.uk/aeru/footprint/en/index.htm" TargetMode="External"/><Relationship Id="rId58" Type="http://schemas.openxmlformats.org/officeDocument/2006/relationships/hyperlink" Target="http://sitem.herts.ac.uk/aeru/footprint/en/index.htm" TargetMode="External"/><Relationship Id="rId66" Type="http://schemas.openxmlformats.org/officeDocument/2006/relationships/image" Target="../media/image16.emf"/><Relationship Id="rId5" Type="http://schemas.openxmlformats.org/officeDocument/2006/relationships/hyperlink" Target="http://sitem.herts.ac.uk/aeru/footprint/en/index.htm" TargetMode="External"/><Relationship Id="rId61" Type="http://schemas.openxmlformats.org/officeDocument/2006/relationships/hyperlink" Target="http://sitem.herts.ac.uk/aeru/footprint/en/index.htm" TargetMode="External"/><Relationship Id="rId19" Type="http://schemas.openxmlformats.org/officeDocument/2006/relationships/hyperlink" Target="http://sitem.herts.ac.uk/aeru/footprint/en/index.htm" TargetMode="External"/><Relationship Id="rId14" Type="http://schemas.openxmlformats.org/officeDocument/2006/relationships/hyperlink" Target="http://sitem.herts.ac.uk/aeru/footprint/en/index.htm" TargetMode="External"/><Relationship Id="rId22" Type="http://schemas.openxmlformats.org/officeDocument/2006/relationships/hyperlink" Target="http://sitem.herts.ac.uk/aeru/footprint/en/index.htm" TargetMode="External"/><Relationship Id="rId27" Type="http://schemas.openxmlformats.org/officeDocument/2006/relationships/hyperlink" Target="http://sitem.herts.ac.uk/aeru/footprint/en/index.htm" TargetMode="External"/><Relationship Id="rId30" Type="http://schemas.openxmlformats.org/officeDocument/2006/relationships/hyperlink" Target="http://sitem.herts.ac.uk/aeru/footprint/en/index.htm" TargetMode="External"/><Relationship Id="rId35" Type="http://schemas.openxmlformats.org/officeDocument/2006/relationships/hyperlink" Target="http://sitem.herts.ac.uk/aeru/footprint/en/index.htm" TargetMode="External"/><Relationship Id="rId43" Type="http://schemas.openxmlformats.org/officeDocument/2006/relationships/hyperlink" Target="http://sitem.herts.ac.uk/aeru/footprint/en/index.htm" TargetMode="External"/><Relationship Id="rId48" Type="http://schemas.openxmlformats.org/officeDocument/2006/relationships/hyperlink" Target="http://sitem.herts.ac.uk/aeru/footprint/en/index.htm" TargetMode="External"/><Relationship Id="rId56" Type="http://schemas.openxmlformats.org/officeDocument/2006/relationships/hyperlink" Target="http://sitem.herts.ac.uk/aeru/footprint/en/index.htm" TargetMode="External"/><Relationship Id="rId64" Type="http://schemas.openxmlformats.org/officeDocument/2006/relationships/vmlDrawing" Target="../drawings/vmlDrawing6.vml"/><Relationship Id="rId8" Type="http://schemas.openxmlformats.org/officeDocument/2006/relationships/hyperlink" Target="http://sitem.herts.ac.uk/aeru/footprint/en/index.htm" TargetMode="External"/><Relationship Id="rId51" Type="http://schemas.openxmlformats.org/officeDocument/2006/relationships/hyperlink" Target="http://sitem.herts.ac.uk/aeru/footprint/en/index.htm" TargetMode="External"/><Relationship Id="rId3" Type="http://schemas.openxmlformats.org/officeDocument/2006/relationships/hyperlink" Target="http://sitem.herts.ac.uk/aeru/footprint/en/index.htm" TargetMode="External"/><Relationship Id="rId12" Type="http://schemas.openxmlformats.org/officeDocument/2006/relationships/hyperlink" Target="http://sitem.herts.ac.uk/aeru/footprint/en/index.htm" TargetMode="External"/><Relationship Id="rId17" Type="http://schemas.openxmlformats.org/officeDocument/2006/relationships/hyperlink" Target="http://sitem.herts.ac.uk/aeru/footprint/en/index.htm" TargetMode="External"/><Relationship Id="rId25" Type="http://schemas.openxmlformats.org/officeDocument/2006/relationships/hyperlink" Target="http://sitem.herts.ac.uk/aeru/footprint/en/index.htm" TargetMode="External"/><Relationship Id="rId33" Type="http://schemas.openxmlformats.org/officeDocument/2006/relationships/hyperlink" Target="http://sitem.herts.ac.uk/aeru/footprint/en/index.htm" TargetMode="External"/><Relationship Id="rId38" Type="http://schemas.openxmlformats.org/officeDocument/2006/relationships/hyperlink" Target="http://sitem.herts.ac.uk/aeru/footprint/en/index.htm" TargetMode="External"/><Relationship Id="rId46" Type="http://schemas.openxmlformats.org/officeDocument/2006/relationships/hyperlink" Target="http://sitem.herts.ac.uk/aeru/footprint/en/index.htm" TargetMode="External"/><Relationship Id="rId59" Type="http://schemas.openxmlformats.org/officeDocument/2006/relationships/hyperlink" Target="http://sitem.herts.ac.uk/aeru/footprint/en/index.htm" TargetMode="External"/><Relationship Id="rId67" Type="http://schemas.openxmlformats.org/officeDocument/2006/relationships/comments" Target="../comments2.xml"/><Relationship Id="rId20" Type="http://schemas.openxmlformats.org/officeDocument/2006/relationships/hyperlink" Target="http://sitem.herts.ac.uk/aeru/footprint/en/index.htm" TargetMode="External"/><Relationship Id="rId41" Type="http://schemas.openxmlformats.org/officeDocument/2006/relationships/hyperlink" Target="http://sitem.herts.ac.uk/aeru/footprint/en/index.htm" TargetMode="External"/><Relationship Id="rId54" Type="http://schemas.openxmlformats.org/officeDocument/2006/relationships/hyperlink" Target="http://sitem.herts.ac.uk/aeru/footprint/en/index.htm" TargetMode="External"/><Relationship Id="rId62" Type="http://schemas.openxmlformats.org/officeDocument/2006/relationships/printerSettings" Target="../printerSettings/printerSettings2.bin"/><Relationship Id="rId1" Type="http://schemas.openxmlformats.org/officeDocument/2006/relationships/hyperlink" Target="http://www.pesticideinfo.org/Search_Chemicals.jsp" TargetMode="External"/><Relationship Id="rId6" Type="http://schemas.openxmlformats.org/officeDocument/2006/relationships/hyperlink" Target="http://sitem.herts.ac.uk/aeru/footprint/en/index.htm" TargetMode="External"/><Relationship Id="rId15" Type="http://schemas.openxmlformats.org/officeDocument/2006/relationships/hyperlink" Target="http://sitem.herts.ac.uk/aeru/footprint/en/index.htm" TargetMode="External"/><Relationship Id="rId23" Type="http://schemas.openxmlformats.org/officeDocument/2006/relationships/hyperlink" Target="http://sitem.herts.ac.uk/aeru/footprint/en/index.htm" TargetMode="External"/><Relationship Id="rId28" Type="http://schemas.openxmlformats.org/officeDocument/2006/relationships/hyperlink" Target="http://sitem.herts.ac.uk/aeru/footprint/en/index.htm" TargetMode="External"/><Relationship Id="rId36" Type="http://schemas.openxmlformats.org/officeDocument/2006/relationships/hyperlink" Target="http://sitem.herts.ac.uk/aeru/footprint/en/index.htm" TargetMode="External"/><Relationship Id="rId49" Type="http://schemas.openxmlformats.org/officeDocument/2006/relationships/hyperlink" Target="http://sitem.herts.ac.uk/aeru/footprint/en/index.htm" TargetMode="External"/><Relationship Id="rId57" Type="http://schemas.openxmlformats.org/officeDocument/2006/relationships/hyperlink" Target="http://sitem.herts.ac.uk/aeru/footprint/en/index.htm" TargetMode="External"/><Relationship Id="rId10" Type="http://schemas.openxmlformats.org/officeDocument/2006/relationships/hyperlink" Target="http://sitem.herts.ac.uk/aeru/footprint/en/index.htm" TargetMode="External"/><Relationship Id="rId31" Type="http://schemas.openxmlformats.org/officeDocument/2006/relationships/hyperlink" Target="http://sitem.herts.ac.uk/aeru/footprint/en/index.htm" TargetMode="External"/><Relationship Id="rId44" Type="http://schemas.openxmlformats.org/officeDocument/2006/relationships/hyperlink" Target="http://sitem.herts.ac.uk/aeru/footprint/en/index.htm" TargetMode="External"/><Relationship Id="rId52" Type="http://schemas.openxmlformats.org/officeDocument/2006/relationships/hyperlink" Target="http://sitem.herts.ac.uk/aeru/footprint/en/index.htm" TargetMode="External"/><Relationship Id="rId60" Type="http://schemas.openxmlformats.org/officeDocument/2006/relationships/hyperlink" Target="http://sitem.herts.ac.uk/aeru/footprint/en/index.htm" TargetMode="External"/><Relationship Id="rId65" Type="http://schemas.openxmlformats.org/officeDocument/2006/relationships/control" Target="../activeX/activeX14.xml"/><Relationship Id="rId4" Type="http://schemas.openxmlformats.org/officeDocument/2006/relationships/hyperlink" Target="http://sitem.herts.ac.uk/aeru/footprint/en/index.htm" TargetMode="External"/><Relationship Id="rId9" Type="http://schemas.openxmlformats.org/officeDocument/2006/relationships/hyperlink" Target="http://sitem.herts.ac.uk/aeru/footprint/en/index.htm" TargetMode="External"/><Relationship Id="rId13" Type="http://schemas.openxmlformats.org/officeDocument/2006/relationships/hyperlink" Target="http://sitem.herts.ac.uk/aeru/footprint/en/index.htm" TargetMode="External"/><Relationship Id="rId18" Type="http://schemas.openxmlformats.org/officeDocument/2006/relationships/hyperlink" Target="http://sitem.herts.ac.uk/aeru/footprint/en/index.htm" TargetMode="External"/><Relationship Id="rId39" Type="http://schemas.openxmlformats.org/officeDocument/2006/relationships/hyperlink" Target="http://sitem.herts.ac.uk/aeru/footprint/en/index.htm"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7" Type="http://schemas.openxmlformats.org/officeDocument/2006/relationships/comments" Target="../comments3.xml"/><Relationship Id="rId2" Type="http://schemas.openxmlformats.org/officeDocument/2006/relationships/printerSettings" Target="../printerSettings/printerSettings3.bin"/><Relationship Id="rId1" Type="http://schemas.openxmlformats.org/officeDocument/2006/relationships/hyperlink" Target="http://en.wikipedia.org/wiki/List_of_countries_by_GDP_%28PPP%29" TargetMode="External"/><Relationship Id="rId6" Type="http://schemas.openxmlformats.org/officeDocument/2006/relationships/image" Target="../media/image22.emf"/><Relationship Id="rId5" Type="http://schemas.openxmlformats.org/officeDocument/2006/relationships/control" Target="../activeX/activeX15.xml"/><Relationship Id="rId4"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openxmlformats.org/officeDocument/2006/relationships/hyperlink" Target="https://en.wikipedia.org/wiki/List_of_countries_by_GDP_(PPP)" TargetMode="External"/><Relationship Id="rId2" Type="http://schemas.openxmlformats.org/officeDocument/2006/relationships/hyperlink" Target="https://en.wikipedia.org/wiki/List_of_countries_and_dependencies_by_population" TargetMode="External"/><Relationship Id="rId1" Type="http://schemas.openxmlformats.org/officeDocument/2006/relationships/hyperlink" Target="https://en.wikipedia.org/wiki/List_of_countries_by_GDP_sector_composition" TargetMode="External"/></Relationships>
</file>

<file path=xl/worksheets/_rels/sheet9.xml.rels><?xml version="1.0" encoding="UTF-8" standalone="yes"?>
<Relationships xmlns="http://schemas.openxmlformats.org/package/2006/relationships"><Relationship Id="rId3" Type="http://schemas.openxmlformats.org/officeDocument/2006/relationships/control" Target="../activeX/activeX16.xml"/><Relationship Id="rId2" Type="http://schemas.openxmlformats.org/officeDocument/2006/relationships/vmlDrawing" Target="../drawings/vmlDrawing8.vml"/><Relationship Id="rId1" Type="http://schemas.openxmlformats.org/officeDocument/2006/relationships/drawing" Target="../drawings/drawing8.xml"/><Relationship Id="rId6" Type="http://schemas.openxmlformats.org/officeDocument/2006/relationships/image" Target="../media/image24.emf"/><Relationship Id="rId5" Type="http://schemas.openxmlformats.org/officeDocument/2006/relationships/control" Target="../activeX/activeX17.xml"/><Relationship Id="rId4" Type="http://schemas.openxmlformats.org/officeDocument/2006/relationships/image" Target="../media/image23.emf"/></Relationships>
</file>

<file path=xl/worksheets/_rels/sheet10.xml.rels><?xml version="1.0" encoding="UTF-8" standalone="yes"?>
<Relationships xmlns="http://schemas.openxmlformats.org/package/2006/relationships"><Relationship Id="rId3" Type="http://schemas.openxmlformats.org/officeDocument/2006/relationships/control" Target="../activeX/activeX18.xml"/><Relationship Id="rId2" Type="http://schemas.openxmlformats.org/officeDocument/2006/relationships/vmlDrawing" Target="../drawings/vmlDrawing9.vml"/><Relationship Id="rId1" Type="http://schemas.openxmlformats.org/officeDocument/2006/relationships/drawing" Target="../drawings/drawing9.xml"/><Relationship Id="rId5" Type="http://schemas.openxmlformats.org/officeDocument/2006/relationships/comments" Target="../comments4.xml"/><Relationship Id="rId4" Type="http://schemas.openxmlformats.org/officeDocument/2006/relationships/image" Target="../media/image25.emf"/></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usinflationcalculator.com/" TargetMode="External"/><Relationship Id="rId1" Type="http://schemas.openxmlformats.org/officeDocument/2006/relationships/hyperlink" Target="https://www.dadosmundiais.com/america/usa/inflacao.php" TargetMode="External"/><Relationship Id="rId6" Type="http://schemas.microsoft.com/office/2017/10/relationships/threadedComment" Target="../threadedComments/threadedComment1.xml"/><Relationship Id="rId5" Type="http://schemas.openxmlformats.org/officeDocument/2006/relationships/comments" Target="../comments5.xml"/><Relationship Id="rId4"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1EBA2-223B-4B8C-9A3F-D404FB2EE2DD}">
  <sheetPr codeName="Sheet25"/>
  <dimension ref="A1:N35"/>
  <sheetViews>
    <sheetView showGridLines="0" zoomScaleNormal="100" workbookViewId="0"/>
  </sheetViews>
  <sheetFormatPr defaultColWidth="9.109375" defaultRowHeight="13.2" x14ac:dyDescent="0.25"/>
  <cols>
    <col min="1" max="16384" width="9.109375" style="1"/>
  </cols>
  <sheetData>
    <row r="1" spans="1:14" ht="25.8" x14ac:dyDescent="0.5">
      <c r="B1" s="2" t="s">
        <v>0</v>
      </c>
    </row>
    <row r="2" spans="1:14" ht="13.8" thickBot="1" x14ac:dyDescent="0.3"/>
    <row r="3" spans="1:14" ht="13.8" thickTop="1" x14ac:dyDescent="0.25">
      <c r="B3" s="3"/>
      <c r="C3" s="4"/>
      <c r="D3" s="4"/>
      <c r="E3" s="4"/>
      <c r="F3" s="4"/>
      <c r="G3" s="4"/>
      <c r="H3" s="4"/>
      <c r="I3" s="4"/>
      <c r="J3" s="4"/>
      <c r="K3" s="4"/>
      <c r="L3" s="4"/>
      <c r="M3" s="4"/>
      <c r="N3" s="5"/>
    </row>
    <row r="4" spans="1:14" x14ac:dyDescent="0.25">
      <c r="B4" s="6"/>
      <c r="C4" s="7"/>
      <c r="D4" s="7"/>
      <c r="E4" s="7"/>
      <c r="F4" s="7"/>
      <c r="G4" s="7"/>
      <c r="H4" s="7"/>
      <c r="I4" s="7"/>
      <c r="J4" s="7"/>
      <c r="K4" s="7"/>
      <c r="L4" s="7"/>
      <c r="M4" s="7"/>
      <c r="N4" s="8"/>
    </row>
    <row r="5" spans="1:14" x14ac:dyDescent="0.25">
      <c r="A5" s="9"/>
      <c r="B5" s="6"/>
      <c r="C5" s="7"/>
      <c r="D5" s="7"/>
      <c r="E5" s="7"/>
      <c r="F5" s="7"/>
      <c r="G5" s="7"/>
      <c r="H5" s="7"/>
      <c r="I5" s="7"/>
      <c r="J5" s="7"/>
      <c r="K5" s="7"/>
      <c r="L5" s="7"/>
      <c r="M5" s="7"/>
      <c r="N5" s="8"/>
    </row>
    <row r="6" spans="1:14" x14ac:dyDescent="0.25">
      <c r="A6" s="9"/>
      <c r="B6" s="6"/>
      <c r="C6" s="7"/>
      <c r="D6" s="7"/>
      <c r="E6" s="7"/>
      <c r="F6" s="7"/>
      <c r="G6" s="7"/>
      <c r="H6" s="7"/>
      <c r="I6" s="7"/>
      <c r="J6" s="7"/>
      <c r="K6" s="7"/>
      <c r="L6" s="7"/>
      <c r="M6" s="7"/>
      <c r="N6" s="8"/>
    </row>
    <row r="7" spans="1:14" x14ac:dyDescent="0.25">
      <c r="A7" s="9"/>
      <c r="B7" s="6"/>
      <c r="C7" s="7"/>
      <c r="D7" s="7"/>
      <c r="E7" s="7"/>
      <c r="F7" s="7"/>
      <c r="G7" s="7"/>
      <c r="H7" s="7"/>
      <c r="I7" s="7"/>
      <c r="J7" s="7"/>
      <c r="K7" s="7"/>
      <c r="L7" s="7"/>
      <c r="M7" s="7"/>
      <c r="N7" s="8"/>
    </row>
    <row r="8" spans="1:14" x14ac:dyDescent="0.25">
      <c r="A8" s="9"/>
      <c r="B8" s="6"/>
      <c r="C8" s="7"/>
      <c r="D8" s="7"/>
      <c r="E8" s="7"/>
      <c r="F8" s="7"/>
      <c r="G8" s="7"/>
      <c r="H8" s="7"/>
      <c r="I8" s="7"/>
      <c r="J8" s="7"/>
      <c r="K8" s="7"/>
      <c r="L8" s="7"/>
      <c r="M8" s="7"/>
      <c r="N8" s="8"/>
    </row>
    <row r="9" spans="1:14" x14ac:dyDescent="0.25">
      <c r="A9" s="9"/>
      <c r="B9" s="6"/>
      <c r="C9" s="7"/>
      <c r="D9" s="7"/>
      <c r="E9" s="7"/>
      <c r="F9" s="7"/>
      <c r="G9" s="7"/>
      <c r="H9" s="7"/>
      <c r="I9" s="7"/>
      <c r="J9" s="7"/>
      <c r="K9" s="7"/>
      <c r="L9" s="7"/>
      <c r="M9" s="7"/>
      <c r="N9" s="8"/>
    </row>
    <row r="10" spans="1:14" x14ac:dyDescent="0.25">
      <c r="A10" s="9"/>
      <c r="B10" s="6"/>
      <c r="C10" s="7"/>
      <c r="D10" s="7"/>
      <c r="E10" s="7"/>
      <c r="F10" s="7"/>
      <c r="G10" s="7"/>
      <c r="H10" s="7"/>
      <c r="I10" s="7"/>
      <c r="J10" s="467"/>
      <c r="K10" s="7"/>
      <c r="L10" s="7"/>
      <c r="M10" s="7"/>
      <c r="N10" s="8"/>
    </row>
    <row r="11" spans="1:14" x14ac:dyDescent="0.25">
      <c r="A11" s="9"/>
      <c r="B11" s="6"/>
      <c r="C11" s="7"/>
      <c r="D11" s="7"/>
      <c r="E11" s="7"/>
      <c r="F11" s="7"/>
      <c r="G11" s="7"/>
      <c r="H11" s="7"/>
      <c r="I11" s="7"/>
      <c r="J11" s="467"/>
      <c r="K11" s="7"/>
      <c r="L11" s="7"/>
      <c r="M11" s="7"/>
      <c r="N11" s="8"/>
    </row>
    <row r="12" spans="1:14" x14ac:dyDescent="0.25">
      <c r="A12" s="9"/>
      <c r="B12" s="6"/>
      <c r="C12" s="7"/>
      <c r="D12" s="7"/>
      <c r="E12" s="10"/>
      <c r="F12" s="7"/>
      <c r="G12" s="7"/>
      <c r="H12" s="7"/>
      <c r="I12" s="7"/>
      <c r="J12" s="467"/>
      <c r="K12" s="7"/>
      <c r="L12" s="7"/>
      <c r="M12" s="7"/>
      <c r="N12" s="8"/>
    </row>
    <row r="13" spans="1:14" x14ac:dyDescent="0.25">
      <c r="A13" s="9"/>
      <c r="B13" s="6"/>
      <c r="C13" s="7"/>
      <c r="D13" s="7"/>
      <c r="E13" s="10"/>
      <c r="F13" s="7"/>
      <c r="G13" s="7"/>
      <c r="H13" s="7"/>
      <c r="I13" s="7"/>
      <c r="J13" s="467"/>
      <c r="K13" s="7"/>
      <c r="L13" s="7"/>
      <c r="M13" s="7"/>
      <c r="N13" s="8"/>
    </row>
    <row r="14" spans="1:14" x14ac:dyDescent="0.25">
      <c r="A14" s="9"/>
      <c r="B14" s="6"/>
      <c r="C14" s="7"/>
      <c r="D14" s="7"/>
      <c r="E14" s="10"/>
      <c r="F14" s="7"/>
      <c r="G14" s="7"/>
      <c r="H14" s="7"/>
      <c r="I14" s="7"/>
      <c r="J14" s="467"/>
      <c r="K14" s="7"/>
      <c r="L14" s="7"/>
      <c r="M14" s="7"/>
      <c r="N14" s="8"/>
    </row>
    <row r="15" spans="1:14" x14ac:dyDescent="0.25">
      <c r="B15" s="6"/>
      <c r="C15" s="7"/>
      <c r="D15" s="7"/>
      <c r="E15" s="10"/>
      <c r="F15" s="7"/>
      <c r="G15" s="7"/>
      <c r="H15" s="7"/>
      <c r="I15" s="7"/>
      <c r="J15" s="467"/>
      <c r="K15" s="7"/>
      <c r="L15" s="7"/>
      <c r="M15" s="7"/>
      <c r="N15" s="8"/>
    </row>
    <row r="16" spans="1:14" x14ac:dyDescent="0.25">
      <c r="B16" s="6"/>
      <c r="C16" s="7"/>
      <c r="D16" s="7"/>
      <c r="E16" s="10"/>
      <c r="F16" s="7"/>
      <c r="G16" s="7"/>
      <c r="H16" s="7"/>
      <c r="I16" s="7"/>
      <c r="J16" s="467"/>
      <c r="K16" s="7"/>
      <c r="L16" s="7"/>
      <c r="M16" s="7"/>
      <c r="N16" s="8"/>
    </row>
    <row r="17" spans="2:14" x14ac:dyDescent="0.25">
      <c r="B17" s="6"/>
      <c r="C17" s="7"/>
      <c r="D17" s="7"/>
      <c r="E17" s="10"/>
      <c r="F17" s="7"/>
      <c r="G17" s="7"/>
      <c r="H17" s="7"/>
      <c r="I17" s="7"/>
      <c r="J17" s="467"/>
      <c r="K17" s="7"/>
      <c r="L17" s="7"/>
      <c r="M17" s="7"/>
      <c r="N17" s="8"/>
    </row>
    <row r="18" spans="2:14" x14ac:dyDescent="0.25">
      <c r="B18" s="6"/>
      <c r="C18" s="7"/>
      <c r="D18" s="7"/>
      <c r="E18" s="10"/>
      <c r="F18" s="7"/>
      <c r="G18" s="7"/>
      <c r="H18" s="7"/>
      <c r="I18" s="7"/>
      <c r="J18" s="467"/>
      <c r="K18" s="7"/>
      <c r="L18" s="7"/>
      <c r="M18" s="7"/>
      <c r="N18" s="8"/>
    </row>
    <row r="19" spans="2:14" x14ac:dyDescent="0.25">
      <c r="B19" s="6"/>
      <c r="C19" s="7"/>
      <c r="D19" s="7"/>
      <c r="E19" s="10"/>
      <c r="F19" s="7"/>
      <c r="G19" s="7"/>
      <c r="H19" s="7"/>
      <c r="I19" s="7"/>
      <c r="J19" s="467"/>
      <c r="K19" s="7"/>
      <c r="L19" s="7"/>
      <c r="M19" s="7"/>
      <c r="N19" s="8"/>
    </row>
    <row r="20" spans="2:14" x14ac:dyDescent="0.25">
      <c r="B20" s="6"/>
      <c r="C20" s="7"/>
      <c r="D20" s="7"/>
      <c r="E20" s="10"/>
      <c r="F20" s="7"/>
      <c r="G20" s="7"/>
      <c r="H20" s="7"/>
      <c r="I20" s="7"/>
      <c r="J20" s="467"/>
      <c r="K20" s="7"/>
      <c r="L20" s="7"/>
      <c r="M20" s="7"/>
      <c r="N20" s="8"/>
    </row>
    <row r="21" spans="2:14" x14ac:dyDescent="0.25">
      <c r="B21" s="6"/>
      <c r="C21" s="7"/>
      <c r="D21" s="7"/>
      <c r="E21" s="10"/>
      <c r="F21" s="7"/>
      <c r="G21" s="7"/>
      <c r="H21" s="7"/>
      <c r="I21" s="7"/>
      <c r="J21" s="467"/>
      <c r="K21" s="7"/>
      <c r="L21" s="7"/>
      <c r="M21" s="7"/>
      <c r="N21" s="8"/>
    </row>
    <row r="22" spans="2:14" x14ac:dyDescent="0.25">
      <c r="B22" s="6"/>
      <c r="C22" s="7"/>
      <c r="D22" s="7"/>
      <c r="E22" s="10"/>
      <c r="F22" s="7"/>
      <c r="G22" s="7"/>
      <c r="H22" s="7"/>
      <c r="I22" s="7"/>
      <c r="J22" s="7"/>
      <c r="K22" s="7"/>
      <c r="L22" s="7"/>
      <c r="M22" s="7"/>
      <c r="N22" s="8"/>
    </row>
    <row r="23" spans="2:14" x14ac:dyDescent="0.25">
      <c r="B23" s="6"/>
      <c r="C23" s="7"/>
      <c r="D23" s="7"/>
      <c r="E23" s="10"/>
      <c r="F23" s="7"/>
      <c r="G23" s="7"/>
      <c r="H23" s="7"/>
      <c r="I23" s="7"/>
      <c r="J23" s="7"/>
      <c r="K23" s="7"/>
      <c r="L23" s="7"/>
      <c r="M23" s="7"/>
      <c r="N23" s="8"/>
    </row>
    <row r="24" spans="2:14" x14ac:dyDescent="0.25">
      <c r="B24" s="6"/>
      <c r="C24" s="7"/>
      <c r="D24" s="7"/>
      <c r="E24" s="10"/>
      <c r="F24" s="7"/>
      <c r="G24" s="7"/>
      <c r="H24" s="7"/>
      <c r="I24" s="7"/>
      <c r="J24" s="7"/>
      <c r="K24" s="7"/>
      <c r="L24" s="7"/>
      <c r="M24" s="7"/>
      <c r="N24" s="8"/>
    </row>
    <row r="25" spans="2:14" x14ac:dyDescent="0.25">
      <c r="B25" s="6"/>
      <c r="C25" s="7"/>
      <c r="D25" s="7"/>
      <c r="E25" s="10"/>
      <c r="F25" s="7"/>
      <c r="G25" s="7"/>
      <c r="H25" s="7"/>
      <c r="I25" s="7"/>
      <c r="J25" s="7"/>
      <c r="K25" s="7"/>
      <c r="L25" s="7"/>
      <c r="M25" s="7"/>
      <c r="N25" s="8"/>
    </row>
    <row r="26" spans="2:14" x14ac:dyDescent="0.25">
      <c r="B26" s="6"/>
      <c r="C26" s="7"/>
      <c r="D26" s="7"/>
      <c r="E26" s="10"/>
      <c r="F26" s="7"/>
      <c r="G26" s="7"/>
      <c r="H26" s="7"/>
      <c r="I26" s="7"/>
      <c r="J26" s="7"/>
      <c r="K26" s="468"/>
      <c r="L26" s="7"/>
      <c r="M26" s="7"/>
      <c r="N26" s="8"/>
    </row>
    <row r="27" spans="2:14" x14ac:dyDescent="0.25">
      <c r="B27" s="6"/>
      <c r="C27" s="7"/>
      <c r="D27" s="7"/>
      <c r="E27" s="10"/>
      <c r="F27" s="7"/>
      <c r="G27" s="7"/>
      <c r="H27" s="7"/>
      <c r="I27" s="7"/>
      <c r="J27" s="7"/>
      <c r="K27" s="468"/>
      <c r="L27" s="7"/>
      <c r="M27" s="7"/>
      <c r="N27" s="8"/>
    </row>
    <row r="28" spans="2:14" x14ac:dyDescent="0.25">
      <c r="B28" s="6"/>
      <c r="C28" s="7"/>
      <c r="D28" s="7"/>
      <c r="E28" s="7"/>
      <c r="F28" s="7"/>
      <c r="G28" s="7"/>
      <c r="H28" s="7"/>
      <c r="I28" s="7"/>
      <c r="J28" s="7"/>
      <c r="K28" s="468"/>
      <c r="L28" s="7"/>
      <c r="M28" s="7"/>
      <c r="N28" s="8"/>
    </row>
    <row r="29" spans="2:14" x14ac:dyDescent="0.25">
      <c r="B29" s="6"/>
      <c r="C29" s="7"/>
      <c r="D29" s="7"/>
      <c r="E29" s="7"/>
      <c r="F29" s="7"/>
      <c r="G29" s="7"/>
      <c r="H29" s="7"/>
      <c r="I29" s="7"/>
      <c r="J29" s="7"/>
      <c r="K29" s="468"/>
      <c r="L29" s="7"/>
      <c r="M29" s="7"/>
      <c r="N29" s="8"/>
    </row>
    <row r="30" spans="2:14" x14ac:dyDescent="0.25">
      <c r="B30" s="6"/>
      <c r="C30" s="7"/>
      <c r="D30" s="7"/>
      <c r="E30" s="7"/>
      <c r="F30" s="7"/>
      <c r="G30" s="7"/>
      <c r="H30" s="7"/>
      <c r="I30" s="7"/>
      <c r="J30" s="7"/>
      <c r="K30" s="468"/>
      <c r="L30" s="7"/>
      <c r="M30" s="7"/>
      <c r="N30" s="8"/>
    </row>
    <row r="31" spans="2:14" x14ac:dyDescent="0.25">
      <c r="B31" s="6"/>
      <c r="C31" s="7"/>
      <c r="D31" s="7"/>
      <c r="E31" s="7"/>
      <c r="F31" s="7"/>
      <c r="G31" s="7"/>
      <c r="H31" s="7"/>
      <c r="I31" s="7"/>
      <c r="J31" s="7"/>
      <c r="K31" s="468"/>
      <c r="L31" s="7"/>
      <c r="M31" s="7"/>
      <c r="N31" s="8"/>
    </row>
    <row r="32" spans="2:14" x14ac:dyDescent="0.25">
      <c r="B32" s="6"/>
      <c r="C32" s="7"/>
      <c r="D32" s="7"/>
      <c r="E32" s="7"/>
      <c r="F32" s="7"/>
      <c r="G32" s="7"/>
      <c r="H32" s="7"/>
      <c r="I32" s="7"/>
      <c r="J32" s="7"/>
      <c r="K32" s="468"/>
      <c r="L32" s="7"/>
      <c r="M32" s="7"/>
      <c r="N32" s="8"/>
    </row>
    <row r="33" spans="2:14" x14ac:dyDescent="0.25">
      <c r="B33" s="6"/>
      <c r="C33" s="7"/>
      <c r="D33" s="7"/>
      <c r="E33" s="7"/>
      <c r="F33" s="7"/>
      <c r="G33" s="7"/>
      <c r="H33" s="7"/>
      <c r="I33" s="7"/>
      <c r="J33" s="7"/>
      <c r="K33" s="468"/>
      <c r="L33" s="7"/>
      <c r="M33" s="7"/>
      <c r="N33" s="8"/>
    </row>
    <row r="34" spans="2:14" ht="13.8" thickBot="1" x14ac:dyDescent="0.3">
      <c r="B34" s="11"/>
      <c r="C34" s="12"/>
      <c r="D34" s="12"/>
      <c r="E34" s="12"/>
      <c r="F34" s="12"/>
      <c r="G34" s="12"/>
      <c r="H34" s="12"/>
      <c r="I34" s="12"/>
      <c r="J34" s="12"/>
      <c r="K34" s="469"/>
      <c r="L34" s="12"/>
      <c r="M34" s="12"/>
      <c r="N34" s="13"/>
    </row>
    <row r="35" spans="2:14" ht="13.8" thickTop="1" x14ac:dyDescent="0.25"/>
  </sheetData>
  <mergeCells count="2">
    <mergeCell ref="J10:J21"/>
    <mergeCell ref="K26:K34"/>
  </mergeCells>
  <pageMargins left="0.75" right="0.75" top="1" bottom="1" header="0.5" footer="0.5"/>
  <headerFooter alignWithMargins="0"/>
  <drawing r:id="rId1"/>
  <legacyDrawing r:id="rId2"/>
  <controls>
    <mc:AlternateContent xmlns:mc="http://schemas.openxmlformats.org/markup-compatibility/2006">
      <mc:Choice Requires="x14">
        <control shapeId="1028" r:id="rId3" name="GoToTableofRisks">
          <controlPr defaultSize="0" autoLine="0" r:id="rId4">
            <anchor moveWithCells="1">
              <from>
                <xdr:col>1</xdr:col>
                <xdr:colOff>121920</xdr:colOff>
                <xdr:row>27</xdr:row>
                <xdr:rowOff>76200</xdr:rowOff>
              </from>
              <to>
                <xdr:col>4</xdr:col>
                <xdr:colOff>182880</xdr:colOff>
                <xdr:row>31</xdr:row>
                <xdr:rowOff>160020</xdr:rowOff>
              </to>
            </anchor>
          </controlPr>
        </control>
      </mc:Choice>
      <mc:Fallback>
        <control shapeId="1028" r:id="rId3" name="GoToTableofRisks"/>
      </mc:Fallback>
    </mc:AlternateContent>
    <mc:AlternateContent xmlns:mc="http://schemas.openxmlformats.org/markup-compatibility/2006">
      <mc:Choice Requires="x14">
        <control shapeId="1027" r:id="rId5" name="GoToTableOfHazards">
          <controlPr defaultSize="0" autoLine="0" r:id="rId6">
            <anchor moveWithCells="1">
              <from>
                <xdr:col>1</xdr:col>
                <xdr:colOff>121920</xdr:colOff>
                <xdr:row>19</xdr:row>
                <xdr:rowOff>60960</xdr:rowOff>
              </from>
              <to>
                <xdr:col>4</xdr:col>
                <xdr:colOff>182880</xdr:colOff>
                <xdr:row>23</xdr:row>
                <xdr:rowOff>152400</xdr:rowOff>
              </to>
            </anchor>
          </controlPr>
        </control>
      </mc:Choice>
      <mc:Fallback>
        <control shapeId="1027" r:id="rId5" name="GoToTableOfHazards"/>
      </mc:Fallback>
    </mc:AlternateContent>
    <mc:AlternateContent xmlns:mc="http://schemas.openxmlformats.org/markup-compatibility/2006">
      <mc:Choice Requires="x14">
        <control shapeId="1026" r:id="rId7" name="EIQ">
          <controlPr defaultSize="0" autoLine="0" r:id="rId8">
            <anchor moveWithCells="1">
              <from>
                <xdr:col>1</xdr:col>
                <xdr:colOff>121920</xdr:colOff>
                <xdr:row>11</xdr:row>
                <xdr:rowOff>60960</xdr:rowOff>
              </from>
              <to>
                <xdr:col>4</xdr:col>
                <xdr:colOff>182880</xdr:colOff>
                <xdr:row>15</xdr:row>
                <xdr:rowOff>152400</xdr:rowOff>
              </to>
            </anchor>
          </controlPr>
        </control>
      </mc:Choice>
      <mc:Fallback>
        <control shapeId="1026" r:id="rId7" name="EIQ"/>
      </mc:Fallback>
    </mc:AlternateContent>
    <mc:AlternateContent xmlns:mc="http://schemas.openxmlformats.org/markup-compatibility/2006">
      <mc:Choice Requires="x14">
        <control shapeId="1025" r:id="rId9" name="PesticideCosts">
          <controlPr defaultSize="0" autoLine="0" r:id="rId10">
            <anchor moveWithCells="1">
              <from>
                <xdr:col>1</xdr:col>
                <xdr:colOff>121920</xdr:colOff>
                <xdr:row>3</xdr:row>
                <xdr:rowOff>76200</xdr:rowOff>
              </from>
              <to>
                <xdr:col>4</xdr:col>
                <xdr:colOff>182880</xdr:colOff>
                <xdr:row>7</xdr:row>
                <xdr:rowOff>160020</xdr:rowOff>
              </to>
            </anchor>
          </controlPr>
        </control>
      </mc:Choice>
      <mc:Fallback>
        <control shapeId="1025" r:id="rId9" name="PesticideCosts"/>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828E-2DE2-43F3-8F9C-73732992BA3C}">
  <sheetPr codeName="Sheet26"/>
  <dimension ref="A1:W93"/>
  <sheetViews>
    <sheetView showGridLines="0" tabSelected="1" topLeftCell="A29" zoomScale="85" zoomScaleNormal="85" workbookViewId="0">
      <selection activeCell="K43" sqref="K43"/>
    </sheetView>
  </sheetViews>
  <sheetFormatPr defaultColWidth="9.109375" defaultRowHeight="13.2" x14ac:dyDescent="0.25"/>
  <cols>
    <col min="1" max="1" width="9.109375" style="1"/>
    <col min="2" max="2" width="56.33203125" style="1" bestFit="1" customWidth="1"/>
    <col min="3" max="3" width="13.5546875" style="1" customWidth="1"/>
    <col min="4" max="4" width="13" style="1" bestFit="1" customWidth="1"/>
    <col min="5" max="5" width="14.44140625" style="1" bestFit="1" customWidth="1"/>
    <col min="6" max="6" width="13" style="1" bestFit="1" customWidth="1"/>
    <col min="7" max="7" width="15" style="1" customWidth="1"/>
    <col min="8" max="8" width="13" style="1" bestFit="1" customWidth="1"/>
    <col min="9" max="9" width="18.33203125" style="1" bestFit="1" customWidth="1"/>
    <col min="10" max="15" width="9.109375" style="1"/>
    <col min="16" max="16" width="9.109375" style="14" customWidth="1"/>
    <col min="17" max="22" width="9.109375" style="14" hidden="1" customWidth="1"/>
    <col min="23" max="23" width="9.109375" style="14" customWidth="1"/>
    <col min="24" max="16384" width="9.109375" style="1"/>
  </cols>
  <sheetData>
    <row r="1" spans="2:22" ht="25.8" x14ac:dyDescent="0.5">
      <c r="B1" s="2" t="s">
        <v>1</v>
      </c>
    </row>
    <row r="3" spans="2:22" x14ac:dyDescent="0.25">
      <c r="B3" s="15"/>
      <c r="C3" s="16"/>
      <c r="D3" s="17"/>
      <c r="E3" s="16"/>
      <c r="F3" s="17"/>
      <c r="G3" s="16"/>
      <c r="H3" s="17"/>
    </row>
    <row r="5" spans="2:22" x14ac:dyDescent="0.25">
      <c r="B5" s="18" t="s">
        <v>2</v>
      </c>
      <c r="I5" s="19"/>
      <c r="J5" s="19"/>
      <c r="K5" s="19"/>
      <c r="L5" s="19"/>
      <c r="M5" s="19"/>
      <c r="N5" s="19"/>
    </row>
    <row r="6" spans="2:22" x14ac:dyDescent="0.25">
      <c r="C6" s="20" t="s">
        <v>3</v>
      </c>
      <c r="E6" s="20" t="s">
        <v>4</v>
      </c>
      <c r="G6" s="20" t="s">
        <v>5</v>
      </c>
      <c r="Q6" s="20" t="s">
        <v>3</v>
      </c>
      <c r="R6" s="1"/>
      <c r="S6" s="20" t="s">
        <v>4</v>
      </c>
      <c r="T6" s="1"/>
      <c r="U6" s="20" t="s">
        <v>5</v>
      </c>
      <c r="V6" s="1"/>
    </row>
    <row r="7" spans="2:22" x14ac:dyDescent="0.25">
      <c r="B7" s="21" t="s">
        <v>6</v>
      </c>
      <c r="C7" s="22">
        <v>22500000</v>
      </c>
      <c r="E7" s="22">
        <v>425000000</v>
      </c>
      <c r="G7" s="22">
        <v>26500000</v>
      </c>
      <c r="Q7" s="23">
        <v>22500000</v>
      </c>
      <c r="R7" s="1"/>
      <c r="S7" s="23">
        <v>425000000</v>
      </c>
      <c r="T7" s="1"/>
      <c r="U7" s="23">
        <v>26500000</v>
      </c>
      <c r="V7" s="1"/>
    </row>
    <row r="8" spans="2:22" x14ac:dyDescent="0.25">
      <c r="Q8" s="1"/>
      <c r="R8" s="1"/>
      <c r="S8" s="1"/>
      <c r="T8" s="1"/>
      <c r="U8" s="1"/>
      <c r="V8" s="1"/>
    </row>
    <row r="9" spans="2:22" x14ac:dyDescent="0.25">
      <c r="C9" s="20" t="s">
        <v>3</v>
      </c>
      <c r="D9" s="24"/>
      <c r="E9" s="20" t="s">
        <v>4</v>
      </c>
      <c r="F9" s="24"/>
      <c r="G9" s="20" t="s">
        <v>5</v>
      </c>
      <c r="H9" s="24"/>
      <c r="Q9" s="20" t="s">
        <v>3</v>
      </c>
      <c r="R9" s="24"/>
      <c r="S9" s="20" t="s">
        <v>4</v>
      </c>
      <c r="T9" s="24"/>
      <c r="U9" s="20" t="s">
        <v>5</v>
      </c>
      <c r="V9" s="24"/>
    </row>
    <row r="10" spans="2:22" ht="15.6" x14ac:dyDescent="0.3">
      <c r="B10" s="25" t="s">
        <v>7</v>
      </c>
      <c r="C10" s="19" t="s">
        <v>8</v>
      </c>
      <c r="D10" s="19" t="s">
        <v>9</v>
      </c>
      <c r="E10" s="19" t="s">
        <v>8</v>
      </c>
      <c r="F10" s="19" t="s">
        <v>9</v>
      </c>
      <c r="G10" s="19" t="s">
        <v>8</v>
      </c>
      <c r="H10" s="19" t="s">
        <v>9</v>
      </c>
      <c r="Q10" s="19" t="s">
        <v>8</v>
      </c>
      <c r="R10" s="19" t="s">
        <v>9</v>
      </c>
      <c r="S10" s="19" t="s">
        <v>8</v>
      </c>
      <c r="T10" s="19" t="s">
        <v>9</v>
      </c>
      <c r="U10" s="19" t="s">
        <v>8</v>
      </c>
      <c r="V10" s="19" t="s">
        <v>9</v>
      </c>
    </row>
    <row r="11" spans="2:22" x14ac:dyDescent="0.25">
      <c r="B11" s="26" t="s">
        <v>10</v>
      </c>
      <c r="C11" s="27">
        <v>120000000</v>
      </c>
      <c r="D11" s="28">
        <f t="shared" ref="D11:D17" si="0">C11/C$7</f>
        <v>5.333333333333333</v>
      </c>
      <c r="E11" s="29">
        <v>592000000</v>
      </c>
      <c r="F11" s="30">
        <f t="shared" ref="F11:F17" si="1">E11/E$7</f>
        <v>1.3929411764705881</v>
      </c>
      <c r="G11" s="27">
        <v>58000000</v>
      </c>
      <c r="H11" s="28">
        <f t="shared" ref="H11:H17" si="2">G11/G$7</f>
        <v>2.1886792452830188</v>
      </c>
      <c r="Q11" s="31">
        <v>120000000</v>
      </c>
      <c r="R11" s="28">
        <f t="shared" ref="R11:R16" si="3">Q11/Q$7</f>
        <v>5.333333333333333</v>
      </c>
      <c r="S11" s="32">
        <v>592000000</v>
      </c>
      <c r="T11" s="30">
        <f t="shared" ref="T11:T16" si="4">S11/S$7</f>
        <v>1.3929411764705881</v>
      </c>
      <c r="U11" s="31">
        <v>58000000</v>
      </c>
      <c r="V11" s="28">
        <f t="shared" ref="V11:V16" si="5">U11/U$7</f>
        <v>2.1886792452830188</v>
      </c>
    </row>
    <row r="12" spans="2:22" x14ac:dyDescent="0.25">
      <c r="B12" s="1" t="s">
        <v>11</v>
      </c>
      <c r="C12" s="33">
        <f>0.5*17000000</f>
        <v>8500000</v>
      </c>
      <c r="D12" s="34">
        <f t="shared" si="0"/>
        <v>0.37777777777777777</v>
      </c>
      <c r="E12" s="35">
        <f>0.5*170000000</f>
        <v>85000000</v>
      </c>
      <c r="F12" s="36">
        <f t="shared" si="1"/>
        <v>0.2</v>
      </c>
      <c r="G12" s="33">
        <f>0.5*33000000</f>
        <v>16500000</v>
      </c>
      <c r="H12" s="34">
        <f t="shared" si="2"/>
        <v>0.62264150943396224</v>
      </c>
      <c r="Q12" s="37">
        <f>0.5*17000000</f>
        <v>8500000</v>
      </c>
      <c r="R12" s="34">
        <f t="shared" si="3"/>
        <v>0.37777777777777777</v>
      </c>
      <c r="S12" s="38">
        <f>0.5*170000000</f>
        <v>85000000</v>
      </c>
      <c r="T12" s="36">
        <f t="shared" si="4"/>
        <v>0.2</v>
      </c>
      <c r="U12" s="37">
        <f>0.5*33000000</f>
        <v>16500000</v>
      </c>
      <c r="V12" s="34">
        <f t="shared" si="5"/>
        <v>0.62264150943396224</v>
      </c>
    </row>
    <row r="13" spans="2:22" x14ac:dyDescent="0.25">
      <c r="B13" s="1" t="s">
        <v>12</v>
      </c>
      <c r="C13" s="33">
        <f>0.5*25000000</f>
        <v>12500000</v>
      </c>
      <c r="D13" s="34">
        <f t="shared" si="0"/>
        <v>0.55555555555555558</v>
      </c>
      <c r="E13" s="35">
        <f>0.5*218000000</f>
        <v>109000000</v>
      </c>
      <c r="F13" s="36">
        <f t="shared" si="1"/>
        <v>0.25647058823529412</v>
      </c>
      <c r="G13" s="33">
        <f>0.5*4000000</f>
        <v>2000000</v>
      </c>
      <c r="H13" s="34">
        <f t="shared" si="2"/>
        <v>7.5471698113207544E-2</v>
      </c>
      <c r="Q13" s="37">
        <f>0.5*25000000</f>
        <v>12500000</v>
      </c>
      <c r="R13" s="34">
        <f t="shared" si="3"/>
        <v>0.55555555555555558</v>
      </c>
      <c r="S13" s="38">
        <f>0.5*218000000</f>
        <v>109000000</v>
      </c>
      <c r="T13" s="36">
        <f t="shared" si="4"/>
        <v>0.25647058823529412</v>
      </c>
      <c r="U13" s="37">
        <f>0.5*4000000</f>
        <v>2000000</v>
      </c>
      <c r="V13" s="34">
        <f t="shared" si="5"/>
        <v>7.5471698113207544E-2</v>
      </c>
    </row>
    <row r="14" spans="2:22" x14ac:dyDescent="0.25">
      <c r="B14" s="1" t="s">
        <v>13</v>
      </c>
      <c r="C14" s="33">
        <f>0.5*99000000</f>
        <v>49500000</v>
      </c>
      <c r="D14" s="34">
        <f t="shared" si="0"/>
        <v>2.2000000000000002</v>
      </c>
      <c r="E14" s="35"/>
      <c r="F14" s="36">
        <f t="shared" si="1"/>
        <v>0</v>
      </c>
      <c r="G14" s="33"/>
      <c r="H14" s="34">
        <f t="shared" si="2"/>
        <v>0</v>
      </c>
      <c r="Q14" s="37">
        <f>0.5*99000000</f>
        <v>49500000</v>
      </c>
      <c r="R14" s="34">
        <f t="shared" si="3"/>
        <v>2.2000000000000002</v>
      </c>
      <c r="S14" s="38"/>
      <c r="T14" s="36">
        <f t="shared" si="4"/>
        <v>0</v>
      </c>
      <c r="U14" s="37"/>
      <c r="V14" s="34">
        <f t="shared" si="5"/>
        <v>0</v>
      </c>
    </row>
    <row r="15" spans="2:22" ht="12" customHeight="1" x14ac:dyDescent="0.25">
      <c r="B15" s="1" t="s">
        <v>14</v>
      </c>
      <c r="C15" s="33">
        <f>0.5*2000000</f>
        <v>1000000</v>
      </c>
      <c r="D15" s="34">
        <f t="shared" si="0"/>
        <v>4.4444444444444446E-2</v>
      </c>
      <c r="E15" s="35">
        <f>0.5*152000000</f>
        <v>76000000</v>
      </c>
      <c r="F15" s="36">
        <f t="shared" si="1"/>
        <v>0.17882352941176471</v>
      </c>
      <c r="G15" s="33">
        <f>0.5*1000000</f>
        <v>500000</v>
      </c>
      <c r="H15" s="34">
        <f t="shared" si="2"/>
        <v>1.8867924528301886E-2</v>
      </c>
      <c r="Q15" s="37">
        <f>0.5*2000000</f>
        <v>1000000</v>
      </c>
      <c r="R15" s="34">
        <f t="shared" si="3"/>
        <v>4.4444444444444446E-2</v>
      </c>
      <c r="S15" s="38">
        <f>0.5*152000000</f>
        <v>76000000</v>
      </c>
      <c r="T15" s="36">
        <f t="shared" si="4"/>
        <v>0.17882352941176471</v>
      </c>
      <c r="U15" s="37">
        <f>0.5*1000000</f>
        <v>500000</v>
      </c>
      <c r="V15" s="34">
        <f t="shared" si="5"/>
        <v>1.8867924528301886E-2</v>
      </c>
    </row>
    <row r="16" spans="2:22" ht="12" customHeight="1" x14ac:dyDescent="0.25">
      <c r="B16" s="39" t="s">
        <v>15</v>
      </c>
      <c r="C16" s="40">
        <v>1000000</v>
      </c>
      <c r="D16" s="41">
        <f t="shared" si="0"/>
        <v>4.4444444444444446E-2</v>
      </c>
      <c r="E16" s="42">
        <v>88000000</v>
      </c>
      <c r="F16" s="43">
        <f t="shared" si="1"/>
        <v>0.20705882352941177</v>
      </c>
      <c r="G16" s="40">
        <v>9000000</v>
      </c>
      <c r="H16" s="41">
        <f t="shared" si="2"/>
        <v>0.33962264150943394</v>
      </c>
      <c r="Q16" s="44">
        <v>1000000</v>
      </c>
      <c r="R16" s="41">
        <f t="shared" si="3"/>
        <v>4.4444444444444446E-2</v>
      </c>
      <c r="S16" s="45">
        <v>88000000</v>
      </c>
      <c r="T16" s="43">
        <f t="shared" si="4"/>
        <v>0.20705882352941177</v>
      </c>
      <c r="U16" s="44">
        <v>9000000</v>
      </c>
      <c r="V16" s="41">
        <f t="shared" si="5"/>
        <v>0.33962264150943394</v>
      </c>
    </row>
    <row r="17" spans="2:17" x14ac:dyDescent="0.25">
      <c r="B17" s="46" t="s">
        <v>16</v>
      </c>
      <c r="C17" s="33">
        <f>SUM(C11:C16)</f>
        <v>192500000</v>
      </c>
      <c r="D17" s="34">
        <f t="shared" si="0"/>
        <v>8.5555555555555554</v>
      </c>
      <c r="E17" s="33">
        <f>SUM(E11:E16)</f>
        <v>950000000</v>
      </c>
      <c r="F17" s="34">
        <f t="shared" si="1"/>
        <v>2.2352941176470589</v>
      </c>
      <c r="G17" s="33">
        <f>SUM(G11:G16)</f>
        <v>86000000</v>
      </c>
      <c r="H17" s="34">
        <f t="shared" si="2"/>
        <v>3.2452830188679247</v>
      </c>
    </row>
    <row r="18" spans="2:17" x14ac:dyDescent="0.25">
      <c r="B18" s="46"/>
      <c r="C18" s="33"/>
      <c r="D18" s="34"/>
      <c r="E18" s="33"/>
      <c r="F18" s="34"/>
      <c r="G18" s="33"/>
      <c r="H18" s="34"/>
    </row>
    <row r="19" spans="2:17" x14ac:dyDescent="0.25">
      <c r="B19" s="15"/>
      <c r="C19" s="16"/>
      <c r="D19" s="17"/>
      <c r="E19" s="16"/>
      <c r="F19" s="17"/>
      <c r="G19" s="16"/>
      <c r="H19" s="17"/>
    </row>
    <row r="20" spans="2:17" x14ac:dyDescent="0.25">
      <c r="B20" s="46"/>
      <c r="C20" s="33"/>
      <c r="D20" s="34"/>
      <c r="E20" s="33"/>
      <c r="F20" s="34"/>
      <c r="G20" s="33"/>
      <c r="H20" s="34"/>
    </row>
    <row r="21" spans="2:17" x14ac:dyDescent="0.25">
      <c r="B21" s="46"/>
      <c r="C21" s="33"/>
      <c r="D21" s="34"/>
      <c r="E21" s="33"/>
      <c r="F21" s="34"/>
      <c r="G21" s="33"/>
      <c r="H21" s="34"/>
    </row>
    <row r="22" spans="2:17" x14ac:dyDescent="0.25">
      <c r="B22" s="46"/>
      <c r="C22" s="33"/>
      <c r="D22" s="34"/>
      <c r="E22" s="33"/>
      <c r="F22" s="34"/>
      <c r="G22" s="33"/>
      <c r="H22" s="34"/>
    </row>
    <row r="23" spans="2:17" x14ac:dyDescent="0.25">
      <c r="B23" s="46"/>
      <c r="C23" s="33"/>
      <c r="D23" s="34"/>
      <c r="E23" s="33"/>
      <c r="F23" s="34"/>
      <c r="G23" s="33"/>
      <c r="H23" s="34"/>
    </row>
    <row r="24" spans="2:17" ht="12" customHeight="1" x14ac:dyDescent="0.25"/>
    <row r="27" spans="2:17" x14ac:dyDescent="0.25">
      <c r="B27" s="18" t="s">
        <v>17</v>
      </c>
      <c r="Q27" s="14" t="str">
        <f>'UK Deflator'!B6</f>
        <v>1996-97</v>
      </c>
    </row>
    <row r="29" spans="2:17" x14ac:dyDescent="0.25">
      <c r="C29" s="20" t="s">
        <v>3</v>
      </c>
      <c r="D29" s="24"/>
      <c r="E29" s="20" t="s">
        <v>4</v>
      </c>
      <c r="F29" s="24"/>
      <c r="G29" s="20" t="s">
        <v>5</v>
      </c>
      <c r="H29" s="24"/>
      <c r="Q29" s="14" t="str">
        <f>'UK Deflator'!B7</f>
        <v>1997-98</v>
      </c>
    </row>
    <row r="30" spans="2:17" ht="15.6" x14ac:dyDescent="0.3">
      <c r="B30" s="25" t="str">
        <f>_xlfn.CONCAT("20",RIGHT(H39,2))&amp;" Euros"</f>
        <v>2024 Euros</v>
      </c>
      <c r="C30" s="19" t="s">
        <v>8</v>
      </c>
      <c r="D30" s="19" t="s">
        <v>9</v>
      </c>
      <c r="E30" s="19" t="s">
        <v>8</v>
      </c>
      <c r="F30" s="19" t="s">
        <v>9</v>
      </c>
      <c r="G30" s="19" t="s">
        <v>8</v>
      </c>
      <c r="H30" s="19" t="s">
        <v>9</v>
      </c>
      <c r="Q30" s="14" t="str">
        <f>'UK Deflator'!B8</f>
        <v>1998-99</v>
      </c>
    </row>
    <row r="31" spans="2:17" x14ac:dyDescent="0.25">
      <c r="B31" s="26" t="s">
        <v>10</v>
      </c>
      <c r="C31" s="47">
        <f>'UK Deflator'!E36</f>
        <v>258434402.93333939</v>
      </c>
      <c r="D31" s="48">
        <f t="shared" ref="D31:D37" si="6">C31/C$7</f>
        <v>11.485973463703973</v>
      </c>
      <c r="E31" s="49">
        <f>'US Deflator'!E36</f>
        <v>1533522854.0105269</v>
      </c>
      <c r="F31" s="50">
        <f t="shared" ref="F31:F37" si="7">E31/E$7</f>
        <v>3.6082890682600635</v>
      </c>
      <c r="G31" s="47">
        <f>'German Deflator'!E36</f>
        <v>219675235.64362001</v>
      </c>
      <c r="H31" s="48">
        <f t="shared" ref="H31:H37" si="8">G31/G$7</f>
        <v>8.2896315337215096</v>
      </c>
      <c r="Q31" s="14" t="str">
        <f>'UK Deflator'!B9</f>
        <v>1999-00</v>
      </c>
    </row>
    <row r="32" spans="2:17" x14ac:dyDescent="0.25">
      <c r="B32" s="1" t="s">
        <v>11</v>
      </c>
      <c r="C32" s="51">
        <f>'UK Deflator'!F36</f>
        <v>18305770.207778204</v>
      </c>
      <c r="D32" s="52">
        <f t="shared" si="6"/>
        <v>0.81358978701236462</v>
      </c>
      <c r="E32" s="53">
        <f>'US Deflator'!F36</f>
        <v>220184869.2413764</v>
      </c>
      <c r="F32" s="54">
        <f t="shared" si="7"/>
        <v>0.51808204527382684</v>
      </c>
      <c r="G32" s="51">
        <f>'German Deflator'!F36</f>
        <v>62493817.036547087</v>
      </c>
      <c r="H32" s="52">
        <f t="shared" si="8"/>
        <v>2.3582572466621543</v>
      </c>
      <c r="Q32" s="14" t="str">
        <f>'UK Deflator'!B10</f>
        <v>2000-01</v>
      </c>
    </row>
    <row r="33" spans="2:17" x14ac:dyDescent="0.25">
      <c r="B33" s="1" t="s">
        <v>12</v>
      </c>
      <c r="C33" s="51">
        <f>'UK Deflator'!G36</f>
        <v>26920250.305556178</v>
      </c>
      <c r="D33" s="52">
        <f t="shared" si="6"/>
        <v>1.1964555691358301</v>
      </c>
      <c r="E33" s="53">
        <f>'US Deflator'!G36</f>
        <v>282354714.67423552</v>
      </c>
      <c r="F33" s="54">
        <f t="shared" si="7"/>
        <v>0.66436403452761295</v>
      </c>
      <c r="G33" s="51">
        <f>'German Deflator'!G36</f>
        <v>7575008.1256420715</v>
      </c>
      <c r="H33" s="52">
        <f t="shared" si="8"/>
        <v>0.28584936323177629</v>
      </c>
      <c r="Q33" s="14" t="str">
        <f>'UK Deflator'!B11</f>
        <v>2001-02</v>
      </c>
    </row>
    <row r="34" spans="2:17" x14ac:dyDescent="0.25">
      <c r="B34" s="1" t="s">
        <v>13</v>
      </c>
      <c r="C34" s="51">
        <f>'UK Deflator'!H36</f>
        <v>106604191.2100025</v>
      </c>
      <c r="D34" s="52">
        <f t="shared" si="6"/>
        <v>4.7379640537778887</v>
      </c>
      <c r="E34" s="53">
        <f>'US Deflator'!H36</f>
        <v>0</v>
      </c>
      <c r="F34" s="54">
        <f t="shared" si="7"/>
        <v>0</v>
      </c>
      <c r="G34" s="51">
        <f>'German Deflator'!H36</f>
        <v>0</v>
      </c>
      <c r="H34" s="52">
        <f t="shared" si="8"/>
        <v>0</v>
      </c>
      <c r="Q34" s="14" t="str">
        <f>'UK Deflator'!B12</f>
        <v>2002-03</v>
      </c>
    </row>
    <row r="35" spans="2:17" x14ac:dyDescent="0.25">
      <c r="B35" s="1" t="s">
        <v>14</v>
      </c>
      <c r="C35" s="51">
        <f>'UK Deflator'!I36</f>
        <v>2153620.0244444949</v>
      </c>
      <c r="D35" s="52">
        <f t="shared" si="6"/>
        <v>9.5716445530866445E-2</v>
      </c>
      <c r="E35" s="53">
        <f>'US Deflator'!I36</f>
        <v>196871177.20405412</v>
      </c>
      <c r="F35" s="54">
        <f t="shared" si="7"/>
        <v>0.46322629930365672</v>
      </c>
      <c r="G35" s="51">
        <f>'German Deflator'!I36</f>
        <v>1893752.0314105179</v>
      </c>
      <c r="H35" s="52">
        <f t="shared" si="8"/>
        <v>7.1462340807944072E-2</v>
      </c>
      <c r="Q35" s="14" t="str">
        <f>'UK Deflator'!B13</f>
        <v>2003-04</v>
      </c>
    </row>
    <row r="36" spans="2:17" x14ac:dyDescent="0.25">
      <c r="B36" s="39" t="s">
        <v>15</v>
      </c>
      <c r="C36" s="55">
        <f>'UK Deflator'!I36</f>
        <v>2153620.0244444949</v>
      </c>
      <c r="D36" s="56">
        <f t="shared" si="6"/>
        <v>9.5716445530866445E-2</v>
      </c>
      <c r="E36" s="57">
        <f>'US Deflator'!J36</f>
        <v>227956099.92048365</v>
      </c>
      <c r="F36" s="58">
        <f t="shared" si="7"/>
        <v>0.53636729393054972</v>
      </c>
      <c r="G36" s="55">
        <f>'German Deflator'!J36</f>
        <v>34087536.56538932</v>
      </c>
      <c r="H36" s="56">
        <f t="shared" si="8"/>
        <v>1.2863221345429932</v>
      </c>
      <c r="Q36" s="14" t="str">
        <f>'UK Deflator'!B14</f>
        <v>2004-05</v>
      </c>
    </row>
    <row r="37" spans="2:17" x14ac:dyDescent="0.25">
      <c r="B37" s="46" t="s">
        <v>16</v>
      </c>
      <c r="C37" s="51">
        <f>SUM(C31:C36)</f>
        <v>414571854.70556527</v>
      </c>
      <c r="D37" s="52">
        <f t="shared" si="6"/>
        <v>18.425415764691788</v>
      </c>
      <c r="E37" s="51">
        <f>SUM(E31:E36)</f>
        <v>2460889715.0506763</v>
      </c>
      <c r="F37" s="52">
        <f t="shared" si="7"/>
        <v>5.790328741295709</v>
      </c>
      <c r="G37" s="51">
        <f>SUM(G31:G36)</f>
        <v>325725349.40260899</v>
      </c>
      <c r="H37" s="52">
        <f t="shared" si="8"/>
        <v>12.291522618966377</v>
      </c>
      <c r="Q37" s="14" t="str">
        <f>'UK Deflator'!B15</f>
        <v>2005-06</v>
      </c>
    </row>
    <row r="38" spans="2:17" x14ac:dyDescent="0.25">
      <c r="Q38" s="14" t="str">
        <f>'UK Deflator'!B16</f>
        <v>2006-07</v>
      </c>
    </row>
    <row r="39" spans="2:17" x14ac:dyDescent="0.25">
      <c r="G39" s="21" t="s">
        <v>18</v>
      </c>
      <c r="H39" s="59" t="s">
        <v>19</v>
      </c>
      <c r="Q39" s="14" t="str">
        <f>'UK Deflator'!B17</f>
        <v>2007-08</v>
      </c>
    </row>
    <row r="40" spans="2:17" x14ac:dyDescent="0.25">
      <c r="C40" s="60" t="s">
        <v>20</v>
      </c>
      <c r="Q40" s="14" t="str">
        <f>'UK Deflator'!B18</f>
        <v>2008-09</v>
      </c>
    </row>
    <row r="41" spans="2:17" x14ac:dyDescent="0.25">
      <c r="B41" s="26" t="s">
        <v>10</v>
      </c>
      <c r="C41" s="48">
        <f t="shared" ref="C41:C47" si="9">AVERAGE(D31,F31,H31)</f>
        <v>7.7946313552285149</v>
      </c>
      <c r="Q41" s="14" t="str">
        <f>'UK Deflator'!B19</f>
        <v>2009-10</v>
      </c>
    </row>
    <row r="42" spans="2:17" x14ac:dyDescent="0.25">
      <c r="B42" s="1" t="s">
        <v>11</v>
      </c>
      <c r="C42" s="52">
        <f t="shared" si="9"/>
        <v>1.2299763596494486</v>
      </c>
      <c r="Q42" s="14" t="str">
        <f>'UK Deflator'!B27</f>
        <v>2017-18</v>
      </c>
    </row>
    <row r="43" spans="2:17" x14ac:dyDescent="0.25">
      <c r="B43" s="1" t="s">
        <v>12</v>
      </c>
      <c r="C43" s="52">
        <f t="shared" si="9"/>
        <v>0.71555632229840649</v>
      </c>
      <c r="Q43" s="14" t="str">
        <f>'UK Deflator'!B28</f>
        <v>2018-19</v>
      </c>
    </row>
    <row r="44" spans="2:17" x14ac:dyDescent="0.25">
      <c r="B44" s="1" t="s">
        <v>21</v>
      </c>
      <c r="C44" s="52">
        <f t="shared" si="9"/>
        <v>1.5793213512592963</v>
      </c>
      <c r="Q44" s="14" t="str">
        <f>'UK Deflator'!B29</f>
        <v>2019-20</v>
      </c>
    </row>
    <row r="45" spans="2:17" x14ac:dyDescent="0.25">
      <c r="B45" s="1" t="s">
        <v>14</v>
      </c>
      <c r="C45" s="52">
        <f t="shared" si="9"/>
        <v>0.21013502854748911</v>
      </c>
      <c r="Q45" s="14" t="str">
        <f>'UK Deflator'!B30</f>
        <v>2020-21</v>
      </c>
    </row>
    <row r="46" spans="2:17" x14ac:dyDescent="0.25">
      <c r="B46" s="39" t="s">
        <v>15</v>
      </c>
      <c r="C46" s="56">
        <f t="shared" si="9"/>
        <v>0.63946862466813637</v>
      </c>
      <c r="Q46" s="14" t="str">
        <f>'UK Deflator'!B31</f>
        <v>2021-22</v>
      </c>
    </row>
    <row r="47" spans="2:17" x14ac:dyDescent="0.25">
      <c r="B47" s="46" t="s">
        <v>16</v>
      </c>
      <c r="C47" s="52">
        <f t="shared" si="9"/>
        <v>12.169089041651292</v>
      </c>
      <c r="Q47" s="14" t="str">
        <f>'UK Deflator'!B32</f>
        <v>2022-23</v>
      </c>
    </row>
    <row r="48" spans="2:17" x14ac:dyDescent="0.25">
      <c r="B48" s="46"/>
      <c r="C48" s="52"/>
      <c r="Q48" s="14" t="str">
        <f>'UK Deflator'!B33</f>
        <v>2023-24</v>
      </c>
    </row>
    <row r="49" spans="1:22" x14ac:dyDescent="0.25">
      <c r="B49" s="61"/>
      <c r="C49" s="61"/>
      <c r="D49" s="61"/>
      <c r="E49" s="61"/>
      <c r="F49" s="61"/>
      <c r="G49" s="61"/>
      <c r="H49" s="61"/>
    </row>
    <row r="50" spans="1:22" ht="66" x14ac:dyDescent="0.25">
      <c r="B50" s="18" t="s">
        <v>22</v>
      </c>
      <c r="C50" s="62" t="s">
        <v>10</v>
      </c>
      <c r="D50" s="62" t="s">
        <v>11</v>
      </c>
      <c r="E50" s="62" t="s">
        <v>23</v>
      </c>
      <c r="F50" s="62" t="s">
        <v>24</v>
      </c>
      <c r="G50" s="62" t="s">
        <v>14</v>
      </c>
      <c r="H50" s="62" t="s">
        <v>15</v>
      </c>
      <c r="I50" s="62"/>
      <c r="J50" s="62"/>
      <c r="K50" s="62"/>
      <c r="L50" s="62"/>
    </row>
    <row r="51" spans="1:22" x14ac:dyDescent="0.25">
      <c r="A51" s="1" t="s">
        <v>1187</v>
      </c>
      <c r="B51" s="1" t="s">
        <v>1187</v>
      </c>
      <c r="C51" s="63">
        <v>1</v>
      </c>
      <c r="D51" s="64"/>
      <c r="E51" s="64"/>
      <c r="F51" s="64"/>
      <c r="G51" s="64"/>
      <c r="H51" s="64">
        <v>1</v>
      </c>
      <c r="Q51" s="63"/>
      <c r="R51" s="64"/>
      <c r="S51" s="64"/>
      <c r="T51" s="64"/>
      <c r="U51" s="64"/>
      <c r="V51" s="64">
        <v>0.8</v>
      </c>
    </row>
    <row r="52" spans="1:22" x14ac:dyDescent="0.25">
      <c r="A52" s="1" t="s">
        <v>1188</v>
      </c>
      <c r="B52" s="1" t="s">
        <v>1188</v>
      </c>
      <c r="C52" s="65"/>
      <c r="D52" s="65">
        <v>0.5</v>
      </c>
      <c r="E52" s="65"/>
      <c r="F52" s="65">
        <v>1</v>
      </c>
      <c r="G52" s="65"/>
      <c r="H52" s="65"/>
      <c r="Q52" s="65"/>
      <c r="R52" s="65"/>
      <c r="S52" s="65"/>
      <c r="T52" s="65"/>
      <c r="U52" s="65"/>
      <c r="V52" s="65">
        <v>0.15</v>
      </c>
    </row>
    <row r="53" spans="1:22" x14ac:dyDescent="0.25">
      <c r="A53" s="1" t="s">
        <v>1189</v>
      </c>
      <c r="B53" s="1" t="s">
        <v>1189</v>
      </c>
      <c r="C53" s="65"/>
      <c r="D53" s="65"/>
      <c r="E53" s="65">
        <v>0.5</v>
      </c>
      <c r="F53" s="65"/>
      <c r="G53" s="65">
        <v>1</v>
      </c>
      <c r="H53" s="65"/>
      <c r="Q53" s="65">
        <v>1</v>
      </c>
      <c r="R53" s="65"/>
      <c r="S53" s="65"/>
      <c r="T53" s="65">
        <v>0.5</v>
      </c>
      <c r="U53" s="65"/>
      <c r="V53" s="65">
        <v>0.05</v>
      </c>
    </row>
    <row r="54" spans="1:22" x14ac:dyDescent="0.25">
      <c r="A54" s="1" t="s">
        <v>1190</v>
      </c>
      <c r="B54" s="1" t="s">
        <v>1190</v>
      </c>
      <c r="C54" s="65"/>
      <c r="D54" s="65">
        <v>0.5</v>
      </c>
      <c r="E54" s="65">
        <v>0.5</v>
      </c>
      <c r="F54" s="65"/>
      <c r="G54" s="65"/>
      <c r="H54" s="65"/>
      <c r="Q54" s="65"/>
      <c r="R54" s="65">
        <v>0.5</v>
      </c>
      <c r="S54" s="65"/>
      <c r="T54" s="65"/>
      <c r="U54" s="65"/>
      <c r="V54" s="65"/>
    </row>
    <row r="55" spans="1:22" x14ac:dyDescent="0.25">
      <c r="C55" s="65"/>
      <c r="D55" s="65"/>
      <c r="E55" s="65"/>
      <c r="F55" s="65"/>
      <c r="G55" s="65"/>
      <c r="H55" s="65"/>
      <c r="Q55" s="65"/>
      <c r="R55" s="65">
        <v>0.5</v>
      </c>
      <c r="S55" s="65">
        <v>0.3</v>
      </c>
      <c r="T55" s="65"/>
      <c r="U55" s="65"/>
      <c r="V55" s="65"/>
    </row>
    <row r="56" spans="1:22" x14ac:dyDescent="0.25">
      <c r="C56" s="65"/>
      <c r="D56" s="65"/>
      <c r="E56" s="65"/>
      <c r="F56" s="65"/>
      <c r="G56" s="65"/>
      <c r="H56" s="65"/>
      <c r="Q56" s="65"/>
      <c r="R56" s="65"/>
      <c r="S56" s="65">
        <v>0.3</v>
      </c>
      <c r="T56" s="65">
        <v>0.2</v>
      </c>
      <c r="U56" s="65"/>
      <c r="V56" s="65"/>
    </row>
    <row r="57" spans="1:22" x14ac:dyDescent="0.25">
      <c r="C57" s="65"/>
      <c r="D57" s="65"/>
      <c r="E57" s="65"/>
      <c r="F57" s="65"/>
      <c r="G57" s="65"/>
      <c r="H57" s="65"/>
      <c r="Q57" s="65"/>
      <c r="R57" s="65"/>
      <c r="S57" s="65">
        <v>0.1</v>
      </c>
      <c r="T57" s="65">
        <v>0.1</v>
      </c>
      <c r="U57" s="65">
        <v>1</v>
      </c>
      <c r="V57" s="65"/>
    </row>
    <row r="58" spans="1:22" x14ac:dyDescent="0.25">
      <c r="C58" s="66"/>
      <c r="D58" s="66"/>
      <c r="E58" s="66"/>
      <c r="F58" s="66"/>
      <c r="G58" s="66"/>
      <c r="H58" s="66"/>
      <c r="Q58" s="66"/>
      <c r="R58" s="66"/>
      <c r="S58" s="66">
        <v>0.3</v>
      </c>
      <c r="T58" s="66">
        <v>0.2</v>
      </c>
      <c r="U58" s="66"/>
      <c r="V58" s="66"/>
    </row>
    <row r="59" spans="1:22" x14ac:dyDescent="0.25">
      <c r="C59" s="67">
        <f t="shared" ref="C59:H59" si="10">SUM(C51:C58)</f>
        <v>1</v>
      </c>
      <c r="D59" s="67">
        <f t="shared" si="10"/>
        <v>1</v>
      </c>
      <c r="E59" s="67">
        <f t="shared" si="10"/>
        <v>1</v>
      </c>
      <c r="F59" s="67">
        <f t="shared" si="10"/>
        <v>1</v>
      </c>
      <c r="G59" s="67">
        <f t="shared" si="10"/>
        <v>1</v>
      </c>
      <c r="H59" s="67">
        <f t="shared" si="10"/>
        <v>1</v>
      </c>
    </row>
    <row r="60" spans="1:22" x14ac:dyDescent="0.25">
      <c r="C60" s="68"/>
      <c r="D60" s="68"/>
      <c r="E60" s="68"/>
      <c r="F60" s="68"/>
      <c r="G60" s="68"/>
      <c r="H60" s="68"/>
    </row>
    <row r="62" spans="1:22" ht="66" x14ac:dyDescent="0.25">
      <c r="B62" s="18" t="s">
        <v>33</v>
      </c>
      <c r="C62" s="69" t="s">
        <v>10</v>
      </c>
      <c r="D62" s="69" t="s">
        <v>11</v>
      </c>
      <c r="E62" s="69" t="s">
        <v>23</v>
      </c>
      <c r="F62" s="69" t="s">
        <v>24</v>
      </c>
      <c r="G62" s="69" t="s">
        <v>14</v>
      </c>
      <c r="H62" s="69" t="s">
        <v>15</v>
      </c>
      <c r="I62" s="69" t="s">
        <v>16</v>
      </c>
    </row>
    <row r="63" spans="1:22" ht="14.4" x14ac:dyDescent="0.3">
      <c r="A63" s="1" t="s">
        <v>1187</v>
      </c>
      <c r="B63" s="1" t="s">
        <v>1187</v>
      </c>
      <c r="C63" s="70">
        <f t="shared" ref="C63:C70" si="11">$C$41*C51</f>
        <v>7.7946313552285149</v>
      </c>
      <c r="D63" s="70">
        <f t="shared" ref="D63:D70" si="12">$C$42*D51</f>
        <v>0</v>
      </c>
      <c r="E63" s="70">
        <f t="shared" ref="E63:E70" si="13">$C$43*E51</f>
        <v>0</v>
      </c>
      <c r="F63" s="70">
        <f t="shared" ref="F63:F70" si="14">$C$44*F51</f>
        <v>0</v>
      </c>
      <c r="G63" s="70">
        <f t="shared" ref="G63:G70" si="15">$C$45*G51</f>
        <v>0</v>
      </c>
      <c r="H63" s="70">
        <f t="shared" ref="H63:H70" si="16">$C$46*H51</f>
        <v>0.63946862466813637</v>
      </c>
      <c r="I63" s="71">
        <f t="shared" ref="I63:I71" si="17">SUM(C63:H63)</f>
        <v>8.4340999798966507</v>
      </c>
    </row>
    <row r="64" spans="1:22" ht="14.4" x14ac:dyDescent="0.3">
      <c r="A64" s="1" t="s">
        <v>1188</v>
      </c>
      <c r="B64" s="1" t="s">
        <v>1188</v>
      </c>
      <c r="C64" s="72">
        <f t="shared" si="11"/>
        <v>0</v>
      </c>
      <c r="D64" s="72">
        <f t="shared" si="12"/>
        <v>0.61498817982472431</v>
      </c>
      <c r="E64" s="72">
        <f t="shared" si="13"/>
        <v>0</v>
      </c>
      <c r="F64" s="72">
        <f t="shared" si="14"/>
        <v>1.5793213512592963</v>
      </c>
      <c r="G64" s="72">
        <f t="shared" si="15"/>
        <v>0</v>
      </c>
      <c r="H64" s="72">
        <f t="shared" si="16"/>
        <v>0</v>
      </c>
      <c r="I64" s="73">
        <f t="shared" si="17"/>
        <v>2.1943095310840208</v>
      </c>
    </row>
    <row r="65" spans="1:9" ht="14.4" x14ac:dyDescent="0.3">
      <c r="A65" s="1" t="s">
        <v>1189</v>
      </c>
      <c r="B65" s="1" t="s">
        <v>1189</v>
      </c>
      <c r="C65" s="72">
        <f t="shared" si="11"/>
        <v>0</v>
      </c>
      <c r="D65" s="72">
        <f t="shared" si="12"/>
        <v>0</v>
      </c>
      <c r="E65" s="72">
        <f t="shared" si="13"/>
        <v>0.35777816114920324</v>
      </c>
      <c r="F65" s="72">
        <f t="shared" si="14"/>
        <v>0</v>
      </c>
      <c r="G65" s="72">
        <f t="shared" si="15"/>
        <v>0.21013502854748911</v>
      </c>
      <c r="H65" s="72">
        <f t="shared" si="16"/>
        <v>0</v>
      </c>
      <c r="I65" s="73">
        <f t="shared" si="17"/>
        <v>0.56791318969669236</v>
      </c>
    </row>
    <row r="66" spans="1:9" ht="14.4" x14ac:dyDescent="0.3">
      <c r="A66" s="1" t="s">
        <v>1190</v>
      </c>
      <c r="B66" s="1" t="s">
        <v>1190</v>
      </c>
      <c r="C66" s="72">
        <f t="shared" si="11"/>
        <v>0</v>
      </c>
      <c r="D66" s="72">
        <f t="shared" si="12"/>
        <v>0.61498817982472431</v>
      </c>
      <c r="E66" s="72">
        <f t="shared" si="13"/>
        <v>0.35777816114920324</v>
      </c>
      <c r="F66" s="72">
        <f t="shared" si="14"/>
        <v>0</v>
      </c>
      <c r="G66" s="72">
        <f t="shared" si="15"/>
        <v>0</v>
      </c>
      <c r="H66" s="72">
        <f t="shared" si="16"/>
        <v>0</v>
      </c>
      <c r="I66" s="73">
        <f t="shared" si="17"/>
        <v>0.97276634097392756</v>
      </c>
    </row>
    <row r="67" spans="1:9" ht="14.4" x14ac:dyDescent="0.3">
      <c r="C67" s="72">
        <f t="shared" si="11"/>
        <v>0</v>
      </c>
      <c r="D67" s="72">
        <f t="shared" si="12"/>
        <v>0</v>
      </c>
      <c r="E67" s="72">
        <f t="shared" si="13"/>
        <v>0</v>
      </c>
      <c r="F67" s="72">
        <f t="shared" si="14"/>
        <v>0</v>
      </c>
      <c r="G67" s="72">
        <f t="shared" si="15"/>
        <v>0</v>
      </c>
      <c r="H67" s="72">
        <f t="shared" si="16"/>
        <v>0</v>
      </c>
      <c r="I67" s="73">
        <f t="shared" si="17"/>
        <v>0</v>
      </c>
    </row>
    <row r="68" spans="1:9" ht="14.4" x14ac:dyDescent="0.3">
      <c r="C68" s="72">
        <f t="shared" si="11"/>
        <v>0</v>
      </c>
      <c r="D68" s="72">
        <f t="shared" si="12"/>
        <v>0</v>
      </c>
      <c r="E68" s="72">
        <f t="shared" si="13"/>
        <v>0</v>
      </c>
      <c r="F68" s="72">
        <f t="shared" si="14"/>
        <v>0</v>
      </c>
      <c r="G68" s="72">
        <f t="shared" si="15"/>
        <v>0</v>
      </c>
      <c r="H68" s="72">
        <f t="shared" si="16"/>
        <v>0</v>
      </c>
      <c r="I68" s="73">
        <f t="shared" si="17"/>
        <v>0</v>
      </c>
    </row>
    <row r="69" spans="1:9" ht="14.4" x14ac:dyDescent="0.3">
      <c r="C69" s="72">
        <f t="shared" si="11"/>
        <v>0</v>
      </c>
      <c r="D69" s="72">
        <f t="shared" si="12"/>
        <v>0</v>
      </c>
      <c r="E69" s="72">
        <f t="shared" si="13"/>
        <v>0</v>
      </c>
      <c r="F69" s="72">
        <f t="shared" si="14"/>
        <v>0</v>
      </c>
      <c r="G69" s="72">
        <f t="shared" si="15"/>
        <v>0</v>
      </c>
      <c r="H69" s="72">
        <f t="shared" si="16"/>
        <v>0</v>
      </c>
      <c r="I69" s="73">
        <f t="shared" si="17"/>
        <v>0</v>
      </c>
    </row>
    <row r="70" spans="1:9" ht="14.4" x14ac:dyDescent="0.3">
      <c r="C70" s="74">
        <f t="shared" si="11"/>
        <v>0</v>
      </c>
      <c r="D70" s="74">
        <f t="shared" si="12"/>
        <v>0</v>
      </c>
      <c r="E70" s="74">
        <f t="shared" si="13"/>
        <v>0</v>
      </c>
      <c r="F70" s="74">
        <f t="shared" si="14"/>
        <v>0</v>
      </c>
      <c r="G70" s="74">
        <f t="shared" si="15"/>
        <v>0</v>
      </c>
      <c r="H70" s="74">
        <f t="shared" si="16"/>
        <v>0</v>
      </c>
      <c r="I70" s="75">
        <f t="shared" si="17"/>
        <v>0</v>
      </c>
    </row>
    <row r="71" spans="1:9" ht="14.4" x14ac:dyDescent="0.3">
      <c r="C71" s="76">
        <f t="shared" ref="C71:H71" si="18">SUM(C63:C70)</f>
        <v>7.7946313552285149</v>
      </c>
      <c r="D71" s="76">
        <f t="shared" si="18"/>
        <v>1.2299763596494486</v>
      </c>
      <c r="E71" s="76">
        <f t="shared" si="18"/>
        <v>0.71555632229840649</v>
      </c>
      <c r="F71" s="76">
        <f t="shared" si="18"/>
        <v>1.5793213512592963</v>
      </c>
      <c r="G71" s="76">
        <f t="shared" si="18"/>
        <v>0.21013502854748911</v>
      </c>
      <c r="H71" s="76">
        <f t="shared" si="18"/>
        <v>0.63946862466813637</v>
      </c>
      <c r="I71" s="73">
        <f t="shared" si="17"/>
        <v>12.16908904165129</v>
      </c>
    </row>
    <row r="73" spans="1:9" x14ac:dyDescent="0.25">
      <c r="B73" s="61"/>
      <c r="C73" s="61"/>
      <c r="D73" s="61"/>
      <c r="E73" s="61"/>
      <c r="F73" s="61"/>
      <c r="G73" s="61"/>
      <c r="H73" s="61"/>
      <c r="I73" s="61"/>
    </row>
    <row r="75" spans="1:9" x14ac:dyDescent="0.25">
      <c r="B75" s="1" t="s">
        <v>34</v>
      </c>
      <c r="C75" s="19" t="s">
        <v>35</v>
      </c>
      <c r="D75" s="19" t="s">
        <v>36</v>
      </c>
      <c r="E75" s="19" t="s">
        <v>37</v>
      </c>
      <c r="F75" s="19" t="s">
        <v>38</v>
      </c>
      <c r="G75" s="19" t="s">
        <v>39</v>
      </c>
    </row>
    <row r="76" spans="1:9" x14ac:dyDescent="0.25">
      <c r="B76" s="26" t="s">
        <v>1187</v>
      </c>
      <c r="C76" s="77">
        <v>0</v>
      </c>
      <c r="D76" s="77">
        <f t="shared" ref="D76:D86" si="19">(E76+C76)/2</f>
        <v>0.5</v>
      </c>
      <c r="E76" s="77">
        <v>1</v>
      </c>
      <c r="F76" s="77">
        <f t="shared" ref="F76:F86" si="20">(G76+E76)/2</f>
        <v>1.25</v>
      </c>
      <c r="G76" s="77">
        <v>1.5</v>
      </c>
    </row>
    <row r="77" spans="1:9" x14ac:dyDescent="0.25">
      <c r="B77" s="1" t="s">
        <v>1188</v>
      </c>
      <c r="C77" s="77">
        <v>0</v>
      </c>
      <c r="D77" s="77">
        <f t="shared" ref="D77:D79" si="21">(E77+C77)/2</f>
        <v>0.5</v>
      </c>
      <c r="E77" s="77">
        <v>1</v>
      </c>
      <c r="F77" s="77">
        <f t="shared" ref="F77:F79" si="22">(G77+E77)/2</f>
        <v>1.25</v>
      </c>
      <c r="G77" s="77">
        <v>1.5</v>
      </c>
    </row>
    <row r="78" spans="1:9" x14ac:dyDescent="0.25">
      <c r="B78" s="1" t="s">
        <v>1189</v>
      </c>
      <c r="C78" s="77">
        <v>0</v>
      </c>
      <c r="D78" s="77">
        <f t="shared" si="21"/>
        <v>0.5</v>
      </c>
      <c r="E78" s="77">
        <v>1</v>
      </c>
      <c r="F78" s="77">
        <f t="shared" si="22"/>
        <v>1.25</v>
      </c>
      <c r="G78" s="77">
        <v>1.5</v>
      </c>
    </row>
    <row r="79" spans="1:9" x14ac:dyDescent="0.25">
      <c r="B79" s="1" t="s">
        <v>1190</v>
      </c>
      <c r="C79" s="77">
        <v>0</v>
      </c>
      <c r="D79" s="77">
        <f t="shared" si="21"/>
        <v>0.5</v>
      </c>
      <c r="E79" s="77">
        <v>1</v>
      </c>
      <c r="F79" s="77">
        <f t="shared" si="22"/>
        <v>1.25</v>
      </c>
      <c r="G79" s="77">
        <v>1.5</v>
      </c>
    </row>
    <row r="80" spans="1:9" x14ac:dyDescent="0.25">
      <c r="C80" s="19">
        <v>0</v>
      </c>
      <c r="D80" s="19">
        <v>0</v>
      </c>
      <c r="E80" s="19">
        <v>0</v>
      </c>
      <c r="F80" s="19">
        <v>0</v>
      </c>
      <c r="G80" s="19">
        <v>0</v>
      </c>
    </row>
    <row r="81" spans="2:19" x14ac:dyDescent="0.25">
      <c r="C81" s="19">
        <v>0</v>
      </c>
      <c r="D81" s="19">
        <v>0</v>
      </c>
      <c r="E81" s="19">
        <v>0</v>
      </c>
      <c r="F81" s="19">
        <v>0</v>
      </c>
      <c r="G81" s="19">
        <v>0</v>
      </c>
    </row>
    <row r="82" spans="2:19" x14ac:dyDescent="0.25">
      <c r="C82" s="19">
        <v>0</v>
      </c>
      <c r="D82" s="19">
        <v>0</v>
      </c>
      <c r="E82" s="19">
        <v>0</v>
      </c>
      <c r="F82" s="19">
        <v>0</v>
      </c>
      <c r="G82" s="19">
        <v>0</v>
      </c>
    </row>
    <row r="83" spans="2:19" x14ac:dyDescent="0.25">
      <c r="C83" s="19">
        <v>0</v>
      </c>
      <c r="D83" s="19">
        <v>0</v>
      </c>
      <c r="E83" s="19">
        <v>0</v>
      </c>
      <c r="F83" s="19">
        <v>0</v>
      </c>
      <c r="G83" s="19">
        <v>0</v>
      </c>
    </row>
    <row r="84" spans="2:19" x14ac:dyDescent="0.25">
      <c r="C84" s="19">
        <v>0</v>
      </c>
      <c r="D84" s="19">
        <v>0</v>
      </c>
      <c r="E84" s="19">
        <v>0</v>
      </c>
      <c r="F84" s="19">
        <v>0</v>
      </c>
      <c r="G84" s="19">
        <v>0</v>
      </c>
    </row>
    <row r="85" spans="2:19" x14ac:dyDescent="0.25">
      <c r="C85" s="19">
        <v>0</v>
      </c>
      <c r="D85" s="19">
        <v>0</v>
      </c>
      <c r="E85" s="19">
        <v>0</v>
      </c>
      <c r="F85" s="19">
        <v>0</v>
      </c>
      <c r="G85" s="19">
        <v>0</v>
      </c>
    </row>
    <row r="86" spans="2:19" x14ac:dyDescent="0.25">
      <c r="B86" s="39"/>
      <c r="C86" s="60">
        <v>0</v>
      </c>
      <c r="D86" s="60">
        <v>0</v>
      </c>
      <c r="E86" s="60">
        <v>0</v>
      </c>
      <c r="F86" s="60">
        <v>0</v>
      </c>
      <c r="G86" s="60">
        <v>0</v>
      </c>
    </row>
    <row r="87" spans="2:19" x14ac:dyDescent="0.25">
      <c r="B87" s="1" t="s">
        <v>43</v>
      </c>
      <c r="C87" s="19">
        <v>6.7</v>
      </c>
      <c r="D87" s="19"/>
      <c r="E87" s="19">
        <v>70</v>
      </c>
      <c r="F87" s="19"/>
      <c r="G87" s="19">
        <v>210</v>
      </c>
    </row>
    <row r="90" spans="2:19" x14ac:dyDescent="0.25">
      <c r="C90" s="19" t="s">
        <v>44</v>
      </c>
      <c r="D90" s="19" t="s">
        <v>37</v>
      </c>
      <c r="E90" s="19" t="s">
        <v>45</v>
      </c>
    </row>
    <row r="91" spans="2:19" x14ac:dyDescent="0.25">
      <c r="B91" s="1" t="s">
        <v>46</v>
      </c>
      <c r="C91" s="65">
        <v>0.5</v>
      </c>
      <c r="D91" s="65">
        <v>1</v>
      </c>
      <c r="E91" s="65">
        <v>1.5</v>
      </c>
      <c r="Q91" s="65">
        <v>0.5</v>
      </c>
      <c r="R91" s="65">
        <v>1</v>
      </c>
      <c r="S91" s="65">
        <v>2</v>
      </c>
    </row>
    <row r="93" spans="2:19" x14ac:dyDescent="0.25">
      <c r="B93" s="61"/>
      <c r="C93" s="61"/>
      <c r="D93" s="61"/>
      <c r="E93" s="61"/>
      <c r="F93" s="61"/>
      <c r="G93" s="61"/>
      <c r="H93" s="61"/>
      <c r="I93" s="61"/>
    </row>
  </sheetData>
  <dataValidations count="1">
    <dataValidation type="list" allowBlank="1" showInputMessage="1" showErrorMessage="1" sqref="H39" xr:uid="{2D1B94EF-E08D-4A48-AAE4-A345B2F68603}">
      <formula1>$Q$27:$Q$48</formula1>
    </dataValidation>
  </dataValidations>
  <pageMargins left="0.75" right="0.75" top="1" bottom="1" header="0.5" footer="0.5"/>
  <headerFooter alignWithMargins="0"/>
  <drawing r:id="rId1"/>
  <legacyDrawing r:id="rId2"/>
  <controls>
    <mc:AlternateContent xmlns:mc="http://schemas.openxmlformats.org/markup-compatibility/2006">
      <mc:Choice Requires="x14">
        <control shapeId="2054" r:id="rId3" name="RestoreDefaults1">
          <controlPr defaultSize="0" autoLine="0" r:id="rId4">
            <anchor moveWithCells="1">
              <from>
                <xdr:col>5</xdr:col>
                <xdr:colOff>152400</xdr:colOff>
                <xdr:row>89</xdr:row>
                <xdr:rowOff>106680</xdr:rowOff>
              </from>
              <to>
                <xdr:col>6</xdr:col>
                <xdr:colOff>723900</xdr:colOff>
                <xdr:row>91</xdr:row>
                <xdr:rowOff>45720</xdr:rowOff>
              </to>
            </anchor>
          </controlPr>
        </control>
      </mc:Choice>
      <mc:Fallback>
        <control shapeId="2054" r:id="rId3" name="RestoreDefaults1"/>
      </mc:Fallback>
    </mc:AlternateContent>
    <mc:AlternateContent xmlns:mc="http://schemas.openxmlformats.org/markup-compatibility/2006">
      <mc:Choice Requires="x14">
        <control shapeId="2053" r:id="rId5" name="RestoreDefaults">
          <controlPr defaultSize="0" autoLine="0" r:id="rId6">
            <anchor moveWithCells="1">
              <from>
                <xdr:col>1</xdr:col>
                <xdr:colOff>30480</xdr:colOff>
                <xdr:row>49</xdr:row>
                <xdr:rowOff>99060</xdr:rowOff>
              </from>
              <to>
                <xdr:col>1</xdr:col>
                <xdr:colOff>1318260</xdr:colOff>
                <xdr:row>49</xdr:row>
                <xdr:rowOff>601980</xdr:rowOff>
              </to>
            </anchor>
          </controlPr>
        </control>
      </mc:Choice>
      <mc:Fallback>
        <control shapeId="2053" r:id="rId5" name="RestoreDefaults"/>
      </mc:Fallback>
    </mc:AlternateContent>
    <mc:AlternateContent xmlns:mc="http://schemas.openxmlformats.org/markup-compatibility/2006">
      <mc:Choice Requires="x14">
        <control shapeId="2052" r:id="rId7" name="Back4">
          <controlPr defaultSize="0" autoLine="0" r:id="rId8">
            <anchor moveWithCells="1">
              <from>
                <xdr:col>8</xdr:col>
                <xdr:colOff>228600</xdr:colOff>
                <xdr:row>3</xdr:row>
                <xdr:rowOff>45720</xdr:rowOff>
              </from>
              <to>
                <xdr:col>9</xdr:col>
                <xdr:colOff>259080</xdr:colOff>
                <xdr:row>6</xdr:row>
                <xdr:rowOff>144780</xdr:rowOff>
              </to>
            </anchor>
          </controlPr>
        </control>
      </mc:Choice>
      <mc:Fallback>
        <control shapeId="2052" r:id="rId7" name="Back4"/>
      </mc:Fallback>
    </mc:AlternateContent>
    <mc:AlternateContent xmlns:mc="http://schemas.openxmlformats.org/markup-compatibility/2006">
      <mc:Choice Requires="x14">
        <control shapeId="2051" r:id="rId9" name="GermanyShow">
          <controlPr defaultSize="0" autoLine="0" r:id="rId10">
            <anchor moveWithCells="1">
              <from>
                <xdr:col>6</xdr:col>
                <xdr:colOff>350520</xdr:colOff>
                <xdr:row>21</xdr:row>
                <xdr:rowOff>38100</xdr:rowOff>
              </from>
              <to>
                <xdr:col>7</xdr:col>
                <xdr:colOff>609600</xdr:colOff>
                <xdr:row>24</xdr:row>
                <xdr:rowOff>152400</xdr:rowOff>
              </to>
            </anchor>
          </controlPr>
        </control>
      </mc:Choice>
      <mc:Fallback>
        <control shapeId="2051" r:id="rId9" name="GermanyShow"/>
      </mc:Fallback>
    </mc:AlternateContent>
    <mc:AlternateContent xmlns:mc="http://schemas.openxmlformats.org/markup-compatibility/2006">
      <mc:Choice Requires="x14">
        <control shapeId="2050" r:id="rId11" name="USShow">
          <controlPr defaultSize="0" autoLine="0" r:id="rId12">
            <anchor moveWithCells="1">
              <from>
                <xdr:col>4</xdr:col>
                <xdr:colOff>312420</xdr:colOff>
                <xdr:row>21</xdr:row>
                <xdr:rowOff>45720</xdr:rowOff>
              </from>
              <to>
                <xdr:col>5</xdr:col>
                <xdr:colOff>609600</xdr:colOff>
                <xdr:row>25</xdr:row>
                <xdr:rowOff>0</xdr:rowOff>
              </to>
            </anchor>
          </controlPr>
        </control>
      </mc:Choice>
      <mc:Fallback>
        <control shapeId="2050" r:id="rId11" name="USShow"/>
      </mc:Fallback>
    </mc:AlternateContent>
    <mc:AlternateContent xmlns:mc="http://schemas.openxmlformats.org/markup-compatibility/2006">
      <mc:Choice Requires="x14">
        <control shapeId="2049" r:id="rId13" name="UKShow">
          <controlPr defaultSize="0" autoLine="0" r:id="rId14">
            <anchor moveWithCells="1">
              <from>
                <xdr:col>2</xdr:col>
                <xdr:colOff>289560</xdr:colOff>
                <xdr:row>21</xdr:row>
                <xdr:rowOff>60960</xdr:rowOff>
              </from>
              <to>
                <xdr:col>3</xdr:col>
                <xdr:colOff>647700</xdr:colOff>
                <xdr:row>25</xdr:row>
                <xdr:rowOff>7620</xdr:rowOff>
              </to>
            </anchor>
          </controlPr>
        </control>
      </mc:Choice>
      <mc:Fallback>
        <control shapeId="2049" r:id="rId13" name="UKShow"/>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C8E24-3BE8-44F0-A949-D451A7A90245}">
  <sheetPr codeName="Sheet27"/>
  <dimension ref="B1:J69"/>
  <sheetViews>
    <sheetView showGridLines="0" workbookViewId="0">
      <selection activeCell="E36" sqref="E36"/>
    </sheetView>
  </sheetViews>
  <sheetFormatPr defaultColWidth="9.109375" defaultRowHeight="13.2" x14ac:dyDescent="0.25"/>
  <cols>
    <col min="1" max="1" width="9.109375" style="1"/>
    <col min="2" max="2" width="11.44140625" style="1" customWidth="1"/>
    <col min="3" max="3" width="29.109375" style="19" customWidth="1"/>
    <col min="4" max="4" width="19.6640625" style="19" customWidth="1"/>
    <col min="5" max="5" width="12.33203125" style="1" bestFit="1" customWidth="1"/>
    <col min="6" max="6" width="11.109375" style="1" bestFit="1" customWidth="1"/>
    <col min="7" max="8" width="11.33203125" style="1" bestFit="1" customWidth="1"/>
    <col min="9" max="10" width="10.33203125" style="1" bestFit="1" customWidth="1"/>
    <col min="11" max="16384" width="9.109375" style="1"/>
  </cols>
  <sheetData>
    <row r="1" spans="2:10" x14ac:dyDescent="0.25">
      <c r="E1" s="78"/>
      <c r="F1" s="470"/>
      <c r="G1" s="470"/>
    </row>
    <row r="2" spans="2:10" x14ac:dyDescent="0.25">
      <c r="B2" s="1" t="s">
        <v>47</v>
      </c>
      <c r="C2" s="79" t="s">
        <v>48</v>
      </c>
      <c r="E2" s="78"/>
      <c r="F2" s="80"/>
      <c r="G2" s="471"/>
    </row>
    <row r="3" spans="2:10" x14ac:dyDescent="0.25">
      <c r="B3" s="81"/>
      <c r="C3" s="81"/>
      <c r="D3" s="81"/>
      <c r="E3" s="82"/>
      <c r="F3" s="83"/>
      <c r="G3" s="471"/>
    </row>
    <row r="4" spans="2:10" x14ac:dyDescent="0.25">
      <c r="B4" s="84" t="s">
        <v>49</v>
      </c>
      <c r="C4" s="85"/>
      <c r="D4" s="86"/>
      <c r="E4" s="87"/>
      <c r="F4" s="26"/>
      <c r="G4" s="26"/>
      <c r="H4" s="26"/>
      <c r="I4" s="26"/>
      <c r="J4" s="88"/>
    </row>
    <row r="5" spans="2:10" ht="79.2" x14ac:dyDescent="0.25">
      <c r="B5" s="89" t="s">
        <v>50</v>
      </c>
      <c r="C5" s="90"/>
      <c r="D5" s="91" t="s">
        <v>51</v>
      </c>
      <c r="E5" s="92" t="str">
        <f>'Integration Inputs'!B11</f>
        <v>Pesticides in sources of drinking water</v>
      </c>
      <c r="F5" s="93" t="str">
        <f>'Integration Inputs'!B12</f>
        <v>Pollution incidents, fish deaths and monitoring costs</v>
      </c>
      <c r="G5" s="93" t="str">
        <f>'Integration Inputs'!B13</f>
        <v>Biodiversity/wildlife losses</v>
      </c>
      <c r="H5" s="93" t="str">
        <f>'Integration Inputs'!B14</f>
        <v>Cultural, landscape, toursim etc. (Hedgerow and dry stone walls)</v>
      </c>
      <c r="I5" s="93" t="str">
        <f>'Integration Inputs'!B15</f>
        <v>Bee colony losses</v>
      </c>
      <c r="J5" s="91" t="str">
        <f>'Integration Inputs'!B16</f>
        <v>Acute effects of pesticides to human health</v>
      </c>
    </row>
    <row r="6" spans="2:10" x14ac:dyDescent="0.25">
      <c r="B6" s="94" t="s">
        <v>52</v>
      </c>
      <c r="C6" s="95">
        <v>52.690800000000003</v>
      </c>
      <c r="D6" s="96">
        <v>3.3929401884160111</v>
      </c>
      <c r="E6" s="97">
        <f>'Integration Inputs'!C11</f>
        <v>120000000</v>
      </c>
      <c r="F6" s="97">
        <f>'Integration Inputs'!C12</f>
        <v>8500000</v>
      </c>
      <c r="G6" s="97">
        <f>'Integration Inputs'!C13</f>
        <v>12500000</v>
      </c>
      <c r="H6" s="97">
        <f>'Integration Inputs'!C14</f>
        <v>49500000</v>
      </c>
      <c r="I6" s="97">
        <f>'Integration Inputs'!C15</f>
        <v>1000000</v>
      </c>
      <c r="J6" s="97">
        <f>'Integration Inputs'!C16</f>
        <v>1000000</v>
      </c>
    </row>
    <row r="7" spans="2:10" x14ac:dyDescent="0.25">
      <c r="B7" s="94" t="s">
        <v>53</v>
      </c>
      <c r="C7" s="95">
        <v>52.6858</v>
      </c>
      <c r="D7" s="96">
        <v>-9.4893226141993629E-3</v>
      </c>
      <c r="E7" s="98">
        <f t="shared" ref="E7:J22" si="0">E6*(1+($D7/100))</f>
        <v>119988612.81286296</v>
      </c>
      <c r="F7" s="99">
        <f t="shared" si="0"/>
        <v>8499193.407577794</v>
      </c>
      <c r="G7" s="99">
        <f t="shared" si="0"/>
        <v>12498813.834673226</v>
      </c>
      <c r="H7" s="99">
        <f t="shared" si="0"/>
        <v>49495302.785305969</v>
      </c>
      <c r="I7" s="99">
        <f t="shared" si="0"/>
        <v>999905.10677385808</v>
      </c>
      <c r="J7" s="100">
        <f t="shared" si="0"/>
        <v>999905.10677385808</v>
      </c>
    </row>
    <row r="8" spans="2:10" x14ac:dyDescent="0.25">
      <c r="B8" s="94" t="s">
        <v>54</v>
      </c>
      <c r="C8" s="95">
        <v>53.413200000000003</v>
      </c>
      <c r="D8" s="96">
        <v>1.3806376670753846</v>
      </c>
      <c r="E8" s="98">
        <f t="shared" si="0"/>
        <v>121645220.79755859</v>
      </c>
      <c r="F8" s="99">
        <f t="shared" si="0"/>
        <v>8616536.473160401</v>
      </c>
      <c r="G8" s="99">
        <f t="shared" si="0"/>
        <v>12671377.166412355</v>
      </c>
      <c r="H8" s="99">
        <f t="shared" si="0"/>
        <v>50178653.578992918</v>
      </c>
      <c r="I8" s="99">
        <f t="shared" si="0"/>
        <v>1013710.1733129884</v>
      </c>
      <c r="J8" s="100">
        <f t="shared" si="0"/>
        <v>1013710.1733129884</v>
      </c>
    </row>
    <row r="9" spans="2:10" x14ac:dyDescent="0.25">
      <c r="B9" s="94" t="s">
        <v>55</v>
      </c>
      <c r="C9" s="95">
        <v>54.118200000000002</v>
      </c>
      <c r="D9" s="96">
        <v>1.319898452068025</v>
      </c>
      <c r="E9" s="98">
        <f t="shared" si="0"/>
        <v>123250814.18388031</v>
      </c>
      <c r="F9" s="99">
        <f t="shared" si="0"/>
        <v>8730266.0046915226</v>
      </c>
      <c r="G9" s="99">
        <f t="shared" si="0"/>
        <v>12838626.477487534</v>
      </c>
      <c r="H9" s="99">
        <f t="shared" si="0"/>
        <v>50840960.850850627</v>
      </c>
      <c r="I9" s="99">
        <f t="shared" si="0"/>
        <v>1027090.1181990027</v>
      </c>
      <c r="J9" s="100">
        <f t="shared" si="0"/>
        <v>1027090.1181990027</v>
      </c>
    </row>
    <row r="10" spans="2:10" x14ac:dyDescent="0.25">
      <c r="B10" s="94" t="s">
        <v>56</v>
      </c>
      <c r="C10" s="95">
        <v>54.6511</v>
      </c>
      <c r="D10" s="96">
        <v>0.98469646071007144</v>
      </c>
      <c r="E10" s="98">
        <f t="shared" si="0"/>
        <v>124464460.58894533</v>
      </c>
      <c r="F10" s="99">
        <f t="shared" si="0"/>
        <v>8816232.6250502933</v>
      </c>
      <c r="G10" s="99">
        <f t="shared" si="0"/>
        <v>12965047.97801514</v>
      </c>
      <c r="H10" s="99">
        <f t="shared" si="0"/>
        <v>51341589.992939942</v>
      </c>
      <c r="I10" s="99">
        <f t="shared" si="0"/>
        <v>1037203.8382412111</v>
      </c>
      <c r="J10" s="100">
        <f t="shared" si="0"/>
        <v>1037203.8382412111</v>
      </c>
    </row>
    <row r="11" spans="2:10" x14ac:dyDescent="0.25">
      <c r="B11" s="94" t="s">
        <v>57</v>
      </c>
      <c r="C11" s="95">
        <v>55.603499999999997</v>
      </c>
      <c r="D11" s="96">
        <v>1.7426913639432642</v>
      </c>
      <c r="E11" s="98">
        <f t="shared" si="0"/>
        <v>126633491.99480745</v>
      </c>
      <c r="F11" s="99">
        <f t="shared" si="0"/>
        <v>8969872.3496321943</v>
      </c>
      <c r="G11" s="99">
        <f t="shared" si="0"/>
        <v>13190988.749459112</v>
      </c>
      <c r="H11" s="99">
        <f t="shared" si="0"/>
        <v>52236315.447858065</v>
      </c>
      <c r="I11" s="99">
        <f t="shared" si="0"/>
        <v>1055279.0999567288</v>
      </c>
      <c r="J11" s="100">
        <f t="shared" si="0"/>
        <v>1055279.0999567288</v>
      </c>
    </row>
    <row r="12" spans="2:10" x14ac:dyDescent="0.25">
      <c r="B12" s="94" t="s">
        <v>58</v>
      </c>
      <c r="C12" s="95">
        <v>56.849899999999998</v>
      </c>
      <c r="D12" s="96">
        <v>2.2415855117034025</v>
      </c>
      <c r="E12" s="98">
        <f t="shared" si="0"/>
        <v>129472090.00432713</v>
      </c>
      <c r="F12" s="99">
        <f t="shared" si="0"/>
        <v>9170939.7086398378</v>
      </c>
      <c r="G12" s="99">
        <f t="shared" si="0"/>
        <v>13486676.042117411</v>
      </c>
      <c r="H12" s="99">
        <f t="shared" si="0"/>
        <v>53407237.126784936</v>
      </c>
      <c r="I12" s="99">
        <f t="shared" si="0"/>
        <v>1078934.0833693927</v>
      </c>
      <c r="J12" s="100">
        <f t="shared" si="0"/>
        <v>1078934.0833693927</v>
      </c>
    </row>
    <row r="13" spans="2:10" x14ac:dyDescent="0.25">
      <c r="B13" s="94" t="s">
        <v>59</v>
      </c>
      <c r="C13" s="95">
        <v>58.135899999999999</v>
      </c>
      <c r="D13" s="96">
        <v>2.2620972068552474</v>
      </c>
      <c r="E13" s="98">
        <f t="shared" si="0"/>
        <v>132400874.53597212</v>
      </c>
      <c r="F13" s="99">
        <f t="shared" si="0"/>
        <v>9378395.2796313576</v>
      </c>
      <c r="G13" s="99">
        <f t="shared" si="0"/>
        <v>13791757.764163764</v>
      </c>
      <c r="H13" s="99">
        <f t="shared" si="0"/>
        <v>54615360.74608849</v>
      </c>
      <c r="I13" s="99">
        <f t="shared" si="0"/>
        <v>1103340.6211331009</v>
      </c>
      <c r="J13" s="100">
        <f t="shared" si="0"/>
        <v>1103340.6211331009</v>
      </c>
    </row>
    <row r="14" spans="2:10" x14ac:dyDescent="0.25">
      <c r="B14" s="94" t="s">
        <v>60</v>
      </c>
      <c r="C14" s="95">
        <v>59.8765</v>
      </c>
      <c r="D14" s="96">
        <v>2.9940191860795147</v>
      </c>
      <c r="E14" s="98">
        <f t="shared" si="0"/>
        <v>136364982.12211618</v>
      </c>
      <c r="F14" s="99">
        <f t="shared" si="0"/>
        <v>9659186.2336498965</v>
      </c>
      <c r="G14" s="99">
        <f t="shared" si="0"/>
        <v>14204685.637720438</v>
      </c>
      <c r="H14" s="99">
        <f t="shared" si="0"/>
        <v>56250555.125372916</v>
      </c>
      <c r="I14" s="99">
        <f t="shared" si="0"/>
        <v>1136374.8510176348</v>
      </c>
      <c r="J14" s="100">
        <f t="shared" si="0"/>
        <v>1136374.8510176348</v>
      </c>
    </row>
    <row r="15" spans="2:10" x14ac:dyDescent="0.25">
      <c r="B15" s="94" t="s">
        <v>61</v>
      </c>
      <c r="C15" s="95">
        <v>61.511699999999998</v>
      </c>
      <c r="D15" s="96">
        <v>2.7309545481115256</v>
      </c>
      <c r="E15" s="98">
        <f t="shared" si="0"/>
        <v>140089047.80341157</v>
      </c>
      <c r="F15" s="99">
        <f t="shared" si="0"/>
        <v>9922974.2194083203</v>
      </c>
      <c r="G15" s="99">
        <f t="shared" si="0"/>
        <v>14592609.146188708</v>
      </c>
      <c r="H15" s="99">
        <f t="shared" si="0"/>
        <v>57786732.218907267</v>
      </c>
      <c r="I15" s="99">
        <f t="shared" si="0"/>
        <v>1167408.7316950965</v>
      </c>
      <c r="J15" s="100">
        <f t="shared" si="0"/>
        <v>1167408.7316950965</v>
      </c>
    </row>
    <row r="16" spans="2:10" x14ac:dyDescent="0.25">
      <c r="B16" s="94" t="s">
        <v>62</v>
      </c>
      <c r="C16" s="95">
        <v>63.166400000000003</v>
      </c>
      <c r="D16" s="96">
        <v>2.6900573386851696</v>
      </c>
      <c r="E16" s="98">
        <f t="shared" si="0"/>
        <v>143857523.51454142</v>
      </c>
      <c r="F16" s="99">
        <f t="shared" si="0"/>
        <v>10189907.915613351</v>
      </c>
      <c r="G16" s="99">
        <f t="shared" si="0"/>
        <v>14985158.699431401</v>
      </c>
      <c r="H16" s="99">
        <f t="shared" si="0"/>
        <v>59341228.44974833</v>
      </c>
      <c r="I16" s="99">
        <f t="shared" si="0"/>
        <v>1198812.6959545119</v>
      </c>
      <c r="J16" s="100">
        <f t="shared" si="0"/>
        <v>1198812.6959545119</v>
      </c>
    </row>
    <row r="17" spans="2:10" x14ac:dyDescent="0.25">
      <c r="B17" s="94" t="s">
        <v>63</v>
      </c>
      <c r="C17" s="95">
        <v>64.697900000000004</v>
      </c>
      <c r="D17" s="96">
        <v>2.4245484941361246</v>
      </c>
      <c r="E17" s="98">
        <f t="shared" si="0"/>
        <v>147345418.93461475</v>
      </c>
      <c r="F17" s="99">
        <f t="shared" si="0"/>
        <v>10436967.174535211</v>
      </c>
      <c r="G17" s="99">
        <f t="shared" si="0"/>
        <v>15348481.139022371</v>
      </c>
      <c r="H17" s="99">
        <f t="shared" si="0"/>
        <v>60779985.310528576</v>
      </c>
      <c r="I17" s="99">
        <f t="shared" si="0"/>
        <v>1227878.4911217894</v>
      </c>
      <c r="J17" s="100">
        <f t="shared" si="0"/>
        <v>1227878.4911217894</v>
      </c>
    </row>
    <row r="18" spans="2:10" x14ac:dyDescent="0.25">
      <c r="B18" s="94" t="s">
        <v>64</v>
      </c>
      <c r="C18" s="95">
        <v>67.037700000000001</v>
      </c>
      <c r="D18" s="96">
        <v>3.6165006901305863</v>
      </c>
      <c r="E18" s="98">
        <f t="shared" si="0"/>
        <v>152674167.02726087</v>
      </c>
      <c r="F18" s="99">
        <f t="shared" si="0"/>
        <v>10814420.164430978</v>
      </c>
      <c r="G18" s="99">
        <f t="shared" si="0"/>
        <v>15903559.065339675</v>
      </c>
      <c r="H18" s="99">
        <f t="shared" si="0"/>
        <v>62978093.898745105</v>
      </c>
      <c r="I18" s="99">
        <f t="shared" si="0"/>
        <v>1272284.7252271739</v>
      </c>
      <c r="J18" s="100">
        <f t="shared" si="0"/>
        <v>1272284.7252271739</v>
      </c>
    </row>
    <row r="19" spans="2:10" x14ac:dyDescent="0.25">
      <c r="B19" s="94" t="s">
        <v>65</v>
      </c>
      <c r="C19" s="95">
        <v>67.940100000000001</v>
      </c>
      <c r="D19" s="96">
        <v>1.3461082346202211</v>
      </c>
      <c r="E19" s="98">
        <f t="shared" si="0"/>
        <v>154729326.56175268</v>
      </c>
      <c r="F19" s="99">
        <f t="shared" si="0"/>
        <v>10959993.964790814</v>
      </c>
      <c r="G19" s="99">
        <f t="shared" si="0"/>
        <v>16117638.183515904</v>
      </c>
      <c r="H19" s="99">
        <f t="shared" si="0"/>
        <v>63825847.206722967</v>
      </c>
      <c r="I19" s="99">
        <f t="shared" si="0"/>
        <v>1289411.0546812722</v>
      </c>
      <c r="J19" s="100">
        <f t="shared" si="0"/>
        <v>1289411.0546812722</v>
      </c>
    </row>
    <row r="20" spans="2:10" x14ac:dyDescent="0.25">
      <c r="B20" s="94" t="s">
        <v>66</v>
      </c>
      <c r="C20" s="95">
        <v>69.226200000000006</v>
      </c>
      <c r="D20" s="96">
        <v>1.8929910318059653</v>
      </c>
      <c r="E20" s="98">
        <f t="shared" si="0"/>
        <v>157658338.83714041</v>
      </c>
      <c r="F20" s="99">
        <f t="shared" si="0"/>
        <v>11167465.667630779</v>
      </c>
      <c r="G20" s="99">
        <f t="shared" si="0"/>
        <v>16422743.628868794</v>
      </c>
      <c r="H20" s="99">
        <f t="shared" si="0"/>
        <v>65034064.770320408</v>
      </c>
      <c r="I20" s="99">
        <f t="shared" si="0"/>
        <v>1313819.4903095034</v>
      </c>
      <c r="J20" s="100">
        <f t="shared" si="0"/>
        <v>1313819.4903095034</v>
      </c>
    </row>
    <row r="21" spans="2:10" x14ac:dyDescent="0.25">
      <c r="B21" s="94" t="s">
        <v>67</v>
      </c>
      <c r="C21" s="95">
        <v>70.450100000000006</v>
      </c>
      <c r="D21" s="96">
        <v>1.76797224172351</v>
      </c>
      <c r="E21" s="98">
        <f t="shared" si="0"/>
        <v>160445694.50454345</v>
      </c>
      <c r="F21" s="99">
        <f t="shared" si="0"/>
        <v>11364903.360738494</v>
      </c>
      <c r="G21" s="99">
        <f t="shared" si="0"/>
        <v>16713093.177556612</v>
      </c>
      <c r="H21" s="99">
        <f t="shared" si="0"/>
        <v>66183848.983124167</v>
      </c>
      <c r="I21" s="99">
        <f t="shared" si="0"/>
        <v>1337047.4542045288</v>
      </c>
      <c r="J21" s="100">
        <f t="shared" si="0"/>
        <v>1337047.4542045288</v>
      </c>
    </row>
    <row r="22" spans="2:10" x14ac:dyDescent="0.25">
      <c r="B22" s="94" t="s">
        <v>68</v>
      </c>
      <c r="C22" s="95">
        <v>71.750600000000006</v>
      </c>
      <c r="D22" s="96">
        <v>1.8459874435948271</v>
      </c>
      <c r="E22" s="98">
        <f t="shared" si="0"/>
        <v>163407501.87888584</v>
      </c>
      <c r="F22" s="99">
        <f t="shared" si="0"/>
        <v>11574698.049754413</v>
      </c>
      <c r="G22" s="99">
        <f t="shared" si="0"/>
        <v>17021614.779050611</v>
      </c>
      <c r="H22" s="99">
        <f t="shared" si="0"/>
        <v>67405594.525040403</v>
      </c>
      <c r="I22" s="99">
        <f t="shared" si="0"/>
        <v>1361729.1823240488</v>
      </c>
      <c r="J22" s="100">
        <f t="shared" si="0"/>
        <v>1361729.1823240488</v>
      </c>
    </row>
    <row r="23" spans="2:10" x14ac:dyDescent="0.25">
      <c r="B23" s="94" t="s">
        <v>69</v>
      </c>
      <c r="C23" s="95">
        <v>73.122399999999999</v>
      </c>
      <c r="D23" s="96">
        <v>1.9119003882894263</v>
      </c>
      <c r="E23" s="98">
        <f t="shared" ref="E23:J34" si="1">E22*(1+($D23/100))</f>
        <v>166531690.54180232</v>
      </c>
      <c r="F23" s="99">
        <f t="shared" si="1"/>
        <v>11795994.746710997</v>
      </c>
      <c r="G23" s="99">
        <f t="shared" si="1"/>
        <v>17347051.09810441</v>
      </c>
      <c r="H23" s="99">
        <f t="shared" si="1"/>
        <v>68694322.348493457</v>
      </c>
      <c r="I23" s="99">
        <f t="shared" si="1"/>
        <v>1387764.0878483527</v>
      </c>
      <c r="J23" s="100">
        <f t="shared" si="1"/>
        <v>1387764.0878483527</v>
      </c>
    </row>
    <row r="24" spans="2:10" x14ac:dyDescent="0.25">
      <c r="B24" s="94" t="s">
        <v>70</v>
      </c>
      <c r="C24" s="95">
        <v>74.015900000000002</v>
      </c>
      <c r="D24" s="96">
        <v>1.2219237880594771</v>
      </c>
      <c r="E24" s="98">
        <f t="shared" si="1"/>
        <v>168566580.88319018</v>
      </c>
      <c r="F24" s="99">
        <f t="shared" si="1"/>
        <v>11940132.812559305</v>
      </c>
      <c r="G24" s="99">
        <f t="shared" si="1"/>
        <v>17559018.841998979</v>
      </c>
      <c r="H24" s="99">
        <f t="shared" si="1"/>
        <v>69533714.614315957</v>
      </c>
      <c r="I24" s="99">
        <f t="shared" si="1"/>
        <v>1404721.5073599184</v>
      </c>
      <c r="J24" s="100">
        <f t="shared" si="1"/>
        <v>1404721.5073599184</v>
      </c>
    </row>
    <row r="25" spans="2:10" x14ac:dyDescent="0.25">
      <c r="B25" s="94" t="s">
        <v>71</v>
      </c>
      <c r="C25" s="95">
        <v>74.547300000000007</v>
      </c>
      <c r="D25" s="96">
        <v>0.71795384505221849</v>
      </c>
      <c r="E25" s="98">
        <f t="shared" si="1"/>
        <v>169776811.13211411</v>
      </c>
      <c r="F25" s="99">
        <f t="shared" si="1"/>
        <v>12025857.455191417</v>
      </c>
      <c r="G25" s="99">
        <f t="shared" si="1"/>
        <v>17685084.492928553</v>
      </c>
      <c r="H25" s="99">
        <f t="shared" si="1"/>
        <v>70032934.591997072</v>
      </c>
      <c r="I25" s="99">
        <f t="shared" si="1"/>
        <v>1414806.7594342844</v>
      </c>
      <c r="J25" s="100">
        <f t="shared" si="1"/>
        <v>1414806.7594342844</v>
      </c>
    </row>
    <row r="26" spans="2:10" x14ac:dyDescent="0.25">
      <c r="B26" s="94" t="s">
        <v>72</v>
      </c>
      <c r="C26" s="95">
        <v>76.230900000000005</v>
      </c>
      <c r="D26" s="101">
        <v>2.2584318949177211</v>
      </c>
      <c r="E26" s="98">
        <f t="shared" si="1"/>
        <v>173611104.78489599</v>
      </c>
      <c r="F26" s="99">
        <f t="shared" si="1"/>
        <v>12297453.2555968</v>
      </c>
      <c r="G26" s="99">
        <f t="shared" si="1"/>
        <v>18084490.08176</v>
      </c>
      <c r="H26" s="99">
        <f t="shared" si="1"/>
        <v>71614580.723769605</v>
      </c>
      <c r="I26" s="99">
        <f t="shared" si="1"/>
        <v>1446759.2065408002</v>
      </c>
      <c r="J26" s="100">
        <f t="shared" si="1"/>
        <v>1446759.2065408002</v>
      </c>
    </row>
    <row r="27" spans="2:10" x14ac:dyDescent="0.25">
      <c r="B27" s="94" t="s">
        <v>73</v>
      </c>
      <c r="C27" s="95">
        <v>77.430199999999999</v>
      </c>
      <c r="D27" s="101">
        <v>1.5732465443802892</v>
      </c>
      <c r="E27" s="98">
        <f t="shared" si="1"/>
        <v>176342435.49158481</v>
      </c>
      <c r="F27" s="99">
        <f t="shared" si="1"/>
        <v>12490922.513987258</v>
      </c>
      <c r="G27" s="99">
        <f t="shared" si="1"/>
        <v>18369003.697040085</v>
      </c>
      <c r="H27" s="99">
        <f t="shared" si="1"/>
        <v>72741254.640278742</v>
      </c>
      <c r="I27" s="99">
        <f t="shared" si="1"/>
        <v>1469520.2957632071</v>
      </c>
      <c r="J27" s="100">
        <f t="shared" si="1"/>
        <v>1469520.2957632071</v>
      </c>
    </row>
    <row r="28" spans="2:10" x14ac:dyDescent="0.25">
      <c r="B28" s="94" t="s">
        <v>74</v>
      </c>
      <c r="C28" s="95">
        <v>79.060900000000004</v>
      </c>
      <c r="D28" s="101">
        <v>2.1060258142171975</v>
      </c>
      <c r="E28" s="98">
        <f t="shared" si="1"/>
        <v>180056252.7044569</v>
      </c>
      <c r="F28" s="99">
        <f t="shared" si="1"/>
        <v>12753984.566565696</v>
      </c>
      <c r="G28" s="99">
        <f t="shared" si="1"/>
        <v>18755859.656714261</v>
      </c>
      <c r="H28" s="99">
        <f t="shared" si="1"/>
        <v>74273204.240588471</v>
      </c>
      <c r="I28" s="99">
        <f t="shared" si="1"/>
        <v>1500468.7725371411</v>
      </c>
      <c r="J28" s="100">
        <f t="shared" si="1"/>
        <v>1500468.7725371411</v>
      </c>
    </row>
    <row r="29" spans="2:10" x14ac:dyDescent="0.25">
      <c r="B29" s="94" t="s">
        <v>75</v>
      </c>
      <c r="C29" s="95">
        <v>80.934200000000004</v>
      </c>
      <c r="D29" s="101">
        <v>2.3694392550552807</v>
      </c>
      <c r="E29" s="98">
        <f t="shared" si="1"/>
        <v>184322576.23721784</v>
      </c>
      <c r="F29" s="99">
        <f t="shared" si="1"/>
        <v>13056182.483469596</v>
      </c>
      <c r="G29" s="99">
        <f t="shared" si="1"/>
        <v>19200268.358043525</v>
      </c>
      <c r="H29" s="99">
        <f t="shared" si="1"/>
        <v>76033062.697852358</v>
      </c>
      <c r="I29" s="99">
        <f t="shared" si="1"/>
        <v>1536021.4686434823</v>
      </c>
      <c r="J29" s="100">
        <f t="shared" si="1"/>
        <v>1536021.4686434823</v>
      </c>
    </row>
    <row r="30" spans="2:10" x14ac:dyDescent="0.25">
      <c r="B30" s="94" t="s">
        <v>76</v>
      </c>
      <c r="C30" s="95">
        <v>85.276799999999994</v>
      </c>
      <c r="D30" s="101">
        <v>5.3655932844211591</v>
      </c>
      <c r="E30" s="98">
        <f t="shared" si="1"/>
        <v>194212576.0094741</v>
      </c>
      <c r="F30" s="99">
        <f t="shared" si="1"/>
        <v>13756724.134004414</v>
      </c>
      <c r="G30" s="99">
        <f t="shared" si="1"/>
        <v>20230476.667653549</v>
      </c>
      <c r="H30" s="99">
        <f t="shared" si="1"/>
        <v>80112687.603908062</v>
      </c>
      <c r="I30" s="99">
        <f t="shared" si="1"/>
        <v>1618438.1334122843</v>
      </c>
      <c r="J30" s="100">
        <f t="shared" si="1"/>
        <v>1618438.1334122843</v>
      </c>
    </row>
    <row r="31" spans="2:10" x14ac:dyDescent="0.25">
      <c r="B31" s="94" t="s">
        <v>77</v>
      </c>
      <c r="C31" s="95">
        <v>84.778599999999997</v>
      </c>
      <c r="D31" s="101">
        <v>-0.58421516754849745</v>
      </c>
      <c r="E31" s="98">
        <f t="shared" si="1"/>
        <v>193077956.6831401</v>
      </c>
      <c r="F31" s="99">
        <f t="shared" si="1"/>
        <v>13676355.265055755</v>
      </c>
      <c r="G31" s="99">
        <f t="shared" si="1"/>
        <v>20112287.154493757</v>
      </c>
      <c r="H31" s="99">
        <f t="shared" si="1"/>
        <v>79644657.131795287</v>
      </c>
      <c r="I31" s="99">
        <f t="shared" si="1"/>
        <v>1608982.9723595011</v>
      </c>
      <c r="J31" s="100">
        <f t="shared" si="1"/>
        <v>1608982.9723595011</v>
      </c>
    </row>
    <row r="32" spans="2:10" x14ac:dyDescent="0.25">
      <c r="B32" s="94" t="s">
        <v>78</v>
      </c>
      <c r="C32" s="95">
        <v>90.759100000000004</v>
      </c>
      <c r="D32" s="101">
        <v>7.0542566166461897</v>
      </c>
      <c r="E32" s="98">
        <f t="shared" si="1"/>
        <v>206698171.21774575</v>
      </c>
      <c r="F32" s="99">
        <f t="shared" si="1"/>
        <v>14641120.461256988</v>
      </c>
      <c r="G32" s="99">
        <f t="shared" si="1"/>
        <v>21531059.501848511</v>
      </c>
      <c r="H32" s="99">
        <f t="shared" si="1"/>
        <v>85262995.627320126</v>
      </c>
      <c r="I32" s="99">
        <f t="shared" si="1"/>
        <v>1722484.7601478815</v>
      </c>
      <c r="J32" s="100">
        <f t="shared" si="1"/>
        <v>1722484.7601478815</v>
      </c>
    </row>
    <row r="33" spans="2:10" x14ac:dyDescent="0.25">
      <c r="B33" s="94" t="s">
        <v>19</v>
      </c>
      <c r="C33" s="95">
        <v>96.090500000000006</v>
      </c>
      <c r="D33" s="101">
        <v>5.8742318952038994</v>
      </c>
      <c r="E33" s="98">
        <f t="shared" si="1"/>
        <v>218840101.11822176</v>
      </c>
      <c r="F33" s="99">
        <f t="shared" si="1"/>
        <v>15501173.829207372</v>
      </c>
      <c r="G33" s="99">
        <f t="shared" si="1"/>
        <v>22795843.866481427</v>
      </c>
      <c r="H33" s="99">
        <f t="shared" si="1"/>
        <v>90271541.711266473</v>
      </c>
      <c r="I33" s="99">
        <f t="shared" si="1"/>
        <v>1823667.5093185147</v>
      </c>
      <c r="J33" s="100">
        <f t="shared" si="1"/>
        <v>1823667.5093185147</v>
      </c>
    </row>
    <row r="34" spans="2:10" x14ac:dyDescent="0.25">
      <c r="B34" s="102" t="s">
        <v>79</v>
      </c>
      <c r="C34" s="103">
        <v>100</v>
      </c>
      <c r="D34" s="104">
        <v>4.0685603675701492</v>
      </c>
      <c r="E34" s="105">
        <f t="shared" si="1"/>
        <v>227743742.74066818</v>
      </c>
      <c r="F34" s="106">
        <f t="shared" si="1"/>
        <v>16131848.444130659</v>
      </c>
      <c r="G34" s="106">
        <f t="shared" si="1"/>
        <v>23723306.535486262</v>
      </c>
      <c r="H34" s="106">
        <f t="shared" si="1"/>
        <v>93944293.880525619</v>
      </c>
      <c r="I34" s="106">
        <f t="shared" si="1"/>
        <v>1897864.5228389015</v>
      </c>
      <c r="J34" s="107">
        <f t="shared" si="1"/>
        <v>1897864.5228389015</v>
      </c>
    </row>
    <row r="35" spans="2:10" x14ac:dyDescent="0.25">
      <c r="B35" s="78"/>
      <c r="F35" s="78"/>
      <c r="G35" s="78"/>
      <c r="H35" s="78"/>
      <c r="I35" s="78"/>
      <c r="J35" s="78"/>
    </row>
    <row r="36" spans="2:10" x14ac:dyDescent="0.25">
      <c r="B36" s="108"/>
      <c r="C36" s="109" t="s">
        <v>80</v>
      </c>
      <c r="D36" s="110" t="str">
        <f>'Integration Inputs'!H39</f>
        <v>2023-24</v>
      </c>
      <c r="E36" s="111">
        <f>VLOOKUP(D36,B6:J34,4)*VLOOKUP(D36,B43:D69,3)</f>
        <v>258434402.93333939</v>
      </c>
      <c r="F36" s="111">
        <f>VLOOKUP(D36,B6:J34,5)*VLOOKUP(D36,B43:D69,3)</f>
        <v>18305770.207778204</v>
      </c>
      <c r="G36" s="111">
        <f>VLOOKUP(D36,B6:J34,6)*VLOOKUP(D36,B43:D69,3)</f>
        <v>26920250.305556178</v>
      </c>
      <c r="H36" s="111">
        <f>VLOOKUP(D36,B6:J34,7)*VLOOKUP(D36,B43:D69,3)</f>
        <v>106604191.2100025</v>
      </c>
      <c r="I36" s="111">
        <f>VLOOKUP(D36,B6:J34,8)*VLOOKUP(D36,B43:D69,3)</f>
        <v>2153620.0244444949</v>
      </c>
      <c r="J36" s="111">
        <f>VLOOKUP(D36,B6:J34,9)*VLOOKUP(D36,B43:D69,3)</f>
        <v>2153620.0244444949</v>
      </c>
    </row>
    <row r="40" spans="2:10" x14ac:dyDescent="0.25">
      <c r="C40" s="80" t="s">
        <v>47</v>
      </c>
      <c r="D40" s="112" t="s">
        <v>81</v>
      </c>
      <c r="H40" s="113">
        <v>45896</v>
      </c>
    </row>
    <row r="43" spans="2:10" x14ac:dyDescent="0.25">
      <c r="B43" s="114" t="s">
        <v>54</v>
      </c>
      <c r="C43" s="115" t="s">
        <v>82</v>
      </c>
      <c r="D43" s="116">
        <v>1.51912</v>
      </c>
    </row>
    <row r="44" spans="2:10" x14ac:dyDescent="0.25">
      <c r="B44" s="117" t="s">
        <v>55</v>
      </c>
      <c r="C44" s="118" t="s">
        <v>83</v>
      </c>
      <c r="D44" s="119">
        <v>1.6425399999999999</v>
      </c>
    </row>
    <row r="45" spans="2:10" x14ac:dyDescent="0.25">
      <c r="B45" s="117" t="s">
        <v>56</v>
      </c>
      <c r="C45" s="118" t="s">
        <v>84</v>
      </c>
      <c r="D45" s="119">
        <v>1.6090500000000001</v>
      </c>
    </row>
    <row r="46" spans="2:10" x14ac:dyDescent="0.25">
      <c r="B46" s="117" t="s">
        <v>57</v>
      </c>
      <c r="C46" s="118" t="s">
        <v>85</v>
      </c>
      <c r="D46" s="119">
        <v>1.59165</v>
      </c>
    </row>
    <row r="47" spans="2:10" x14ac:dyDescent="0.25">
      <c r="B47" s="117" t="s">
        <v>58</v>
      </c>
      <c r="C47" s="118" t="s">
        <v>86</v>
      </c>
      <c r="D47" s="119">
        <v>1.44615</v>
      </c>
    </row>
    <row r="48" spans="2:10" x14ac:dyDescent="0.25">
      <c r="B48" s="117" t="s">
        <v>59</v>
      </c>
      <c r="C48" s="118" t="s">
        <v>87</v>
      </c>
      <c r="D48" s="119">
        <v>1.4747699999999999</v>
      </c>
    </row>
    <row r="49" spans="2:4" x14ac:dyDescent="0.25">
      <c r="B49" s="117" t="s">
        <v>60</v>
      </c>
      <c r="C49" s="118" t="s">
        <v>88</v>
      </c>
      <c r="D49" s="119">
        <v>1.4608099999999999</v>
      </c>
    </row>
    <row r="50" spans="2:4" x14ac:dyDescent="0.25">
      <c r="B50" s="117" t="s">
        <v>61</v>
      </c>
      <c r="C50" s="118" t="s">
        <v>89</v>
      </c>
      <c r="D50" s="119">
        <v>1.466612</v>
      </c>
    </row>
    <row r="51" spans="2:4" x14ac:dyDescent="0.25">
      <c r="B51" s="117" t="s">
        <v>62</v>
      </c>
      <c r="C51" s="118" t="s">
        <v>90</v>
      </c>
      <c r="D51" s="119">
        <v>1.461786</v>
      </c>
    </row>
    <row r="52" spans="2:4" x14ac:dyDescent="0.25">
      <c r="B52" s="117" t="s">
        <v>63</v>
      </c>
      <c r="C52" s="118" t="s">
        <v>91</v>
      </c>
      <c r="D52" s="119">
        <v>1.2594669999999999</v>
      </c>
    </row>
    <row r="53" spans="2:4" x14ac:dyDescent="0.25">
      <c r="B53" s="117" t="s">
        <v>64</v>
      </c>
      <c r="C53" s="118" t="s">
        <v>92</v>
      </c>
      <c r="D53" s="119">
        <v>1.12246</v>
      </c>
    </row>
    <row r="54" spans="2:4" x14ac:dyDescent="0.25">
      <c r="B54" s="117" t="s">
        <v>65</v>
      </c>
      <c r="C54" s="118" t="s">
        <v>93</v>
      </c>
      <c r="D54" s="119">
        <v>1.165737</v>
      </c>
    </row>
    <row r="55" spans="2:4" x14ac:dyDescent="0.25">
      <c r="B55" s="117" t="s">
        <v>66</v>
      </c>
      <c r="C55" s="118" t="s">
        <v>94</v>
      </c>
      <c r="D55" s="119">
        <v>1.1525799999999999</v>
      </c>
    </row>
    <row r="56" spans="2:4" x14ac:dyDescent="0.25">
      <c r="B56" s="117" t="s">
        <v>67</v>
      </c>
      <c r="C56" s="118" t="s">
        <v>95</v>
      </c>
      <c r="D56" s="119">
        <v>1.233263</v>
      </c>
    </row>
    <row r="57" spans="2:4" x14ac:dyDescent="0.25">
      <c r="B57" s="117" t="s">
        <v>68</v>
      </c>
      <c r="C57" s="118" t="s">
        <v>96</v>
      </c>
      <c r="D57" s="119">
        <v>1.177964</v>
      </c>
    </row>
    <row r="58" spans="2:4" x14ac:dyDescent="0.25">
      <c r="B58" s="117" t="s">
        <v>69</v>
      </c>
      <c r="C58" s="118" t="s">
        <v>97</v>
      </c>
      <c r="D58" s="119">
        <v>1.240494</v>
      </c>
    </row>
    <row r="59" spans="2:4" x14ac:dyDescent="0.25">
      <c r="B59" s="117" t="s">
        <v>70</v>
      </c>
      <c r="C59" s="118" t="s">
        <v>98</v>
      </c>
      <c r="D59" s="119">
        <v>1.377982</v>
      </c>
    </row>
    <row r="60" spans="2:4" x14ac:dyDescent="0.25">
      <c r="B60" s="117" t="s">
        <v>71</v>
      </c>
      <c r="C60" s="118" t="s">
        <v>99</v>
      </c>
      <c r="D60" s="119">
        <v>1.2248330000000001</v>
      </c>
    </row>
    <row r="61" spans="2:4" x14ac:dyDescent="0.25">
      <c r="B61" s="117" t="s">
        <v>72</v>
      </c>
      <c r="C61" s="118" t="s">
        <v>100</v>
      </c>
      <c r="D61" s="119">
        <v>1.1413169999999999</v>
      </c>
    </row>
    <row r="62" spans="2:4" x14ac:dyDescent="0.25">
      <c r="B62" s="117" t="s">
        <v>73</v>
      </c>
      <c r="C62" s="118" t="s">
        <v>101</v>
      </c>
      <c r="D62" s="119">
        <v>1.1300809999999999</v>
      </c>
    </row>
    <row r="63" spans="2:4" x14ac:dyDescent="0.25">
      <c r="B63" s="117" t="s">
        <v>74</v>
      </c>
      <c r="C63" s="118" t="s">
        <v>102</v>
      </c>
      <c r="D63" s="119">
        <v>1.1397269999999999</v>
      </c>
    </row>
    <row r="64" spans="2:4" x14ac:dyDescent="0.25">
      <c r="B64" s="117" t="s">
        <v>75</v>
      </c>
      <c r="C64" s="118" t="s">
        <v>103</v>
      </c>
      <c r="D64" s="119">
        <v>1.1245689999999999</v>
      </c>
    </row>
    <row r="65" spans="2:4" x14ac:dyDescent="0.25">
      <c r="B65" s="117" t="s">
        <v>76</v>
      </c>
      <c r="C65" s="118" t="s">
        <v>104</v>
      </c>
      <c r="D65" s="119">
        <v>1.162995</v>
      </c>
    </row>
    <row r="66" spans="2:4" x14ac:dyDescent="0.25">
      <c r="B66" s="117" t="s">
        <v>77</v>
      </c>
      <c r="C66" s="118" t="s">
        <v>105</v>
      </c>
      <c r="D66" s="119">
        <v>1.173295</v>
      </c>
    </row>
    <row r="67" spans="2:4" x14ac:dyDescent="0.25">
      <c r="B67" s="117" t="s">
        <v>78</v>
      </c>
      <c r="C67" s="118" t="s">
        <v>106</v>
      </c>
      <c r="D67" s="119">
        <v>1.1492260000000001</v>
      </c>
    </row>
    <row r="68" spans="2:4" x14ac:dyDescent="0.25">
      <c r="B68" s="117" t="s">
        <v>19</v>
      </c>
      <c r="C68" s="118" t="s">
        <v>107</v>
      </c>
      <c r="D68" s="119">
        <v>1.180928</v>
      </c>
    </row>
    <row r="69" spans="2:4" x14ac:dyDescent="0.25">
      <c r="B69" s="120" t="s">
        <v>79</v>
      </c>
      <c r="C69" s="121" t="s">
        <v>108</v>
      </c>
      <c r="D69" s="120">
        <v>1.1789069999999999</v>
      </c>
    </row>
  </sheetData>
  <mergeCells count="2">
    <mergeCell ref="F1:G1"/>
    <mergeCell ref="G2:G3"/>
  </mergeCells>
  <hyperlinks>
    <hyperlink ref="C2" r:id="rId1" xr:uid="{8B1CF951-92E5-46E9-8682-D59DF837B25E}"/>
    <hyperlink ref="D40" r:id="rId2" xr:uid="{E1487035-5C8D-4131-8C89-810A81846148}"/>
  </hyperlinks>
  <pageMargins left="0.75" right="0.75" top="1" bottom="1" header="0.5" footer="0.5"/>
  <headerFooter alignWithMargins="0"/>
  <drawing r:id="rId3"/>
  <legacyDrawing r:id="rId4"/>
  <controls>
    <mc:AlternateContent xmlns:mc="http://schemas.openxmlformats.org/markup-compatibility/2006">
      <mc:Choice Requires="x14">
        <control shapeId="3073" r:id="rId5" name="Back1">
          <controlPr defaultSize="0" autoLine="0" r:id="rId6">
            <anchor moveWithCells="1">
              <from>
                <xdr:col>5</xdr:col>
                <xdr:colOff>259080</xdr:colOff>
                <xdr:row>39</xdr:row>
                <xdr:rowOff>121920</xdr:rowOff>
              </from>
              <to>
                <xdr:col>7</xdr:col>
                <xdr:colOff>7620</xdr:colOff>
                <xdr:row>42</xdr:row>
                <xdr:rowOff>114300</xdr:rowOff>
              </to>
            </anchor>
          </controlPr>
        </control>
      </mc:Choice>
      <mc:Fallback>
        <control shapeId="3073" r:id="rId5" name="Back1"/>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BF13-05AD-43EC-8FDF-80D4C45BD314}">
  <sheetPr codeName="Sheet28"/>
  <dimension ref="B2:J67"/>
  <sheetViews>
    <sheetView showGridLines="0" topLeftCell="A20" workbookViewId="0"/>
  </sheetViews>
  <sheetFormatPr defaultColWidth="9.109375" defaultRowHeight="13.2" x14ac:dyDescent="0.25"/>
  <cols>
    <col min="1" max="1" width="9.109375" style="1"/>
    <col min="2" max="2" width="11.109375" style="1" customWidth="1"/>
    <col min="3" max="3" width="29.109375" style="1" customWidth="1"/>
    <col min="4" max="4" width="19.6640625" style="1" customWidth="1"/>
    <col min="5" max="5" width="14" style="1" customWidth="1"/>
    <col min="6" max="6" width="11.109375" style="1" customWidth="1"/>
    <col min="7" max="8" width="11.33203125" style="1" customWidth="1"/>
    <col min="9" max="9" width="13.44140625" style="1" customWidth="1"/>
    <col min="10" max="10" width="12.5546875" style="1" customWidth="1"/>
    <col min="11" max="16384" width="9.109375" style="1"/>
  </cols>
  <sheetData>
    <row r="2" spans="2:10" x14ac:dyDescent="0.25">
      <c r="B2" s="1" t="s">
        <v>47</v>
      </c>
      <c r="C2" s="122" t="s">
        <v>109</v>
      </c>
    </row>
    <row r="3" spans="2:10" ht="12.75" customHeight="1" x14ac:dyDescent="0.25">
      <c r="B3" s="123"/>
      <c r="C3" s="123"/>
    </row>
    <row r="4" spans="2:10" x14ac:dyDescent="0.25">
      <c r="B4" s="84" t="s">
        <v>49</v>
      </c>
      <c r="C4" s="85"/>
      <c r="D4" s="86"/>
      <c r="E4" s="87"/>
      <c r="F4" s="26"/>
      <c r="G4" s="26"/>
      <c r="H4" s="26"/>
      <c r="I4" s="26"/>
      <c r="J4" s="88"/>
    </row>
    <row r="5" spans="2:10" ht="79.2" x14ac:dyDescent="0.25">
      <c r="B5" s="89" t="s">
        <v>50</v>
      </c>
      <c r="C5" s="90" t="s">
        <v>110</v>
      </c>
      <c r="D5" s="91" t="s">
        <v>51</v>
      </c>
      <c r="E5" s="92" t="str">
        <f>'Integration Inputs'!B11</f>
        <v>Pesticides in sources of drinking water</v>
      </c>
      <c r="F5" s="93" t="str">
        <f>'Integration Inputs'!B12</f>
        <v>Pollution incidents, fish deaths and monitoring costs</v>
      </c>
      <c r="G5" s="93" t="str">
        <f>'Integration Inputs'!B13</f>
        <v>Biodiversity/wildlife losses</v>
      </c>
      <c r="H5" s="93" t="str">
        <f>'Integration Inputs'!B14</f>
        <v>Cultural, landscape, toursim etc. (Hedgerow and dry stone walls)</v>
      </c>
      <c r="I5" s="93" t="str">
        <f>'Integration Inputs'!B15</f>
        <v>Bee colony losses</v>
      </c>
      <c r="J5" s="91" t="str">
        <f>'Integration Inputs'!B16</f>
        <v>Acute effects of pesticides to human health</v>
      </c>
    </row>
    <row r="6" spans="2:10" x14ac:dyDescent="0.25">
      <c r="B6" s="94" t="s">
        <v>52</v>
      </c>
      <c r="C6" s="124">
        <v>68.164000000000001</v>
      </c>
      <c r="D6" s="125">
        <v>1.8300243505281033</v>
      </c>
      <c r="E6" s="126">
        <f>'Integration Inputs'!E11*D39</f>
        <v>924928960.00000012</v>
      </c>
      <c r="F6" s="127">
        <f>'Integration Inputs'!E12*D39</f>
        <v>132802300.00000001</v>
      </c>
      <c r="G6" s="127">
        <f>'Integration Inputs'!E13*D39</f>
        <v>170299420</v>
      </c>
      <c r="H6" s="127">
        <f>'Integration Inputs'!E14*D39</f>
        <v>0</v>
      </c>
      <c r="I6" s="127">
        <f>'Integration Inputs'!E15*D39</f>
        <v>118740880.00000001</v>
      </c>
      <c r="J6" s="128">
        <f>'Integration Inputs'!E16*D39</f>
        <v>137489440</v>
      </c>
    </row>
    <row r="7" spans="2:10" x14ac:dyDescent="0.25">
      <c r="B7" s="94" t="s">
        <v>53</v>
      </c>
      <c r="C7" s="124">
        <v>69.34</v>
      </c>
      <c r="D7" s="125">
        <v>1.7252508655595467</v>
      </c>
      <c r="E7" s="126">
        <f t="shared" ref="E7:J22" si="0">E6*(1+($D7/100))</f>
        <v>940886304.88821101</v>
      </c>
      <c r="F7" s="127">
        <f t="shared" si="0"/>
        <v>135093472.83023301</v>
      </c>
      <c r="G7" s="127">
        <f t="shared" si="0"/>
        <v>173237512.2175929</v>
      </c>
      <c r="H7" s="127">
        <f t="shared" si="0"/>
        <v>0</v>
      </c>
      <c r="I7" s="127">
        <f t="shared" si="0"/>
        <v>120789458.05997303</v>
      </c>
      <c r="J7" s="128">
        <f t="shared" si="0"/>
        <v>139861477.75365296</v>
      </c>
    </row>
    <row r="8" spans="2:10" x14ac:dyDescent="0.25">
      <c r="B8" s="94" t="s">
        <v>54</v>
      </c>
      <c r="C8" s="124">
        <v>70.119</v>
      </c>
      <c r="D8" s="125">
        <v>1.123449668301113</v>
      </c>
      <c r="E8" s="126">
        <f t="shared" si="0"/>
        <v>951456688.95956826</v>
      </c>
      <c r="F8" s="127">
        <f t="shared" si="0"/>
        <v>136611180.00264072</v>
      </c>
      <c r="G8" s="127">
        <f t="shared" si="0"/>
        <v>175183748.47397456</v>
      </c>
      <c r="H8" s="127">
        <f t="shared" si="0"/>
        <v>0</v>
      </c>
      <c r="I8" s="127">
        <f t="shared" si="0"/>
        <v>122146466.82589051</v>
      </c>
      <c r="J8" s="128">
        <f t="shared" si="0"/>
        <v>141432751.06155741</v>
      </c>
    </row>
    <row r="9" spans="2:10" x14ac:dyDescent="0.25">
      <c r="B9" s="94" t="s">
        <v>55</v>
      </c>
      <c r="C9" s="124">
        <v>71.111000000000004</v>
      </c>
      <c r="D9" s="125">
        <v>1.4147378028779745</v>
      </c>
      <c r="E9" s="126">
        <f t="shared" si="0"/>
        <v>964917306.4162904</v>
      </c>
      <c r="F9" s="127">
        <f t="shared" si="0"/>
        <v>138543870.00909576</v>
      </c>
      <c r="G9" s="127">
        <f t="shared" si="0"/>
        <v>177662139.18813455</v>
      </c>
      <c r="H9" s="127">
        <f t="shared" si="0"/>
        <v>0</v>
      </c>
      <c r="I9" s="127">
        <f t="shared" si="0"/>
        <v>123874519.06695619</v>
      </c>
      <c r="J9" s="128">
        <f t="shared" si="0"/>
        <v>143433653.65647557</v>
      </c>
    </row>
    <row r="10" spans="2:10" x14ac:dyDescent="0.25">
      <c r="B10" s="94" t="s">
        <v>56</v>
      </c>
      <c r="C10" s="124">
        <v>72.721999999999994</v>
      </c>
      <c r="D10" s="125">
        <v>2.2654722898004298</v>
      </c>
      <c r="E10" s="126">
        <f t="shared" si="0"/>
        <v>986777240.61264014</v>
      </c>
      <c r="F10" s="127">
        <f t="shared" si="0"/>
        <v>141682542.99336895</v>
      </c>
      <c r="G10" s="127">
        <f t="shared" si="0"/>
        <v>181687025.7209084</v>
      </c>
      <c r="H10" s="127">
        <f t="shared" si="0"/>
        <v>0</v>
      </c>
      <c r="I10" s="127">
        <f t="shared" si="0"/>
        <v>126680861.97054164</v>
      </c>
      <c r="J10" s="128">
        <f t="shared" si="0"/>
        <v>146683103.33431134</v>
      </c>
    </row>
    <row r="11" spans="2:10" x14ac:dyDescent="0.25">
      <c r="B11" s="94" t="s">
        <v>57</v>
      </c>
      <c r="C11" s="124">
        <v>74.36</v>
      </c>
      <c r="D11" s="125">
        <v>2.2524132999642621</v>
      </c>
      <c r="E11" s="126">
        <f t="shared" si="0"/>
        <v>1009003542.4212196</v>
      </c>
      <c r="F11" s="127">
        <f t="shared" si="0"/>
        <v>144873819.43547919</v>
      </c>
      <c r="G11" s="127">
        <f t="shared" si="0"/>
        <v>185779368.45255563</v>
      </c>
      <c r="H11" s="127">
        <f t="shared" si="0"/>
        <v>0</v>
      </c>
      <c r="I11" s="127">
        <f t="shared" si="0"/>
        <v>129534238.55407549</v>
      </c>
      <c r="J11" s="128">
        <f t="shared" si="0"/>
        <v>149987013.0626137</v>
      </c>
    </row>
    <row r="12" spans="2:10" x14ac:dyDescent="0.25">
      <c r="B12" s="94" t="s">
        <v>58</v>
      </c>
      <c r="C12" s="124">
        <v>75.515000000000001</v>
      </c>
      <c r="D12" s="125">
        <v>1.5532544378698221</v>
      </c>
      <c r="E12" s="126">
        <f t="shared" si="0"/>
        <v>1024675934.7221409</v>
      </c>
      <c r="F12" s="127">
        <f t="shared" si="0"/>
        <v>147124078.46517229</v>
      </c>
      <c r="G12" s="127">
        <f t="shared" si="0"/>
        <v>188664994.73769146</v>
      </c>
      <c r="H12" s="127">
        <f t="shared" si="0"/>
        <v>0</v>
      </c>
      <c r="I12" s="127">
        <f t="shared" si="0"/>
        <v>131546234.86297755</v>
      </c>
      <c r="J12" s="128">
        <f t="shared" si="0"/>
        <v>152316692.99923712</v>
      </c>
    </row>
    <row r="13" spans="2:10" x14ac:dyDescent="0.25">
      <c r="B13" s="94" t="s">
        <v>59</v>
      </c>
      <c r="C13" s="124">
        <v>77.006</v>
      </c>
      <c r="D13" s="125">
        <v>1.9744421638085097</v>
      </c>
      <c r="E13" s="126">
        <f t="shared" si="0"/>
        <v>1044907568.4196938</v>
      </c>
      <c r="F13" s="127">
        <f t="shared" si="0"/>
        <v>150028958.30350336</v>
      </c>
      <c r="G13" s="127">
        <f t="shared" si="0"/>
        <v>192390075.94213954</v>
      </c>
      <c r="H13" s="127">
        <f t="shared" si="0"/>
        <v>0</v>
      </c>
      <c r="I13" s="127">
        <f t="shared" si="0"/>
        <v>134143539.18901475</v>
      </c>
      <c r="J13" s="128">
        <f t="shared" si="0"/>
        <v>155324098.00833282</v>
      </c>
    </row>
    <row r="14" spans="2:10" x14ac:dyDescent="0.25">
      <c r="B14" s="94" t="s">
        <v>60</v>
      </c>
      <c r="C14" s="124">
        <v>79.076999999999998</v>
      </c>
      <c r="D14" s="125">
        <v>2.6894008259096713</v>
      </c>
      <c r="E14" s="126">
        <f t="shared" si="0"/>
        <v>1073009321.1947657</v>
      </c>
      <c r="F14" s="127">
        <f t="shared" si="0"/>
        <v>154063838.34722146</v>
      </c>
      <c r="G14" s="127">
        <f t="shared" si="0"/>
        <v>197564216.23349568</v>
      </c>
      <c r="H14" s="127">
        <f t="shared" si="0"/>
        <v>0</v>
      </c>
      <c r="I14" s="127">
        <f t="shared" si="0"/>
        <v>137751196.63986859</v>
      </c>
      <c r="J14" s="128">
        <f t="shared" si="0"/>
        <v>159501385.58300567</v>
      </c>
    </row>
    <row r="15" spans="2:10" x14ac:dyDescent="0.25">
      <c r="B15" s="94" t="s">
        <v>61</v>
      </c>
      <c r="C15" s="124">
        <v>81.555999999999997</v>
      </c>
      <c r="D15" s="129">
        <v>3.134919129456093</v>
      </c>
      <c r="E15" s="127">
        <f t="shared" si="0"/>
        <v>1106647295.6657474</v>
      </c>
      <c r="F15" s="127">
        <f t="shared" si="0"/>
        <v>158893615.08714283</v>
      </c>
      <c r="G15" s="127">
        <f t="shared" si="0"/>
        <v>203757694.64115953</v>
      </c>
      <c r="H15" s="127">
        <f t="shared" si="0"/>
        <v>0</v>
      </c>
      <c r="I15" s="127">
        <f t="shared" si="0"/>
        <v>142069585.25438651</v>
      </c>
      <c r="J15" s="127">
        <f t="shared" si="0"/>
        <v>164501625.03139484</v>
      </c>
    </row>
    <row r="16" spans="2:10" x14ac:dyDescent="0.25">
      <c r="B16" s="94" t="s">
        <v>62</v>
      </c>
      <c r="C16" s="124">
        <v>84.070999999999998</v>
      </c>
      <c r="D16" s="129">
        <v>3.0837706606503534</v>
      </c>
      <c r="E16" s="127">
        <f t="shared" si="0"/>
        <v>1140773760.2863684</v>
      </c>
      <c r="F16" s="127">
        <f t="shared" si="0"/>
        <v>163793529.77084684</v>
      </c>
      <c r="G16" s="127">
        <f t="shared" si="0"/>
        <v>210041114.64732113</v>
      </c>
      <c r="H16" s="127">
        <f t="shared" si="0"/>
        <v>0</v>
      </c>
      <c r="I16" s="127">
        <f t="shared" si="0"/>
        <v>146450685.44216892</v>
      </c>
      <c r="J16" s="127">
        <f t="shared" si="0"/>
        <v>169574477.88040605</v>
      </c>
    </row>
    <row r="17" spans="2:10" x14ac:dyDescent="0.25">
      <c r="B17" s="94" t="s">
        <v>63</v>
      </c>
      <c r="C17" s="124">
        <v>86.349000000000004</v>
      </c>
      <c r="D17" s="129">
        <v>2.70961449251228</v>
      </c>
      <c r="E17" s="127">
        <f t="shared" si="0"/>
        <v>1171684331.421865</v>
      </c>
      <c r="F17" s="127">
        <f t="shared" si="0"/>
        <v>168231702.99131513</v>
      </c>
      <c r="G17" s="127">
        <f t="shared" si="0"/>
        <v>215732419.13003927</v>
      </c>
      <c r="H17" s="127">
        <f t="shared" si="0"/>
        <v>0</v>
      </c>
      <c r="I17" s="127">
        <f t="shared" si="0"/>
        <v>150418934.4392935</v>
      </c>
      <c r="J17" s="127">
        <f t="shared" si="0"/>
        <v>174169292.50865558</v>
      </c>
    </row>
    <row r="18" spans="2:10" x14ac:dyDescent="0.25">
      <c r="B18" s="94" t="s">
        <v>64</v>
      </c>
      <c r="C18" s="124">
        <v>88.013000000000005</v>
      </c>
      <c r="D18" s="129">
        <v>1.9270634286442156</v>
      </c>
      <c r="E18" s="127">
        <f t="shared" si="0"/>
        <v>1194263431.6718502</v>
      </c>
      <c r="F18" s="127">
        <f t="shared" si="0"/>
        <v>171473634.61504611</v>
      </c>
      <c r="G18" s="127">
        <f t="shared" si="0"/>
        <v>219889719.68282372</v>
      </c>
      <c r="H18" s="127">
        <f t="shared" si="0"/>
        <v>0</v>
      </c>
      <c r="I18" s="127">
        <f t="shared" si="0"/>
        <v>153317602.71462944</v>
      </c>
      <c r="J18" s="127">
        <f t="shared" si="0"/>
        <v>177525645.24851826</v>
      </c>
    </row>
    <row r="19" spans="2:10" x14ac:dyDescent="0.25">
      <c r="B19" s="94" t="s">
        <v>65</v>
      </c>
      <c r="C19" s="124">
        <v>88.555999999999997</v>
      </c>
      <c r="D19" s="129">
        <v>0.61695431356729724</v>
      </c>
      <c r="E19" s="127">
        <f t="shared" si="0"/>
        <v>1201631491.4289064</v>
      </c>
      <c r="F19" s="127">
        <f t="shared" si="0"/>
        <v>172531548.60043427</v>
      </c>
      <c r="G19" s="127">
        <f t="shared" si="0"/>
        <v>221246338.79349795</v>
      </c>
      <c r="H19" s="127">
        <f t="shared" si="0"/>
        <v>0</v>
      </c>
      <c r="I19" s="127">
        <f t="shared" si="0"/>
        <v>154263502.27803531</v>
      </c>
      <c r="J19" s="127">
        <f t="shared" si="0"/>
        <v>178620897.37456718</v>
      </c>
    </row>
    <row r="20" spans="2:10" x14ac:dyDescent="0.25">
      <c r="B20" s="94" t="s">
        <v>66</v>
      </c>
      <c r="C20" s="124">
        <v>89.632000000000005</v>
      </c>
      <c r="D20" s="129">
        <v>1.215050363611736</v>
      </c>
      <c r="E20" s="127">
        <f t="shared" si="0"/>
        <v>1216231919.2347865</v>
      </c>
      <c r="F20" s="127">
        <f t="shared" si="0"/>
        <v>174627893.8090488</v>
      </c>
      <c r="G20" s="127">
        <f t="shared" si="0"/>
        <v>223934593.237486</v>
      </c>
      <c r="H20" s="127">
        <f t="shared" si="0"/>
        <v>0</v>
      </c>
      <c r="I20" s="127">
        <f t="shared" si="0"/>
        <v>156137881.52338478</v>
      </c>
      <c r="J20" s="127">
        <f t="shared" si="0"/>
        <v>180791231.2376034</v>
      </c>
    </row>
    <row r="21" spans="2:10" x14ac:dyDescent="0.25">
      <c r="B21" s="94" t="s">
        <v>67</v>
      </c>
      <c r="C21" s="124">
        <v>91.480999999999995</v>
      </c>
      <c r="D21" s="129">
        <v>2.0628793288111291</v>
      </c>
      <c r="E21" s="127">
        <f t="shared" si="0"/>
        <v>1241321316.0870838</v>
      </c>
      <c r="F21" s="127">
        <f t="shared" si="0"/>
        <v>178230256.53277391</v>
      </c>
      <c r="G21" s="127">
        <f t="shared" si="0"/>
        <v>228554093.67143938</v>
      </c>
      <c r="H21" s="127">
        <f t="shared" si="0"/>
        <v>0</v>
      </c>
      <c r="I21" s="127">
        <f t="shared" si="0"/>
        <v>159358817.60577428</v>
      </c>
      <c r="J21" s="127">
        <f t="shared" si="0"/>
        <v>184520736.17510703</v>
      </c>
    </row>
    <row r="22" spans="2:10" x14ac:dyDescent="0.25">
      <c r="B22" s="94" t="s">
        <v>68</v>
      </c>
      <c r="C22" s="124">
        <v>93.185000000000002</v>
      </c>
      <c r="D22" s="129">
        <v>1.8626818683661117</v>
      </c>
      <c r="E22" s="127">
        <f t="shared" si="0"/>
        <v>1264443183.1700015</v>
      </c>
      <c r="F22" s="127">
        <f t="shared" si="0"/>
        <v>181550119.2051523</v>
      </c>
      <c r="G22" s="127">
        <f t="shared" si="0"/>
        <v>232811329.33366579</v>
      </c>
      <c r="H22" s="127">
        <f t="shared" si="0"/>
        <v>0</v>
      </c>
      <c r="I22" s="127">
        <f t="shared" si="0"/>
        <v>162327165.40695965</v>
      </c>
      <c r="J22" s="127">
        <f t="shared" si="0"/>
        <v>187957770.47121641</v>
      </c>
    </row>
    <row r="23" spans="2:10" x14ac:dyDescent="0.25">
      <c r="B23" s="94" t="s">
        <v>69</v>
      </c>
      <c r="C23" s="124">
        <v>94.771000000000001</v>
      </c>
      <c r="D23" s="129">
        <v>1.7019906637334214</v>
      </c>
      <c r="E23" s="127">
        <f t="shared" ref="E23:J34" si="1">E22*(1+($D23/100))</f>
        <v>1285963888.0957687</v>
      </c>
      <c r="F23" s="127">
        <f t="shared" si="1"/>
        <v>184640085.2840209</v>
      </c>
      <c r="G23" s="127">
        <f t="shared" si="1"/>
        <v>236773756.42303845</v>
      </c>
      <c r="H23" s="127">
        <f t="shared" si="1"/>
        <v>0</v>
      </c>
      <c r="I23" s="127">
        <f t="shared" si="1"/>
        <v>165089958.60688922</v>
      </c>
      <c r="J23" s="127">
        <f t="shared" si="1"/>
        <v>191156794.17639801</v>
      </c>
    </row>
    <row r="24" spans="2:10" x14ac:dyDescent="0.25">
      <c r="B24" s="94" t="s">
        <v>70</v>
      </c>
      <c r="C24" s="124">
        <v>96.421000000000006</v>
      </c>
      <c r="D24" s="129">
        <v>1.7410389254096881</v>
      </c>
      <c r="E24" s="127">
        <f t="shared" si="1"/>
        <v>1308353019.9542279</v>
      </c>
      <c r="F24" s="127">
        <f t="shared" si="1"/>
        <v>187854741.04072535</v>
      </c>
      <c r="G24" s="127">
        <f t="shared" si="1"/>
        <v>240896079.68751827</v>
      </c>
      <c r="H24" s="127">
        <f t="shared" si="1"/>
        <v>0</v>
      </c>
      <c r="I24" s="127">
        <f t="shared" si="1"/>
        <v>167964239.0481779</v>
      </c>
      <c r="J24" s="127">
        <f t="shared" si="1"/>
        <v>194484908.37157437</v>
      </c>
    </row>
    <row r="25" spans="2:10" x14ac:dyDescent="0.25">
      <c r="B25" s="94" t="s">
        <v>71</v>
      </c>
      <c r="C25" s="124">
        <v>97.316000000000003</v>
      </c>
      <c r="D25" s="129">
        <v>0.9282210306883254</v>
      </c>
      <c r="E25" s="127">
        <f t="shared" si="1"/>
        <v>1320497427.8410888</v>
      </c>
      <c r="F25" s="127">
        <f t="shared" si="1"/>
        <v>189598448.25421044</v>
      </c>
      <c r="G25" s="127">
        <f t="shared" si="1"/>
        <v>243132127.76128152</v>
      </c>
      <c r="H25" s="127">
        <f t="shared" si="1"/>
        <v>0</v>
      </c>
      <c r="I25" s="127">
        <f t="shared" si="1"/>
        <v>169523318.43905869</v>
      </c>
      <c r="J25" s="127">
        <f t="shared" si="1"/>
        <v>196290158.19259423</v>
      </c>
    </row>
    <row r="26" spans="2:10" x14ac:dyDescent="0.25">
      <c r="B26" s="94" t="s">
        <v>72</v>
      </c>
      <c r="C26" s="124">
        <v>98.241</v>
      </c>
      <c r="D26" s="129">
        <v>0.9505117349664971</v>
      </c>
      <c r="E26" s="127">
        <f t="shared" si="1"/>
        <v>1333048910.852649</v>
      </c>
      <c r="F26" s="127">
        <f t="shared" si="1"/>
        <v>191400603.75418109</v>
      </c>
      <c r="G26" s="127">
        <f t="shared" si="1"/>
        <v>245443127.16712624</v>
      </c>
      <c r="H26" s="127">
        <f t="shared" si="1"/>
        <v>0</v>
      </c>
      <c r="I26" s="127">
        <f t="shared" si="1"/>
        <v>171134657.47432658</v>
      </c>
      <c r="J26" s="127">
        <f t="shared" si="1"/>
        <v>198155919.18079913</v>
      </c>
    </row>
    <row r="27" spans="2:10" x14ac:dyDescent="0.25">
      <c r="B27" s="94" t="s">
        <v>73</v>
      </c>
      <c r="C27" s="124">
        <v>100</v>
      </c>
      <c r="D27" s="129">
        <v>1.7904948035952328</v>
      </c>
      <c r="E27" s="127">
        <f t="shared" si="1"/>
        <v>1356917082.3308485</v>
      </c>
      <c r="F27" s="127">
        <f t="shared" si="1"/>
        <v>194827621.6184496</v>
      </c>
      <c r="G27" s="127">
        <f t="shared" si="1"/>
        <v>249837773.60483527</v>
      </c>
      <c r="H27" s="127">
        <f t="shared" si="1"/>
        <v>0</v>
      </c>
      <c r="I27" s="127">
        <f t="shared" si="1"/>
        <v>174198814.62355489</v>
      </c>
      <c r="J27" s="127">
        <f t="shared" si="1"/>
        <v>201703890.61674771</v>
      </c>
    </row>
    <row r="28" spans="2:10" x14ac:dyDescent="0.25">
      <c r="B28" s="94" t="s">
        <v>74</v>
      </c>
      <c r="C28" s="124">
        <v>102.291</v>
      </c>
      <c r="D28" s="129">
        <v>2.2909999999999986</v>
      </c>
      <c r="E28" s="127">
        <f t="shared" si="1"/>
        <v>1388004052.6870482</v>
      </c>
      <c r="F28" s="127">
        <f t="shared" si="1"/>
        <v>199291122.42972827</v>
      </c>
      <c r="G28" s="127">
        <f t="shared" si="1"/>
        <v>255561556.99812204</v>
      </c>
      <c r="H28" s="127">
        <f t="shared" si="1"/>
        <v>0</v>
      </c>
      <c r="I28" s="127">
        <f t="shared" si="1"/>
        <v>178189709.46658054</v>
      </c>
      <c r="J28" s="127">
        <f t="shared" si="1"/>
        <v>206324926.75077739</v>
      </c>
    </row>
    <row r="29" spans="2:10" x14ac:dyDescent="0.25">
      <c r="B29" s="94" t="s">
        <v>75</v>
      </c>
      <c r="C29" s="124">
        <v>103.979</v>
      </c>
      <c r="D29" s="129">
        <v>1.6501940542178684</v>
      </c>
      <c r="E29" s="127">
        <f t="shared" si="1"/>
        <v>1410908813.036793</v>
      </c>
      <c r="F29" s="127">
        <f t="shared" si="1"/>
        <v>202579812.68264771</v>
      </c>
      <c r="G29" s="127">
        <f t="shared" si="1"/>
        <v>259778818.61657166</v>
      </c>
      <c r="H29" s="127">
        <f t="shared" si="1"/>
        <v>0</v>
      </c>
      <c r="I29" s="127">
        <f t="shared" si="1"/>
        <v>181130185.45742616</v>
      </c>
      <c r="J29" s="127">
        <f t="shared" si="1"/>
        <v>209729688.42438808</v>
      </c>
    </row>
    <row r="30" spans="2:10" x14ac:dyDescent="0.25">
      <c r="B30" s="94" t="s">
        <v>76</v>
      </c>
      <c r="C30" s="124">
        <v>105.361</v>
      </c>
      <c r="D30" s="129">
        <v>1.3291145327422038</v>
      </c>
      <c r="E30" s="127">
        <f t="shared" si="1"/>
        <v>1429661407.1146054</v>
      </c>
      <c r="F30" s="127">
        <f t="shared" si="1"/>
        <v>205272330.41341472</v>
      </c>
      <c r="G30" s="127">
        <f t="shared" si="1"/>
        <v>263231576.64779052</v>
      </c>
      <c r="H30" s="127">
        <f t="shared" si="1"/>
        <v>0</v>
      </c>
      <c r="I30" s="127">
        <f t="shared" si="1"/>
        <v>183537613.0755237</v>
      </c>
      <c r="J30" s="127">
        <f t="shared" si="1"/>
        <v>212517236.19271156</v>
      </c>
    </row>
    <row r="31" spans="2:10" x14ac:dyDescent="0.25">
      <c r="B31" s="94" t="s">
        <v>77</v>
      </c>
      <c r="C31" s="124">
        <v>110.172</v>
      </c>
      <c r="D31" s="130">
        <v>4.5662057117908939</v>
      </c>
      <c r="E31" s="127">
        <f t="shared" si="1"/>
        <v>1494942687.9455426</v>
      </c>
      <c r="F31" s="127">
        <f t="shared" si="1"/>
        <v>214645487.28947833</v>
      </c>
      <c r="G31" s="127">
        <f t="shared" si="1"/>
        <v>275251271.93591917</v>
      </c>
      <c r="H31" s="127">
        <f t="shared" si="1"/>
        <v>0</v>
      </c>
      <c r="I31" s="127">
        <f t="shared" si="1"/>
        <v>191918318.04706293</v>
      </c>
      <c r="J31" s="127">
        <f t="shared" si="1"/>
        <v>222221210.37028331</v>
      </c>
    </row>
    <row r="32" spans="2:10" x14ac:dyDescent="0.25">
      <c r="B32" s="94" t="s">
        <v>78</v>
      </c>
      <c r="C32" s="124">
        <v>118.026</v>
      </c>
      <c r="D32" s="129">
        <v>7.1288530661147931</v>
      </c>
      <c r="E32" s="127">
        <f t="shared" si="1"/>
        <v>1601514955.5918074</v>
      </c>
      <c r="F32" s="127">
        <f t="shared" si="1"/>
        <v>229947248.69139135</v>
      </c>
      <c r="G32" s="127">
        <f t="shared" si="1"/>
        <v>294873530.67484289</v>
      </c>
      <c r="H32" s="127">
        <f t="shared" si="1"/>
        <v>0</v>
      </c>
      <c r="I32" s="127">
        <f t="shared" si="1"/>
        <v>205599892.94759691</v>
      </c>
      <c r="J32" s="127">
        <f t="shared" si="1"/>
        <v>238063033.93932265</v>
      </c>
    </row>
    <row r="33" spans="2:10" x14ac:dyDescent="0.25">
      <c r="B33" s="94" t="s">
        <v>19</v>
      </c>
      <c r="C33" s="124">
        <v>122.273</v>
      </c>
      <c r="D33" s="130">
        <v>3.5983596834595843</v>
      </c>
      <c r="E33" s="127">
        <f t="shared" si="1"/>
        <v>1659143224.0783987</v>
      </c>
      <c r="F33" s="127">
        <f t="shared" si="1"/>
        <v>238221577.78152692</v>
      </c>
      <c r="G33" s="127">
        <f t="shared" si="1"/>
        <v>305484140.91984028</v>
      </c>
      <c r="H33" s="127">
        <f t="shared" si="1"/>
        <v>0</v>
      </c>
      <c r="I33" s="127">
        <f t="shared" si="1"/>
        <v>212998116.60465929</v>
      </c>
      <c r="J33" s="127">
        <f t="shared" si="1"/>
        <v>246629398.17381594</v>
      </c>
    </row>
    <row r="34" spans="2:10" x14ac:dyDescent="0.25">
      <c r="B34" s="102" t="s">
        <v>79</v>
      </c>
      <c r="C34" s="124">
        <v>125.23</v>
      </c>
      <c r="D34" s="130">
        <v>2.4183589181585585</v>
      </c>
      <c r="E34" s="127">
        <f t="shared" si="1"/>
        <v>1699267262.2029221</v>
      </c>
      <c r="F34" s="127">
        <f t="shared" si="1"/>
        <v>243982630.5527845</v>
      </c>
      <c r="G34" s="127">
        <f t="shared" si="1"/>
        <v>312871843.88533527</v>
      </c>
      <c r="H34" s="127">
        <f t="shared" si="1"/>
        <v>0</v>
      </c>
      <c r="I34" s="127">
        <f t="shared" si="1"/>
        <v>218149175.55307785</v>
      </c>
      <c r="J34" s="127">
        <f t="shared" si="1"/>
        <v>252593782.2193532</v>
      </c>
    </row>
    <row r="36" spans="2:10" x14ac:dyDescent="0.25">
      <c r="C36" s="109" t="s">
        <v>80</v>
      </c>
      <c r="D36" s="110" t="str">
        <f>'Integration Inputs'!H39</f>
        <v>2023-24</v>
      </c>
      <c r="E36" s="111">
        <f>VLOOKUP(D36,B6:J34,4)*VLOOKUP(D36,B41:D67,3)</f>
        <v>1533522854.0105269</v>
      </c>
      <c r="F36" s="111">
        <f>VLOOKUP(D36,B6:J34,5)*VLOOKUP(D36,B41:D67,3)</f>
        <v>220184869.2413764</v>
      </c>
      <c r="G36" s="111">
        <f>VLOOKUP(D36,B6:J34,6)*VLOOKUP(D36,B41:D67,3)</f>
        <v>282354714.67423552</v>
      </c>
      <c r="H36" s="111">
        <f>VLOOKUP(D36,B6:J34,7)*VLOOKUP(D36,B41:D67,3)</f>
        <v>0</v>
      </c>
      <c r="I36" s="111">
        <f>VLOOKUP(D36,B6:J34,8)*VLOOKUP(D36,B41:D67,3)</f>
        <v>196871177.20405412</v>
      </c>
      <c r="J36" s="111">
        <f>VLOOKUP(D36,B6:J34,9)*VLOOKUP(D36,B41:D67,3)</f>
        <v>227956099.92048365</v>
      </c>
    </row>
    <row r="37" spans="2:10" x14ac:dyDescent="0.25">
      <c r="D37" s="78"/>
      <c r="E37" s="131"/>
      <c r="F37" s="99"/>
      <c r="G37" s="99"/>
      <c r="H37" s="99"/>
      <c r="I37" s="99"/>
      <c r="J37" s="99"/>
    </row>
    <row r="38" spans="2:10" x14ac:dyDescent="0.25">
      <c r="C38" s="80" t="s">
        <v>47</v>
      </c>
      <c r="D38" s="132" t="s">
        <v>81</v>
      </c>
      <c r="H38" s="113">
        <v>45894</v>
      </c>
    </row>
    <row r="39" spans="2:10" x14ac:dyDescent="0.25">
      <c r="C39" s="80" t="s">
        <v>111</v>
      </c>
      <c r="D39" s="133">
        <v>1.5623800000000001</v>
      </c>
    </row>
    <row r="40" spans="2:10" x14ac:dyDescent="0.25">
      <c r="C40" s="80"/>
      <c r="D40" s="133"/>
    </row>
    <row r="41" spans="2:10" x14ac:dyDescent="0.25">
      <c r="B41" s="114" t="s">
        <v>54</v>
      </c>
      <c r="C41" s="115" t="s">
        <v>112</v>
      </c>
      <c r="D41" s="119">
        <v>0.93928299999999998</v>
      </c>
    </row>
    <row r="42" spans="2:10" x14ac:dyDescent="0.25">
      <c r="B42" s="117" t="s">
        <v>55</v>
      </c>
      <c r="C42" s="118" t="s">
        <v>113</v>
      </c>
      <c r="D42" s="119">
        <v>1.085947</v>
      </c>
    </row>
    <row r="43" spans="2:10" x14ac:dyDescent="0.25">
      <c r="B43" s="117" t="s">
        <v>56</v>
      </c>
      <c r="C43" s="118" t="s">
        <v>114</v>
      </c>
      <c r="D43" s="119">
        <v>1.1170819999999999</v>
      </c>
    </row>
    <row r="44" spans="2:10" x14ac:dyDescent="0.25">
      <c r="B44" s="117" t="s">
        <v>57</v>
      </c>
      <c r="C44" s="118" t="s">
        <v>115</v>
      </c>
      <c r="D44" s="119">
        <v>1.0643849999999999</v>
      </c>
    </row>
    <row r="45" spans="2:10" x14ac:dyDescent="0.25">
      <c r="B45" s="117" t="s">
        <v>58</v>
      </c>
      <c r="C45" s="118" t="s">
        <v>116</v>
      </c>
      <c r="D45" s="119">
        <v>0.88338300000000003</v>
      </c>
    </row>
    <row r="46" spans="2:10" x14ac:dyDescent="0.25">
      <c r="B46" s="117" t="s">
        <v>59</v>
      </c>
      <c r="C46" s="118" t="s">
        <v>117</v>
      </c>
      <c r="D46" s="119">
        <v>0.80471000000000004</v>
      </c>
    </row>
    <row r="47" spans="2:10" x14ac:dyDescent="0.25">
      <c r="B47" s="117" t="s">
        <v>60</v>
      </c>
      <c r="C47" s="118" t="s">
        <v>118</v>
      </c>
      <c r="D47" s="119">
        <v>0.80385700000000004</v>
      </c>
    </row>
    <row r="48" spans="2:10" x14ac:dyDescent="0.25">
      <c r="B48" s="117" t="s">
        <v>61</v>
      </c>
      <c r="C48" s="118" t="s">
        <v>119</v>
      </c>
      <c r="D48" s="119">
        <v>0.79672699999999996</v>
      </c>
    </row>
    <row r="49" spans="2:4" x14ac:dyDescent="0.25">
      <c r="B49" s="117" t="s">
        <v>62</v>
      </c>
      <c r="C49" s="118" t="s">
        <v>120</v>
      </c>
      <c r="D49" s="119">
        <v>0.73078500000000002</v>
      </c>
    </row>
    <row r="50" spans="2:4" x14ac:dyDescent="0.25">
      <c r="B50" s="117" t="s">
        <v>63</v>
      </c>
      <c r="C50" s="118" t="s">
        <v>121</v>
      </c>
      <c r="D50" s="119">
        <v>0.68307499999999999</v>
      </c>
    </row>
    <row r="51" spans="2:4" x14ac:dyDescent="0.25">
      <c r="B51" s="117" t="s">
        <v>64</v>
      </c>
      <c r="C51" s="118" t="s">
        <v>122</v>
      </c>
      <c r="D51" s="119">
        <v>0.71903899999999998</v>
      </c>
    </row>
    <row r="52" spans="2:4" x14ac:dyDescent="0.25">
      <c r="B52" s="117" t="s">
        <v>65</v>
      </c>
      <c r="C52" s="118" t="s">
        <v>123</v>
      </c>
      <c r="D52" s="119">
        <v>0.75490800000000002</v>
      </c>
    </row>
    <row r="53" spans="2:4" x14ac:dyDescent="0.25">
      <c r="B53" s="117" t="s">
        <v>66</v>
      </c>
      <c r="C53" s="118" t="s">
        <v>124</v>
      </c>
      <c r="D53" s="119">
        <v>0.71883600000000003</v>
      </c>
    </row>
    <row r="54" spans="2:4" x14ac:dyDescent="0.25">
      <c r="B54" s="117" t="s">
        <v>67</v>
      </c>
      <c r="C54" s="118" t="s">
        <v>125</v>
      </c>
      <c r="D54" s="119">
        <v>0.77829599999999999</v>
      </c>
    </row>
    <row r="55" spans="2:4" x14ac:dyDescent="0.25">
      <c r="B55" s="117" t="s">
        <v>68</v>
      </c>
      <c r="C55" s="118" t="s">
        <v>126</v>
      </c>
      <c r="D55" s="119">
        <v>0.75304499999999996</v>
      </c>
    </row>
    <row r="56" spans="2:4" x14ac:dyDescent="0.25">
      <c r="B56" s="117" t="s">
        <v>69</v>
      </c>
      <c r="C56" s="118" t="s">
        <v>127</v>
      </c>
      <c r="D56" s="119">
        <v>0.75360199999999999</v>
      </c>
    </row>
    <row r="57" spans="2:4" x14ac:dyDescent="0.25">
      <c r="B57" s="117" t="s">
        <v>70</v>
      </c>
      <c r="C57" s="118" t="s">
        <v>128</v>
      </c>
      <c r="D57" s="119">
        <v>0.90169900000000003</v>
      </c>
    </row>
    <row r="58" spans="2:4" x14ac:dyDescent="0.25">
      <c r="B58" s="117" t="s">
        <v>71</v>
      </c>
      <c r="C58" s="118" t="s">
        <v>129</v>
      </c>
      <c r="D58" s="119">
        <v>0.90417899999999995</v>
      </c>
    </row>
    <row r="59" spans="2:4" x14ac:dyDescent="0.25">
      <c r="B59" s="117" t="s">
        <v>72</v>
      </c>
      <c r="C59" s="118" t="s">
        <v>130</v>
      </c>
      <c r="D59" s="119">
        <v>0.88675800000000005</v>
      </c>
    </row>
    <row r="60" spans="2:4" x14ac:dyDescent="0.25">
      <c r="B60" s="117" t="s">
        <v>73</v>
      </c>
      <c r="C60" s="118" t="s">
        <v>131</v>
      </c>
      <c r="D60" s="119">
        <v>0.84754099999999999</v>
      </c>
    </row>
    <row r="61" spans="2:4" x14ac:dyDescent="0.25">
      <c r="B61" s="117" t="s">
        <v>74</v>
      </c>
      <c r="C61" s="118" t="s">
        <v>132</v>
      </c>
      <c r="D61" s="119">
        <v>0.89288199999999995</v>
      </c>
    </row>
    <row r="62" spans="2:4" x14ac:dyDescent="0.25">
      <c r="B62" s="117" t="s">
        <v>75</v>
      </c>
      <c r="C62" s="118" t="s">
        <v>133</v>
      </c>
      <c r="D62" s="119">
        <v>0.87681900000000002</v>
      </c>
    </row>
    <row r="63" spans="2:4" x14ac:dyDescent="0.25">
      <c r="B63" s="117" t="s">
        <v>76</v>
      </c>
      <c r="C63" s="118" t="s">
        <v>134</v>
      </c>
      <c r="D63" s="119">
        <v>0.84566200000000002</v>
      </c>
    </row>
    <row r="64" spans="2:4" x14ac:dyDescent="0.25">
      <c r="B64" s="117" t="s">
        <v>77</v>
      </c>
      <c r="C64" s="118" t="s">
        <v>135</v>
      </c>
      <c r="D64" s="119">
        <v>0.951098</v>
      </c>
    </row>
    <row r="65" spans="2:4" x14ac:dyDescent="0.25">
      <c r="B65" s="117" t="s">
        <v>78</v>
      </c>
      <c r="C65" s="118" t="s">
        <v>136</v>
      </c>
      <c r="D65" s="119">
        <v>0.92422400000000005</v>
      </c>
    </row>
    <row r="66" spans="2:4" x14ac:dyDescent="0.25">
      <c r="B66" s="117" t="s">
        <v>19</v>
      </c>
      <c r="C66" s="118" t="s">
        <v>137</v>
      </c>
      <c r="D66" s="119">
        <v>0.92428600000000005</v>
      </c>
    </row>
    <row r="67" spans="2:4" x14ac:dyDescent="0.25">
      <c r="B67" s="120" t="s">
        <v>79</v>
      </c>
      <c r="C67" s="121" t="s">
        <v>138</v>
      </c>
      <c r="D67" s="134">
        <v>0.90131099999999997</v>
      </c>
    </row>
  </sheetData>
  <pageMargins left="0.75" right="0.75" top="1" bottom="1" header="0.5" footer="0.5"/>
  <headerFooter alignWithMargins="0"/>
  <drawing r:id="rId1"/>
  <legacyDrawing r:id="rId2"/>
  <controls>
    <mc:AlternateContent xmlns:mc="http://schemas.openxmlformats.org/markup-compatibility/2006">
      <mc:Choice Requires="x14">
        <control shapeId="4097" r:id="rId3" name="Back2">
          <controlPr defaultSize="0" autoLine="0" r:id="rId4">
            <anchor moveWithCells="1">
              <from>
                <xdr:col>5</xdr:col>
                <xdr:colOff>236220</xdr:colOff>
                <xdr:row>37</xdr:row>
                <xdr:rowOff>114300</xdr:rowOff>
              </from>
              <to>
                <xdr:col>6</xdr:col>
                <xdr:colOff>762000</xdr:colOff>
                <xdr:row>40</xdr:row>
                <xdr:rowOff>114300</xdr:rowOff>
              </to>
            </anchor>
          </controlPr>
        </control>
      </mc:Choice>
      <mc:Fallback>
        <control shapeId="4097" r:id="rId3" name="Back2"/>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5478-3D03-4FEE-82B3-E4754C4D51BA}">
  <sheetPr codeName="Sheet29"/>
  <dimension ref="B2:AC61"/>
  <sheetViews>
    <sheetView showGridLines="0" topLeftCell="A13" workbookViewId="0"/>
  </sheetViews>
  <sheetFormatPr defaultColWidth="9.109375" defaultRowHeight="13.2" x14ac:dyDescent="0.25"/>
  <cols>
    <col min="1" max="1" width="9.109375" style="1"/>
    <col min="2" max="2" width="11.109375" style="1" customWidth="1"/>
    <col min="3" max="3" width="29.109375" style="1" customWidth="1"/>
    <col min="4" max="4" width="19.6640625" style="1" customWidth="1"/>
    <col min="5" max="5" width="12.33203125" style="1" customWidth="1"/>
    <col min="6" max="6" width="11.109375" style="1" customWidth="1"/>
    <col min="7" max="8" width="11.33203125" style="1" customWidth="1"/>
    <col min="9" max="10" width="10.88671875" style="1" bestFit="1" customWidth="1"/>
    <col min="11" max="16384" width="9.109375" style="1"/>
  </cols>
  <sheetData>
    <row r="2" spans="2:29" x14ac:dyDescent="0.25">
      <c r="B2" s="1" t="s">
        <v>47</v>
      </c>
      <c r="C2" s="122" t="s">
        <v>139</v>
      </c>
    </row>
    <row r="3" spans="2:29" ht="12.75" customHeight="1" x14ac:dyDescent="0.25">
      <c r="B3" s="123"/>
      <c r="C3" s="123"/>
    </row>
    <row r="4" spans="2:29" x14ac:dyDescent="0.25">
      <c r="B4" s="84" t="s">
        <v>49</v>
      </c>
      <c r="C4" s="85"/>
      <c r="D4" s="86"/>
      <c r="E4" s="87"/>
      <c r="F4" s="26"/>
      <c r="G4" s="26"/>
      <c r="H4" s="26"/>
      <c r="I4" s="26"/>
      <c r="J4" s="88"/>
    </row>
    <row r="5" spans="2:29" ht="79.2" x14ac:dyDescent="0.25">
      <c r="B5" s="89" t="s">
        <v>50</v>
      </c>
      <c r="C5" s="90"/>
      <c r="D5" s="91" t="s">
        <v>51</v>
      </c>
      <c r="E5" s="92" t="str">
        <f>'Integration Inputs'!B11</f>
        <v>Pesticides in sources of drinking water</v>
      </c>
      <c r="F5" s="93" t="str">
        <f>'Integration Inputs'!B12</f>
        <v>Pollution incidents, fish deaths and monitoring costs</v>
      </c>
      <c r="G5" s="93" t="str">
        <f>'Integration Inputs'!B13</f>
        <v>Biodiversity/wildlife losses</v>
      </c>
      <c r="H5" s="93" t="str">
        <f>'Integration Inputs'!B14</f>
        <v>Cultural, landscape, toursim etc. (Hedgerow and dry stone walls)</v>
      </c>
      <c r="I5" s="93" t="str">
        <f>'Integration Inputs'!B15</f>
        <v>Bee colony losses</v>
      </c>
      <c r="J5" s="91" t="str">
        <f>'Integration Inputs'!B16</f>
        <v>Acute effects of pesticides to human health</v>
      </c>
      <c r="Q5" s="135"/>
      <c r="R5" s="135"/>
      <c r="S5" s="135"/>
      <c r="T5" s="135"/>
      <c r="U5" s="135"/>
      <c r="V5" s="135"/>
      <c r="W5" s="135"/>
      <c r="X5" s="135"/>
      <c r="Y5" s="135"/>
      <c r="Z5" s="135"/>
      <c r="AA5" s="135"/>
      <c r="AB5" s="136"/>
      <c r="AC5" s="136"/>
    </row>
    <row r="6" spans="2:29" x14ac:dyDescent="0.25">
      <c r="B6" s="114" t="s">
        <v>52</v>
      </c>
      <c r="C6" s="137">
        <v>74.7</v>
      </c>
      <c r="D6" s="137">
        <v>0.1</v>
      </c>
      <c r="E6" s="138">
        <f>'Integration Inputs'!G11*D41</f>
        <v>136370180</v>
      </c>
      <c r="F6" s="139">
        <f>'Integration Inputs'!G12*D41</f>
        <v>38794965</v>
      </c>
      <c r="G6" s="139">
        <f>'Integration Inputs'!G13*D41</f>
        <v>4702420</v>
      </c>
      <c r="H6" s="139">
        <f>'Integration Inputs'!G14*D41</f>
        <v>0</v>
      </c>
      <c r="I6" s="139">
        <f>'Integration Inputs'!G15*D41</f>
        <v>1175605</v>
      </c>
      <c r="J6" s="140">
        <f>'Integration Inputs'!G16*D41</f>
        <v>21160890</v>
      </c>
      <c r="L6" s="135"/>
      <c r="M6" s="135"/>
      <c r="N6" s="135"/>
      <c r="O6" s="135"/>
      <c r="P6" s="135"/>
      <c r="Q6" s="135"/>
      <c r="R6" s="135"/>
      <c r="S6" s="135"/>
      <c r="T6" s="135"/>
      <c r="U6" s="135"/>
      <c r="V6" s="135"/>
      <c r="W6" s="135"/>
      <c r="X6" s="135"/>
      <c r="Y6" s="135"/>
      <c r="Z6" s="136"/>
    </row>
    <row r="7" spans="2:29" x14ac:dyDescent="0.25">
      <c r="B7" s="117" t="s">
        <v>53</v>
      </c>
      <c r="C7" s="141">
        <v>75.2</v>
      </c>
      <c r="D7" s="141">
        <v>0.7</v>
      </c>
      <c r="E7" s="126">
        <f t="shared" ref="E7:J22" si="0">E6*(1+($D7/100))</f>
        <v>137324771.25999999</v>
      </c>
      <c r="F7" s="127">
        <f t="shared" si="0"/>
        <v>39066529.754999995</v>
      </c>
      <c r="G7" s="127">
        <f t="shared" si="0"/>
        <v>4735336.9399999995</v>
      </c>
      <c r="H7" s="127">
        <f t="shared" si="0"/>
        <v>0</v>
      </c>
      <c r="I7" s="127">
        <f t="shared" si="0"/>
        <v>1183834.2349999999</v>
      </c>
      <c r="J7" s="128">
        <f t="shared" si="0"/>
        <v>21309016.229999997</v>
      </c>
      <c r="L7" s="135"/>
      <c r="N7" s="135"/>
      <c r="O7" s="135"/>
      <c r="P7" s="135"/>
    </row>
    <row r="8" spans="2:29" x14ac:dyDescent="0.25">
      <c r="B8" s="117" t="s">
        <v>54</v>
      </c>
      <c r="C8" s="141">
        <v>75.599999999999994</v>
      </c>
      <c r="D8" s="141">
        <v>0.6</v>
      </c>
      <c r="E8" s="126">
        <f t="shared" si="0"/>
        <v>138148719.88755998</v>
      </c>
      <c r="F8" s="127">
        <f t="shared" si="0"/>
        <v>39300928.933529995</v>
      </c>
      <c r="G8" s="127">
        <f t="shared" si="0"/>
        <v>4763748.9616399994</v>
      </c>
      <c r="H8" s="127">
        <f t="shared" si="0"/>
        <v>0</v>
      </c>
      <c r="I8" s="127">
        <f t="shared" si="0"/>
        <v>1190937.2404099999</v>
      </c>
      <c r="J8" s="128">
        <f t="shared" si="0"/>
        <v>21436870.327379998</v>
      </c>
      <c r="L8" s="135"/>
      <c r="N8" s="135"/>
      <c r="O8" s="135"/>
      <c r="P8" s="135"/>
    </row>
    <row r="9" spans="2:29" x14ac:dyDescent="0.25">
      <c r="B9" s="117" t="s">
        <v>55</v>
      </c>
      <c r="C9" s="141">
        <v>75.3</v>
      </c>
      <c r="D9" s="141">
        <v>-0.3</v>
      </c>
      <c r="E9" s="126">
        <f t="shared" si="0"/>
        <v>137734273.72789729</v>
      </c>
      <c r="F9" s="127">
        <f t="shared" si="0"/>
        <v>39183026.146729402</v>
      </c>
      <c r="G9" s="127">
        <f t="shared" si="0"/>
        <v>4749457.7147550797</v>
      </c>
      <c r="H9" s="127">
        <f t="shared" si="0"/>
        <v>0</v>
      </c>
      <c r="I9" s="127">
        <f t="shared" si="0"/>
        <v>1187364.4286887699</v>
      </c>
      <c r="J9" s="128">
        <f t="shared" si="0"/>
        <v>21372559.716397859</v>
      </c>
      <c r="L9" s="135"/>
      <c r="M9" s="135"/>
      <c r="N9" s="135"/>
      <c r="O9" s="135"/>
      <c r="P9" s="135"/>
    </row>
    <row r="10" spans="2:29" x14ac:dyDescent="0.25">
      <c r="B10" s="117" t="s">
        <v>56</v>
      </c>
      <c r="C10" s="141">
        <v>76.400000000000006</v>
      </c>
      <c r="D10" s="141">
        <v>1.4</v>
      </c>
      <c r="E10" s="126">
        <f t="shared" si="0"/>
        <v>139662553.56008786</v>
      </c>
      <c r="F10" s="127">
        <f t="shared" si="0"/>
        <v>39731588.512783617</v>
      </c>
      <c r="G10" s="127">
        <f t="shared" si="0"/>
        <v>4815950.1227616509</v>
      </c>
      <c r="H10" s="127">
        <f t="shared" si="0"/>
        <v>0</v>
      </c>
      <c r="I10" s="127">
        <f t="shared" si="0"/>
        <v>1203987.5306904127</v>
      </c>
      <c r="J10" s="128">
        <f t="shared" si="0"/>
        <v>21671775.55242743</v>
      </c>
      <c r="L10" s="135"/>
      <c r="M10" s="135"/>
      <c r="N10" s="135"/>
      <c r="O10" s="135"/>
      <c r="P10" s="135"/>
    </row>
    <row r="11" spans="2:29" x14ac:dyDescent="0.25">
      <c r="B11" s="117" t="s">
        <v>57</v>
      </c>
      <c r="C11" s="141">
        <v>77.599999999999994</v>
      </c>
      <c r="D11" s="141">
        <v>1.5</v>
      </c>
      <c r="E11" s="126">
        <f t="shared" si="0"/>
        <v>141757491.86348915</v>
      </c>
      <c r="F11" s="127">
        <f t="shared" si="0"/>
        <v>40327562.340475366</v>
      </c>
      <c r="G11" s="127">
        <f t="shared" si="0"/>
        <v>4888189.374603075</v>
      </c>
      <c r="H11" s="127">
        <f t="shared" si="0"/>
        <v>0</v>
      </c>
      <c r="I11" s="127">
        <f t="shared" si="0"/>
        <v>1222047.3436507687</v>
      </c>
      <c r="J11" s="128">
        <f t="shared" si="0"/>
        <v>21996852.185713839</v>
      </c>
      <c r="L11" s="135"/>
      <c r="M11" s="135"/>
      <c r="N11" s="135"/>
      <c r="O11" s="135"/>
      <c r="P11" s="135"/>
    </row>
    <row r="12" spans="2:29" x14ac:dyDescent="0.25">
      <c r="B12" s="117" t="s">
        <v>58</v>
      </c>
      <c r="C12" s="141">
        <v>78.599999999999994</v>
      </c>
      <c r="D12" s="141">
        <v>1.3</v>
      </c>
      <c r="E12" s="126">
        <f t="shared" si="0"/>
        <v>143600339.25771451</v>
      </c>
      <c r="F12" s="127">
        <f t="shared" si="0"/>
        <v>40851820.650901541</v>
      </c>
      <c r="G12" s="127">
        <f t="shared" si="0"/>
        <v>4951735.8364729146</v>
      </c>
      <c r="H12" s="127">
        <f t="shared" si="0"/>
        <v>0</v>
      </c>
      <c r="I12" s="127">
        <f t="shared" si="0"/>
        <v>1237933.9591182286</v>
      </c>
      <c r="J12" s="128">
        <f t="shared" si="0"/>
        <v>22282811.264128115</v>
      </c>
      <c r="L12" s="135"/>
      <c r="N12" s="135"/>
      <c r="O12" s="135"/>
      <c r="P12" s="135"/>
    </row>
    <row r="13" spans="2:29" x14ac:dyDescent="0.25">
      <c r="B13" s="117" t="s">
        <v>59</v>
      </c>
      <c r="C13" s="141">
        <v>79.5</v>
      </c>
      <c r="D13" s="141">
        <v>1.2</v>
      </c>
      <c r="E13" s="126">
        <f t="shared" si="0"/>
        <v>145323543.32880709</v>
      </c>
      <c r="F13" s="127">
        <f t="shared" si="0"/>
        <v>41342042.498712361</v>
      </c>
      <c r="G13" s="127">
        <f t="shared" si="0"/>
        <v>5011156.6665105894</v>
      </c>
      <c r="H13" s="127">
        <f t="shared" si="0"/>
        <v>0</v>
      </c>
      <c r="I13" s="127">
        <f t="shared" si="0"/>
        <v>1252789.1666276474</v>
      </c>
      <c r="J13" s="128">
        <f t="shared" si="0"/>
        <v>22550204.999297652</v>
      </c>
      <c r="L13" s="135"/>
      <c r="N13" s="135"/>
      <c r="O13" s="135"/>
      <c r="P13" s="135"/>
    </row>
    <row r="14" spans="2:29" x14ac:dyDescent="0.25">
      <c r="B14" s="117" t="s">
        <v>60</v>
      </c>
      <c r="C14" s="141">
        <v>79.900000000000006</v>
      </c>
      <c r="D14" s="141">
        <v>0.5</v>
      </c>
      <c r="E14" s="126">
        <f t="shared" si="0"/>
        <v>146050161.0454511</v>
      </c>
      <c r="F14" s="127">
        <f t="shared" si="0"/>
        <v>41548752.711205915</v>
      </c>
      <c r="G14" s="127">
        <f t="shared" si="0"/>
        <v>5036212.4498431422</v>
      </c>
      <c r="H14" s="127">
        <f t="shared" si="0"/>
        <v>0</v>
      </c>
      <c r="I14" s="127">
        <f t="shared" si="0"/>
        <v>1259053.1124607855</v>
      </c>
      <c r="J14" s="128">
        <f t="shared" si="0"/>
        <v>22662956.024294138</v>
      </c>
      <c r="L14" s="135"/>
      <c r="N14" s="135"/>
      <c r="O14" s="135"/>
      <c r="P14" s="135"/>
    </row>
    <row r="15" spans="2:29" x14ac:dyDescent="0.25">
      <c r="B15" s="117" t="s">
        <v>61</v>
      </c>
      <c r="C15" s="141">
        <v>80.3</v>
      </c>
      <c r="D15" s="141">
        <v>0.4</v>
      </c>
      <c r="E15" s="126">
        <f t="shared" si="0"/>
        <v>146634361.68963292</v>
      </c>
      <c r="F15" s="127">
        <f t="shared" si="0"/>
        <v>41714947.722050741</v>
      </c>
      <c r="G15" s="127">
        <f t="shared" si="0"/>
        <v>5056357.2996425144</v>
      </c>
      <c r="H15" s="127">
        <f t="shared" si="0"/>
        <v>0</v>
      </c>
      <c r="I15" s="127">
        <f t="shared" si="0"/>
        <v>1264089.3249106286</v>
      </c>
      <c r="J15" s="128">
        <f t="shared" si="0"/>
        <v>22753607.848391313</v>
      </c>
      <c r="L15" s="135"/>
      <c r="N15" s="135"/>
      <c r="O15" s="135"/>
      <c r="P15" s="135"/>
    </row>
    <row r="16" spans="2:29" x14ac:dyDescent="0.25">
      <c r="B16" s="117" t="s">
        <v>62</v>
      </c>
      <c r="C16" s="141">
        <v>81.8</v>
      </c>
      <c r="D16" s="141">
        <v>1.8</v>
      </c>
      <c r="E16" s="126">
        <f t="shared" si="0"/>
        <v>149273780.20004633</v>
      </c>
      <c r="F16" s="127">
        <f t="shared" si="0"/>
        <v>42465816.781047657</v>
      </c>
      <c r="G16" s="127">
        <f t="shared" si="0"/>
        <v>5147371.73103608</v>
      </c>
      <c r="H16" s="127">
        <f t="shared" si="0"/>
        <v>0</v>
      </c>
      <c r="I16" s="127">
        <f t="shared" si="0"/>
        <v>1286842.93275902</v>
      </c>
      <c r="J16" s="128">
        <f t="shared" si="0"/>
        <v>23163172.789662357</v>
      </c>
      <c r="L16" s="135"/>
      <c r="N16" s="135"/>
      <c r="O16" s="135"/>
      <c r="P16" s="135"/>
    </row>
    <row r="17" spans="2:16" x14ac:dyDescent="0.25">
      <c r="B17" s="117" t="s">
        <v>63</v>
      </c>
      <c r="C17" s="141">
        <v>82.5</v>
      </c>
      <c r="D17" s="141">
        <v>1</v>
      </c>
      <c r="E17" s="126">
        <f t="shared" si="0"/>
        <v>150766518.00204679</v>
      </c>
      <c r="F17" s="127">
        <f t="shared" si="0"/>
        <v>42890474.948858134</v>
      </c>
      <c r="G17" s="127">
        <f t="shared" si="0"/>
        <v>5198845.4483464407</v>
      </c>
      <c r="H17" s="127">
        <f t="shared" si="0"/>
        <v>0</v>
      </c>
      <c r="I17" s="127">
        <f t="shared" si="0"/>
        <v>1299711.3620866102</v>
      </c>
      <c r="J17" s="128">
        <f t="shared" si="0"/>
        <v>23394804.517558981</v>
      </c>
      <c r="L17" s="135"/>
      <c r="N17" s="135"/>
      <c r="O17" s="135"/>
      <c r="P17" s="135"/>
    </row>
    <row r="18" spans="2:16" x14ac:dyDescent="0.25">
      <c r="B18" s="117" t="s">
        <v>64</v>
      </c>
      <c r="C18" s="141">
        <v>84.2</v>
      </c>
      <c r="D18" s="141">
        <v>2</v>
      </c>
      <c r="E18" s="126">
        <f t="shared" si="0"/>
        <v>153781848.36208773</v>
      </c>
      <c r="F18" s="127">
        <f t="shared" si="0"/>
        <v>43748284.447835296</v>
      </c>
      <c r="G18" s="127">
        <f t="shared" si="0"/>
        <v>5302822.3573133694</v>
      </c>
      <c r="H18" s="127">
        <f t="shared" si="0"/>
        <v>0</v>
      </c>
      <c r="I18" s="127">
        <f t="shared" si="0"/>
        <v>1325705.5893283424</v>
      </c>
      <c r="J18" s="128">
        <f t="shared" si="0"/>
        <v>23862700.60791016</v>
      </c>
      <c r="L18" s="135"/>
      <c r="N18" s="135"/>
      <c r="O18" s="135"/>
      <c r="P18" s="135"/>
    </row>
    <row r="19" spans="2:16" x14ac:dyDescent="0.25">
      <c r="B19" s="117" t="s">
        <v>65</v>
      </c>
      <c r="C19" s="141">
        <v>84.8</v>
      </c>
      <c r="D19" s="141">
        <v>0.7</v>
      </c>
      <c r="E19" s="126">
        <f t="shared" si="0"/>
        <v>154858321.30062231</v>
      </c>
      <c r="F19" s="127">
        <f t="shared" si="0"/>
        <v>44054522.438970141</v>
      </c>
      <c r="G19" s="127">
        <f t="shared" si="0"/>
        <v>5339942.1138145626</v>
      </c>
      <c r="H19" s="127">
        <f t="shared" si="0"/>
        <v>0</v>
      </c>
      <c r="I19" s="127">
        <f t="shared" si="0"/>
        <v>1334985.5284536406</v>
      </c>
      <c r="J19" s="128">
        <f t="shared" si="0"/>
        <v>24029739.512165528</v>
      </c>
      <c r="L19" s="135"/>
      <c r="N19" s="135"/>
      <c r="O19" s="135"/>
      <c r="P19" s="135"/>
    </row>
    <row r="20" spans="2:16" x14ac:dyDescent="0.25">
      <c r="B20" s="117" t="s">
        <v>66</v>
      </c>
      <c r="C20" s="141">
        <v>85.8</v>
      </c>
      <c r="D20" s="141">
        <v>1.2</v>
      </c>
      <c r="E20" s="126">
        <f t="shared" si="0"/>
        <v>156716621.15622979</v>
      </c>
      <c r="F20" s="127">
        <f t="shared" si="0"/>
        <v>44583176.708237782</v>
      </c>
      <c r="G20" s="127">
        <f t="shared" si="0"/>
        <v>5404021.4191803373</v>
      </c>
      <c r="H20" s="127">
        <f t="shared" si="0"/>
        <v>0</v>
      </c>
      <c r="I20" s="127">
        <f t="shared" si="0"/>
        <v>1351005.3547950843</v>
      </c>
      <c r="J20" s="128">
        <f t="shared" si="0"/>
        <v>24318096.386311516</v>
      </c>
      <c r="L20" s="135"/>
      <c r="N20" s="135"/>
      <c r="O20" s="135"/>
      <c r="P20" s="135"/>
    </row>
    <row r="21" spans="2:16" x14ac:dyDescent="0.25">
      <c r="B21" s="117" t="s">
        <v>67</v>
      </c>
      <c r="C21" s="141">
        <v>87</v>
      </c>
      <c r="D21" s="141">
        <v>1.4</v>
      </c>
      <c r="E21" s="126">
        <f t="shared" si="0"/>
        <v>158910653.85241702</v>
      </c>
      <c r="F21" s="127">
        <f t="shared" si="0"/>
        <v>45207341.182153113</v>
      </c>
      <c r="G21" s="127">
        <f t="shared" si="0"/>
        <v>5479677.7190488623</v>
      </c>
      <c r="H21" s="127">
        <f t="shared" si="0"/>
        <v>0</v>
      </c>
      <c r="I21" s="127">
        <f t="shared" si="0"/>
        <v>1369919.4297622156</v>
      </c>
      <c r="J21" s="128">
        <f t="shared" si="0"/>
        <v>24658549.735719878</v>
      </c>
      <c r="L21" s="135"/>
      <c r="N21" s="135"/>
      <c r="O21" s="135"/>
      <c r="P21" s="135"/>
    </row>
    <row r="22" spans="2:16" x14ac:dyDescent="0.25">
      <c r="B22" s="117" t="s">
        <v>68</v>
      </c>
      <c r="C22" s="141">
        <v>88.8</v>
      </c>
      <c r="D22" s="141">
        <v>2</v>
      </c>
      <c r="E22" s="126">
        <f t="shared" si="0"/>
        <v>162088866.92946535</v>
      </c>
      <c r="F22" s="127">
        <f t="shared" si="0"/>
        <v>46111488.005796179</v>
      </c>
      <c r="G22" s="127">
        <f t="shared" si="0"/>
        <v>5589271.2734298399</v>
      </c>
      <c r="H22" s="127">
        <f t="shared" si="0"/>
        <v>0</v>
      </c>
      <c r="I22" s="127">
        <f t="shared" si="0"/>
        <v>1397317.81835746</v>
      </c>
      <c r="J22" s="128">
        <f t="shared" si="0"/>
        <v>25151720.730434276</v>
      </c>
      <c r="L22" s="135"/>
      <c r="N22" s="135"/>
      <c r="O22" s="135"/>
      <c r="P22" s="135"/>
    </row>
    <row r="23" spans="2:16" x14ac:dyDescent="0.25">
      <c r="B23" s="117" t="s">
        <v>69</v>
      </c>
      <c r="C23" s="141">
        <v>90.5</v>
      </c>
      <c r="D23" s="141">
        <v>1.9</v>
      </c>
      <c r="E23" s="126">
        <f t="shared" ref="E23:J33" si="1">E22*(1+($D23/100))</f>
        <v>165168555.40112519</v>
      </c>
      <c r="F23" s="127">
        <f t="shared" si="1"/>
        <v>46987606.277906299</v>
      </c>
      <c r="G23" s="127">
        <f t="shared" si="1"/>
        <v>5695467.4276250061</v>
      </c>
      <c r="H23" s="127">
        <f t="shared" si="1"/>
        <v>0</v>
      </c>
      <c r="I23" s="127">
        <f t="shared" si="1"/>
        <v>1423866.8569062515</v>
      </c>
      <c r="J23" s="128">
        <f t="shared" si="1"/>
        <v>25629603.424312524</v>
      </c>
      <c r="L23" s="135"/>
      <c r="N23" s="135"/>
      <c r="O23" s="135"/>
      <c r="P23" s="135"/>
    </row>
    <row r="24" spans="2:16" x14ac:dyDescent="0.25">
      <c r="B24" s="117" t="s">
        <v>70</v>
      </c>
      <c r="C24" s="141">
        <v>92</v>
      </c>
      <c r="D24" s="141">
        <v>1.7</v>
      </c>
      <c r="E24" s="126">
        <f t="shared" si="1"/>
        <v>167976420.84294429</v>
      </c>
      <c r="F24" s="127">
        <f t="shared" si="1"/>
        <v>47786395.584630698</v>
      </c>
      <c r="G24" s="127">
        <f t="shared" si="1"/>
        <v>5792290.3738946309</v>
      </c>
      <c r="H24" s="127">
        <f t="shared" si="1"/>
        <v>0</v>
      </c>
      <c r="I24" s="127">
        <f t="shared" si="1"/>
        <v>1448072.5934736577</v>
      </c>
      <c r="J24" s="128">
        <f t="shared" si="1"/>
        <v>26065306.682525836</v>
      </c>
      <c r="L24" s="135"/>
      <c r="N24" s="135"/>
      <c r="O24" s="135"/>
      <c r="P24" s="135"/>
    </row>
    <row r="25" spans="2:16" x14ac:dyDescent="0.25">
      <c r="B25" s="117" t="s">
        <v>71</v>
      </c>
      <c r="C25" s="141">
        <v>93.2</v>
      </c>
      <c r="D25" s="141">
        <v>1.3</v>
      </c>
      <c r="E25" s="126">
        <f t="shared" si="1"/>
        <v>170160114.31390256</v>
      </c>
      <c r="F25" s="127">
        <f t="shared" si="1"/>
        <v>48407618.727230892</v>
      </c>
      <c r="G25" s="127">
        <f t="shared" si="1"/>
        <v>5867590.1487552607</v>
      </c>
      <c r="H25" s="127">
        <f t="shared" si="1"/>
        <v>0</v>
      </c>
      <c r="I25" s="127">
        <f t="shared" si="1"/>
        <v>1466897.5371888152</v>
      </c>
      <c r="J25" s="128">
        <f t="shared" si="1"/>
        <v>26404155.669398669</v>
      </c>
      <c r="L25" s="135"/>
      <c r="N25" s="135"/>
      <c r="O25" s="135"/>
      <c r="P25" s="135"/>
    </row>
    <row r="26" spans="2:16" x14ac:dyDescent="0.25">
      <c r="B26" s="117" t="s">
        <v>72</v>
      </c>
      <c r="C26" s="141">
        <v>43</v>
      </c>
      <c r="D26" s="141">
        <v>1.5</v>
      </c>
      <c r="E26" s="126">
        <f t="shared" si="1"/>
        <v>172712516.02861106</v>
      </c>
      <c r="F26" s="127">
        <f t="shared" si="1"/>
        <v>49133733.00813935</v>
      </c>
      <c r="G26" s="127">
        <f t="shared" si="1"/>
        <v>5955604.0009865891</v>
      </c>
      <c r="H26" s="127">
        <f t="shared" si="1"/>
        <v>0</v>
      </c>
      <c r="I26" s="127">
        <f t="shared" si="1"/>
        <v>1488901.0002466473</v>
      </c>
      <c r="J26" s="128">
        <f t="shared" si="1"/>
        <v>26800218.004439648</v>
      </c>
      <c r="L26" s="135"/>
      <c r="N26" s="135"/>
      <c r="O26" s="135"/>
      <c r="P26" s="135"/>
    </row>
    <row r="27" spans="2:16" x14ac:dyDescent="0.25">
      <c r="B27" s="117" t="s">
        <v>73</v>
      </c>
      <c r="C27" s="141">
        <v>96.3</v>
      </c>
      <c r="D27" s="141">
        <v>1.9</v>
      </c>
      <c r="E27" s="126">
        <f t="shared" si="1"/>
        <v>175994053.83315465</v>
      </c>
      <c r="F27" s="127">
        <f t="shared" si="1"/>
        <v>50067273.935293995</v>
      </c>
      <c r="G27" s="127">
        <f t="shared" si="1"/>
        <v>6068760.4770053336</v>
      </c>
      <c r="H27" s="127">
        <f t="shared" si="1"/>
        <v>0</v>
      </c>
      <c r="I27" s="127">
        <f t="shared" si="1"/>
        <v>1517190.1192513334</v>
      </c>
      <c r="J27" s="128">
        <f t="shared" si="1"/>
        <v>27309422.146523997</v>
      </c>
      <c r="L27" s="135"/>
      <c r="N27" s="135"/>
      <c r="O27" s="135"/>
      <c r="P27" s="135"/>
    </row>
    <row r="28" spans="2:16" x14ac:dyDescent="0.25">
      <c r="B28" s="117" t="s">
        <v>74</v>
      </c>
      <c r="C28" s="141">
        <v>98.3</v>
      </c>
      <c r="D28" s="141">
        <v>2</v>
      </c>
      <c r="E28" s="126">
        <f t="shared" si="1"/>
        <v>179513934.90981776</v>
      </c>
      <c r="F28" s="127">
        <f t="shared" si="1"/>
        <v>51068619.413999878</v>
      </c>
      <c r="G28" s="127">
        <f t="shared" si="1"/>
        <v>6190135.68654544</v>
      </c>
      <c r="H28" s="127">
        <f t="shared" si="1"/>
        <v>0</v>
      </c>
      <c r="I28" s="127">
        <f t="shared" si="1"/>
        <v>1547533.92163636</v>
      </c>
      <c r="J28" s="128">
        <f t="shared" si="1"/>
        <v>27855610.589454476</v>
      </c>
      <c r="L28" s="135"/>
      <c r="N28" s="135"/>
      <c r="O28" s="135"/>
      <c r="P28" s="135"/>
    </row>
    <row r="29" spans="2:16" x14ac:dyDescent="0.25">
      <c r="B29" s="117" t="s">
        <v>75</v>
      </c>
      <c r="C29" s="141">
        <v>100</v>
      </c>
      <c r="D29" s="141">
        <v>1.8</v>
      </c>
      <c r="E29" s="126">
        <f t="shared" si="1"/>
        <v>182745185.73819447</v>
      </c>
      <c r="F29" s="127">
        <f t="shared" si="1"/>
        <v>51987854.563451879</v>
      </c>
      <c r="G29" s="127">
        <f t="shared" si="1"/>
        <v>6301558.1289032577</v>
      </c>
      <c r="H29" s="127">
        <f t="shared" si="1"/>
        <v>0</v>
      </c>
      <c r="I29" s="127">
        <f t="shared" si="1"/>
        <v>1575389.5322258144</v>
      </c>
      <c r="J29" s="128">
        <f t="shared" si="1"/>
        <v>28357011.580064658</v>
      </c>
      <c r="L29" s="135"/>
      <c r="N29" s="135"/>
      <c r="O29" s="135"/>
      <c r="P29" s="135"/>
    </row>
    <row r="30" spans="2:16" x14ac:dyDescent="0.25">
      <c r="B30" s="117" t="s">
        <v>76</v>
      </c>
      <c r="C30" s="141">
        <v>102.7</v>
      </c>
      <c r="D30" s="141">
        <v>2.7</v>
      </c>
      <c r="E30" s="126">
        <f t="shared" si="1"/>
        <v>187679305.7531257</v>
      </c>
      <c r="F30" s="127">
        <f t="shared" si="1"/>
        <v>53391526.636665076</v>
      </c>
      <c r="G30" s="127">
        <f t="shared" si="1"/>
        <v>6471700.1983836452</v>
      </c>
      <c r="H30" s="127">
        <f t="shared" si="1"/>
        <v>0</v>
      </c>
      <c r="I30" s="127">
        <f t="shared" si="1"/>
        <v>1617925.0495959113</v>
      </c>
      <c r="J30" s="128">
        <f t="shared" si="1"/>
        <v>29122650.892726403</v>
      </c>
      <c r="L30" s="135"/>
      <c r="N30" s="135"/>
      <c r="O30" s="135"/>
      <c r="P30" s="135"/>
    </row>
    <row r="31" spans="2:16" x14ac:dyDescent="0.25">
      <c r="B31" s="117" t="s">
        <v>77</v>
      </c>
      <c r="C31" s="141">
        <v>109.3</v>
      </c>
      <c r="D31" s="141">
        <v>6.4</v>
      </c>
      <c r="E31" s="126">
        <f t="shared" si="1"/>
        <v>199690781.32132575</v>
      </c>
      <c r="F31" s="127">
        <f t="shared" si="1"/>
        <v>56808584.341411643</v>
      </c>
      <c r="G31" s="127">
        <f t="shared" si="1"/>
        <v>6885889.0110801989</v>
      </c>
      <c r="H31" s="127">
        <f t="shared" si="1"/>
        <v>0</v>
      </c>
      <c r="I31" s="127">
        <f t="shared" si="1"/>
        <v>1721472.2527700497</v>
      </c>
      <c r="J31" s="128">
        <f t="shared" si="1"/>
        <v>30986500.549860895</v>
      </c>
      <c r="L31" s="135"/>
      <c r="N31" s="135"/>
      <c r="O31" s="135"/>
      <c r="P31" s="135"/>
    </row>
    <row r="32" spans="2:16" x14ac:dyDescent="0.25">
      <c r="B32" s="117" t="s">
        <v>78</v>
      </c>
      <c r="C32" s="141">
        <v>116.6</v>
      </c>
      <c r="D32" s="141">
        <v>6.7</v>
      </c>
      <c r="E32" s="126">
        <f t="shared" si="1"/>
        <v>213070063.66985455</v>
      </c>
      <c r="F32" s="127">
        <f t="shared" si="1"/>
        <v>60614759.49228622</v>
      </c>
      <c r="G32" s="127">
        <f t="shared" si="1"/>
        <v>7347243.5748225721</v>
      </c>
      <c r="H32" s="127">
        <f t="shared" si="1"/>
        <v>0</v>
      </c>
      <c r="I32" s="127">
        <f t="shared" si="1"/>
        <v>1836810.893705643</v>
      </c>
      <c r="J32" s="128">
        <f t="shared" si="1"/>
        <v>33062596.086701572</v>
      </c>
      <c r="L32" s="135"/>
      <c r="N32" s="135"/>
      <c r="O32" s="135"/>
      <c r="P32" s="135"/>
    </row>
    <row r="33" spans="2:16" x14ac:dyDescent="0.25">
      <c r="B33" s="120" t="s">
        <v>19</v>
      </c>
      <c r="C33" s="142">
        <v>120.2</v>
      </c>
      <c r="D33" s="142">
        <v>3.1</v>
      </c>
      <c r="E33" s="126">
        <f t="shared" si="1"/>
        <v>219675235.64362001</v>
      </c>
      <c r="F33" s="127">
        <f t="shared" si="1"/>
        <v>62493817.036547087</v>
      </c>
      <c r="G33" s="127">
        <f t="shared" si="1"/>
        <v>7575008.1256420715</v>
      </c>
      <c r="H33" s="127">
        <f t="shared" si="1"/>
        <v>0</v>
      </c>
      <c r="I33" s="127">
        <f t="shared" si="1"/>
        <v>1893752.0314105179</v>
      </c>
      <c r="J33" s="128">
        <f t="shared" si="1"/>
        <v>34087536.56538932</v>
      </c>
      <c r="L33" s="135"/>
      <c r="N33" s="135"/>
      <c r="O33" s="135"/>
      <c r="P33" s="135"/>
    </row>
    <row r="34" spans="2:16" x14ac:dyDescent="0.25">
      <c r="B34" s="78"/>
      <c r="L34" s="135"/>
      <c r="N34" s="135"/>
      <c r="O34" s="135"/>
      <c r="P34" s="135"/>
    </row>
    <row r="35" spans="2:16" x14ac:dyDescent="0.25">
      <c r="B35" s="78"/>
      <c r="L35" s="135"/>
    </row>
    <row r="36" spans="2:16" x14ac:dyDescent="0.25">
      <c r="B36" s="108"/>
      <c r="C36" s="109" t="s">
        <v>80</v>
      </c>
      <c r="D36" s="110" t="str">
        <f>'Integration Inputs'!H39</f>
        <v>2023-24</v>
      </c>
      <c r="E36" s="111">
        <f>VLOOKUP(D36,B6:J33,4)*VLOOKUP(D36,B43:D61,3)</f>
        <v>219675235.64362001</v>
      </c>
      <c r="F36" s="111">
        <f>VLOOKUP(D36,B6:J33,5)*VLOOKUP(D36,B43:D61,3)</f>
        <v>62493817.036547087</v>
      </c>
      <c r="G36" s="111">
        <f>VLOOKUP(D36,B6:J33,6)*VLOOKUP(D36,B43:D61,3)</f>
        <v>7575008.1256420715</v>
      </c>
      <c r="H36" s="111">
        <f>VLOOKUP(D36,B6:J33,7)*VLOOKUP(D36,B43:D61,3)</f>
        <v>0</v>
      </c>
      <c r="I36" s="111">
        <f>VLOOKUP(D36,B6:J33,8)*VLOOKUP(D36,B43:D61,3)</f>
        <v>1893752.0314105179</v>
      </c>
      <c r="J36" s="111">
        <f>VLOOKUP(D36,B6:J33,9)*VLOOKUP(D36,B43:D61,3)</f>
        <v>34087536.56538932</v>
      </c>
    </row>
    <row r="37" spans="2:16" x14ac:dyDescent="0.25">
      <c r="D37" s="78"/>
      <c r="E37" s="131"/>
      <c r="F37" s="99"/>
      <c r="G37" s="99"/>
      <c r="H37" s="99"/>
      <c r="I37" s="99"/>
      <c r="J37" s="99"/>
      <c r="L37" s="136"/>
    </row>
    <row r="40" spans="2:16" x14ac:dyDescent="0.25">
      <c r="C40" s="80" t="s">
        <v>47</v>
      </c>
      <c r="D40" s="132" t="s">
        <v>140</v>
      </c>
    </row>
    <row r="41" spans="2:16" x14ac:dyDescent="0.25">
      <c r="C41" s="80" t="s">
        <v>141</v>
      </c>
      <c r="D41" s="133">
        <v>2.35121</v>
      </c>
      <c r="G41" s="143"/>
      <c r="H41" s="144"/>
      <c r="I41" s="145"/>
    </row>
    <row r="42" spans="2:16" x14ac:dyDescent="0.25">
      <c r="C42" s="80"/>
      <c r="D42" s="133"/>
      <c r="G42" s="143"/>
      <c r="H42" s="144"/>
      <c r="I42" s="145"/>
    </row>
    <row r="43" spans="2:16" x14ac:dyDescent="0.25">
      <c r="B43" s="146" t="str">
        <f t="shared" ref="B43:B53" si="2">B8</f>
        <v>1998-99</v>
      </c>
      <c r="C43" s="147" t="s">
        <v>142</v>
      </c>
      <c r="D43" s="146">
        <v>0.51131000000000004</v>
      </c>
      <c r="G43" s="143"/>
      <c r="H43" s="144"/>
      <c r="I43" s="145"/>
    </row>
    <row r="44" spans="2:16" x14ac:dyDescent="0.25">
      <c r="B44" s="78" t="str">
        <f t="shared" si="2"/>
        <v>1999-00</v>
      </c>
      <c r="C44" s="80" t="s">
        <v>143</v>
      </c>
      <c r="D44" s="78">
        <v>0.51131000000000004</v>
      </c>
      <c r="G44" s="143"/>
      <c r="H44" s="144"/>
      <c r="I44" s="145"/>
    </row>
    <row r="45" spans="2:16" x14ac:dyDescent="0.25">
      <c r="B45" s="78" t="str">
        <f t="shared" si="2"/>
        <v>2000-01</v>
      </c>
      <c r="C45" s="80" t="s">
        <v>144</v>
      </c>
      <c r="D45" s="78">
        <v>0.51131000000000004</v>
      </c>
      <c r="G45" s="143"/>
      <c r="H45" s="144"/>
      <c r="I45" s="145"/>
    </row>
    <row r="46" spans="2:16" x14ac:dyDescent="0.25">
      <c r="B46" s="78" t="str">
        <f t="shared" si="2"/>
        <v>2001-02</v>
      </c>
      <c r="C46" s="80" t="s">
        <v>145</v>
      </c>
      <c r="D46" s="78">
        <v>1</v>
      </c>
      <c r="G46" s="143"/>
      <c r="H46" s="144"/>
      <c r="I46" s="145"/>
    </row>
    <row r="47" spans="2:16" x14ac:dyDescent="0.25">
      <c r="B47" s="78" t="str">
        <f t="shared" si="2"/>
        <v>2002-03</v>
      </c>
      <c r="C47" s="80" t="s">
        <v>146</v>
      </c>
      <c r="D47" s="78">
        <v>1</v>
      </c>
      <c r="G47" s="143"/>
      <c r="H47" s="144"/>
      <c r="I47" s="145"/>
    </row>
    <row r="48" spans="2:16" x14ac:dyDescent="0.25">
      <c r="B48" s="78" t="str">
        <f t="shared" si="2"/>
        <v>2003-04</v>
      </c>
      <c r="C48" s="80" t="s">
        <v>147</v>
      </c>
      <c r="D48" s="78">
        <v>1</v>
      </c>
      <c r="G48" s="143"/>
      <c r="H48" s="144"/>
      <c r="I48" s="145"/>
    </row>
    <row r="49" spans="2:9" x14ac:dyDescent="0.25">
      <c r="B49" s="78" t="str">
        <f t="shared" si="2"/>
        <v>2004-05</v>
      </c>
      <c r="C49" s="80" t="s">
        <v>148</v>
      </c>
      <c r="D49" s="78">
        <v>1</v>
      </c>
      <c r="G49" s="143"/>
      <c r="H49" s="144"/>
      <c r="I49" s="145"/>
    </row>
    <row r="50" spans="2:9" x14ac:dyDescent="0.25">
      <c r="B50" s="78" t="str">
        <f t="shared" si="2"/>
        <v>2005-06</v>
      </c>
      <c r="C50" s="80" t="s">
        <v>149</v>
      </c>
      <c r="D50" s="78">
        <v>1</v>
      </c>
      <c r="G50" s="143"/>
      <c r="H50" s="144"/>
      <c r="I50" s="145"/>
    </row>
    <row r="51" spans="2:9" x14ac:dyDescent="0.25">
      <c r="B51" s="78" t="str">
        <f t="shared" si="2"/>
        <v>2006-07</v>
      </c>
      <c r="C51" s="80" t="s">
        <v>150</v>
      </c>
      <c r="D51" s="78">
        <v>1</v>
      </c>
      <c r="G51" s="143"/>
      <c r="H51" s="144"/>
      <c r="I51" s="145"/>
    </row>
    <row r="52" spans="2:9" x14ac:dyDescent="0.25">
      <c r="B52" s="78" t="str">
        <f t="shared" si="2"/>
        <v>2007-08</v>
      </c>
      <c r="C52" s="80" t="s">
        <v>151</v>
      </c>
      <c r="D52" s="78">
        <v>1</v>
      </c>
    </row>
    <row r="53" spans="2:9" x14ac:dyDescent="0.25">
      <c r="B53" s="78" t="str">
        <f t="shared" si="2"/>
        <v>2008-09</v>
      </c>
      <c r="C53" s="80" t="s">
        <v>152</v>
      </c>
      <c r="D53" s="78">
        <v>1</v>
      </c>
    </row>
    <row r="54" spans="2:9" x14ac:dyDescent="0.25">
      <c r="B54" s="78" t="str">
        <f t="shared" ref="B54:B61" si="3">B26</f>
        <v>2016-17</v>
      </c>
      <c r="C54" s="80" t="s">
        <v>153</v>
      </c>
      <c r="D54" s="78">
        <v>1</v>
      </c>
    </row>
    <row r="55" spans="2:9" x14ac:dyDescent="0.25">
      <c r="B55" s="78" t="str">
        <f t="shared" si="3"/>
        <v>2017-18</v>
      </c>
      <c r="C55" s="80" t="s">
        <v>154</v>
      </c>
      <c r="D55" s="78">
        <v>1</v>
      </c>
    </row>
    <row r="56" spans="2:9" x14ac:dyDescent="0.25">
      <c r="B56" s="78" t="str">
        <f t="shared" si="3"/>
        <v>2018-19</v>
      </c>
      <c r="C56" s="80" t="s">
        <v>155</v>
      </c>
      <c r="D56" s="78">
        <v>1</v>
      </c>
    </row>
    <row r="57" spans="2:9" x14ac:dyDescent="0.25">
      <c r="B57" s="78" t="str">
        <f t="shared" si="3"/>
        <v>2019-20</v>
      </c>
      <c r="C57" s="80" t="s">
        <v>156</v>
      </c>
      <c r="D57" s="78">
        <v>1</v>
      </c>
    </row>
    <row r="58" spans="2:9" x14ac:dyDescent="0.25">
      <c r="B58" s="78" t="str">
        <f t="shared" si="3"/>
        <v>2020-21</v>
      </c>
      <c r="C58" s="80" t="s">
        <v>157</v>
      </c>
      <c r="D58" s="78">
        <v>1</v>
      </c>
    </row>
    <row r="59" spans="2:9" x14ac:dyDescent="0.25">
      <c r="B59" s="78" t="str">
        <f t="shared" si="3"/>
        <v>2021-22</v>
      </c>
      <c r="C59" s="80" t="s">
        <v>158</v>
      </c>
      <c r="D59" s="78">
        <v>1</v>
      </c>
    </row>
    <row r="60" spans="2:9" x14ac:dyDescent="0.25">
      <c r="B60" s="78" t="str">
        <f t="shared" si="3"/>
        <v>2022-23</v>
      </c>
      <c r="C60" s="80" t="s">
        <v>159</v>
      </c>
      <c r="D60" s="78">
        <v>1</v>
      </c>
    </row>
    <row r="61" spans="2:9" x14ac:dyDescent="0.25">
      <c r="B61" s="78" t="str">
        <f t="shared" si="3"/>
        <v>2023-24</v>
      </c>
      <c r="C61" s="80" t="s">
        <v>160</v>
      </c>
      <c r="D61" s="78">
        <v>1</v>
      </c>
    </row>
  </sheetData>
  <hyperlinks>
    <hyperlink ref="D40" r:id="rId1" xr:uid="{65EC5F20-BB6F-4655-A553-3E55B4CAF541}"/>
  </hyperlinks>
  <pageMargins left="0.75" right="0.75" top="1" bottom="1" header="0.5" footer="0.5"/>
  <pageSetup paperSize="9" orientation="portrait" r:id="rId2"/>
  <headerFooter alignWithMargins="0"/>
  <drawing r:id="rId3"/>
  <legacyDrawing r:id="rId4"/>
  <controls>
    <mc:AlternateContent xmlns:mc="http://schemas.openxmlformats.org/markup-compatibility/2006">
      <mc:Choice Requires="x14">
        <control shapeId="5121" r:id="rId5" name="Back3">
          <controlPr defaultSize="0" autoLine="0" r:id="rId6">
            <anchor moveWithCells="1">
              <from>
                <xdr:col>5</xdr:col>
                <xdr:colOff>236220</xdr:colOff>
                <xdr:row>39</xdr:row>
                <xdr:rowOff>114300</xdr:rowOff>
              </from>
              <to>
                <xdr:col>6</xdr:col>
                <xdr:colOff>762000</xdr:colOff>
                <xdr:row>42</xdr:row>
                <xdr:rowOff>114300</xdr:rowOff>
              </to>
            </anchor>
          </controlPr>
        </control>
      </mc:Choice>
      <mc:Fallback>
        <control shapeId="5121" r:id="rId5" name="Back3"/>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D969-972D-4AE5-A24D-7E227199EE1C}">
  <sheetPr codeName="Sheet30"/>
  <dimension ref="B1:V4778"/>
  <sheetViews>
    <sheetView showGridLines="0" topLeftCell="A2807" zoomScale="85" zoomScaleNormal="85" workbookViewId="0">
      <selection activeCell="E2839" sqref="E2839"/>
    </sheetView>
  </sheetViews>
  <sheetFormatPr defaultColWidth="9.109375" defaultRowHeight="13.2" x14ac:dyDescent="0.25"/>
  <cols>
    <col min="1" max="2" width="9.109375" style="1"/>
    <col min="3" max="3" width="36" style="1" bestFit="1" customWidth="1"/>
    <col min="4" max="4" width="22.5546875" style="1" customWidth="1"/>
    <col min="5" max="5" width="16.5546875" style="1" customWidth="1"/>
    <col min="6" max="6" width="15.6640625" style="1" customWidth="1"/>
    <col min="7" max="8" width="9.109375" style="1"/>
    <col min="9" max="9" width="27.88671875" style="1" customWidth="1"/>
    <col min="10" max="11" width="18.44140625" style="1" bestFit="1" customWidth="1"/>
    <col min="12" max="12" width="23.5546875" style="1" bestFit="1" customWidth="1"/>
    <col min="13" max="13" width="17" style="1" bestFit="1" customWidth="1"/>
    <col min="14" max="14" width="8.33203125" style="1" bestFit="1" customWidth="1"/>
    <col min="15" max="15" width="14.5546875" style="1" bestFit="1" customWidth="1"/>
    <col min="16" max="16" width="11.44140625" style="1" bestFit="1" customWidth="1"/>
    <col min="17" max="17" width="15.5546875" style="1" bestFit="1" customWidth="1"/>
    <col min="18" max="18" width="17.44140625" style="1" bestFit="1" customWidth="1"/>
    <col min="19" max="19" width="12.44140625" style="1" bestFit="1" customWidth="1"/>
    <col min="20" max="21" width="9.44140625" style="1" bestFit="1" customWidth="1"/>
    <col min="22" max="22" width="20" style="1" bestFit="1" customWidth="1"/>
    <col min="23" max="16384" width="9.109375" style="1"/>
  </cols>
  <sheetData>
    <row r="1" spans="2:13" ht="25.8" x14ac:dyDescent="0.5">
      <c r="B1" s="2" t="s">
        <v>161</v>
      </c>
    </row>
    <row r="2" spans="2:13" x14ac:dyDescent="0.25">
      <c r="B2" s="18" t="s">
        <v>162</v>
      </c>
    </row>
    <row r="4" spans="2:13" x14ac:dyDescent="0.25">
      <c r="B4" s="1" t="s">
        <v>163</v>
      </c>
      <c r="D4" s="132" t="s">
        <v>164</v>
      </c>
    </row>
    <row r="5" spans="2:13" x14ac:dyDescent="0.25">
      <c r="D5" s="132"/>
    </row>
    <row r="6" spans="2:13" x14ac:dyDescent="0.25">
      <c r="D6" s="132"/>
    </row>
    <row r="7" spans="2:13" x14ac:dyDescent="0.25">
      <c r="B7" s="1" t="s">
        <v>165</v>
      </c>
      <c r="C7" s="148"/>
      <c r="D7" s="149"/>
      <c r="E7" s="149"/>
      <c r="F7" s="149"/>
      <c r="G7" s="149"/>
      <c r="I7" s="150" t="s">
        <v>166</v>
      </c>
      <c r="J7" s="26"/>
      <c r="K7" s="26"/>
      <c r="L7" s="151" t="s">
        <v>167</v>
      </c>
      <c r="M7" s="88"/>
    </row>
    <row r="8" spans="2:13" x14ac:dyDescent="0.25">
      <c r="C8" s="152" t="s">
        <v>164</v>
      </c>
      <c r="D8" s="152"/>
      <c r="E8" s="153"/>
      <c r="F8" s="153"/>
      <c r="G8" s="153"/>
      <c r="I8" s="154" t="s">
        <v>168</v>
      </c>
      <c r="J8" s="59">
        <v>1</v>
      </c>
      <c r="L8" s="1" t="s">
        <v>169</v>
      </c>
      <c r="M8" s="155">
        <v>1</v>
      </c>
    </row>
    <row r="9" spans="2:13" ht="17.399999999999999" x14ac:dyDescent="0.3">
      <c r="C9" s="26" t="s">
        <v>170</v>
      </c>
      <c r="D9" s="156" t="s">
        <v>171</v>
      </c>
      <c r="E9" s="157"/>
      <c r="I9" s="154" t="s">
        <v>172</v>
      </c>
      <c r="J9" s="59">
        <v>1</v>
      </c>
      <c r="L9" s="1" t="s">
        <v>173</v>
      </c>
      <c r="M9" s="155">
        <v>3</v>
      </c>
    </row>
    <row r="10" spans="2:13" x14ac:dyDescent="0.25">
      <c r="C10" s="21" t="s">
        <v>174</v>
      </c>
      <c r="D10" s="59" t="s">
        <v>168</v>
      </c>
      <c r="E10" s="1">
        <f>IF(D10=$I$8,$J$8,IF(D10=$I$9,$J$9,IF(D10=$I$10,$J$10,0)))</f>
        <v>1</v>
      </c>
      <c r="I10" s="154" t="s">
        <v>175</v>
      </c>
      <c r="J10" s="59">
        <v>3</v>
      </c>
      <c r="L10" s="1" t="s">
        <v>176</v>
      </c>
      <c r="M10" s="155">
        <v>5</v>
      </c>
    </row>
    <row r="11" spans="2:13" x14ac:dyDescent="0.25">
      <c r="C11" s="21" t="s">
        <v>177</v>
      </c>
      <c r="D11" s="59" t="s">
        <v>178</v>
      </c>
      <c r="E11" s="1">
        <f>IF(D11=$I$13,$J$13,IF(D11=$I$14,$J$14,IF(D11=$I$15,$J$15,0)))</f>
        <v>1</v>
      </c>
      <c r="I11" s="154"/>
      <c r="M11" s="158"/>
    </row>
    <row r="12" spans="2:13" x14ac:dyDescent="0.25">
      <c r="C12" s="21" t="s">
        <v>179</v>
      </c>
      <c r="D12" s="59" t="s">
        <v>180</v>
      </c>
      <c r="E12" s="1">
        <f>IF(D12=$I$18,$J$18,IF(D12=$I$19,$J$19,IF(D12=$I$20,$J$20,0)))</f>
        <v>1</v>
      </c>
      <c r="I12" s="159" t="s">
        <v>181</v>
      </c>
      <c r="L12" s="46" t="s">
        <v>182</v>
      </c>
      <c r="M12" s="158"/>
    </row>
    <row r="13" spans="2:13" x14ac:dyDescent="0.25">
      <c r="C13" s="21" t="s">
        <v>183</v>
      </c>
      <c r="D13" s="59" t="s">
        <v>180</v>
      </c>
      <c r="E13" s="1">
        <f>IF(D13=$I$18,$J$18,IF(D13=$I$19,$J$19,IF(D13=$I$20,$J$20,0)))</f>
        <v>1</v>
      </c>
      <c r="I13" s="154" t="s">
        <v>178</v>
      </c>
      <c r="J13" s="59">
        <v>1</v>
      </c>
      <c r="L13" s="1" t="s">
        <v>184</v>
      </c>
      <c r="M13" s="155">
        <v>1</v>
      </c>
    </row>
    <row r="14" spans="2:13" x14ac:dyDescent="0.25">
      <c r="C14" s="21" t="s">
        <v>185</v>
      </c>
      <c r="D14" s="59" t="s">
        <v>186</v>
      </c>
      <c r="E14" s="1">
        <f>IF(D14=$I$18,$J$18,IF(D14=$I$19,$J$19,IF(D14=$I$20,$J$20,0)))</f>
        <v>3</v>
      </c>
      <c r="I14" s="154" t="s">
        <v>187</v>
      </c>
      <c r="J14" s="59">
        <v>3</v>
      </c>
      <c r="L14" s="1" t="s">
        <v>188</v>
      </c>
      <c r="M14" s="155">
        <v>3</v>
      </c>
    </row>
    <row r="15" spans="2:13" x14ac:dyDescent="0.25">
      <c r="C15" s="21" t="s">
        <v>189</v>
      </c>
      <c r="D15" s="59" t="s">
        <v>180</v>
      </c>
      <c r="E15" s="1">
        <f>IF(D15=$I$18,$J$18,IF(D15=$I$19,$J$19,IF(D15=$I$20,$J$20,0)))</f>
        <v>1</v>
      </c>
      <c r="I15" s="154" t="s">
        <v>190</v>
      </c>
      <c r="J15" s="59">
        <v>5</v>
      </c>
      <c r="L15" s="1" t="s">
        <v>191</v>
      </c>
      <c r="M15" s="155">
        <v>5</v>
      </c>
    </row>
    <row r="16" spans="2:13" x14ac:dyDescent="0.25">
      <c r="C16" s="21" t="s">
        <v>192</v>
      </c>
      <c r="D16" s="59" t="s">
        <v>193</v>
      </c>
      <c r="E16" s="1">
        <f>IF(D16=$I$30,$J$30,IF(D16=$I$31,$J$31,IF(D16=$I$32,$J$32,0)))</f>
        <v>1</v>
      </c>
      <c r="I16" s="154"/>
      <c r="M16" s="158"/>
    </row>
    <row r="17" spans="3:13" x14ac:dyDescent="0.25">
      <c r="C17" s="21" t="s">
        <v>194</v>
      </c>
      <c r="D17" s="59" t="s">
        <v>195</v>
      </c>
      <c r="E17" s="1">
        <f>IF(D17=$L$30,$M$30,IF(D17=$L$31,$M$31,IF(D17=$L$32,$M$32,0)))</f>
        <v>1</v>
      </c>
      <c r="I17" s="159" t="s">
        <v>196</v>
      </c>
      <c r="L17" s="46" t="s">
        <v>197</v>
      </c>
      <c r="M17" s="158"/>
    </row>
    <row r="18" spans="3:13" x14ac:dyDescent="0.25">
      <c r="C18" s="21" t="s">
        <v>198</v>
      </c>
      <c r="D18" s="59" t="s">
        <v>195</v>
      </c>
      <c r="E18" s="1">
        <f>IF(D18=$L$30,$M$30,IF(D18=$L$31,$M$31,IF(D18=$L$32,$M$32,0)))</f>
        <v>1</v>
      </c>
      <c r="I18" s="154" t="s">
        <v>180</v>
      </c>
      <c r="J18" s="59">
        <v>1</v>
      </c>
      <c r="L18" s="1" t="s">
        <v>199</v>
      </c>
      <c r="M18" s="155">
        <v>1</v>
      </c>
    </row>
    <row r="19" spans="3:13" x14ac:dyDescent="0.25">
      <c r="C19" s="21" t="s">
        <v>200</v>
      </c>
      <c r="D19" s="59" t="s">
        <v>201</v>
      </c>
      <c r="E19" s="1">
        <f>IF(D19=$I$23,$J$23,IF(D19=$I$24,$J$24,IF(D19=$I$25,$J$25,IF(D19=$I$26,$J$26,IF(D19=$I$27,$J$27,0)))))</f>
        <v>1</v>
      </c>
      <c r="I19" s="154" t="s">
        <v>186</v>
      </c>
      <c r="J19" s="59">
        <v>3</v>
      </c>
      <c r="L19" s="1" t="s">
        <v>202</v>
      </c>
      <c r="M19" s="155">
        <v>3</v>
      </c>
    </row>
    <row r="20" spans="3:13" x14ac:dyDescent="0.25">
      <c r="C20" s="21" t="s">
        <v>203</v>
      </c>
      <c r="D20" s="59" t="s">
        <v>184</v>
      </c>
      <c r="E20" s="1">
        <f>IF(D20=$L$13,$M$13,IF(D20=$L$14,$M$14,IF(D20=$L$15,$M$15,0)))</f>
        <v>1</v>
      </c>
      <c r="I20" s="154" t="s">
        <v>204</v>
      </c>
      <c r="J20" s="59">
        <v>5</v>
      </c>
      <c r="L20" s="1" t="s">
        <v>205</v>
      </c>
      <c r="M20" s="155">
        <v>5</v>
      </c>
    </row>
    <row r="21" spans="3:13" x14ac:dyDescent="0.25">
      <c r="C21" s="21" t="s">
        <v>206</v>
      </c>
      <c r="D21" s="59" t="s">
        <v>176</v>
      </c>
      <c r="E21" s="1">
        <f>IF(D21=$L$8,$M$8,IF(D21=$L$9,$M$9,IF(D21=$L$10,$M$10,0)))</f>
        <v>5</v>
      </c>
      <c r="I21" s="154"/>
      <c r="M21" s="158"/>
    </row>
    <row r="22" spans="3:13" x14ac:dyDescent="0.25">
      <c r="C22" s="21" t="s">
        <v>207</v>
      </c>
      <c r="D22" s="59" t="s">
        <v>202</v>
      </c>
      <c r="E22" s="1">
        <f>IF(D22=$L$18,$M$18,IF(D22=$L$19,$M$19,IF(D22=$L$20,$M$20,0)))</f>
        <v>3</v>
      </c>
      <c r="I22" s="159" t="s">
        <v>208</v>
      </c>
      <c r="L22" s="46" t="s">
        <v>209</v>
      </c>
      <c r="M22" s="158"/>
    </row>
    <row r="23" spans="3:13" x14ac:dyDescent="0.25">
      <c r="C23" s="21" t="s">
        <v>210</v>
      </c>
      <c r="D23" s="59" t="s">
        <v>211</v>
      </c>
      <c r="E23" s="1">
        <f>IF(D23=$L$23,$M$23,IF(D23=$L$24,$M$24,IF(D23=$L$25,$M$25,0)))</f>
        <v>3</v>
      </c>
      <c r="F23" s="1" t="s">
        <v>212</v>
      </c>
      <c r="I23" s="154" t="s">
        <v>201</v>
      </c>
      <c r="J23" s="59">
        <v>1</v>
      </c>
      <c r="L23" s="1" t="s">
        <v>213</v>
      </c>
      <c r="M23" s="155">
        <v>1</v>
      </c>
    </row>
    <row r="24" spans="3:13" x14ac:dyDescent="0.25">
      <c r="I24" s="154" t="s">
        <v>214</v>
      </c>
      <c r="J24" s="59">
        <v>3</v>
      </c>
      <c r="L24" s="1" t="s">
        <v>211</v>
      </c>
      <c r="M24" s="155">
        <v>3</v>
      </c>
    </row>
    <row r="25" spans="3:13" x14ac:dyDescent="0.25">
      <c r="I25" s="154" t="s">
        <v>215</v>
      </c>
      <c r="J25" s="59">
        <v>5</v>
      </c>
      <c r="L25" s="1" t="s">
        <v>216</v>
      </c>
      <c r="M25" s="155">
        <v>5</v>
      </c>
    </row>
    <row r="26" spans="3:13" x14ac:dyDescent="0.25">
      <c r="E26" s="39" t="s">
        <v>217</v>
      </c>
      <c r="F26" s="1" t="s">
        <v>218</v>
      </c>
      <c r="I26" s="154" t="s">
        <v>219</v>
      </c>
      <c r="J26" s="59">
        <v>1</v>
      </c>
      <c r="M26" s="160"/>
    </row>
    <row r="27" spans="3:13" x14ac:dyDescent="0.25">
      <c r="C27" s="26" t="s">
        <v>25</v>
      </c>
      <c r="D27" s="161">
        <f>IF(AND(E11=0,E12=0,E13=0,E14=0,E15=0),0,E11*5*(AVERAGE(E12:E15)))</f>
        <v>7.5</v>
      </c>
      <c r="E27" s="162">
        <f>IF(D27=0,0,IF(D27&lt;'Integration Inputs'!$D$76,'Integration Inputs'!$C$91*SUM('Integration Inputs'!$C$63:$H$63),IF(D27&lt;'Integration Inputs'!$F$76,'Integration Inputs'!$D$91*SUM('Integration Inputs'!$C$63:$H$63),'Integration Inputs'!$E$91*SUM('Integration Inputs'!C$63:H$63))))</f>
        <v>12.651149969844976</v>
      </c>
      <c r="F27" s="163">
        <f>E27*D40*D41</f>
        <v>0</v>
      </c>
      <c r="I27" s="154" t="s">
        <v>220</v>
      </c>
      <c r="J27" s="59">
        <v>3</v>
      </c>
      <c r="M27" s="160"/>
    </row>
    <row r="28" spans="3:13" x14ac:dyDescent="0.25">
      <c r="C28" s="1" t="s">
        <v>26</v>
      </c>
      <c r="D28" s="164">
        <f>IF(AND(E11=0,E12=0,E19=0),0,E11*E19*(AVERAGE(E12:E15)))</f>
        <v>1.5</v>
      </c>
      <c r="E28" s="162">
        <f>IF(D28=0,0,IF(D28&lt;'Integration Inputs'!$D$77,'Integration Inputs'!$C$91*SUM('Integration Inputs'!$C$64:$H$64),IF(D28&lt;'Integration Inputs'!$F$77,'Integration Inputs'!$D$91*SUM('Integration Inputs'!$C$64:$H$64),'Integration Inputs'!$E$91*SUM('Integration Inputs'!$C$64:$H$64))))</f>
        <v>3.2914642966260312</v>
      </c>
      <c r="F28" s="162">
        <f>E28*D40*D41</f>
        <v>0</v>
      </c>
      <c r="I28" s="154"/>
      <c r="M28" s="158"/>
    </row>
    <row r="29" spans="3:13" x14ac:dyDescent="0.25">
      <c r="C29" s="1" t="s">
        <v>27</v>
      </c>
      <c r="D29" s="164">
        <f>IF(AND(E10=0,E12=0,E13=0,E14=0,E15=0,E16=0,,E19=0),0,(AVERAGE(E12:E15)*((E16+E19)/2)*E10))</f>
        <v>1.5</v>
      </c>
      <c r="E29" s="162">
        <f>IF(D29=0,0,IF(D29&lt;'Integration Inputs'!$D$78,'Integration Inputs'!$C$91*SUM('Integration Inputs'!$C$65:$H$65),IF(D29&lt;'Integration Inputs'!$F$78,'Integration Inputs'!$D$91*SUM('Integration Inputs'!$C$65:$H$65),'Integration Inputs'!$E$91*SUM('Integration Inputs'!$C$65:$H$65))))</f>
        <v>0.85186978454503848</v>
      </c>
      <c r="F29" s="162">
        <f>E29*D40*D41</f>
        <v>0</v>
      </c>
      <c r="I29" s="159" t="s">
        <v>221</v>
      </c>
      <c r="L29" s="46" t="s">
        <v>222</v>
      </c>
      <c r="M29" s="158"/>
    </row>
    <row r="30" spans="3:13" x14ac:dyDescent="0.25">
      <c r="C30" s="1" t="s">
        <v>223</v>
      </c>
      <c r="D30" s="164">
        <f>IF(E18=0,0,E18)</f>
        <v>1</v>
      </c>
      <c r="E30" s="162">
        <f>IF(D30=0,0,IF(D30&lt;'Integration Inputs'!$D$79,'Integration Inputs'!$C$91*SUM('Integration Inputs'!$C$66:$H$66),IF(D30&lt;'Integration Inputs'!$F$79,'Integration Inputs'!$D$91*SUM('Integration Inputs'!$C$66:$H$66),'Integration Inputs'!$E$91*SUM('Integration Inputs'!$C$66:$H$66))))</f>
        <v>0.97276634097392756</v>
      </c>
      <c r="F30" s="162">
        <f>E30*D40*D41</f>
        <v>0</v>
      </c>
      <c r="I30" s="154" t="s">
        <v>193</v>
      </c>
      <c r="J30" s="59">
        <v>1</v>
      </c>
      <c r="L30" s="1" t="s">
        <v>195</v>
      </c>
      <c r="M30" s="155">
        <v>1</v>
      </c>
    </row>
    <row r="31" spans="3:13" x14ac:dyDescent="0.25">
      <c r="C31" s="1" t="s">
        <v>29</v>
      </c>
      <c r="D31" s="164">
        <f>IF(AND(E21=0,E17=0),0,E21*E17)</f>
        <v>5</v>
      </c>
      <c r="E31" s="162">
        <f>IF(D31=0,0,IF(D31&lt;'Integration Inputs'!$D$80,'Integration Inputs'!$C$91*SUM('Integration Inputs'!$C$67:$H$67),IF(D31&lt;'Integration Inputs'!$F$80,'Integration Inputs'!$D$91*SUM('Integration Inputs'!$C$67:$H$67),'Integration Inputs'!$E$91*SUM('Integration Inputs'!$C$67:$H$67))))</f>
        <v>0</v>
      </c>
      <c r="F31" s="162">
        <f>E31*D40*D41</f>
        <v>0</v>
      </c>
      <c r="I31" s="154" t="s">
        <v>224</v>
      </c>
      <c r="J31" s="59">
        <v>3</v>
      </c>
      <c r="L31" s="1" t="s">
        <v>225</v>
      </c>
      <c r="M31" s="155">
        <v>3</v>
      </c>
    </row>
    <row r="32" spans="3:13" x14ac:dyDescent="0.25">
      <c r="C32" s="1" t="s">
        <v>30</v>
      </c>
      <c r="D32" s="164">
        <f>IF(AND(E16=0,E19=0,E20=0),0,E20*((E16+E19)/2)*3)</f>
        <v>3</v>
      </c>
      <c r="E32" s="162">
        <f>IF(D32=0,0,IF(D32&lt;'Integration Inputs'!$D$81,'Integration Inputs'!$C$91*SUM('Integration Inputs'!$C$68:$H$68),IF(D32&lt;'Integration Inputs'!$F$81,'Integration Inputs'!$D$91*SUM('Integration Inputs'!$C$68:$H$68),'Integration Inputs'!$E$91*SUM('Integration Inputs'!$C$68:$H$68))))</f>
        <v>0</v>
      </c>
      <c r="F32" s="162">
        <f>E32*D40*D41</f>
        <v>0</v>
      </c>
      <c r="I32" s="165" t="s">
        <v>226</v>
      </c>
      <c r="J32" s="166">
        <v>5</v>
      </c>
      <c r="K32" s="39"/>
      <c r="L32" s="39" t="s">
        <v>227</v>
      </c>
      <c r="M32" s="167">
        <v>5</v>
      </c>
    </row>
    <row r="33" spans="2:22" x14ac:dyDescent="0.25">
      <c r="C33" s="1" t="s">
        <v>31</v>
      </c>
      <c r="D33" s="164">
        <f>IF(AND(E19=0,E22=0),0,E22*E19*3)</f>
        <v>9</v>
      </c>
      <c r="E33" s="162">
        <f>IF(D33=0,0,IF(D33&lt;'Integration Inputs'!$D$82,'Integration Inputs'!$C$91*SUM('Integration Inputs'!$C$69:$H$69),IF(D33&lt;'Integration Inputs'!$F$82,'Integration Inputs'!$D$91*SUM('Integration Inputs'!$C$69:$H$69),'Integration Inputs'!$E$91*SUM('Integration Inputs'!$C$69:$H$69))))</f>
        <v>0</v>
      </c>
      <c r="F33" s="162">
        <f>E33*D40*D41</f>
        <v>0</v>
      </c>
    </row>
    <row r="34" spans="2:22" x14ac:dyDescent="0.25">
      <c r="C34" s="39" t="s">
        <v>32</v>
      </c>
      <c r="D34" s="168">
        <f>IF(AND(E19=0,E23=0),0,(E23*E19*5))</f>
        <v>15</v>
      </c>
      <c r="E34" s="169">
        <f>IF(D34=0,0,IF(D34&lt;'Integration Inputs'!$D$83,'Integration Inputs'!$C$91*SUM('Integration Inputs'!$C$70:$H$70),IF(D34&lt;'Integration Inputs'!$F$83,'Integration Inputs'!$D$91*SUM('Integration Inputs'!$C$70:$H$70),'Integration Inputs'!$E$91*SUM('Integration Inputs'!$C$70:$H$70))))</f>
        <v>0</v>
      </c>
      <c r="F34" s="169">
        <f>E34*D40*D41</f>
        <v>0</v>
      </c>
    </row>
    <row r="35" spans="2:22" x14ac:dyDescent="0.25">
      <c r="C35" s="1" t="s">
        <v>40</v>
      </c>
      <c r="D35" s="164">
        <f>SUM(D27:D28)</f>
        <v>9</v>
      </c>
      <c r="E35" s="162">
        <f>SUM(E27:E28)</f>
        <v>15.942614266471008</v>
      </c>
      <c r="F35" s="162">
        <f>SUM(F27:F28)</f>
        <v>0</v>
      </c>
    </row>
    <row r="36" spans="2:22" x14ac:dyDescent="0.25">
      <c r="C36" s="1" t="s">
        <v>41</v>
      </c>
      <c r="D36" s="164">
        <f>SUM(D29:D30)</f>
        <v>2.5</v>
      </c>
      <c r="E36" s="162">
        <f>SUM(E29:E30)</f>
        <v>1.824636125518966</v>
      </c>
      <c r="F36" s="162">
        <f>SUM(F29:F30)</f>
        <v>0</v>
      </c>
    </row>
    <row r="37" spans="2:22" x14ac:dyDescent="0.25">
      <c r="C37" s="39" t="s">
        <v>42</v>
      </c>
      <c r="D37" s="168">
        <f>SUM(D31:D34)</f>
        <v>32</v>
      </c>
      <c r="E37" s="169">
        <f>SUM(E31:E34)</f>
        <v>0</v>
      </c>
      <c r="F37" s="169">
        <f>SUM(F31:F34)</f>
        <v>0</v>
      </c>
      <c r="I37" s="164"/>
      <c r="L37" s="19"/>
      <c r="M37" s="19"/>
      <c r="N37" s="19"/>
      <c r="O37" s="19"/>
      <c r="P37" s="19"/>
      <c r="Q37" s="19"/>
      <c r="R37" s="19"/>
      <c r="S37" s="19"/>
      <c r="T37" s="19"/>
      <c r="U37" s="19"/>
      <c r="V37" s="19"/>
    </row>
    <row r="38" spans="2:22" x14ac:dyDescent="0.25">
      <c r="D38" s="164"/>
      <c r="E38" s="162">
        <f>SUM(E27:E34)</f>
        <v>17.767250391989972</v>
      </c>
      <c r="F38" s="162">
        <f>SUM(F27:F34)</f>
        <v>0</v>
      </c>
      <c r="H38" s="164"/>
      <c r="I38" s="164"/>
      <c r="L38" s="170"/>
      <c r="M38" s="170"/>
      <c r="N38" s="52"/>
      <c r="O38" s="52"/>
      <c r="P38" s="52"/>
      <c r="Q38" s="52"/>
      <c r="R38" s="52"/>
      <c r="S38" s="52"/>
      <c r="T38" s="52"/>
      <c r="U38" s="52"/>
      <c r="V38" s="52"/>
    </row>
    <row r="39" spans="2:22" ht="15.6" x14ac:dyDescent="0.3">
      <c r="C39" s="171" t="s">
        <v>43</v>
      </c>
      <c r="D39" s="172">
        <f>(AVERAGE(E12:E15)*((E11*5)+(E11*E19))+((AVERAGE(E12:E15)*((E16+E19)/2)*E10)+(E18))+((E21*E17)+(E20*((E16+E19)/2)*3)+(E22*E19*3)+(E23*E19*5)))/3</f>
        <v>14.5</v>
      </c>
      <c r="J39" s="173"/>
    </row>
    <row r="40" spans="2:22" ht="14.4" x14ac:dyDescent="0.3">
      <c r="C40" s="21" t="s">
        <v>228</v>
      </c>
      <c r="D40" s="174"/>
    </row>
    <row r="41" spans="2:22" x14ac:dyDescent="0.25">
      <c r="C41" s="21" t="s">
        <v>229</v>
      </c>
      <c r="D41" s="175"/>
    </row>
    <row r="42" spans="2:22" ht="15.6" x14ac:dyDescent="0.3">
      <c r="C42" s="171" t="s">
        <v>230</v>
      </c>
      <c r="D42" s="172">
        <f>D39*D40*D41</f>
        <v>0</v>
      </c>
      <c r="E42" s="176">
        <f>SUM(F27:F34)</f>
        <v>0</v>
      </c>
      <c r="F42" s="25" t="s">
        <v>231</v>
      </c>
      <c r="J42" s="177"/>
    </row>
    <row r="43" spans="2:22" ht="15.6" x14ac:dyDescent="0.3">
      <c r="C43" s="178"/>
      <c r="D43" s="172"/>
    </row>
    <row r="44" spans="2:22" x14ac:dyDescent="0.25">
      <c r="B44" s="1" t="str">
        <f>LEFT(B7,1)+1&amp;")."</f>
        <v>2).</v>
      </c>
      <c r="C44" s="149"/>
      <c r="D44" s="149"/>
      <c r="E44" s="149"/>
      <c r="F44" s="149"/>
      <c r="G44" s="149"/>
    </row>
    <row r="45" spans="2:22" x14ac:dyDescent="0.25">
      <c r="C45" s="152" t="s">
        <v>164</v>
      </c>
      <c r="D45" s="152"/>
      <c r="E45" s="153"/>
      <c r="F45" s="153"/>
      <c r="G45" s="153"/>
    </row>
    <row r="46" spans="2:22" ht="17.399999999999999" x14ac:dyDescent="0.3">
      <c r="C46" s="26" t="s">
        <v>170</v>
      </c>
      <c r="D46" s="156" t="s">
        <v>232</v>
      </c>
      <c r="E46" s="157"/>
      <c r="J46" s="177"/>
    </row>
    <row r="47" spans="2:22" x14ac:dyDescent="0.25">
      <c r="C47" s="21" t="s">
        <v>174</v>
      </c>
      <c r="D47" s="59" t="s">
        <v>168</v>
      </c>
      <c r="E47" s="1">
        <f>IF(D47=$I$8,$J$8,IF(D47=$I$9,$J$9,IF(D47=$I$10,$J$10,0)))</f>
        <v>1</v>
      </c>
      <c r="J47" s="177"/>
    </row>
    <row r="48" spans="2:22" x14ac:dyDescent="0.25">
      <c r="C48" s="21" t="s">
        <v>177</v>
      </c>
      <c r="D48" s="59" t="s">
        <v>178</v>
      </c>
      <c r="E48" s="1">
        <f>IF(D48=$I$13,$J$13,IF(D48=$I$14,$J$14,IF(D48=$I$15,$J$15,0)))</f>
        <v>1</v>
      </c>
    </row>
    <row r="49" spans="3:13" x14ac:dyDescent="0.25">
      <c r="C49" s="21" t="s">
        <v>179</v>
      </c>
      <c r="D49" s="59" t="s">
        <v>180</v>
      </c>
      <c r="E49" s="1">
        <f>IF(D49=$I$18,$J$18,IF(D49=$I$19,$J$19,IF(D49=$I$20,$J$20,0)))</f>
        <v>1</v>
      </c>
    </row>
    <row r="50" spans="3:13" x14ac:dyDescent="0.25">
      <c r="C50" s="21" t="s">
        <v>183</v>
      </c>
      <c r="D50" s="59" t="s">
        <v>180</v>
      </c>
      <c r="E50" s="1">
        <f>IF(D50=$I$18,$J$18,IF(D50=$I$19,$J$19,IF(D50=$I$20,$J$20,0)))</f>
        <v>1</v>
      </c>
    </row>
    <row r="51" spans="3:13" x14ac:dyDescent="0.25">
      <c r="C51" s="21" t="s">
        <v>185</v>
      </c>
      <c r="D51" s="59" t="s">
        <v>186</v>
      </c>
      <c r="E51" s="1">
        <f>IF(D51=$I$18,$J$18,IF(D51=$I$19,$J$19,IF(D51=$I$20,$J$20,0)))</f>
        <v>3</v>
      </c>
    </row>
    <row r="52" spans="3:13" x14ac:dyDescent="0.25">
      <c r="C52" s="21" t="s">
        <v>189</v>
      </c>
      <c r="D52" s="59" t="s">
        <v>186</v>
      </c>
      <c r="E52" s="1">
        <f>IF(D52=$I$18,$J$18,IF(D52=$I$19,$J$19,IF(D52=$I$20,$J$20,0)))</f>
        <v>3</v>
      </c>
    </row>
    <row r="53" spans="3:13" x14ac:dyDescent="0.25">
      <c r="C53" s="21" t="s">
        <v>192</v>
      </c>
      <c r="D53" s="59" t="s">
        <v>226</v>
      </c>
      <c r="E53" s="1">
        <f>IF(D53=$I$30,$J$30,IF(D53=$I$31,$J$31,IF(D53=$I$32,$J$32,0)))</f>
        <v>5</v>
      </c>
      <c r="M53" s="177"/>
    </row>
    <row r="54" spans="3:13" x14ac:dyDescent="0.25">
      <c r="C54" s="21" t="s">
        <v>194</v>
      </c>
      <c r="D54" s="59" t="s">
        <v>195</v>
      </c>
      <c r="E54" s="1">
        <f>IF(D54=$L$30,$M$30,IF(D54=$L$31,$M$31,IF(D54=$L$32,$M$32,0)))</f>
        <v>1</v>
      </c>
      <c r="M54" s="177"/>
    </row>
    <row r="55" spans="3:13" x14ac:dyDescent="0.25">
      <c r="C55" s="21" t="s">
        <v>198</v>
      </c>
      <c r="D55" s="59" t="s">
        <v>195</v>
      </c>
      <c r="E55" s="1">
        <f>IF(D55=$L$30,$M$30,IF(D55=$L$31,$M$31,IF(D55=$L$32,$M$32,0)))</f>
        <v>1</v>
      </c>
      <c r="J55" s="177"/>
      <c r="M55" s="177"/>
    </row>
    <row r="56" spans="3:13" x14ac:dyDescent="0.25">
      <c r="C56" s="21" t="s">
        <v>200</v>
      </c>
      <c r="D56" s="59" t="s">
        <v>215</v>
      </c>
      <c r="E56" s="1">
        <f>IF(D56=$I$23,$J$23,IF(D56=$I$24,$J$24,IF(D56=$I$25,$J$25,IF(D56=$I$26,$J$26,IF(D56=$I$27,$J$27,0)))))</f>
        <v>5</v>
      </c>
    </row>
    <row r="57" spans="3:13" x14ac:dyDescent="0.25">
      <c r="C57" s="21" t="s">
        <v>203</v>
      </c>
      <c r="D57" s="59" t="s">
        <v>184</v>
      </c>
      <c r="E57" s="1">
        <f>IF(D57=$L$13,$M$13,IF(D57=$L$14,$M$14,IF(D57=$L$15,$M$15,0)))</f>
        <v>1</v>
      </c>
    </row>
    <row r="58" spans="3:13" x14ac:dyDescent="0.25">
      <c r="C58" s="21" t="s">
        <v>206</v>
      </c>
      <c r="D58" s="59" t="s">
        <v>173</v>
      </c>
      <c r="E58" s="1">
        <f>IF(D58=$L$8,$M$8,IF(D58=$L$9,$M$9,IF(D58=$L$10,$M$10,0)))</f>
        <v>3</v>
      </c>
      <c r="M58" s="177"/>
    </row>
    <row r="59" spans="3:13" x14ac:dyDescent="0.25">
      <c r="C59" s="21" t="s">
        <v>207</v>
      </c>
      <c r="D59" s="59" t="s">
        <v>199</v>
      </c>
      <c r="E59" s="1">
        <f>IF(D59=$L$18,$M$18,IF(D59=$L$19,$M$19,IF(D59=$L$20,$M$20,0)))</f>
        <v>1</v>
      </c>
      <c r="M59" s="177"/>
    </row>
    <row r="60" spans="3:13" x14ac:dyDescent="0.25">
      <c r="C60" s="21" t="s">
        <v>233</v>
      </c>
      <c r="D60" s="59" t="s">
        <v>211</v>
      </c>
      <c r="E60" s="1">
        <f>IF(D60=$L$23,$M$23,IF(D60=$L$24,$M$24,IF(D60=$L$25,$M$25,0)))</f>
        <v>3</v>
      </c>
      <c r="F60" s="1" t="s">
        <v>212</v>
      </c>
      <c r="J60" s="177"/>
      <c r="M60" s="177"/>
    </row>
    <row r="62" spans="3:13" x14ac:dyDescent="0.25">
      <c r="J62" s="177"/>
    </row>
    <row r="63" spans="3:13" x14ac:dyDescent="0.25">
      <c r="E63" s="39" t="s">
        <v>217</v>
      </c>
      <c r="F63" s="1" t="s">
        <v>218</v>
      </c>
      <c r="M63" s="177"/>
    </row>
    <row r="64" spans="3:13" x14ac:dyDescent="0.25">
      <c r="C64" s="26" t="s">
        <v>25</v>
      </c>
      <c r="D64" s="161">
        <f>IF(AND(E48=0,E49=0,E50=0,E51=0,E52=0),0,E48*5*(AVERAGE(E49:E52)))</f>
        <v>10</v>
      </c>
      <c r="E64" s="162">
        <f>IF(D64=0,0,IF(D64&lt;'Integration Inputs'!$D$76,'Integration Inputs'!$C$91*SUM('Integration Inputs'!$C$63:$H$63),IF(D64&lt;'Integration Inputs'!$F$76,'Integration Inputs'!$D$91*SUM('Integration Inputs'!$C$63:$H$63),'Integration Inputs'!$E$91*SUM('Integration Inputs'!C$63:H$63))))</f>
        <v>12.651149969844976</v>
      </c>
      <c r="F64" s="163">
        <f>E64*D77*D78</f>
        <v>0</v>
      </c>
      <c r="J64" s="177"/>
      <c r="M64" s="177"/>
    </row>
    <row r="65" spans="3:13" x14ac:dyDescent="0.25">
      <c r="C65" s="1" t="s">
        <v>26</v>
      </c>
      <c r="D65" s="164">
        <f>IF(AND(E48=0,E49=0,E56=0),0,E48*E56*(AVERAGE(E49:E52)))</f>
        <v>10</v>
      </c>
      <c r="E65" s="162">
        <f>IF(D65=0,0,IF(D65&lt;'Integration Inputs'!$D$77,'Integration Inputs'!$C$91*SUM('Integration Inputs'!$C$64:$H$64),IF(D65&lt;'Integration Inputs'!$F$77,'Integration Inputs'!$D$91*SUM('Integration Inputs'!$C$64:$H$64),'Integration Inputs'!$E$91*SUM('Integration Inputs'!$C$64:$H$64))))</f>
        <v>3.2914642966260312</v>
      </c>
      <c r="F65" s="162">
        <f>E65*D77*D78</f>
        <v>0</v>
      </c>
      <c r="M65" s="177"/>
    </row>
    <row r="66" spans="3:13" x14ac:dyDescent="0.25">
      <c r="C66" s="1" t="s">
        <v>27</v>
      </c>
      <c r="D66" s="164">
        <f>IF(AND(E47=0,E49=0,E50=0,E51=0,E52=0,E53=0,,E56=0),0,(AVERAGE(E49:E52)*((E53+E56)/2)*E47))</f>
        <v>10</v>
      </c>
      <c r="E66" s="162">
        <f>IF(D66=0,0,IF(D66&lt;'Integration Inputs'!$D$78,'Integration Inputs'!$C$91*SUM('Integration Inputs'!$C$65:$H$65),IF(D66&lt;'Integration Inputs'!$F$78,'Integration Inputs'!$D$91*SUM('Integration Inputs'!$C$65:$H$65),'Integration Inputs'!$E$91*SUM('Integration Inputs'!$C$65:$H$65))))</f>
        <v>0.85186978454503848</v>
      </c>
      <c r="F66" s="162">
        <f>E66*D77*D78</f>
        <v>0</v>
      </c>
      <c r="J66" s="177"/>
      <c r="M66" s="177"/>
    </row>
    <row r="67" spans="3:13" x14ac:dyDescent="0.25">
      <c r="C67" s="1" t="s">
        <v>28</v>
      </c>
      <c r="D67" s="164">
        <f>IF(E55=0,0,E55)</f>
        <v>1</v>
      </c>
      <c r="E67" s="162">
        <f>IF(D67=0,0,IF(D67&lt;'Integration Inputs'!$D$79,'Integration Inputs'!$C$91*SUM('Integration Inputs'!$C$66:$H$66),IF(D67&lt;'Integration Inputs'!$F$79,'Integration Inputs'!$D$91*SUM('Integration Inputs'!$C$66:$H$66),'Integration Inputs'!$E$91*SUM('Integration Inputs'!$C$66:$H$66))))</f>
        <v>0.97276634097392756</v>
      </c>
      <c r="F67" s="162">
        <f>E67*D77*D78</f>
        <v>0</v>
      </c>
      <c r="J67" s="177"/>
      <c r="M67" s="177"/>
    </row>
    <row r="68" spans="3:13" x14ac:dyDescent="0.25">
      <c r="C68" s="1" t="s">
        <v>29</v>
      </c>
      <c r="D68" s="164">
        <f>IF(AND(E58=0,E54=0),0,E58*E54)</f>
        <v>3</v>
      </c>
      <c r="E68" s="162">
        <f>IF(D68=0,0,IF(D68&lt;'Integration Inputs'!$D$80,'Integration Inputs'!$C$91*SUM('Integration Inputs'!$C$67:$H$67),IF(D68&lt;'Integration Inputs'!$F$80,'Integration Inputs'!$D$91*SUM('Integration Inputs'!$C$67:$H$67),'Integration Inputs'!$E$91*SUM('Integration Inputs'!$C$67:$H$67))))</f>
        <v>0</v>
      </c>
      <c r="F68" s="162">
        <f>E68*D77*D78</f>
        <v>0</v>
      </c>
    </row>
    <row r="69" spans="3:13" x14ac:dyDescent="0.25">
      <c r="C69" s="1" t="s">
        <v>30</v>
      </c>
      <c r="D69" s="164">
        <f>IF(AND(E53=0,E56=0,E57=0),0,E57*((E53+E56)/2)*3)</f>
        <v>15</v>
      </c>
      <c r="E69" s="162">
        <f>IF(D69=0,0,IF(D69&lt;'Integration Inputs'!$D$81,'Integration Inputs'!$C$91*SUM('Integration Inputs'!$C$68:$H$68),IF(D69&lt;'Integration Inputs'!$F$81,'Integration Inputs'!$D$91*SUM('Integration Inputs'!$C$68:$H$68),'Integration Inputs'!$E$91*SUM('Integration Inputs'!$C$68:$H$68))))</f>
        <v>0</v>
      </c>
      <c r="F69" s="162">
        <f>E69*D77*D78</f>
        <v>0</v>
      </c>
    </row>
    <row r="70" spans="3:13" x14ac:dyDescent="0.25">
      <c r="C70" s="1" t="s">
        <v>31</v>
      </c>
      <c r="D70" s="164">
        <f>IF(AND(E56=0,E59=0),0,E59*E56*3)</f>
        <v>15</v>
      </c>
      <c r="E70" s="162">
        <f>IF(D70=0,0,IF(D70&lt;'Integration Inputs'!$D$82,'Integration Inputs'!$C$91*SUM('Integration Inputs'!$C$69:$H$69),IF(D70&lt;'Integration Inputs'!$F$82,'Integration Inputs'!$D$91*SUM('Integration Inputs'!$C$69:$H$69),'Integration Inputs'!$E$91*SUM('Integration Inputs'!$C$69:$H$69))))</f>
        <v>0</v>
      </c>
      <c r="F70" s="162">
        <f>E70*D77*D78</f>
        <v>0</v>
      </c>
      <c r="M70" s="177"/>
    </row>
    <row r="71" spans="3:13" x14ac:dyDescent="0.25">
      <c r="C71" s="39" t="s">
        <v>32</v>
      </c>
      <c r="D71" s="168">
        <f>IF(AND(E56=0,E60=0),0,(E60*E56*5))</f>
        <v>75</v>
      </c>
      <c r="E71" s="169">
        <f>IF(D71=0,0,IF(D71&lt;'Integration Inputs'!$D$83,'Integration Inputs'!$C$91*SUM('Integration Inputs'!$C$70:$H$70),IF(D71&lt;'Integration Inputs'!$F$83,'Integration Inputs'!$D$91*SUM('Integration Inputs'!$C$70:$H$70),'Integration Inputs'!$E$91*SUM('Integration Inputs'!$C$70:$H$70))))</f>
        <v>0</v>
      </c>
      <c r="F71" s="169">
        <f>E71*D77*D78</f>
        <v>0</v>
      </c>
      <c r="M71" s="177"/>
    </row>
    <row r="72" spans="3:13" x14ac:dyDescent="0.25">
      <c r="C72" s="1" t="s">
        <v>40</v>
      </c>
      <c r="D72" s="164">
        <f>SUM(D64:D65)</f>
        <v>20</v>
      </c>
      <c r="E72" s="162">
        <f>SUM(E64:E65)</f>
        <v>15.942614266471008</v>
      </c>
      <c r="F72" s="162">
        <f>SUM(F64:F65)</f>
        <v>0</v>
      </c>
      <c r="M72" s="177"/>
    </row>
    <row r="73" spans="3:13" x14ac:dyDescent="0.25">
      <c r="C73" s="1" t="s">
        <v>41</v>
      </c>
      <c r="D73" s="164">
        <f>SUM(D66:D67)</f>
        <v>11</v>
      </c>
      <c r="E73" s="162">
        <f>SUM(E66:E67)</f>
        <v>1.824636125518966</v>
      </c>
      <c r="F73" s="162">
        <f>SUM(F66:F67)</f>
        <v>0</v>
      </c>
    </row>
    <row r="74" spans="3:13" x14ac:dyDescent="0.25">
      <c r="C74" s="39" t="s">
        <v>42</v>
      </c>
      <c r="D74" s="168">
        <f>SUM(D68:D71)</f>
        <v>108</v>
      </c>
      <c r="E74" s="169">
        <f>SUM(E68:E71)</f>
        <v>0</v>
      </c>
      <c r="F74" s="169">
        <f>SUM(F68:F71)</f>
        <v>0</v>
      </c>
    </row>
    <row r="75" spans="3:13" x14ac:dyDescent="0.25">
      <c r="D75" s="164"/>
      <c r="E75" s="162">
        <f>SUM(E64:E71)</f>
        <v>17.767250391989972</v>
      </c>
      <c r="F75" s="162">
        <f>SUM(F64:F71)</f>
        <v>0</v>
      </c>
    </row>
    <row r="76" spans="3:13" ht="15.6" x14ac:dyDescent="0.3">
      <c r="C76" s="171" t="s">
        <v>43</v>
      </c>
      <c r="D76" s="172">
        <f>(AVERAGE(E49:E52)*((E48*5)+(E48*E56))+((AVERAGE(E49:E52)*((E53+E56)/2)*E47)+(E55))+((E58*E54)+(E57*((E53+E56)/2)*3)+(E59*E56*3)+(E60*E56*5)))/3</f>
        <v>46.333333333333336</v>
      </c>
      <c r="J76" s="177"/>
    </row>
    <row r="77" spans="3:13" ht="14.4" x14ac:dyDescent="0.3">
      <c r="C77" s="21" t="s">
        <v>228</v>
      </c>
      <c r="D77" s="179"/>
    </row>
    <row r="78" spans="3:13" x14ac:dyDescent="0.25">
      <c r="C78" s="21" t="s">
        <v>229</v>
      </c>
      <c r="D78" s="175"/>
    </row>
    <row r="79" spans="3:13" ht="15.6" x14ac:dyDescent="0.3">
      <c r="C79" s="171" t="s">
        <v>230</v>
      </c>
      <c r="D79" s="172">
        <f>D76*D77*D78</f>
        <v>0</v>
      </c>
      <c r="E79" s="176">
        <f>SUM(F64:F71)</f>
        <v>0</v>
      </c>
      <c r="F79" s="25" t="s">
        <v>231</v>
      </c>
    </row>
    <row r="80" spans="3:13" ht="15.6" x14ac:dyDescent="0.3">
      <c r="C80" s="178"/>
      <c r="D80" s="172"/>
    </row>
    <row r="81" spans="2:10" x14ac:dyDescent="0.25">
      <c r="B81" s="1" t="str">
        <f>LEFT(B44,1)+1&amp;")."</f>
        <v>3).</v>
      </c>
      <c r="C81" s="149"/>
      <c r="D81" s="149"/>
      <c r="E81" s="149"/>
      <c r="F81" s="149"/>
      <c r="G81" s="149"/>
    </row>
    <row r="82" spans="2:10" x14ac:dyDescent="0.25">
      <c r="C82" s="152" t="s">
        <v>164</v>
      </c>
      <c r="D82" s="152"/>
      <c r="E82" s="153"/>
      <c r="F82" s="153"/>
      <c r="G82" s="153"/>
    </row>
    <row r="83" spans="2:10" ht="17.399999999999999" x14ac:dyDescent="0.3">
      <c r="C83" s="26" t="s">
        <v>170</v>
      </c>
      <c r="D83" s="156" t="s">
        <v>234</v>
      </c>
      <c r="E83" s="157"/>
    </row>
    <row r="84" spans="2:10" x14ac:dyDescent="0.25">
      <c r="C84" s="21" t="s">
        <v>174</v>
      </c>
      <c r="D84" s="59" t="s">
        <v>175</v>
      </c>
      <c r="E84" s="1">
        <f>IF(D84=$I$8,$J$8,IF(D84=$I$9,$J$9,IF(D84=$I$10,$J$10,0)))</f>
        <v>3</v>
      </c>
      <c r="J84" s="177"/>
    </row>
    <row r="85" spans="2:10" x14ac:dyDescent="0.25">
      <c r="C85" s="21" t="s">
        <v>177</v>
      </c>
      <c r="D85" s="59" t="s">
        <v>178</v>
      </c>
      <c r="E85" s="1">
        <f>IF(D85=$I$13,$J$13,IF(D85=$I$14,$J$14,IF(D85=$I$15,$J$15,0)))</f>
        <v>1</v>
      </c>
    </row>
    <row r="86" spans="2:10" x14ac:dyDescent="0.25">
      <c r="C86" s="21" t="s">
        <v>179</v>
      </c>
      <c r="D86" s="59" t="s">
        <v>186</v>
      </c>
      <c r="E86" s="1">
        <f>IF(D86=$I$18,$J$18,IF(D86=$I$19,$J$19,IF(D86=$I$20,$J$20,0)))</f>
        <v>3</v>
      </c>
    </row>
    <row r="87" spans="2:10" x14ac:dyDescent="0.25">
      <c r="C87" s="21" t="s">
        <v>183</v>
      </c>
      <c r="D87" s="59" t="s">
        <v>186</v>
      </c>
      <c r="E87" s="1">
        <f>IF(D87=$I$18,$J$18,IF(D87=$I$19,$J$19,IF(D87=$I$20,$J$20,0)))</f>
        <v>3</v>
      </c>
    </row>
    <row r="88" spans="2:10" x14ac:dyDescent="0.25">
      <c r="C88" s="21" t="s">
        <v>185</v>
      </c>
      <c r="D88" s="59" t="s">
        <v>180</v>
      </c>
      <c r="E88" s="1">
        <f>IF(D88=$I$18,$J$18,IF(D88=$I$19,$J$19,IF(D88=$I$20,$J$20,0)))</f>
        <v>1</v>
      </c>
      <c r="J88" s="177"/>
    </row>
    <row r="89" spans="2:10" x14ac:dyDescent="0.25">
      <c r="C89" s="21" t="s">
        <v>189</v>
      </c>
      <c r="D89" s="59" t="s">
        <v>186</v>
      </c>
      <c r="E89" s="1">
        <f>IF(D89=$I$18,$J$18,IF(D89=$I$19,$J$19,IF(D89=$I$20,$J$20,0)))</f>
        <v>3</v>
      </c>
    </row>
    <row r="90" spans="2:10" x14ac:dyDescent="0.25">
      <c r="C90" s="21" t="s">
        <v>192</v>
      </c>
      <c r="D90" s="59" t="s">
        <v>224</v>
      </c>
      <c r="E90" s="1">
        <f>IF(D90=$I$30,$J$30,IF(D90=$I$31,$J$31,IF(D90=$I$32,$J$32,0)))</f>
        <v>3</v>
      </c>
    </row>
    <row r="91" spans="2:10" x14ac:dyDescent="0.25">
      <c r="C91" s="21" t="s">
        <v>194</v>
      </c>
      <c r="D91" s="59" t="s">
        <v>195</v>
      </c>
      <c r="E91" s="1">
        <f>IF(D91=$L$30,$M$30,IF(D91=$L$31,$M$31,IF(D91=$L$32,$M$32,0)))</f>
        <v>1</v>
      </c>
    </row>
    <row r="92" spans="2:10" x14ac:dyDescent="0.25">
      <c r="C92" s="21" t="s">
        <v>198</v>
      </c>
      <c r="D92" s="59" t="s">
        <v>225</v>
      </c>
      <c r="E92" s="1">
        <f>IF(D92=$L$30,$M$30,IF(D92=$L$31,$M$31,IF(D92=$L$32,$M$32,0)))</f>
        <v>3</v>
      </c>
      <c r="J92" s="177"/>
    </row>
    <row r="93" spans="2:10" x14ac:dyDescent="0.25">
      <c r="C93" s="21" t="s">
        <v>200</v>
      </c>
      <c r="D93" s="59" t="s">
        <v>201</v>
      </c>
      <c r="E93" s="1">
        <f>IF(D93=$I$23,$J$23,IF(D93=$I$24,$J$24,IF(D93=$I$25,$J$25,IF(D93=$I$26,$J$26,IF(D93=$I$27,$J$27,0)))))</f>
        <v>1</v>
      </c>
    </row>
    <row r="94" spans="2:10" x14ac:dyDescent="0.25">
      <c r="C94" s="21" t="s">
        <v>203</v>
      </c>
      <c r="D94" s="59" t="s">
        <v>184</v>
      </c>
      <c r="E94" s="1">
        <f>IF(D94=$L$13,$M$13,IF(D94=$L$14,$M$14,IF(D94=$L$15,$M$15,0)))</f>
        <v>1</v>
      </c>
    </row>
    <row r="95" spans="2:10" x14ac:dyDescent="0.25">
      <c r="C95" s="21" t="s">
        <v>206</v>
      </c>
      <c r="D95" s="59" t="s">
        <v>173</v>
      </c>
      <c r="E95" s="1">
        <f>IF(D95=$L$8,$M$8,IF(D95=$L$9,$M$9,IF(D95=$L$10,$M$10,0)))</f>
        <v>3</v>
      </c>
    </row>
    <row r="96" spans="2:10" x14ac:dyDescent="0.25">
      <c r="C96" s="21" t="s">
        <v>207</v>
      </c>
      <c r="D96" s="59" t="s">
        <v>199</v>
      </c>
      <c r="E96" s="1">
        <f>IF(D96=$L$18,$M$18,IF(D96=$L$19,$M$19,IF(D96=$L$20,$M$20,0)))</f>
        <v>1</v>
      </c>
    </row>
    <row r="97" spans="3:10" x14ac:dyDescent="0.25">
      <c r="C97" s="21" t="s">
        <v>233</v>
      </c>
      <c r="D97" s="59" t="s">
        <v>213</v>
      </c>
      <c r="E97" s="1">
        <f>IF(D97=$L$23,$M$23,IF(D97=$L$24,$M$24,IF(D97=$L$25,$M$25,0)))</f>
        <v>1</v>
      </c>
      <c r="F97" s="1" t="s">
        <v>212</v>
      </c>
    </row>
    <row r="99" spans="3:10" x14ac:dyDescent="0.25">
      <c r="J99" s="177"/>
    </row>
    <row r="100" spans="3:10" x14ac:dyDescent="0.25">
      <c r="E100" s="39" t="s">
        <v>217</v>
      </c>
      <c r="F100" s="1" t="s">
        <v>218</v>
      </c>
    </row>
    <row r="101" spans="3:10" x14ac:dyDescent="0.25">
      <c r="C101" s="26" t="s">
        <v>25</v>
      </c>
      <c r="D101" s="161">
        <f>IF(AND(E85=0,E86=0,E87=0,E88=0,E89=0),0,E85*5*(AVERAGE(E86:E89)))</f>
        <v>12.5</v>
      </c>
      <c r="E101" s="162">
        <f>IF(D101=0,0,IF(D101&lt;'Integration Inputs'!$D$76,'Integration Inputs'!$C$91*SUM('Integration Inputs'!$C$63:$H$63),IF(D101&lt;'Integration Inputs'!$F$76,'Integration Inputs'!$D$91*SUM('Integration Inputs'!$C$63:$H$63),'Integration Inputs'!$E$91*SUM('Integration Inputs'!C$63:H$63))))</f>
        <v>12.651149969844976</v>
      </c>
      <c r="F101" s="163">
        <f>E101*D114*D115</f>
        <v>0</v>
      </c>
    </row>
    <row r="102" spans="3:10" x14ac:dyDescent="0.25">
      <c r="C102" s="1" t="s">
        <v>26</v>
      </c>
      <c r="D102" s="164">
        <f>IF(AND(E85=0,E86=0,E93=0),0,E85*E93*(AVERAGE(E86:E89)))</f>
        <v>2.5</v>
      </c>
      <c r="E102" s="162">
        <f>IF(D102=0,0,IF(D102&lt;'Integration Inputs'!$D$77,'Integration Inputs'!$C$91*SUM('Integration Inputs'!$C$64:$H$64),IF(D102&lt;'Integration Inputs'!$F$77,'Integration Inputs'!$D$91*SUM('Integration Inputs'!$C$64:$H$64),'Integration Inputs'!$E$91*SUM('Integration Inputs'!$C$64:$H$64))))</f>
        <v>3.2914642966260312</v>
      </c>
      <c r="F102" s="162">
        <f>E102*D114*D115</f>
        <v>0</v>
      </c>
    </row>
    <row r="103" spans="3:10" x14ac:dyDescent="0.25">
      <c r="C103" s="1" t="s">
        <v>27</v>
      </c>
      <c r="D103" s="164">
        <f>IF(AND(E84=0,E86=0,E87=0,E88=0,E89=0,E90=0,,E93=0),0,(AVERAGE(E86:E89)*((E90+E93)/2)*E84))</f>
        <v>15</v>
      </c>
      <c r="E103" s="162">
        <f>IF(D103=0,0,IF(D103&lt;'Integration Inputs'!$D$78,'Integration Inputs'!$C$91*SUM('Integration Inputs'!$C$65:$H$65),IF(D103&lt;'Integration Inputs'!$F$78,'Integration Inputs'!$D$91*SUM('Integration Inputs'!$C$65:$H$65),'Integration Inputs'!$E$91*SUM('Integration Inputs'!$C$65:$H$65))))</f>
        <v>0.85186978454503848</v>
      </c>
      <c r="F103" s="162">
        <f>E103*D114*D115</f>
        <v>0</v>
      </c>
    </row>
    <row r="104" spans="3:10" x14ac:dyDescent="0.25">
      <c r="C104" s="1" t="s">
        <v>28</v>
      </c>
      <c r="D104" s="164">
        <f>IF(E92=0,0,E92)</f>
        <v>3</v>
      </c>
      <c r="E104" s="162">
        <f>IF(D104=0,0,IF(D104&lt;'Integration Inputs'!$D$79,'Integration Inputs'!$C$91*SUM('Integration Inputs'!$C$66:$H$66),IF(D104&lt;'Integration Inputs'!$F$79,'Integration Inputs'!$D$91*SUM('Integration Inputs'!$C$66:$H$66),'Integration Inputs'!$E$91*SUM('Integration Inputs'!$C$66:$H$66))))</f>
        <v>1.4591495114608914</v>
      </c>
      <c r="F104" s="162">
        <f>E104*D114*D115</f>
        <v>0</v>
      </c>
    </row>
    <row r="105" spans="3:10" x14ac:dyDescent="0.25">
      <c r="C105" s="1" t="s">
        <v>29</v>
      </c>
      <c r="D105" s="164">
        <f>IF(AND(E95=0,E91=0),0,E95*E91)</f>
        <v>3</v>
      </c>
      <c r="E105" s="162">
        <f>IF(D105=0,0,IF(D105&lt;'Integration Inputs'!$D$80,'Integration Inputs'!$C$91*SUM('Integration Inputs'!$C$67:$H$67),IF(D105&lt;'Integration Inputs'!$F$80,'Integration Inputs'!$D$91*SUM('Integration Inputs'!$C$67:$H$67),'Integration Inputs'!$E$91*SUM('Integration Inputs'!$C$67:$H$67))))</f>
        <v>0</v>
      </c>
      <c r="F105" s="162">
        <f>E105*D114*D115</f>
        <v>0</v>
      </c>
    </row>
    <row r="106" spans="3:10" x14ac:dyDescent="0.25">
      <c r="C106" s="1" t="s">
        <v>30</v>
      </c>
      <c r="D106" s="164">
        <f>IF(AND(E90=0,E93=0,E94=0),0,E94*((E90+E93)/2)*3)</f>
        <v>6</v>
      </c>
      <c r="E106" s="162">
        <f>IF(D106=0,0,IF(D106&lt;'Integration Inputs'!$D$81,'Integration Inputs'!$C$91*SUM('Integration Inputs'!$C$68:$H$68),IF(D106&lt;'Integration Inputs'!$F$81,'Integration Inputs'!$D$91*SUM('Integration Inputs'!$C$68:$H$68),'Integration Inputs'!$E$91*SUM('Integration Inputs'!$C$68:$H$68))))</f>
        <v>0</v>
      </c>
      <c r="F106" s="162">
        <f>E106*D114*D115</f>
        <v>0</v>
      </c>
    </row>
    <row r="107" spans="3:10" x14ac:dyDescent="0.25">
      <c r="C107" s="1" t="s">
        <v>31</v>
      </c>
      <c r="D107" s="164">
        <f>IF(AND(E93=0,E96=0),0,E96*E93*3)</f>
        <v>3</v>
      </c>
      <c r="E107" s="162">
        <f>IF(D107=0,0,IF(D107&lt;'Integration Inputs'!$D$82,'Integration Inputs'!$C$91*SUM('Integration Inputs'!$C$69:$H$69),IF(D107&lt;'Integration Inputs'!$F$82,'Integration Inputs'!$D$91*SUM('Integration Inputs'!$C$69:$H$69),'Integration Inputs'!$E$91*SUM('Integration Inputs'!$C$69:$H$69))))</f>
        <v>0</v>
      </c>
      <c r="F107" s="162">
        <f>E107*D114*D115</f>
        <v>0</v>
      </c>
    </row>
    <row r="108" spans="3:10" x14ac:dyDescent="0.25">
      <c r="C108" s="39" t="s">
        <v>32</v>
      </c>
      <c r="D108" s="168">
        <f>IF(AND(E93=0,E97=0),0,(E97*E93*5))</f>
        <v>5</v>
      </c>
      <c r="E108" s="169">
        <f>IF(D108=0,0,IF(D108&lt;'Integration Inputs'!$D$83,'Integration Inputs'!$C$91*SUM('Integration Inputs'!$C$70:$H$70),IF(D108&lt;'Integration Inputs'!$F$83,'Integration Inputs'!$D$91*SUM('Integration Inputs'!$C$70:$H$70),'Integration Inputs'!$E$91*SUM('Integration Inputs'!$C$70:$H$70))))</f>
        <v>0</v>
      </c>
      <c r="F108" s="169">
        <f>E108*D114*D115</f>
        <v>0</v>
      </c>
    </row>
    <row r="109" spans="3:10" x14ac:dyDescent="0.25">
      <c r="C109" s="1" t="s">
        <v>40</v>
      </c>
      <c r="D109" s="164">
        <f>SUM(D101:D102)</f>
        <v>15</v>
      </c>
      <c r="E109" s="162">
        <f>SUM(E101:E102)</f>
        <v>15.942614266471008</v>
      </c>
      <c r="F109" s="162">
        <f>SUM(F101:F102)</f>
        <v>0</v>
      </c>
    </row>
    <row r="110" spans="3:10" x14ac:dyDescent="0.25">
      <c r="C110" s="1" t="s">
        <v>41</v>
      </c>
      <c r="D110" s="164">
        <f>SUM(D103:D104)</f>
        <v>18</v>
      </c>
      <c r="E110" s="162">
        <f>SUM(E103:E104)</f>
        <v>2.3110192960059299</v>
      </c>
      <c r="F110" s="162">
        <f>SUM(F103:F104)</f>
        <v>0</v>
      </c>
    </row>
    <row r="111" spans="3:10" x14ac:dyDescent="0.25">
      <c r="C111" s="39" t="s">
        <v>42</v>
      </c>
      <c r="D111" s="168">
        <f>SUM(D105:D108)</f>
        <v>17</v>
      </c>
      <c r="E111" s="169">
        <f>SUM(E105:E108)</f>
        <v>0</v>
      </c>
      <c r="F111" s="169">
        <f>SUM(F105:F108)</f>
        <v>0</v>
      </c>
    </row>
    <row r="112" spans="3:10" x14ac:dyDescent="0.25">
      <c r="D112" s="164"/>
      <c r="E112" s="162">
        <f>SUM(E101:E108)</f>
        <v>18.253633562476935</v>
      </c>
      <c r="F112" s="162">
        <f>SUM(F101:F108)</f>
        <v>0</v>
      </c>
    </row>
    <row r="113" spans="2:7" ht="15.6" x14ac:dyDescent="0.3">
      <c r="C113" s="171" t="s">
        <v>43</v>
      </c>
      <c r="D113" s="172">
        <f>(AVERAGE(E86:E89)*((E85*5)+(E85*E93))+((AVERAGE(E86:E89)*((E90+E93)/2)*E84)+(E92))+((E95*E91)+(E94*((E90+E93)/2)*3)+(E96*E93*3)+(E97*E93*5)))/3</f>
        <v>16.666666666666668</v>
      </c>
    </row>
    <row r="114" spans="2:7" ht="14.4" x14ac:dyDescent="0.3">
      <c r="C114" s="21" t="s">
        <v>228</v>
      </c>
      <c r="D114" s="174"/>
    </row>
    <row r="115" spans="2:7" x14ac:dyDescent="0.25">
      <c r="C115" s="21" t="s">
        <v>229</v>
      </c>
      <c r="D115" s="175"/>
    </row>
    <row r="116" spans="2:7" ht="15.6" x14ac:dyDescent="0.3">
      <c r="C116" s="171" t="s">
        <v>230</v>
      </c>
      <c r="D116" s="172">
        <f>D113*D114*D115</f>
        <v>0</v>
      </c>
      <c r="E116" s="176">
        <f>SUM(F101:F108)</f>
        <v>0</v>
      </c>
      <c r="F116" s="25" t="s">
        <v>231</v>
      </c>
    </row>
    <row r="117" spans="2:7" ht="15.6" x14ac:dyDescent="0.3">
      <c r="C117" s="178"/>
      <c r="D117" s="172"/>
    </row>
    <row r="118" spans="2:7" x14ac:dyDescent="0.25">
      <c r="B118" s="1" t="str">
        <f>LEFT(B81,1)+1&amp;")."</f>
        <v>4).</v>
      </c>
      <c r="C118" s="149"/>
      <c r="D118" s="149"/>
      <c r="E118" s="149"/>
      <c r="F118" s="149"/>
      <c r="G118" s="149"/>
    </row>
    <row r="119" spans="2:7" x14ac:dyDescent="0.25">
      <c r="C119" s="152" t="s">
        <v>164</v>
      </c>
      <c r="D119" s="152"/>
      <c r="E119" s="153"/>
      <c r="F119" s="153"/>
      <c r="G119" s="153"/>
    </row>
    <row r="120" spans="2:7" ht="17.399999999999999" x14ac:dyDescent="0.3">
      <c r="C120" s="26" t="s">
        <v>170</v>
      </c>
      <c r="D120" s="156" t="s">
        <v>235</v>
      </c>
      <c r="E120" s="157"/>
    </row>
    <row r="121" spans="2:7" x14ac:dyDescent="0.25">
      <c r="C121" s="21" t="s">
        <v>174</v>
      </c>
      <c r="D121" s="59" t="s">
        <v>168</v>
      </c>
      <c r="E121" s="1">
        <f>IF(D121=$I$8,$J$8,IF(D121=$I$9,$J$9,IF(D121=$I$10,$J$10,0)))</f>
        <v>1</v>
      </c>
    </row>
    <row r="122" spans="2:7" x14ac:dyDescent="0.25">
      <c r="C122" s="21" t="s">
        <v>177</v>
      </c>
      <c r="D122" s="59" t="s">
        <v>178</v>
      </c>
      <c r="E122" s="1">
        <f>IF(D122=$I$13,$J$13,IF(D122=$I$14,$J$14,IF(D122=$I$15,$J$15,0)))</f>
        <v>1</v>
      </c>
    </row>
    <row r="123" spans="2:7" x14ac:dyDescent="0.25">
      <c r="C123" s="21" t="s">
        <v>179</v>
      </c>
      <c r="D123" s="59" t="s">
        <v>180</v>
      </c>
      <c r="E123" s="1">
        <f>IF(D123=$I$18,$J$18,IF(D123=$I$19,$J$19,IF(D123=$I$20,$J$20,0)))</f>
        <v>1</v>
      </c>
    </row>
    <row r="124" spans="2:7" x14ac:dyDescent="0.25">
      <c r="C124" s="21" t="s">
        <v>183</v>
      </c>
      <c r="D124" s="59" t="s">
        <v>180</v>
      </c>
      <c r="E124" s="1">
        <f>IF(D124=$I$18,$J$18,IF(D124=$I$19,$J$19,IF(D124=$I$20,$J$20,0)))</f>
        <v>1</v>
      </c>
    </row>
    <row r="125" spans="2:7" x14ac:dyDescent="0.25">
      <c r="C125" s="21" t="s">
        <v>185</v>
      </c>
      <c r="D125" s="59" t="s">
        <v>186</v>
      </c>
      <c r="E125" s="1">
        <f>IF(D125=$I$18,$J$18,IF(D125=$I$19,$J$19,IF(D125=$I$20,$J$20,0)))</f>
        <v>3</v>
      </c>
    </row>
    <row r="126" spans="2:7" x14ac:dyDescent="0.25">
      <c r="C126" s="21" t="s">
        <v>189</v>
      </c>
      <c r="D126" s="59" t="s">
        <v>180</v>
      </c>
      <c r="E126" s="1">
        <f>IF(D126=$I$18,$J$18,IF(D126=$I$19,$J$19,IF(D126=$I$20,$J$20,0)))</f>
        <v>1</v>
      </c>
    </row>
    <row r="127" spans="2:7" x14ac:dyDescent="0.25">
      <c r="C127" s="21" t="s">
        <v>192</v>
      </c>
      <c r="D127" s="59" t="s">
        <v>224</v>
      </c>
      <c r="E127" s="1">
        <f>IF(D127=$I$30,$J$30,IF(D127=$I$31,$J$31,IF(D127=$I$32,$J$32,0)))</f>
        <v>3</v>
      </c>
    </row>
    <row r="128" spans="2:7" x14ac:dyDescent="0.25">
      <c r="C128" s="21" t="s">
        <v>194</v>
      </c>
      <c r="D128" s="59" t="s">
        <v>195</v>
      </c>
      <c r="E128" s="1">
        <f>IF(D128=$L$30,$M$30,IF(D128=$L$31,$M$31,IF(D128=$L$32,$M$32,0)))</f>
        <v>1</v>
      </c>
    </row>
    <row r="129" spans="3:6" x14ac:dyDescent="0.25">
      <c r="C129" s="21" t="s">
        <v>198</v>
      </c>
      <c r="D129" s="59" t="s">
        <v>195</v>
      </c>
      <c r="E129" s="1">
        <f>IF(D129=$L$30,$M$30,IF(D129=$L$31,$M$31,IF(D129=$L$32,$M$32,0)))</f>
        <v>1</v>
      </c>
    </row>
    <row r="130" spans="3:6" x14ac:dyDescent="0.25">
      <c r="C130" s="21" t="s">
        <v>200</v>
      </c>
      <c r="D130" s="59" t="s">
        <v>201</v>
      </c>
      <c r="E130" s="1">
        <f>IF(D130=$I$23,$J$23,IF(D130=$I$24,$J$24,IF(D130=$I$25,$J$25,IF(D130=$I$26,$J$26,IF(D130=$I$27,$J$27,0)))))</f>
        <v>1</v>
      </c>
    </row>
    <row r="131" spans="3:6" x14ac:dyDescent="0.25">
      <c r="C131" s="21" t="s">
        <v>203</v>
      </c>
      <c r="D131" s="59" t="s">
        <v>184</v>
      </c>
      <c r="E131" s="1">
        <f>IF(D131=$L$13,$M$13,IF(D131=$L$14,$M$14,IF(D131=$L$15,$M$15,0)))</f>
        <v>1</v>
      </c>
    </row>
    <row r="132" spans="3:6" x14ac:dyDescent="0.25">
      <c r="C132" s="21" t="s">
        <v>206</v>
      </c>
      <c r="D132" s="59" t="s">
        <v>173</v>
      </c>
      <c r="E132" s="1">
        <f>IF(D132=$L$8,$M$8,IF(D132=$L$9,$M$9,IF(D132=$L$10,$M$10,0)))</f>
        <v>3</v>
      </c>
    </row>
    <row r="133" spans="3:6" x14ac:dyDescent="0.25">
      <c r="C133" s="21" t="s">
        <v>207</v>
      </c>
      <c r="D133" s="59" t="s">
        <v>199</v>
      </c>
      <c r="E133" s="1">
        <f>IF(D133=$L$18,$M$18,IF(D133=$L$19,$M$19,IF(D133=$L$20,$M$20,0)))</f>
        <v>1</v>
      </c>
    </row>
    <row r="134" spans="3:6" x14ac:dyDescent="0.25">
      <c r="C134" s="21" t="s">
        <v>210</v>
      </c>
      <c r="D134" s="59" t="s">
        <v>213</v>
      </c>
      <c r="E134" s="1">
        <f>IF(D134=$L$23,$M$23,IF(D134=$L$24,$M$24,IF(D134=$L$25,$M$25,0)))</f>
        <v>1</v>
      </c>
      <c r="F134" s="1" t="s">
        <v>212</v>
      </c>
    </row>
    <row r="137" spans="3:6" x14ac:dyDescent="0.25">
      <c r="E137" s="39" t="s">
        <v>217</v>
      </c>
      <c r="F137" s="1" t="s">
        <v>218</v>
      </c>
    </row>
    <row r="138" spans="3:6" x14ac:dyDescent="0.25">
      <c r="C138" s="26" t="s">
        <v>25</v>
      </c>
      <c r="D138" s="161">
        <f>IF(AND(E122=0,E123=0,E124=0,E125=0,E126=0),0,E122*5*(AVERAGE(E123:E126)))</f>
        <v>7.5</v>
      </c>
      <c r="E138" s="162">
        <f>IF(D138=0,0,IF(D138&lt;'Integration Inputs'!$D$76,'Integration Inputs'!$C$91*SUM('Integration Inputs'!$C$63:$H$63),IF(D138&lt;'Integration Inputs'!$F$76,'Integration Inputs'!$D$91*SUM('Integration Inputs'!$C$63:$H$63),'Integration Inputs'!$E$91*SUM('Integration Inputs'!C$63:H$63))))</f>
        <v>12.651149969844976</v>
      </c>
      <c r="F138" s="163">
        <f>E138*D151*D152</f>
        <v>0</v>
      </c>
    </row>
    <row r="139" spans="3:6" x14ac:dyDescent="0.25">
      <c r="C139" s="1" t="s">
        <v>26</v>
      </c>
      <c r="D139" s="164">
        <f>IF(AND(E122=0,E123=0,E130=0),0,E122*E130*(AVERAGE(E123:E126)))</f>
        <v>1.5</v>
      </c>
      <c r="E139" s="162">
        <f>IF(D139=0,0,IF(D139&lt;'Integration Inputs'!$D$77,'Integration Inputs'!$C$91*SUM('Integration Inputs'!$C$64:$H$64),IF(D139&lt;'Integration Inputs'!$F$77,'Integration Inputs'!$D$91*SUM('Integration Inputs'!$C$64:$H$64),'Integration Inputs'!$E$91*SUM('Integration Inputs'!$C$64:$H$64))))</f>
        <v>3.2914642966260312</v>
      </c>
      <c r="F139" s="162">
        <f>E139*D151*D152</f>
        <v>0</v>
      </c>
    </row>
    <row r="140" spans="3:6" x14ac:dyDescent="0.25">
      <c r="C140" s="1" t="s">
        <v>27</v>
      </c>
      <c r="D140" s="164">
        <f>IF(AND(E121=0,E123=0,E124=0,E125=0,E126=0,E127=0,,E130=0),0,(AVERAGE(E123:E126)*((E127+E130)/2)*E121))</f>
        <v>3</v>
      </c>
      <c r="E140" s="162">
        <f>IF(D140=0,0,IF(D140&lt;'Integration Inputs'!$D$78,'Integration Inputs'!$C$91*SUM('Integration Inputs'!$C$65:$H$65),IF(D140&lt;'Integration Inputs'!$F$78,'Integration Inputs'!$D$91*SUM('Integration Inputs'!$C$65:$H$65),'Integration Inputs'!$E$91*SUM('Integration Inputs'!$C$65:$H$65))))</f>
        <v>0.85186978454503848</v>
      </c>
      <c r="F140" s="162">
        <f>E140*D151*D152</f>
        <v>0</v>
      </c>
    </row>
    <row r="141" spans="3:6" x14ac:dyDescent="0.25">
      <c r="C141" s="1" t="s">
        <v>28</v>
      </c>
      <c r="D141" s="164">
        <f>IF(E129=0,0,E129)</f>
        <v>1</v>
      </c>
      <c r="E141" s="162">
        <f>IF(D141=0,0,IF(D141&lt;'Integration Inputs'!$D$79,'Integration Inputs'!$C$91*SUM('Integration Inputs'!$C$66:$H$66),IF(D141&lt;'Integration Inputs'!$F$79,'Integration Inputs'!$D$91*SUM('Integration Inputs'!$C$66:$H$66),'Integration Inputs'!$E$91*SUM('Integration Inputs'!$C$66:$H$66))))</f>
        <v>0.97276634097392756</v>
      </c>
      <c r="F141" s="162">
        <f>E141*D151*D152</f>
        <v>0</v>
      </c>
    </row>
    <row r="142" spans="3:6" x14ac:dyDescent="0.25">
      <c r="C142" s="1" t="s">
        <v>29</v>
      </c>
      <c r="D142" s="164">
        <f>IF(AND(E132=0,E128=0),0,E132*E128)</f>
        <v>3</v>
      </c>
      <c r="E142" s="162">
        <f>IF(D142=0,0,IF(D142&lt;'Integration Inputs'!$D$80,'Integration Inputs'!$C$91*SUM('Integration Inputs'!$C$67:$H$67),IF(D142&lt;'Integration Inputs'!$F$80,'Integration Inputs'!$D$91*SUM('Integration Inputs'!$C$67:$H$67),'Integration Inputs'!$E$91*SUM('Integration Inputs'!$C$67:$H$67))))</f>
        <v>0</v>
      </c>
      <c r="F142" s="162">
        <f>E142*D151*D152</f>
        <v>0</v>
      </c>
    </row>
    <row r="143" spans="3:6" x14ac:dyDescent="0.25">
      <c r="C143" s="1" t="s">
        <v>30</v>
      </c>
      <c r="D143" s="164">
        <f>IF(AND(E127=0,E130=0,E131=0),0,E131*((E127+E130)/2)*3)</f>
        <v>6</v>
      </c>
      <c r="E143" s="162">
        <f>IF(D143=0,0,IF(D143&lt;'Integration Inputs'!$D$81,'Integration Inputs'!$C$91*SUM('Integration Inputs'!$C$68:$H$68),IF(D143&lt;'Integration Inputs'!$F$81,'Integration Inputs'!$D$91*SUM('Integration Inputs'!$C$68:$H$68),'Integration Inputs'!$E$91*SUM('Integration Inputs'!$C$68:$H$68))))</f>
        <v>0</v>
      </c>
      <c r="F143" s="162">
        <f>E143*D151*D152</f>
        <v>0</v>
      </c>
    </row>
    <row r="144" spans="3:6" x14ac:dyDescent="0.25">
      <c r="C144" s="1" t="s">
        <v>31</v>
      </c>
      <c r="D144" s="164">
        <f>IF(AND(E130=0,E133=0),0,E133*E130*3)</f>
        <v>3</v>
      </c>
      <c r="E144" s="162">
        <f>IF(D144=0,0,IF(D144&lt;'Integration Inputs'!$D$82,'Integration Inputs'!$C$91*SUM('Integration Inputs'!$C$69:$H$69),IF(D144&lt;'Integration Inputs'!$F$82,'Integration Inputs'!$D$91*SUM('Integration Inputs'!$C$69:$H$69),'Integration Inputs'!$E$91*SUM('Integration Inputs'!$C$69:$H$69))))</f>
        <v>0</v>
      </c>
      <c r="F144" s="162">
        <f>E144*D151*D152</f>
        <v>0</v>
      </c>
    </row>
    <row r="145" spans="2:7" x14ac:dyDescent="0.25">
      <c r="C145" s="39" t="s">
        <v>32</v>
      </c>
      <c r="D145" s="168">
        <f>IF(AND(E130=0,E134=0),0,(E134*E130*5))</f>
        <v>5</v>
      </c>
      <c r="E145" s="169">
        <f>IF(D145=0,0,IF(D145&lt;'Integration Inputs'!$D$83,'Integration Inputs'!$C$91*SUM('Integration Inputs'!$C$70:$H$70),IF(D145&lt;'Integration Inputs'!$F$83,'Integration Inputs'!$D$91*SUM('Integration Inputs'!$C$70:$H$70),'Integration Inputs'!$E$91*SUM('Integration Inputs'!$C$70:$H$70))))</f>
        <v>0</v>
      </c>
      <c r="F145" s="169">
        <f>E145*D151*D152</f>
        <v>0</v>
      </c>
    </row>
    <row r="146" spans="2:7" x14ac:dyDescent="0.25">
      <c r="C146" s="1" t="s">
        <v>40</v>
      </c>
      <c r="D146" s="164">
        <f>SUM(D138:D139)</f>
        <v>9</v>
      </c>
      <c r="E146" s="162">
        <f>SUM(E138:E139)</f>
        <v>15.942614266471008</v>
      </c>
      <c r="F146" s="162">
        <f>SUM(F138:F139)</f>
        <v>0</v>
      </c>
    </row>
    <row r="147" spans="2:7" x14ac:dyDescent="0.25">
      <c r="C147" s="1" t="s">
        <v>41</v>
      </c>
      <c r="D147" s="164">
        <f>SUM(D140:D141)</f>
        <v>4</v>
      </c>
      <c r="E147" s="162">
        <f>SUM(E140:E141)</f>
        <v>1.824636125518966</v>
      </c>
      <c r="F147" s="162">
        <f>SUM(F140:F141)</f>
        <v>0</v>
      </c>
    </row>
    <row r="148" spans="2:7" x14ac:dyDescent="0.25">
      <c r="C148" s="39" t="s">
        <v>42</v>
      </c>
      <c r="D148" s="168">
        <f>SUM(D142:D145)</f>
        <v>17</v>
      </c>
      <c r="E148" s="169">
        <f>SUM(E142:E145)</f>
        <v>0</v>
      </c>
      <c r="F148" s="169">
        <f>SUM(F142:F145)</f>
        <v>0</v>
      </c>
    </row>
    <row r="149" spans="2:7" x14ac:dyDescent="0.25">
      <c r="D149" s="164"/>
      <c r="E149" s="162">
        <f>SUM(E138:E145)</f>
        <v>17.767250391989972</v>
      </c>
      <c r="F149" s="162">
        <f>SUM(F138:F145)</f>
        <v>0</v>
      </c>
    </row>
    <row r="150" spans="2:7" ht="15.6" x14ac:dyDescent="0.3">
      <c r="C150" s="171" t="s">
        <v>43</v>
      </c>
      <c r="D150" s="172">
        <f>(AVERAGE(E123:E126)*((E122*5)+(E122*E130))+((AVERAGE(E123:E126)*((E127+E130)/2)*E121)+(E129))+((E132*E128)+(E131*((E127+E130)/2)*3)+(E133*E130*3)+(E134*E130*5)))/3</f>
        <v>10</v>
      </c>
    </row>
    <row r="151" spans="2:7" ht="14.4" x14ac:dyDescent="0.3">
      <c r="C151" s="21" t="s">
        <v>228</v>
      </c>
      <c r="D151" s="174"/>
    </row>
    <row r="152" spans="2:7" x14ac:dyDescent="0.25">
      <c r="C152" s="21" t="s">
        <v>229</v>
      </c>
      <c r="D152" s="175"/>
    </row>
    <row r="153" spans="2:7" ht="15.6" x14ac:dyDescent="0.3">
      <c r="C153" s="171" t="s">
        <v>230</v>
      </c>
      <c r="D153" s="172">
        <f>D150*D151*D152</f>
        <v>0</v>
      </c>
      <c r="E153" s="176">
        <f>SUM(F138:F145)</f>
        <v>0</v>
      </c>
      <c r="F153" s="25" t="s">
        <v>231</v>
      </c>
    </row>
    <row r="154" spans="2:7" ht="15.6" x14ac:dyDescent="0.3">
      <c r="C154" s="178"/>
      <c r="D154" s="172"/>
    </row>
    <row r="155" spans="2:7" x14ac:dyDescent="0.25">
      <c r="B155" s="1" t="str">
        <f>LEFT(B118,1)+1&amp;")."</f>
        <v>5).</v>
      </c>
      <c r="C155" s="149"/>
      <c r="D155" s="149"/>
      <c r="E155" s="149"/>
      <c r="F155" s="149"/>
      <c r="G155" s="149"/>
    </row>
    <row r="156" spans="2:7" x14ac:dyDescent="0.25">
      <c r="C156" s="152" t="s">
        <v>164</v>
      </c>
      <c r="D156" s="152"/>
      <c r="E156" s="153"/>
      <c r="F156" s="153"/>
      <c r="G156" s="153"/>
    </row>
    <row r="157" spans="2:7" ht="17.399999999999999" x14ac:dyDescent="0.3">
      <c r="C157" s="26" t="s">
        <v>170</v>
      </c>
      <c r="D157" s="156" t="s">
        <v>236</v>
      </c>
      <c r="E157" s="157"/>
    </row>
    <row r="158" spans="2:7" x14ac:dyDescent="0.25">
      <c r="C158" s="21" t="s">
        <v>174</v>
      </c>
      <c r="D158" s="59" t="s">
        <v>175</v>
      </c>
      <c r="E158" s="1">
        <f>IF(D158=$I$8,$J$8,IF(D158=$I$9,$J$9,IF(D158=$I$10,$J$10,0)))</f>
        <v>3</v>
      </c>
    </row>
    <row r="159" spans="2:7" x14ac:dyDescent="0.25">
      <c r="C159" s="21" t="s">
        <v>177</v>
      </c>
      <c r="D159" s="59" t="s">
        <v>187</v>
      </c>
      <c r="E159" s="1">
        <f>IF(D159=$I$13,$J$13,IF(D159=$I$14,$J$14,IF(D159=$I$15,$J$15,0)))</f>
        <v>3</v>
      </c>
    </row>
    <row r="160" spans="2:7" x14ac:dyDescent="0.25">
      <c r="C160" s="21" t="s">
        <v>179</v>
      </c>
      <c r="D160" s="59" t="s">
        <v>180</v>
      </c>
      <c r="E160" s="1">
        <f>IF(D160=$I$18,$J$18,IF(D160=$I$19,$J$19,IF(D160=$I$20,$J$20,0)))</f>
        <v>1</v>
      </c>
    </row>
    <row r="161" spans="3:6" x14ac:dyDescent="0.25">
      <c r="C161" s="21" t="s">
        <v>183</v>
      </c>
      <c r="D161" s="59" t="s">
        <v>180</v>
      </c>
      <c r="E161" s="1">
        <f>IF(D161=$I$18,$J$18,IF(D161=$I$19,$J$19,IF(D161=$I$20,$J$20,0)))</f>
        <v>1</v>
      </c>
    </row>
    <row r="162" spans="3:6" x14ac:dyDescent="0.25">
      <c r="C162" s="21" t="s">
        <v>185</v>
      </c>
      <c r="D162" s="59" t="s">
        <v>186</v>
      </c>
      <c r="E162" s="1">
        <f>IF(D162=$I$18,$J$18,IF(D162=$I$19,$J$19,IF(D162=$I$20,$J$20,0)))</f>
        <v>3</v>
      </c>
    </row>
    <row r="163" spans="3:6" x14ac:dyDescent="0.25">
      <c r="C163" s="21" t="s">
        <v>189</v>
      </c>
      <c r="D163" s="59" t="s">
        <v>180</v>
      </c>
      <c r="E163" s="1">
        <f>IF(D163=$I$18,$J$18,IF(D163=$I$19,$J$19,IF(D163=$I$20,$J$20,0)))</f>
        <v>1</v>
      </c>
    </row>
    <row r="164" spans="3:6" x14ac:dyDescent="0.25">
      <c r="C164" s="21" t="s">
        <v>192</v>
      </c>
      <c r="D164" s="59" t="s">
        <v>193</v>
      </c>
      <c r="E164" s="1">
        <f>IF(D164=$I$30,$J$30,IF(D164=$I$31,$J$31,IF(D164=$I$32,$J$32,0)))</f>
        <v>1</v>
      </c>
    </row>
    <row r="165" spans="3:6" x14ac:dyDescent="0.25">
      <c r="C165" s="21" t="s">
        <v>194</v>
      </c>
      <c r="D165" s="59" t="s">
        <v>195</v>
      </c>
      <c r="E165" s="1">
        <f>IF(D165=$L$30,$M$30,IF(D165=$L$31,$M$31,IF(D165=$L$32,$M$32,0)))</f>
        <v>1</v>
      </c>
    </row>
    <row r="166" spans="3:6" x14ac:dyDescent="0.25">
      <c r="C166" s="21" t="s">
        <v>198</v>
      </c>
      <c r="D166" s="59" t="s">
        <v>195</v>
      </c>
      <c r="E166" s="1">
        <f>IF(D166=$L$30,$M$30,IF(D166=$L$31,$M$31,IF(D166=$L$32,$M$32,0)))</f>
        <v>1</v>
      </c>
    </row>
    <row r="167" spans="3:6" x14ac:dyDescent="0.25">
      <c r="C167" s="21" t="s">
        <v>200</v>
      </c>
      <c r="D167" s="59" t="s">
        <v>201</v>
      </c>
      <c r="E167" s="1">
        <f>IF(D167=$I$23,$J$23,IF(D167=$I$24,$J$24,IF(D167=$I$25,$J$25,IF(D167=$I$26,$J$26,IF(D167=$I$27,$J$27,0)))))</f>
        <v>1</v>
      </c>
    </row>
    <row r="168" spans="3:6" x14ac:dyDescent="0.25">
      <c r="C168" s="21" t="s">
        <v>203</v>
      </c>
      <c r="D168" s="59" t="s">
        <v>188</v>
      </c>
      <c r="E168" s="1">
        <f>IF(D168=$L$13,$M$13,IF(D168=$L$14,$M$14,IF(D168=$L$15,$M$15,0)))</f>
        <v>3</v>
      </c>
    </row>
    <row r="169" spans="3:6" x14ac:dyDescent="0.25">
      <c r="C169" s="21" t="s">
        <v>206</v>
      </c>
      <c r="D169" s="59" t="s">
        <v>173</v>
      </c>
      <c r="E169" s="1">
        <f>IF(D169=$L$8,$M$8,IF(D169=$L$9,$M$9,IF(D169=$L$10,$M$10,0)))</f>
        <v>3</v>
      </c>
    </row>
    <row r="170" spans="3:6" x14ac:dyDescent="0.25">
      <c r="C170" s="21" t="s">
        <v>207</v>
      </c>
      <c r="D170" s="59" t="s">
        <v>202</v>
      </c>
      <c r="E170" s="1">
        <f>IF(D170=$L$18,$M$18,IF(D170=$L$19,$M$19,IF(D170=$L$20,$M$20,0)))</f>
        <v>3</v>
      </c>
      <c r="F170" s="122"/>
    </row>
    <row r="171" spans="3:6" x14ac:dyDescent="0.25">
      <c r="C171" s="21" t="s">
        <v>210</v>
      </c>
      <c r="D171" s="59" t="s">
        <v>211</v>
      </c>
      <c r="E171" s="1">
        <f>IF(D171=$L$23,$M$23,IF(D171=$L$24,$M$24,IF(D171=$L$25,$M$25,0)))</f>
        <v>3</v>
      </c>
      <c r="F171" s="1" t="s">
        <v>237</v>
      </c>
    </row>
    <row r="172" spans="3:6" x14ac:dyDescent="0.25">
      <c r="D172" s="177"/>
    </row>
    <row r="174" spans="3:6" x14ac:dyDescent="0.25">
      <c r="E174" s="39" t="s">
        <v>217</v>
      </c>
      <c r="F174" s="1" t="s">
        <v>218</v>
      </c>
    </row>
    <row r="175" spans="3:6" x14ac:dyDescent="0.25">
      <c r="C175" s="26" t="s">
        <v>25</v>
      </c>
      <c r="D175" s="161">
        <f>IF(AND(E159=0,E160=0,E161=0,E162=0,E163=0),0,E159*5*(AVERAGE(E160:E163)))</f>
        <v>22.5</v>
      </c>
      <c r="E175" s="162">
        <f>IF(D175=0,0,IF(D175&lt;'Integration Inputs'!$D$76,'Integration Inputs'!$C$91*SUM('Integration Inputs'!$C$63:$H$63),IF(D175&lt;'Integration Inputs'!$F$76,'Integration Inputs'!$D$91*SUM('Integration Inputs'!$C$63:$H$63),'Integration Inputs'!$E$91*SUM('Integration Inputs'!C$63:H$63))))</f>
        <v>12.651149969844976</v>
      </c>
      <c r="F175" s="163">
        <f>E175*D188*D189</f>
        <v>0</v>
      </c>
    </row>
    <row r="176" spans="3:6" x14ac:dyDescent="0.25">
      <c r="C176" s="1" t="s">
        <v>26</v>
      </c>
      <c r="D176" s="164">
        <f>IF(AND(E159=0,E160=0,E167=0),0,E159*E167*(AVERAGE(E160:E163)))</f>
        <v>4.5</v>
      </c>
      <c r="E176" s="162">
        <f>IF(D176=0,0,IF(D176&lt;'Integration Inputs'!$D$77,'Integration Inputs'!$C$91*SUM('Integration Inputs'!$C$64:$H$64),IF(D176&lt;'Integration Inputs'!$F$77,'Integration Inputs'!$D$91*SUM('Integration Inputs'!$C$64:$H$64),'Integration Inputs'!$E$91*SUM('Integration Inputs'!$C$64:$H$64))))</f>
        <v>3.2914642966260312</v>
      </c>
      <c r="F176" s="162">
        <f>E176*D188*D189</f>
        <v>0</v>
      </c>
    </row>
    <row r="177" spans="2:7" x14ac:dyDescent="0.25">
      <c r="C177" s="1" t="s">
        <v>27</v>
      </c>
      <c r="D177" s="164">
        <f>IF(AND(E158=0,E160=0,E161=0,E162=0,E163=0,E164=0,,E167=0),0,(AVERAGE(E160:E163)*((E164+E167)/2)*E158))</f>
        <v>4.5</v>
      </c>
      <c r="E177" s="162">
        <f>IF(D177=0,0,IF(D177&lt;'Integration Inputs'!$D$78,'Integration Inputs'!$C$91*SUM('Integration Inputs'!$C$65:$H$65),IF(D177&lt;'Integration Inputs'!$F$78,'Integration Inputs'!$D$91*SUM('Integration Inputs'!$C$65:$H$65),'Integration Inputs'!$E$91*SUM('Integration Inputs'!$C$65:$H$65))))</f>
        <v>0.85186978454503848</v>
      </c>
      <c r="F177" s="162">
        <f>E177*D188*D189</f>
        <v>0</v>
      </c>
    </row>
    <row r="178" spans="2:7" x14ac:dyDescent="0.25">
      <c r="C178" s="1" t="s">
        <v>28</v>
      </c>
      <c r="D178" s="164">
        <f>IF(E166=0,0,E166)</f>
        <v>1</v>
      </c>
      <c r="E178" s="162">
        <f>IF(D178=0,0,IF(D178&lt;'Integration Inputs'!$D$79,'Integration Inputs'!$C$91*SUM('Integration Inputs'!$C$66:$H$66),IF(D178&lt;'Integration Inputs'!$F$79,'Integration Inputs'!$D$91*SUM('Integration Inputs'!$C$66:$H$66),'Integration Inputs'!$E$91*SUM('Integration Inputs'!$C$66:$H$66))))</f>
        <v>0.97276634097392756</v>
      </c>
      <c r="F178" s="162">
        <f>E178*D188*D189</f>
        <v>0</v>
      </c>
    </row>
    <row r="179" spans="2:7" x14ac:dyDescent="0.25">
      <c r="C179" s="1" t="s">
        <v>29</v>
      </c>
      <c r="D179" s="164">
        <f>IF(AND(E169=0,E165=0),0,E169*E165)</f>
        <v>3</v>
      </c>
      <c r="E179" s="162">
        <f>IF(D179=0,0,IF(D179&lt;'Integration Inputs'!$D$80,'Integration Inputs'!$C$91*SUM('Integration Inputs'!$C$67:$H$67),IF(D179&lt;'Integration Inputs'!$F$80,'Integration Inputs'!$D$91*SUM('Integration Inputs'!$C$67:$H$67),'Integration Inputs'!$E$91*SUM('Integration Inputs'!$C$67:$H$67))))</f>
        <v>0</v>
      </c>
      <c r="F179" s="162">
        <f>E179*D188*D189</f>
        <v>0</v>
      </c>
    </row>
    <row r="180" spans="2:7" x14ac:dyDescent="0.25">
      <c r="C180" s="1" t="s">
        <v>30</v>
      </c>
      <c r="D180" s="164">
        <f>IF(AND(E164=0,E167=0,E168=0),0,E168*((E164+E167)/2)*3)</f>
        <v>9</v>
      </c>
      <c r="E180" s="162">
        <f>IF(D180=0,0,IF(D180&lt;'Integration Inputs'!$D$81,'Integration Inputs'!$C$91*SUM('Integration Inputs'!$C$68:$H$68),IF(D180&lt;'Integration Inputs'!$F$81,'Integration Inputs'!$D$91*SUM('Integration Inputs'!$C$68:$H$68),'Integration Inputs'!$E$91*SUM('Integration Inputs'!$C$68:$H$68))))</f>
        <v>0</v>
      </c>
      <c r="F180" s="162">
        <f>E180*D188*D189</f>
        <v>0</v>
      </c>
    </row>
    <row r="181" spans="2:7" x14ac:dyDescent="0.25">
      <c r="C181" s="1" t="s">
        <v>31</v>
      </c>
      <c r="D181" s="164">
        <f>IF(AND(E167=0,E170=0),0,E170*E167*3)</f>
        <v>9</v>
      </c>
      <c r="E181" s="162">
        <f>IF(D181=0,0,IF(D181&lt;'Integration Inputs'!$D$82,'Integration Inputs'!$C$91*SUM('Integration Inputs'!$C$69:$H$69),IF(D181&lt;'Integration Inputs'!$F$82,'Integration Inputs'!$D$91*SUM('Integration Inputs'!$C$69:$H$69),'Integration Inputs'!$E$91*SUM('Integration Inputs'!$C$69:$H$69))))</f>
        <v>0</v>
      </c>
      <c r="F181" s="162">
        <f>E181*D188*D189</f>
        <v>0</v>
      </c>
    </row>
    <row r="182" spans="2:7" x14ac:dyDescent="0.25">
      <c r="C182" s="39" t="s">
        <v>32</v>
      </c>
      <c r="D182" s="168">
        <f>IF(AND(E167=0,E171=0),0,(E171*E167*5))</f>
        <v>15</v>
      </c>
      <c r="E182" s="169">
        <f>IF(D182=0,0,IF(D182&lt;'Integration Inputs'!$D$83,'Integration Inputs'!$C$91*SUM('Integration Inputs'!$C$70:$H$70),IF(D182&lt;'Integration Inputs'!$F$83,'Integration Inputs'!$D$91*SUM('Integration Inputs'!$C$70:$H$70),'Integration Inputs'!$E$91*SUM('Integration Inputs'!$C$70:$H$70))))</f>
        <v>0</v>
      </c>
      <c r="F182" s="169">
        <f>E182*D188*D189</f>
        <v>0</v>
      </c>
    </row>
    <row r="183" spans="2:7" x14ac:dyDescent="0.25">
      <c r="C183" s="1" t="s">
        <v>40</v>
      </c>
      <c r="D183" s="164">
        <f>SUM(D175:D176)</f>
        <v>27</v>
      </c>
      <c r="E183" s="162">
        <f>SUM(E175:E176)</f>
        <v>15.942614266471008</v>
      </c>
      <c r="F183" s="162">
        <f>SUM(F175:F176)</f>
        <v>0</v>
      </c>
    </row>
    <row r="184" spans="2:7" x14ac:dyDescent="0.25">
      <c r="C184" s="1" t="s">
        <v>41</v>
      </c>
      <c r="D184" s="164">
        <f>SUM(D177:D178)</f>
        <v>5.5</v>
      </c>
      <c r="E184" s="162">
        <f>SUM(E177:E178)</f>
        <v>1.824636125518966</v>
      </c>
      <c r="F184" s="162">
        <f>SUM(F177:F178)</f>
        <v>0</v>
      </c>
    </row>
    <row r="185" spans="2:7" x14ac:dyDescent="0.25">
      <c r="C185" s="39" t="s">
        <v>42</v>
      </c>
      <c r="D185" s="168">
        <f>SUM(D179:D182)</f>
        <v>36</v>
      </c>
      <c r="E185" s="169">
        <f>SUM(E179:E182)</f>
        <v>0</v>
      </c>
      <c r="F185" s="169">
        <f>SUM(F179:F182)</f>
        <v>0</v>
      </c>
    </row>
    <row r="186" spans="2:7" x14ac:dyDescent="0.25">
      <c r="D186" s="164"/>
      <c r="E186" s="162">
        <f>SUM(E175:E182)</f>
        <v>17.767250391989972</v>
      </c>
      <c r="F186" s="162">
        <f>SUM(F175:F182)</f>
        <v>0</v>
      </c>
    </row>
    <row r="187" spans="2:7" ht="15.6" x14ac:dyDescent="0.3">
      <c r="C187" s="171" t="s">
        <v>43</v>
      </c>
      <c r="D187" s="172">
        <f>(AVERAGE(E160:E163)*((E159*5)+(E159*E167))+((AVERAGE(E160:E163)*((E164+E167)/2)*E158)+(E166))+((E169*E165)+(E168*((E164+E167)/2)*3)+(E170*E167*3)+(E171*E167*5)))/3</f>
        <v>22.833333333333332</v>
      </c>
    </row>
    <row r="188" spans="2:7" ht="14.4" x14ac:dyDescent="0.3">
      <c r="C188" s="21" t="s">
        <v>228</v>
      </c>
      <c r="D188" s="179"/>
    </row>
    <row r="189" spans="2:7" x14ac:dyDescent="0.25">
      <c r="C189" s="21" t="s">
        <v>229</v>
      </c>
      <c r="D189" s="175"/>
    </row>
    <row r="190" spans="2:7" ht="15.6" x14ac:dyDescent="0.3">
      <c r="C190" s="171" t="s">
        <v>230</v>
      </c>
      <c r="D190" s="172">
        <f>D187*D188*D189</f>
        <v>0</v>
      </c>
      <c r="F190" s="176">
        <f>SUM(F175:F182)</f>
        <v>0</v>
      </c>
      <c r="G190" s="25" t="s">
        <v>231</v>
      </c>
    </row>
    <row r="191" spans="2:7" ht="15.6" x14ac:dyDescent="0.3">
      <c r="C191" s="178"/>
      <c r="D191" s="172"/>
    </row>
    <row r="192" spans="2:7" x14ac:dyDescent="0.25">
      <c r="B192" s="1" t="str">
        <f>LEFT(B155,1)+1&amp;")."</f>
        <v>6).</v>
      </c>
      <c r="C192" s="149"/>
      <c r="D192" s="149"/>
      <c r="E192" s="149"/>
      <c r="F192" s="149"/>
      <c r="G192" s="149"/>
    </row>
    <row r="193" spans="3:7" x14ac:dyDescent="0.25">
      <c r="C193" s="152" t="s">
        <v>164</v>
      </c>
      <c r="D193" s="152"/>
      <c r="E193" s="153"/>
      <c r="F193" s="153"/>
      <c r="G193" s="153"/>
    </row>
    <row r="194" spans="3:7" ht="17.399999999999999" x14ac:dyDescent="0.3">
      <c r="C194" s="26" t="s">
        <v>170</v>
      </c>
      <c r="D194" s="156" t="s">
        <v>238</v>
      </c>
      <c r="E194" s="157"/>
    </row>
    <row r="195" spans="3:7" x14ac:dyDescent="0.25">
      <c r="C195" s="21" t="s">
        <v>174</v>
      </c>
      <c r="D195" s="59" t="s">
        <v>175</v>
      </c>
      <c r="E195" s="1">
        <f>IF(D195=$I$8,$J$8,IF(D195=$I$9,$J$9,IF(D195=$I$10,$J$10,0)))</f>
        <v>3</v>
      </c>
    </row>
    <row r="196" spans="3:7" x14ac:dyDescent="0.25">
      <c r="C196" s="21" t="s">
        <v>177</v>
      </c>
      <c r="D196" s="59" t="s">
        <v>178</v>
      </c>
      <c r="E196" s="1">
        <f>IF(D196=$I$13,$J$13,IF(D196=$I$14,$J$14,IF(D196=$I$15,$J$15,0)))</f>
        <v>1</v>
      </c>
    </row>
    <row r="197" spans="3:7" x14ac:dyDescent="0.25">
      <c r="C197" s="21" t="s">
        <v>179</v>
      </c>
      <c r="D197" s="59" t="s">
        <v>204</v>
      </c>
      <c r="E197" s="1">
        <f>IF(D197=$I$18,$J$18,IF(D197=$I$19,$J$19,IF(D197=$I$20,$J$20,0)))</f>
        <v>5</v>
      </c>
    </row>
    <row r="198" spans="3:7" x14ac:dyDescent="0.25">
      <c r="C198" s="21" t="s">
        <v>183</v>
      </c>
      <c r="D198" s="59" t="s">
        <v>204</v>
      </c>
      <c r="E198" s="1">
        <f>IF(D198=$I$18,$J$18,IF(D198=$I$19,$J$19,IF(D198=$I$20,$J$20,0)))</f>
        <v>5</v>
      </c>
    </row>
    <row r="199" spans="3:7" x14ac:dyDescent="0.25">
      <c r="C199" s="21" t="s">
        <v>185</v>
      </c>
      <c r="D199" s="59" t="s">
        <v>186</v>
      </c>
      <c r="E199" s="1">
        <f>IF(D199=$I$18,$J$18,IF(D199=$I$19,$J$19,IF(D199=$I$20,$J$20,0)))</f>
        <v>3</v>
      </c>
    </row>
    <row r="200" spans="3:7" x14ac:dyDescent="0.25">
      <c r="C200" s="21" t="s">
        <v>189</v>
      </c>
      <c r="D200" s="59" t="s">
        <v>186</v>
      </c>
      <c r="E200" s="1">
        <f>IF(D200=$I$18,$J$18,IF(D200=$I$19,$J$19,IF(D200=$I$20,$J$20,0)))</f>
        <v>3</v>
      </c>
    </row>
    <row r="201" spans="3:7" x14ac:dyDescent="0.25">
      <c r="C201" s="21" t="s">
        <v>192</v>
      </c>
      <c r="D201" s="59" t="s">
        <v>224</v>
      </c>
      <c r="E201" s="1">
        <f>IF(D201=$I$30,$J$30,IF(D201=$I$31,$J$31,IF(D201=$I$32,$J$32,0)))</f>
        <v>3</v>
      </c>
    </row>
    <row r="202" spans="3:7" x14ac:dyDescent="0.25">
      <c r="C202" s="21" t="s">
        <v>194</v>
      </c>
      <c r="D202" s="59" t="s">
        <v>195</v>
      </c>
      <c r="E202" s="1">
        <f>IF(D202=$L$30,$M$30,IF(D202=$L$31,$M$31,IF(D202=$L$32,$M$32,0)))</f>
        <v>1</v>
      </c>
    </row>
    <row r="203" spans="3:7" x14ac:dyDescent="0.25">
      <c r="C203" s="21" t="s">
        <v>198</v>
      </c>
      <c r="D203" s="59" t="s">
        <v>227</v>
      </c>
      <c r="E203" s="1">
        <f>IF(D203=$L$30,$M$30,IF(D203=$L$31,$M$31,IF(D203=$L$32,$M$32,0)))</f>
        <v>5</v>
      </c>
      <c r="F203" s="1" t="s">
        <v>239</v>
      </c>
    </row>
    <row r="204" spans="3:7" x14ac:dyDescent="0.25">
      <c r="C204" s="21" t="s">
        <v>200</v>
      </c>
      <c r="D204" s="59" t="s">
        <v>201</v>
      </c>
      <c r="E204" s="1">
        <f>IF(D204=$I$23,$J$23,IF(D204=$I$24,$J$24,IF(D204=$I$25,$J$25,IF(D204=$I$26,$J$26,IF(D204=$I$27,$J$27,0)))))</f>
        <v>1</v>
      </c>
    </row>
    <row r="205" spans="3:7" x14ac:dyDescent="0.25">
      <c r="C205" s="21" t="s">
        <v>203</v>
      </c>
      <c r="D205" s="59" t="s">
        <v>188</v>
      </c>
      <c r="E205" s="1">
        <f>IF(D205=$L$13,$M$13,IF(D205=$L$14,$M$14,IF(D205=$L$15,$M$15,0)))</f>
        <v>3</v>
      </c>
    </row>
    <row r="206" spans="3:7" x14ac:dyDescent="0.25">
      <c r="C206" s="21" t="s">
        <v>206</v>
      </c>
      <c r="D206" s="59" t="s">
        <v>173</v>
      </c>
      <c r="E206" s="1">
        <f>IF(D206=$L$8,$M$8,IF(D206=$L$9,$M$9,IF(D206=$L$10,$M$10,0)))</f>
        <v>3</v>
      </c>
    </row>
    <row r="207" spans="3:7" x14ac:dyDescent="0.25">
      <c r="C207" s="21" t="s">
        <v>207</v>
      </c>
      <c r="D207" s="59" t="s">
        <v>199</v>
      </c>
      <c r="E207" s="1">
        <f>IF(D207=$L$18,$M$18,IF(D207=$L$19,$M$19,IF(D207=$L$20,$M$20,0)))</f>
        <v>1</v>
      </c>
    </row>
    <row r="208" spans="3:7" x14ac:dyDescent="0.25">
      <c r="C208" s="21" t="s">
        <v>210</v>
      </c>
      <c r="D208" s="59" t="s">
        <v>213</v>
      </c>
      <c r="E208" s="1">
        <f>IF(D208=$L$23,$M$23,IF(D208=$L$24,$M$24,IF(D208=$L$25,$M$25,0)))</f>
        <v>1</v>
      </c>
      <c r="F208" s="1" t="s">
        <v>212</v>
      </c>
    </row>
    <row r="211" spans="3:6" x14ac:dyDescent="0.25">
      <c r="E211" s="39" t="s">
        <v>217</v>
      </c>
      <c r="F211" s="1" t="s">
        <v>218</v>
      </c>
    </row>
    <row r="212" spans="3:6" x14ac:dyDescent="0.25">
      <c r="C212" s="26" t="s">
        <v>25</v>
      </c>
      <c r="D212" s="161">
        <f>IF(AND(E196=0,E197=0,E198=0,E199=0,E200=0),0,E196*5*(AVERAGE(E197:E200)))</f>
        <v>20</v>
      </c>
      <c r="E212" s="162">
        <f>IF(D212=0,0,IF(D212&lt;'Integration Inputs'!$D$76,'Integration Inputs'!$C$91*SUM('Integration Inputs'!$C$63:$H$63),IF(D212&lt;'Integration Inputs'!$F$76,'Integration Inputs'!$D$91*SUM('Integration Inputs'!$C$63:$H$63),'Integration Inputs'!$E$91*SUM('Integration Inputs'!C$63:H$63))))</f>
        <v>12.651149969844976</v>
      </c>
      <c r="F212" s="163">
        <f>E212*D225*D226</f>
        <v>0</v>
      </c>
    </row>
    <row r="213" spans="3:6" x14ac:dyDescent="0.25">
      <c r="C213" s="1" t="s">
        <v>26</v>
      </c>
      <c r="D213" s="164">
        <f>IF(AND(E196=0,E197=0,E204=0),0,E196*E204*(AVERAGE(E197:E200)))</f>
        <v>4</v>
      </c>
      <c r="E213" s="162">
        <f>IF(D213=0,0,IF(D213&lt;'Integration Inputs'!$D$77,'Integration Inputs'!$C$91*SUM('Integration Inputs'!$C$64:$H$64),IF(D213&lt;'Integration Inputs'!$F$77,'Integration Inputs'!$D$91*SUM('Integration Inputs'!$C$64:$H$64),'Integration Inputs'!$E$91*SUM('Integration Inputs'!$C$64:$H$64))))</f>
        <v>3.2914642966260312</v>
      </c>
      <c r="F213" s="162">
        <f>E213*D225*D226</f>
        <v>0</v>
      </c>
    </row>
    <row r="214" spans="3:6" x14ac:dyDescent="0.25">
      <c r="C214" s="1" t="s">
        <v>27</v>
      </c>
      <c r="D214" s="164">
        <f>IF(AND(E195=0,E197=0,E198=0,E199=0,E200=0,E201=0,,E204=0),0,(AVERAGE(E197:E200)*((E201+E204)/2)*E195))</f>
        <v>24</v>
      </c>
      <c r="E214" s="162">
        <f>IF(D214=0,0,IF(D214&lt;'Integration Inputs'!$D$78,'Integration Inputs'!$C$91*SUM('Integration Inputs'!$C$65:$H$65),IF(D214&lt;'Integration Inputs'!$F$78,'Integration Inputs'!$D$91*SUM('Integration Inputs'!$C$65:$H$65),'Integration Inputs'!$E$91*SUM('Integration Inputs'!$C$65:$H$65))))</f>
        <v>0.85186978454503848</v>
      </c>
      <c r="F214" s="162">
        <f>E214*D225*D226</f>
        <v>0</v>
      </c>
    </row>
    <row r="215" spans="3:6" x14ac:dyDescent="0.25">
      <c r="C215" s="1" t="s">
        <v>28</v>
      </c>
      <c r="D215" s="164">
        <f>IF(E203=0,0,E203)</f>
        <v>5</v>
      </c>
      <c r="E215" s="162">
        <f>IF(D215=0,0,IF(D215&lt;'Integration Inputs'!$D$79,'Integration Inputs'!$C$91*SUM('Integration Inputs'!$C$66:$H$66),IF(D215&lt;'Integration Inputs'!$F$79,'Integration Inputs'!$D$91*SUM('Integration Inputs'!$C$66:$H$66),'Integration Inputs'!$E$91*SUM('Integration Inputs'!$C$66:$H$66))))</f>
        <v>1.4591495114608914</v>
      </c>
      <c r="F215" s="162">
        <f>E215*D225*D226</f>
        <v>0</v>
      </c>
    </row>
    <row r="216" spans="3:6" x14ac:dyDescent="0.25">
      <c r="C216" s="1" t="s">
        <v>29</v>
      </c>
      <c r="D216" s="164">
        <f>IF(AND(E206=0,E202=0),0,E206*E202)</f>
        <v>3</v>
      </c>
      <c r="E216" s="162">
        <f>IF(D216=0,0,IF(D216&lt;'Integration Inputs'!$D$80,'Integration Inputs'!$C$91*SUM('Integration Inputs'!$C$67:$H$67),IF(D216&lt;'Integration Inputs'!$F$80,'Integration Inputs'!$D$91*SUM('Integration Inputs'!$C$67:$H$67),'Integration Inputs'!$E$91*SUM('Integration Inputs'!$C$67:$H$67))))</f>
        <v>0</v>
      </c>
      <c r="F216" s="162">
        <f>E216*D225*D226</f>
        <v>0</v>
      </c>
    </row>
    <row r="217" spans="3:6" x14ac:dyDescent="0.25">
      <c r="C217" s="1" t="s">
        <v>30</v>
      </c>
      <c r="D217" s="164">
        <f>IF(AND(E201=0,E204=0,E205=0),0,E205*((E201+E204)/2)*3)</f>
        <v>18</v>
      </c>
      <c r="E217" s="162">
        <f>IF(D217=0,0,IF(D217&lt;'Integration Inputs'!$D$81,'Integration Inputs'!$C$91*SUM('Integration Inputs'!$C$68:$H$68),IF(D217&lt;'Integration Inputs'!$F$81,'Integration Inputs'!$D$91*SUM('Integration Inputs'!$C$68:$H$68),'Integration Inputs'!$E$91*SUM('Integration Inputs'!$C$68:$H$68))))</f>
        <v>0</v>
      </c>
      <c r="F217" s="162">
        <f>E217*D225*D226</f>
        <v>0</v>
      </c>
    </row>
    <row r="218" spans="3:6" x14ac:dyDescent="0.25">
      <c r="C218" s="1" t="s">
        <v>31</v>
      </c>
      <c r="D218" s="164">
        <f>IF(AND(E204=0,E207=0),0,E207*E204*3)</f>
        <v>3</v>
      </c>
      <c r="E218" s="162">
        <f>IF(D218=0,0,IF(D218&lt;'Integration Inputs'!$D$82,'Integration Inputs'!$C$91*SUM('Integration Inputs'!$C$69:$H$69),IF(D218&lt;'Integration Inputs'!$F$82,'Integration Inputs'!$D$91*SUM('Integration Inputs'!$C$69:$H$69),'Integration Inputs'!$E$91*SUM('Integration Inputs'!$C$69:$H$69))))</f>
        <v>0</v>
      </c>
      <c r="F218" s="162">
        <f>E218*D225*D226</f>
        <v>0</v>
      </c>
    </row>
    <row r="219" spans="3:6" x14ac:dyDescent="0.25">
      <c r="C219" s="39" t="s">
        <v>32</v>
      </c>
      <c r="D219" s="168">
        <f>IF(AND(E204=0,E208=0),0,(E208*E204*5))</f>
        <v>5</v>
      </c>
      <c r="E219" s="169">
        <f>IF(D219=0,0,IF(D219&lt;'Integration Inputs'!$D$83,'Integration Inputs'!$C$91*SUM('Integration Inputs'!$C$70:$H$70),IF(D219&lt;'Integration Inputs'!$F$83,'Integration Inputs'!$D$91*SUM('Integration Inputs'!$C$70:$H$70),'Integration Inputs'!$E$91*SUM('Integration Inputs'!$C$70:$H$70))))</f>
        <v>0</v>
      </c>
      <c r="F219" s="169">
        <f>E219*D225*D226</f>
        <v>0</v>
      </c>
    </row>
    <row r="220" spans="3:6" x14ac:dyDescent="0.25">
      <c r="C220" s="1" t="s">
        <v>40</v>
      </c>
      <c r="D220" s="164">
        <f>SUM(D212:D213)</f>
        <v>24</v>
      </c>
      <c r="E220" s="162">
        <f>SUM(E212:E213)</f>
        <v>15.942614266471008</v>
      </c>
      <c r="F220" s="162">
        <f>SUM(F212:F213)</f>
        <v>0</v>
      </c>
    </row>
    <row r="221" spans="3:6" x14ac:dyDescent="0.25">
      <c r="C221" s="1" t="s">
        <v>41</v>
      </c>
      <c r="D221" s="164">
        <f>SUM(D214:D215)</f>
        <v>29</v>
      </c>
      <c r="E221" s="162">
        <f>SUM(E214:E215)</f>
        <v>2.3110192960059299</v>
      </c>
      <c r="F221" s="162">
        <f>SUM(F214:F215)</f>
        <v>0</v>
      </c>
    </row>
    <row r="222" spans="3:6" x14ac:dyDescent="0.25">
      <c r="C222" s="39" t="s">
        <v>42</v>
      </c>
      <c r="D222" s="168">
        <f>SUM(D216:D219)</f>
        <v>29</v>
      </c>
      <c r="E222" s="169">
        <f>SUM(E216:E219)</f>
        <v>0</v>
      </c>
      <c r="F222" s="169">
        <f>SUM(F216:F219)</f>
        <v>0</v>
      </c>
    </row>
    <row r="223" spans="3:6" x14ac:dyDescent="0.25">
      <c r="D223" s="164"/>
      <c r="E223" s="162">
        <f>SUM(E212:E219)</f>
        <v>18.253633562476935</v>
      </c>
      <c r="F223" s="162">
        <f>SUM(F212:F219)</f>
        <v>0</v>
      </c>
    </row>
    <row r="224" spans="3:6" ht="15.6" x14ac:dyDescent="0.3">
      <c r="C224" s="171" t="s">
        <v>43</v>
      </c>
      <c r="D224" s="172">
        <f>(AVERAGE(E197:E200)*((E196*5)+(E196*E204))+((AVERAGE(E197:E200)*((E201+E204)/2)*E195)+(E203))+((E206*E202)+(E205*((E201+E204)/2)*3)+(E207*E204*3)+(E208*E204*5)))/3</f>
        <v>27.333333333333332</v>
      </c>
    </row>
    <row r="225" spans="2:7" ht="14.4" x14ac:dyDescent="0.3">
      <c r="C225" s="21" t="s">
        <v>228</v>
      </c>
      <c r="D225" s="179"/>
    </row>
    <row r="226" spans="2:7" x14ac:dyDescent="0.25">
      <c r="C226" s="21" t="s">
        <v>229</v>
      </c>
      <c r="D226" s="175"/>
    </row>
    <row r="227" spans="2:7" ht="15.6" x14ac:dyDescent="0.3">
      <c r="C227" s="171" t="s">
        <v>230</v>
      </c>
      <c r="D227" s="172">
        <f>D224*D225*D226</f>
        <v>0</v>
      </c>
      <c r="E227" s="176">
        <f>SUM(F212:F219)</f>
        <v>0</v>
      </c>
      <c r="F227" s="25" t="s">
        <v>231</v>
      </c>
    </row>
    <row r="228" spans="2:7" ht="15.6" x14ac:dyDescent="0.3">
      <c r="C228" s="178"/>
      <c r="D228" s="172"/>
    </row>
    <row r="229" spans="2:7" x14ac:dyDescent="0.25">
      <c r="B229" s="1" t="str">
        <f>LEFT(B192,1)+1&amp;")."</f>
        <v>7).</v>
      </c>
      <c r="C229" s="149"/>
      <c r="D229" s="149"/>
      <c r="E229" s="149"/>
      <c r="F229" s="149"/>
      <c r="G229" s="149"/>
    </row>
    <row r="230" spans="2:7" x14ac:dyDescent="0.25">
      <c r="C230" s="152" t="s">
        <v>164</v>
      </c>
      <c r="D230" s="152"/>
      <c r="E230" s="153"/>
      <c r="F230" s="153"/>
      <c r="G230" s="153"/>
    </row>
    <row r="231" spans="2:7" ht="17.399999999999999" x14ac:dyDescent="0.3">
      <c r="C231" s="26" t="s">
        <v>170</v>
      </c>
      <c r="D231" s="156" t="s">
        <v>240</v>
      </c>
      <c r="E231" s="157"/>
    </row>
    <row r="232" spans="2:7" x14ac:dyDescent="0.25">
      <c r="C232" s="21" t="s">
        <v>174</v>
      </c>
      <c r="D232" s="59" t="s">
        <v>168</v>
      </c>
      <c r="E232" s="1">
        <f>IF(D232=$I$8,$J$8,IF(D232=$I$9,$J$9,IF(D232=$I$10,$J$10,0)))</f>
        <v>1</v>
      </c>
    </row>
    <row r="233" spans="2:7" x14ac:dyDescent="0.25">
      <c r="C233" s="21" t="s">
        <v>177</v>
      </c>
      <c r="D233" s="59" t="s">
        <v>178</v>
      </c>
      <c r="E233" s="1">
        <f>IF(D233=$I$13,$J$13,IF(D233=$I$14,$J$14,IF(D233=$I$15,$J$15,0)))</f>
        <v>1</v>
      </c>
    </row>
    <row r="234" spans="2:7" x14ac:dyDescent="0.25">
      <c r="C234" s="21" t="s">
        <v>179</v>
      </c>
      <c r="D234" s="59" t="s">
        <v>204</v>
      </c>
      <c r="E234" s="1">
        <f>IF(D234=$I$18,$J$18,IF(D234=$I$19,$J$19,IF(D234=$I$20,$J$20,0)))</f>
        <v>5</v>
      </c>
    </row>
    <row r="235" spans="2:7" x14ac:dyDescent="0.25">
      <c r="C235" s="21" t="s">
        <v>183</v>
      </c>
      <c r="D235" s="59" t="s">
        <v>204</v>
      </c>
      <c r="E235" s="1">
        <f>IF(D235=$I$18,$J$18,IF(D235=$I$19,$J$19,IF(D235=$I$20,$J$20,0)))</f>
        <v>5</v>
      </c>
    </row>
    <row r="236" spans="2:7" x14ac:dyDescent="0.25">
      <c r="C236" s="21" t="s">
        <v>185</v>
      </c>
      <c r="D236" s="59" t="s">
        <v>186</v>
      </c>
      <c r="E236" s="1">
        <f>IF(D236=$I$18,$J$18,IF(D236=$I$19,$J$19,IF(D236=$I$20,$J$20,0)))</f>
        <v>3</v>
      </c>
    </row>
    <row r="237" spans="2:7" x14ac:dyDescent="0.25">
      <c r="C237" s="21" t="s">
        <v>189</v>
      </c>
      <c r="D237" s="59" t="s">
        <v>186</v>
      </c>
      <c r="E237" s="1">
        <f>IF(D237=$I$18,$J$18,IF(D237=$I$19,$J$19,IF(D237=$I$20,$J$20,0)))</f>
        <v>3</v>
      </c>
    </row>
    <row r="238" spans="2:7" x14ac:dyDescent="0.25">
      <c r="C238" s="21" t="s">
        <v>192</v>
      </c>
      <c r="D238" s="59" t="s">
        <v>224</v>
      </c>
      <c r="E238" s="1">
        <f>IF(D238=$I$30,$J$30,IF(D238=$I$31,$J$31,IF(D238=$I$32,$J$32,0)))</f>
        <v>3</v>
      </c>
    </row>
    <row r="239" spans="2:7" x14ac:dyDescent="0.25">
      <c r="C239" s="21" t="s">
        <v>194</v>
      </c>
      <c r="D239" s="59" t="s">
        <v>225</v>
      </c>
      <c r="E239" s="1">
        <f>IF(D239=$L$30,$M$30,IF(D239=$L$31,$M$31,IF(D239=$L$32,$M$32,0)))</f>
        <v>3</v>
      </c>
    </row>
    <row r="240" spans="2:7" x14ac:dyDescent="0.25">
      <c r="C240" s="21" t="s">
        <v>198</v>
      </c>
      <c r="D240" s="59" t="s">
        <v>195</v>
      </c>
      <c r="E240" s="1">
        <f>IF(D240=$L$30,$M$30,IF(D240=$L$31,$M$31,IF(D240=$L$32,$M$32,0)))</f>
        <v>1</v>
      </c>
    </row>
    <row r="241" spans="3:6" x14ac:dyDescent="0.25">
      <c r="C241" s="21" t="s">
        <v>200</v>
      </c>
      <c r="D241" s="59" t="s">
        <v>214</v>
      </c>
      <c r="E241" s="1">
        <f>IF(D241=$I$23,$J$23,IF(D241=$I$24,$J$24,IF(D241=$I$25,$J$25,IF(D241=$I$26,$J$26,IF(D241=$I$27,$J$27,0)))))</f>
        <v>3</v>
      </c>
    </row>
    <row r="242" spans="3:6" x14ac:dyDescent="0.25">
      <c r="C242" s="21" t="s">
        <v>203</v>
      </c>
      <c r="D242" s="59" t="s">
        <v>184</v>
      </c>
      <c r="E242" s="1">
        <f>IF(D242=$L$13,$M$13,IF(D242=$L$14,$M$14,IF(D242=$L$15,$M$15,0)))</f>
        <v>1</v>
      </c>
    </row>
    <row r="243" spans="3:6" x14ac:dyDescent="0.25">
      <c r="C243" s="21" t="s">
        <v>206</v>
      </c>
      <c r="D243" s="59" t="s">
        <v>173</v>
      </c>
      <c r="E243" s="1">
        <f>IF(D243=$L$8,$M$8,IF(D243=$L$9,$M$9,IF(D243=$L$10,$M$10,0)))</f>
        <v>3</v>
      </c>
    </row>
    <row r="244" spans="3:6" x14ac:dyDescent="0.25">
      <c r="C244" s="21" t="s">
        <v>207</v>
      </c>
      <c r="D244" s="59" t="s">
        <v>199</v>
      </c>
      <c r="E244" s="1">
        <f>IF(D244=$L$18,$M$18,IF(D244=$L$19,$M$19,IF(D244=$L$20,$M$20,0)))</f>
        <v>1</v>
      </c>
    </row>
    <row r="245" spans="3:6" x14ac:dyDescent="0.25">
      <c r="C245" s="21" t="s">
        <v>210</v>
      </c>
      <c r="D245" s="59" t="s">
        <v>213</v>
      </c>
      <c r="E245" s="1">
        <f>IF(D245=$L$23,$M$23,IF(D245=$L$24,$M$24,IF(D245=$L$25,$M$25,0)))</f>
        <v>1</v>
      </c>
      <c r="F245" s="1" t="s">
        <v>212</v>
      </c>
    </row>
    <row r="248" spans="3:6" x14ac:dyDescent="0.25">
      <c r="E248" s="39" t="s">
        <v>217</v>
      </c>
      <c r="F248" s="1" t="s">
        <v>218</v>
      </c>
    </row>
    <row r="249" spans="3:6" x14ac:dyDescent="0.25">
      <c r="C249" s="26" t="s">
        <v>25</v>
      </c>
      <c r="D249" s="161">
        <f>IF(AND(E233=0,E234=0,E235=0,E236=0,E237=0),0,E233*5*(AVERAGE(E234:E237)))</f>
        <v>20</v>
      </c>
      <c r="E249" s="162">
        <f>IF(D249=0,0,IF(D249&lt;'Integration Inputs'!$D$76,'Integration Inputs'!$C$91*SUM('Integration Inputs'!$C$63:$H$63),IF(D249&lt;'Integration Inputs'!$F$76,'Integration Inputs'!$D$91*SUM('Integration Inputs'!$C$63:$H$63),'Integration Inputs'!$E$91*SUM('Integration Inputs'!C$63:H$63))))</f>
        <v>12.651149969844976</v>
      </c>
      <c r="F249" s="163">
        <f>E249*D262*D263</f>
        <v>0</v>
      </c>
    </row>
    <row r="250" spans="3:6" x14ac:dyDescent="0.25">
      <c r="C250" s="1" t="s">
        <v>26</v>
      </c>
      <c r="D250" s="164">
        <f>IF(AND(E233=0,E234=0,E241=0),0,E233*E241*(AVERAGE(E234:E237)))</f>
        <v>12</v>
      </c>
      <c r="E250" s="162">
        <f>IF(D250=0,0,IF(D250&lt;'Integration Inputs'!$D$77,'Integration Inputs'!$C$91*SUM('Integration Inputs'!$C$64:$H$64),IF(D250&lt;'Integration Inputs'!$F$77,'Integration Inputs'!$D$91*SUM('Integration Inputs'!$C$64:$H$64),'Integration Inputs'!$E$91*SUM('Integration Inputs'!$C$64:$H$64))))</f>
        <v>3.2914642966260312</v>
      </c>
      <c r="F250" s="162">
        <f>E250*D262*D263</f>
        <v>0</v>
      </c>
    </row>
    <row r="251" spans="3:6" x14ac:dyDescent="0.25">
      <c r="C251" s="1" t="s">
        <v>27</v>
      </c>
      <c r="D251" s="164">
        <f>IF(AND(E232=0,E234=0,E235=0,E236=0,E237=0,E238=0,,E241=0),0,(AVERAGE(E234:E237)*((E238+E241)/2)*E232))</f>
        <v>12</v>
      </c>
      <c r="E251" s="162">
        <f>IF(D251=0,0,IF(D251&lt;'Integration Inputs'!$D$78,'Integration Inputs'!$C$91*SUM('Integration Inputs'!$C$65:$H$65),IF(D251&lt;'Integration Inputs'!$F$78,'Integration Inputs'!$D$91*SUM('Integration Inputs'!$C$65:$H$65),'Integration Inputs'!$E$91*SUM('Integration Inputs'!$C$65:$H$65))))</f>
        <v>0.85186978454503848</v>
      </c>
      <c r="F251" s="162">
        <f>E251*D262*D263</f>
        <v>0</v>
      </c>
    </row>
    <row r="252" spans="3:6" x14ac:dyDescent="0.25">
      <c r="C252" s="1" t="s">
        <v>28</v>
      </c>
      <c r="D252" s="164">
        <f>IF(E240=0,0,E240)</f>
        <v>1</v>
      </c>
      <c r="E252" s="162">
        <f>IF(D252=0,0,IF(D252&lt;'Integration Inputs'!$D$79,'Integration Inputs'!$C$91*SUM('Integration Inputs'!$C$66:$H$66),IF(D252&lt;'Integration Inputs'!$F$79,'Integration Inputs'!$D$91*SUM('Integration Inputs'!$C$66:$H$66),'Integration Inputs'!$E$91*SUM('Integration Inputs'!$C$66:$H$66))))</f>
        <v>0.97276634097392756</v>
      </c>
      <c r="F252" s="162">
        <f>E252*D262*D263</f>
        <v>0</v>
      </c>
    </row>
    <row r="253" spans="3:6" x14ac:dyDescent="0.25">
      <c r="C253" s="1" t="s">
        <v>29</v>
      </c>
      <c r="D253" s="164">
        <f>IF(AND(E243=0,E239=0),0,E243*E239)</f>
        <v>9</v>
      </c>
      <c r="E253" s="162">
        <f>IF(D253=0,0,IF(D253&lt;'Integration Inputs'!$D$80,'Integration Inputs'!$C$91*SUM('Integration Inputs'!$C$67:$H$67),IF(D253&lt;'Integration Inputs'!$F$80,'Integration Inputs'!$D$91*SUM('Integration Inputs'!$C$67:$H$67),'Integration Inputs'!$E$91*SUM('Integration Inputs'!$C$67:$H$67))))</f>
        <v>0</v>
      </c>
      <c r="F253" s="162">
        <f>E253*D262*D263</f>
        <v>0</v>
      </c>
    </row>
    <row r="254" spans="3:6" x14ac:dyDescent="0.25">
      <c r="C254" s="1" t="s">
        <v>30</v>
      </c>
      <c r="D254" s="164">
        <f>IF(AND(E238=0,E241=0,E242=0),0,E242*((E238+E241)/2)*3)</f>
        <v>9</v>
      </c>
      <c r="E254" s="162">
        <f>IF(D254=0,0,IF(D254&lt;'Integration Inputs'!$D$81,'Integration Inputs'!$C$91*SUM('Integration Inputs'!$C$68:$H$68),IF(D254&lt;'Integration Inputs'!$F$81,'Integration Inputs'!$D$91*SUM('Integration Inputs'!$C$68:$H$68),'Integration Inputs'!$E$91*SUM('Integration Inputs'!$C$68:$H$68))))</f>
        <v>0</v>
      </c>
      <c r="F254" s="162">
        <f>E254*D262*D263</f>
        <v>0</v>
      </c>
    </row>
    <row r="255" spans="3:6" x14ac:dyDescent="0.25">
      <c r="C255" s="1" t="s">
        <v>31</v>
      </c>
      <c r="D255" s="164">
        <f>IF(AND(E241=0,E244=0),0,E244*E241*3)</f>
        <v>9</v>
      </c>
      <c r="E255" s="162">
        <f>IF(D255=0,0,IF(D255&lt;'Integration Inputs'!$D$82,'Integration Inputs'!$C$91*SUM('Integration Inputs'!$C$69:$H$69),IF(D255&lt;'Integration Inputs'!$F$82,'Integration Inputs'!$D$91*SUM('Integration Inputs'!$C$69:$H$69),'Integration Inputs'!$E$91*SUM('Integration Inputs'!$C$69:$H$69))))</f>
        <v>0</v>
      </c>
      <c r="F255" s="162">
        <f>E255*D262*D263</f>
        <v>0</v>
      </c>
    </row>
    <row r="256" spans="3:6" x14ac:dyDescent="0.25">
      <c r="C256" s="39" t="s">
        <v>32</v>
      </c>
      <c r="D256" s="168">
        <f>IF(AND(E241=0,E245=0),0,(E245*E241*5))</f>
        <v>15</v>
      </c>
      <c r="E256" s="169">
        <f>IF(D256=0,0,IF(D256&lt;'Integration Inputs'!$D$83,'Integration Inputs'!$C$91*SUM('Integration Inputs'!$C$70:$H$70),IF(D256&lt;'Integration Inputs'!$F$83,'Integration Inputs'!$D$91*SUM('Integration Inputs'!$C$70:$H$70),'Integration Inputs'!$E$91*SUM('Integration Inputs'!$C$70:$H$70))))</f>
        <v>0</v>
      </c>
      <c r="F256" s="169">
        <f>E256*D262*D263</f>
        <v>0</v>
      </c>
    </row>
    <row r="257" spans="2:7" x14ac:dyDescent="0.25">
      <c r="C257" s="1" t="s">
        <v>40</v>
      </c>
      <c r="D257" s="164">
        <f>SUM(D249:D250)</f>
        <v>32</v>
      </c>
      <c r="E257" s="162">
        <f>SUM(E249:E250)</f>
        <v>15.942614266471008</v>
      </c>
      <c r="F257" s="162">
        <f>SUM(F249:F250)</f>
        <v>0</v>
      </c>
    </row>
    <row r="258" spans="2:7" x14ac:dyDescent="0.25">
      <c r="C258" s="1" t="s">
        <v>41</v>
      </c>
      <c r="D258" s="164">
        <f>SUM(D251:D252)</f>
        <v>13</v>
      </c>
      <c r="E258" s="162">
        <f>SUM(E251:E252)</f>
        <v>1.824636125518966</v>
      </c>
      <c r="F258" s="162">
        <f>SUM(F251:F252)</f>
        <v>0</v>
      </c>
    </row>
    <row r="259" spans="2:7" x14ac:dyDescent="0.25">
      <c r="C259" s="39" t="s">
        <v>42</v>
      </c>
      <c r="D259" s="168">
        <f>SUM(D253:D256)</f>
        <v>42</v>
      </c>
      <c r="E259" s="169">
        <f>SUM(E253:E256)</f>
        <v>0</v>
      </c>
      <c r="F259" s="169">
        <f>SUM(F253:F256)</f>
        <v>0</v>
      </c>
    </row>
    <row r="260" spans="2:7" x14ac:dyDescent="0.25">
      <c r="D260" s="164"/>
      <c r="E260" s="162">
        <f>SUM(E249:E256)</f>
        <v>17.767250391989972</v>
      </c>
      <c r="F260" s="162">
        <f>SUM(F249:F256)</f>
        <v>0</v>
      </c>
    </row>
    <row r="261" spans="2:7" ht="15.6" x14ac:dyDescent="0.3">
      <c r="C261" s="171" t="s">
        <v>43</v>
      </c>
      <c r="D261" s="172">
        <f>(AVERAGE(E234:E237)*((E233*5)+(E233*E241))+((AVERAGE(E234:E237)*((E238+E241)/2)*E232)+(E240))+((E243*E239)+(E242*((E238+E241)/2)*3)+(E244*E241*3)+(E245*E241*5)))/3</f>
        <v>29</v>
      </c>
    </row>
    <row r="262" spans="2:7" ht="14.4" x14ac:dyDescent="0.3">
      <c r="C262" s="21" t="s">
        <v>228</v>
      </c>
      <c r="D262" s="174"/>
    </row>
    <row r="263" spans="2:7" x14ac:dyDescent="0.25">
      <c r="C263" s="21" t="s">
        <v>229</v>
      </c>
      <c r="D263" s="175"/>
    </row>
    <row r="264" spans="2:7" ht="15.6" x14ac:dyDescent="0.3">
      <c r="C264" s="171" t="s">
        <v>230</v>
      </c>
      <c r="D264" s="172">
        <f>D261*D262*D263</f>
        <v>0</v>
      </c>
      <c r="E264" s="176">
        <f>SUM(F249:F256)</f>
        <v>0</v>
      </c>
      <c r="F264" s="25" t="s">
        <v>231</v>
      </c>
    </row>
    <row r="265" spans="2:7" ht="15.6" x14ac:dyDescent="0.3">
      <c r="C265" s="178"/>
      <c r="D265" s="172"/>
    </row>
    <row r="266" spans="2:7" x14ac:dyDescent="0.25">
      <c r="B266" s="1" t="str">
        <f>LEFT(B229,1)+1&amp;")."</f>
        <v>8).</v>
      </c>
      <c r="C266" s="149"/>
      <c r="D266" s="149"/>
      <c r="E266" s="149"/>
      <c r="F266" s="149"/>
      <c r="G266" s="149"/>
    </row>
    <row r="267" spans="2:7" x14ac:dyDescent="0.25">
      <c r="C267" s="152" t="s">
        <v>164</v>
      </c>
      <c r="D267" s="152"/>
      <c r="E267" s="153"/>
      <c r="F267" s="153"/>
      <c r="G267" s="153"/>
    </row>
    <row r="268" spans="2:7" ht="17.399999999999999" x14ac:dyDescent="0.3">
      <c r="C268" s="26" t="s">
        <v>170</v>
      </c>
      <c r="D268" s="156" t="s">
        <v>241</v>
      </c>
      <c r="E268" s="157"/>
    </row>
    <row r="269" spans="2:7" x14ac:dyDescent="0.25">
      <c r="C269" s="21" t="s">
        <v>174</v>
      </c>
      <c r="D269" s="59" t="s">
        <v>168</v>
      </c>
      <c r="E269" s="1">
        <f>IF(D269=$I$8,$J$8,IF(D269=$I$9,$J$9,IF(D269=$I$10,$J$10,0)))</f>
        <v>1</v>
      </c>
    </row>
    <row r="270" spans="2:7" x14ac:dyDescent="0.25">
      <c r="C270" s="21" t="s">
        <v>177</v>
      </c>
      <c r="D270" s="59" t="s">
        <v>178</v>
      </c>
      <c r="E270" s="1">
        <f>IF(D270=$I$13,$J$13,IF(D270=$I$14,$J$14,IF(D270=$I$15,$J$15,0)))</f>
        <v>1</v>
      </c>
    </row>
    <row r="271" spans="2:7" x14ac:dyDescent="0.25">
      <c r="C271" s="21" t="s">
        <v>179</v>
      </c>
      <c r="D271" s="59" t="s">
        <v>180</v>
      </c>
      <c r="E271" s="1">
        <f>IF(D271=$I$18,$J$18,IF(D271=$I$19,$J$19,IF(D271=$I$20,$J$20,0)))</f>
        <v>1</v>
      </c>
    </row>
    <row r="272" spans="2:7" x14ac:dyDescent="0.25">
      <c r="C272" s="21" t="s">
        <v>183</v>
      </c>
      <c r="D272" s="59" t="s">
        <v>180</v>
      </c>
      <c r="E272" s="1">
        <f>IF(D272=$I$18,$J$18,IF(D272=$I$19,$J$19,IF(D272=$I$20,$J$20,0)))</f>
        <v>1</v>
      </c>
    </row>
    <row r="273" spans="3:6" x14ac:dyDescent="0.25">
      <c r="C273" s="21" t="s">
        <v>185</v>
      </c>
      <c r="D273" s="59" t="s">
        <v>186</v>
      </c>
      <c r="E273" s="1">
        <f>IF(D273=$I$18,$J$18,IF(D273=$I$19,$J$19,IF(D273=$I$20,$J$20,0)))</f>
        <v>3</v>
      </c>
    </row>
    <row r="274" spans="3:6" x14ac:dyDescent="0.25">
      <c r="C274" s="21" t="s">
        <v>189</v>
      </c>
      <c r="D274" s="59" t="s">
        <v>180</v>
      </c>
      <c r="E274" s="1">
        <f>IF(D274=$I$18,$J$18,IF(D274=$I$19,$J$19,IF(D274=$I$20,$J$20,0)))</f>
        <v>1</v>
      </c>
    </row>
    <row r="275" spans="3:6" x14ac:dyDescent="0.25">
      <c r="C275" s="21" t="s">
        <v>192</v>
      </c>
      <c r="D275" s="59" t="s">
        <v>193</v>
      </c>
      <c r="E275" s="1">
        <f>IF(D275=$I$30,$J$30,IF(D275=$I$31,$J$31,IF(D275=$I$32,$J$32,0)))</f>
        <v>1</v>
      </c>
    </row>
    <row r="276" spans="3:6" x14ac:dyDescent="0.25">
      <c r="C276" s="21" t="s">
        <v>194</v>
      </c>
      <c r="D276" s="59" t="s">
        <v>195</v>
      </c>
      <c r="E276" s="1">
        <f>IF(D276=$L$30,$M$30,IF(D276=$L$31,$M$31,IF(D276=$L$32,$M$32,0)))</f>
        <v>1</v>
      </c>
    </row>
    <row r="277" spans="3:6" x14ac:dyDescent="0.25">
      <c r="C277" s="21" t="s">
        <v>198</v>
      </c>
      <c r="D277" s="59" t="s">
        <v>195</v>
      </c>
      <c r="E277" s="1">
        <f>IF(D277=$L$30,$M$30,IF(D277=$L$31,$M$31,IF(D277=$L$32,$M$32,0)))</f>
        <v>1</v>
      </c>
    </row>
    <row r="278" spans="3:6" x14ac:dyDescent="0.25">
      <c r="C278" s="21" t="s">
        <v>200</v>
      </c>
      <c r="D278" s="59" t="s">
        <v>201</v>
      </c>
      <c r="E278" s="1">
        <f>IF(D278=$I$23,$J$23,IF(D278=$I$24,$J$24,IF(D278=$I$25,$J$25,IF(D278=$I$26,$J$26,IF(D278=$I$27,$J$27,0)))))</f>
        <v>1</v>
      </c>
    </row>
    <row r="279" spans="3:6" x14ac:dyDescent="0.25">
      <c r="C279" s="21" t="s">
        <v>203</v>
      </c>
      <c r="D279" s="59" t="s">
        <v>184</v>
      </c>
      <c r="E279" s="1">
        <f>IF(D279=$L$13,$M$13,IF(D279=$L$14,$M$14,IF(D279=$L$15,$M$15,0)))</f>
        <v>1</v>
      </c>
    </row>
    <row r="280" spans="3:6" x14ac:dyDescent="0.25">
      <c r="C280" s="21" t="s">
        <v>206</v>
      </c>
      <c r="D280" s="59" t="s">
        <v>173</v>
      </c>
      <c r="E280" s="1">
        <f>IF(D280=$L$8,$M$8,IF(D280=$L$9,$M$9,IF(D280=$L$10,$M$10,0)))</f>
        <v>3</v>
      </c>
    </row>
    <row r="281" spans="3:6" x14ac:dyDescent="0.25">
      <c r="C281" s="21" t="s">
        <v>207</v>
      </c>
      <c r="D281" s="59" t="s">
        <v>199</v>
      </c>
      <c r="E281" s="1">
        <f>IF(D281=$L$18,$M$18,IF(D281=$L$19,$M$19,IF(D281=$L$20,$M$20,0)))</f>
        <v>1</v>
      </c>
    </row>
    <row r="282" spans="3:6" x14ac:dyDescent="0.25">
      <c r="C282" s="21" t="s">
        <v>210</v>
      </c>
      <c r="D282" s="59" t="s">
        <v>213</v>
      </c>
      <c r="E282" s="1">
        <f>IF(D282=$L$23,$M$23,IF(D282=$L$24,$M$24,IF(D282=$L$25,$M$25,0)))</f>
        <v>1</v>
      </c>
      <c r="F282" s="1" t="s">
        <v>212</v>
      </c>
    </row>
    <row r="285" spans="3:6" x14ac:dyDescent="0.25">
      <c r="E285" s="39" t="s">
        <v>217</v>
      </c>
      <c r="F285" s="1" t="s">
        <v>218</v>
      </c>
    </row>
    <row r="286" spans="3:6" x14ac:dyDescent="0.25">
      <c r="C286" s="26" t="s">
        <v>25</v>
      </c>
      <c r="D286" s="161">
        <f>IF(AND(E270=0,E271=0,E272=0,E273=0,E274=0),0,E270*5*(AVERAGE(E271:E274)))</f>
        <v>7.5</v>
      </c>
      <c r="E286" s="162">
        <f>IF(D286=0,0,IF(D286&lt;'Integration Inputs'!$D$76,'Integration Inputs'!$C$91*SUM('Integration Inputs'!$C$63:$H$63),IF(D286&lt;'Integration Inputs'!$F$76,'Integration Inputs'!$D$91*SUM('Integration Inputs'!$C$63:$H$63),'Integration Inputs'!$E$91*SUM('Integration Inputs'!C$63:H$63))))</f>
        <v>12.651149969844976</v>
      </c>
      <c r="F286" s="163">
        <f>E286*D299*D300</f>
        <v>0</v>
      </c>
    </row>
    <row r="287" spans="3:6" x14ac:dyDescent="0.25">
      <c r="C287" s="1" t="s">
        <v>26</v>
      </c>
      <c r="D287" s="164">
        <f>IF(AND(E270=0,E271=0,E278=0),0,E270*E278*(AVERAGE(E271:E274)))</f>
        <v>1.5</v>
      </c>
      <c r="E287" s="162">
        <f>IF(D287=0,0,IF(D287&lt;'Integration Inputs'!$D$77,'Integration Inputs'!$C$91*SUM('Integration Inputs'!$C$64:$H$64),IF(D287&lt;'Integration Inputs'!$F$77,'Integration Inputs'!$D$91*SUM('Integration Inputs'!$C$64:$H$64),'Integration Inputs'!$E$91*SUM('Integration Inputs'!$C$64:$H$64))))</f>
        <v>3.2914642966260312</v>
      </c>
      <c r="F287" s="162">
        <f>E287*D299*D300</f>
        <v>0</v>
      </c>
    </row>
    <row r="288" spans="3:6" x14ac:dyDescent="0.25">
      <c r="C288" s="1" t="s">
        <v>27</v>
      </c>
      <c r="D288" s="164">
        <f>IF(AND(E269=0,E271=0,E272=0,E273=0,E274=0,E275=0,,E278=0),0,(AVERAGE(E271:E274)*((E275+E278)/2)*E269))</f>
        <v>1.5</v>
      </c>
      <c r="E288" s="162">
        <f>IF(D288=0,0,IF(D288&lt;'Integration Inputs'!$D$78,'Integration Inputs'!$C$91*SUM('Integration Inputs'!$C$65:$H$65),IF(D288&lt;'Integration Inputs'!$F$78,'Integration Inputs'!$D$91*SUM('Integration Inputs'!$C$65:$H$65),'Integration Inputs'!$E$91*SUM('Integration Inputs'!$C$65:$H$65))))</f>
        <v>0.85186978454503848</v>
      </c>
      <c r="F288" s="162">
        <f>E288*D299*D300</f>
        <v>0</v>
      </c>
    </row>
    <row r="289" spans="2:7" x14ac:dyDescent="0.25">
      <c r="C289" s="1" t="s">
        <v>28</v>
      </c>
      <c r="D289" s="164">
        <f>IF(E277=0,0,E277)</f>
        <v>1</v>
      </c>
      <c r="E289" s="162">
        <f>IF(D289=0,0,IF(D289&lt;'Integration Inputs'!$D$79,'Integration Inputs'!$C$91*SUM('Integration Inputs'!$C$66:$H$66),IF(D289&lt;'Integration Inputs'!$F$79,'Integration Inputs'!$D$91*SUM('Integration Inputs'!$C$66:$H$66),'Integration Inputs'!$E$91*SUM('Integration Inputs'!$C$66:$H$66))))</f>
        <v>0.97276634097392756</v>
      </c>
      <c r="F289" s="162">
        <f>E289*D299*D300</f>
        <v>0</v>
      </c>
    </row>
    <row r="290" spans="2:7" x14ac:dyDescent="0.25">
      <c r="C290" s="1" t="s">
        <v>29</v>
      </c>
      <c r="D290" s="164">
        <f>IF(AND(E280=0,E276=0),0,E280*E276)</f>
        <v>3</v>
      </c>
      <c r="E290" s="162">
        <f>IF(D290=0,0,IF(D290&lt;'Integration Inputs'!$D$80,'Integration Inputs'!$C$91*SUM('Integration Inputs'!$C$67:$H$67),IF(D290&lt;'Integration Inputs'!$F$80,'Integration Inputs'!$D$91*SUM('Integration Inputs'!$C$67:$H$67),'Integration Inputs'!$E$91*SUM('Integration Inputs'!$C$67:$H$67))))</f>
        <v>0</v>
      </c>
      <c r="F290" s="162">
        <f>E290*D299*D300</f>
        <v>0</v>
      </c>
    </row>
    <row r="291" spans="2:7" x14ac:dyDescent="0.25">
      <c r="C291" s="1" t="s">
        <v>30</v>
      </c>
      <c r="D291" s="164">
        <f>IF(AND(E275=0,E278=0,E279=0),0,E279*((E275+E278)/2)*3)</f>
        <v>3</v>
      </c>
      <c r="E291" s="162">
        <f>IF(D291=0,0,IF(D291&lt;'Integration Inputs'!$D$81,'Integration Inputs'!$C$91*SUM('Integration Inputs'!$C$68:$H$68),IF(D291&lt;'Integration Inputs'!$F$81,'Integration Inputs'!$D$91*SUM('Integration Inputs'!$C$68:$H$68),'Integration Inputs'!$E$91*SUM('Integration Inputs'!$C$68:$H$68))))</f>
        <v>0</v>
      </c>
      <c r="F291" s="162">
        <f>E291*D299*D300</f>
        <v>0</v>
      </c>
    </row>
    <row r="292" spans="2:7" x14ac:dyDescent="0.25">
      <c r="C292" s="1" t="s">
        <v>31</v>
      </c>
      <c r="D292" s="164">
        <f>IF(AND(E278=0,E281=0),0,E281*E278*3)</f>
        <v>3</v>
      </c>
      <c r="E292" s="162">
        <f>IF(D292=0,0,IF(D292&lt;'Integration Inputs'!$D$82,'Integration Inputs'!$C$91*SUM('Integration Inputs'!$C$69:$H$69),IF(D292&lt;'Integration Inputs'!$F$82,'Integration Inputs'!$D$91*SUM('Integration Inputs'!$C$69:$H$69),'Integration Inputs'!$E$91*SUM('Integration Inputs'!$C$69:$H$69))))</f>
        <v>0</v>
      </c>
      <c r="F292" s="162">
        <f>E292*D299*D300</f>
        <v>0</v>
      </c>
    </row>
    <row r="293" spans="2:7" x14ac:dyDescent="0.25">
      <c r="C293" s="39" t="s">
        <v>32</v>
      </c>
      <c r="D293" s="168">
        <f>IF(AND(E278=0,E282=0),0,(E282*E278*5))</f>
        <v>5</v>
      </c>
      <c r="E293" s="169">
        <f>IF(D293=0,0,IF(D293&lt;'Integration Inputs'!$D$83,'Integration Inputs'!$C$91*SUM('Integration Inputs'!$C$70:$H$70),IF(D293&lt;'Integration Inputs'!$F$83,'Integration Inputs'!$D$91*SUM('Integration Inputs'!$C$70:$H$70),'Integration Inputs'!$E$91*SUM('Integration Inputs'!$C$70:$H$70))))</f>
        <v>0</v>
      </c>
      <c r="F293" s="169">
        <f>E293*D299*D300</f>
        <v>0</v>
      </c>
    </row>
    <row r="294" spans="2:7" x14ac:dyDescent="0.25">
      <c r="C294" s="1" t="s">
        <v>40</v>
      </c>
      <c r="D294" s="164">
        <f>SUM(D286:D287)</f>
        <v>9</v>
      </c>
      <c r="E294" s="162">
        <f>SUM(E286:E287)</f>
        <v>15.942614266471008</v>
      </c>
      <c r="F294" s="162">
        <f>SUM(F286:F287)</f>
        <v>0</v>
      </c>
    </row>
    <row r="295" spans="2:7" x14ac:dyDescent="0.25">
      <c r="C295" s="1" t="s">
        <v>41</v>
      </c>
      <c r="D295" s="164">
        <f>SUM(D288:D289)</f>
        <v>2.5</v>
      </c>
      <c r="E295" s="162">
        <f>SUM(E288:E289)</f>
        <v>1.824636125518966</v>
      </c>
      <c r="F295" s="162">
        <f>SUM(F288:F289)</f>
        <v>0</v>
      </c>
    </row>
    <row r="296" spans="2:7" x14ac:dyDescent="0.25">
      <c r="C296" s="39" t="s">
        <v>42</v>
      </c>
      <c r="D296" s="168">
        <f>SUM(D290:D293)</f>
        <v>14</v>
      </c>
      <c r="E296" s="169">
        <f>SUM(E290:E293)</f>
        <v>0</v>
      </c>
      <c r="F296" s="169">
        <f>SUM(F290:F293)</f>
        <v>0</v>
      </c>
    </row>
    <row r="297" spans="2:7" x14ac:dyDescent="0.25">
      <c r="D297" s="164"/>
      <c r="E297" s="162">
        <f>SUM(E286:E293)</f>
        <v>17.767250391989972</v>
      </c>
      <c r="F297" s="162">
        <f>SUM(F286:F293)</f>
        <v>0</v>
      </c>
    </row>
    <row r="298" spans="2:7" ht="15.6" x14ac:dyDescent="0.3">
      <c r="C298" s="171" t="s">
        <v>43</v>
      </c>
      <c r="D298" s="172">
        <f>(AVERAGE(E271:E274)*((E270*5)+(E270*E278))+((AVERAGE(E271:E274)*((E275+E278)/2)*E269)+(E277))+((E280*E276)+(E279*((E275+E278)/2)*3)+(E281*E278*3)+(E282*E278*5)))/3</f>
        <v>8.5</v>
      </c>
    </row>
    <row r="299" spans="2:7" ht="14.4" x14ac:dyDescent="0.3">
      <c r="C299" s="21" t="s">
        <v>228</v>
      </c>
      <c r="D299" s="179"/>
    </row>
    <row r="300" spans="2:7" x14ac:dyDescent="0.25">
      <c r="C300" s="21" t="s">
        <v>229</v>
      </c>
      <c r="D300" s="175"/>
    </row>
    <row r="301" spans="2:7" ht="15.6" x14ac:dyDescent="0.3">
      <c r="C301" s="171" t="s">
        <v>230</v>
      </c>
      <c r="D301" s="172">
        <f>D298*D299*D300</f>
        <v>0</v>
      </c>
      <c r="E301" s="176">
        <f>SUM(F286:F293)</f>
        <v>0</v>
      </c>
      <c r="F301" s="25" t="s">
        <v>231</v>
      </c>
    </row>
    <row r="302" spans="2:7" ht="15.6" x14ac:dyDescent="0.3">
      <c r="C302" s="178"/>
      <c r="D302" s="172"/>
    </row>
    <row r="303" spans="2:7" x14ac:dyDescent="0.25">
      <c r="B303" s="1" t="str">
        <f>LEFT(B266,1)+1&amp;")."</f>
        <v>9).</v>
      </c>
      <c r="C303" s="149"/>
      <c r="D303" s="149"/>
      <c r="E303" s="149"/>
      <c r="F303" s="149"/>
      <c r="G303" s="149"/>
    </row>
    <row r="304" spans="2:7" x14ac:dyDescent="0.25">
      <c r="C304" s="152" t="s">
        <v>164</v>
      </c>
      <c r="D304" s="152"/>
      <c r="E304" s="153"/>
      <c r="F304" s="153"/>
      <c r="G304" s="153"/>
    </row>
    <row r="305" spans="3:7" ht="17.399999999999999" x14ac:dyDescent="0.3">
      <c r="C305" s="26" t="s">
        <v>170</v>
      </c>
      <c r="D305" s="156" t="s">
        <v>242</v>
      </c>
      <c r="E305" s="157"/>
      <c r="G305" s="132"/>
    </row>
    <row r="306" spans="3:7" x14ac:dyDescent="0.25">
      <c r="C306" s="21" t="s">
        <v>174</v>
      </c>
      <c r="D306" s="59" t="s">
        <v>175</v>
      </c>
      <c r="E306" s="1">
        <f>IF(D306=$I$8,$J$8,IF(D306=$I$9,$J$9,IF(D306=$I$10,$J$10,0)))</f>
        <v>3</v>
      </c>
    </row>
    <row r="307" spans="3:7" x14ac:dyDescent="0.25">
      <c r="C307" s="21" t="s">
        <v>177</v>
      </c>
      <c r="D307" s="59" t="s">
        <v>178</v>
      </c>
      <c r="E307" s="1">
        <f>IF(D307=$I$13,$J$13,IF(D307=$I$14,$J$14,IF(D307=$I$15,$J$15,0)))</f>
        <v>1</v>
      </c>
    </row>
    <row r="308" spans="3:7" x14ac:dyDescent="0.25">
      <c r="C308" s="21" t="s">
        <v>179</v>
      </c>
      <c r="D308" s="59" t="s">
        <v>204</v>
      </c>
      <c r="E308" s="1">
        <f>IF(D308=$I$18,$J$18,IF(D308=$I$19,$J$19,IF(D308=$I$20,$J$20,0)))</f>
        <v>5</v>
      </c>
    </row>
    <row r="309" spans="3:7" x14ac:dyDescent="0.25">
      <c r="C309" s="21" t="s">
        <v>183</v>
      </c>
      <c r="D309" s="59" t="s">
        <v>204</v>
      </c>
      <c r="E309" s="1">
        <f>IF(D309=$I$18,$J$18,IF(D309=$I$19,$J$19,IF(D309=$I$20,$J$20,0)))</f>
        <v>5</v>
      </c>
    </row>
    <row r="310" spans="3:7" x14ac:dyDescent="0.25">
      <c r="C310" s="21" t="s">
        <v>185</v>
      </c>
      <c r="D310" s="59" t="s">
        <v>186</v>
      </c>
      <c r="E310" s="1">
        <f>IF(D310=$I$18,$J$18,IF(D310=$I$19,$J$19,IF(D310=$I$20,$J$20,0)))</f>
        <v>3</v>
      </c>
    </row>
    <row r="311" spans="3:7" x14ac:dyDescent="0.25">
      <c r="C311" s="21" t="s">
        <v>189</v>
      </c>
      <c r="D311" s="59" t="s">
        <v>180</v>
      </c>
      <c r="E311" s="1">
        <f>IF(D311=$I$18,$J$18,IF(D311=$I$19,$J$19,IF(D311=$I$20,$J$20,0)))</f>
        <v>1</v>
      </c>
    </row>
    <row r="312" spans="3:7" x14ac:dyDescent="0.25">
      <c r="C312" s="21" t="s">
        <v>192</v>
      </c>
      <c r="D312" s="59" t="s">
        <v>193</v>
      </c>
      <c r="E312" s="1">
        <f>IF(D312=$I$30,$J$30,IF(D312=$I$31,$J$31,IF(D312=$I$32,$J$32,0)))</f>
        <v>1</v>
      </c>
    </row>
    <row r="313" spans="3:7" x14ac:dyDescent="0.25">
      <c r="C313" s="21" t="s">
        <v>194</v>
      </c>
      <c r="D313" s="59" t="s">
        <v>195</v>
      </c>
      <c r="E313" s="1">
        <f>IF(D313=$L$30,$M$30,IF(D313=$L$31,$M$31,IF(D313=$L$32,$M$32,0)))</f>
        <v>1</v>
      </c>
    </row>
    <row r="314" spans="3:7" x14ac:dyDescent="0.25">
      <c r="C314" s="21" t="s">
        <v>198</v>
      </c>
      <c r="D314" s="59" t="s">
        <v>195</v>
      </c>
      <c r="E314" s="1">
        <f>IF(D314=$L$30,$M$30,IF(D314=$L$31,$M$31,IF(D314=$L$32,$M$32,0)))</f>
        <v>1</v>
      </c>
    </row>
    <row r="315" spans="3:7" x14ac:dyDescent="0.25">
      <c r="C315" s="21" t="s">
        <v>200</v>
      </c>
      <c r="D315" s="59" t="s">
        <v>201</v>
      </c>
      <c r="E315" s="1">
        <f>IF(D315=$I$23,$J$23,IF(D315=$I$24,$J$24,IF(D315=$I$25,$J$25,IF(D315=$I$26,$J$26,IF(D315=$I$27,$J$27,0)))))</f>
        <v>1</v>
      </c>
      <c r="F315" s="1" t="s">
        <v>243</v>
      </c>
    </row>
    <row r="316" spans="3:7" x14ac:dyDescent="0.25">
      <c r="C316" s="21" t="s">
        <v>203</v>
      </c>
      <c r="D316" s="59" t="s">
        <v>184</v>
      </c>
      <c r="E316" s="1">
        <f>IF(D316=$L$13,$M$13,IF(D316=$L$14,$M$14,IF(D316=$L$15,$M$15,0)))</f>
        <v>1</v>
      </c>
    </row>
    <row r="317" spans="3:7" x14ac:dyDescent="0.25">
      <c r="C317" s="21" t="s">
        <v>206</v>
      </c>
      <c r="D317" s="59" t="s">
        <v>173</v>
      </c>
      <c r="E317" s="1">
        <f>IF(D317=$L$8,$M$8,IF(D317=$L$9,$M$9,IF(D317=$L$10,$M$10,0)))</f>
        <v>3</v>
      </c>
    </row>
    <row r="318" spans="3:7" x14ac:dyDescent="0.25">
      <c r="C318" s="21" t="s">
        <v>207</v>
      </c>
      <c r="D318" s="59" t="s">
        <v>199</v>
      </c>
      <c r="E318" s="1">
        <f>IF(D318=$L$18,$M$18,IF(D318=$L$19,$M$19,IF(D318=$L$20,$M$20,0)))</f>
        <v>1</v>
      </c>
    </row>
    <row r="319" spans="3:7" x14ac:dyDescent="0.25">
      <c r="C319" s="21" t="s">
        <v>210</v>
      </c>
      <c r="D319" s="59" t="s">
        <v>213</v>
      </c>
      <c r="E319" s="1">
        <f>IF(D319=$L$23,$M$23,IF(D319=$L$24,$M$24,IF(D319=$L$25,$M$25,0)))</f>
        <v>1</v>
      </c>
    </row>
    <row r="322" spans="3:6" x14ac:dyDescent="0.25">
      <c r="E322" s="39" t="s">
        <v>217</v>
      </c>
      <c r="F322" s="1" t="s">
        <v>218</v>
      </c>
    </row>
    <row r="323" spans="3:6" x14ac:dyDescent="0.25">
      <c r="C323" s="26" t="s">
        <v>25</v>
      </c>
      <c r="D323" s="161">
        <f>IF(AND(E307=0,E308=0,E309=0,E310=0,E311=0),0,E307*5*(AVERAGE(E308:E311)))</f>
        <v>17.5</v>
      </c>
      <c r="E323" s="162">
        <f>IF(D323=0,0,IF(D323&lt;'Integration Inputs'!$D$76,'Integration Inputs'!$C$91*SUM('Integration Inputs'!$C$63:$H$63),IF(D323&lt;'Integration Inputs'!$F$76,'Integration Inputs'!$D$91*SUM('Integration Inputs'!$C$63:$H$63),'Integration Inputs'!$E$91*SUM('Integration Inputs'!C$63:H$63))))</f>
        <v>12.651149969844976</v>
      </c>
      <c r="F323" s="163">
        <f>E323*D336*D337</f>
        <v>0</v>
      </c>
    </row>
    <row r="324" spans="3:6" x14ac:dyDescent="0.25">
      <c r="C324" s="1" t="s">
        <v>26</v>
      </c>
      <c r="D324" s="164">
        <f>IF(AND(E307=0,E308=0,E315=0),0,E307*E315*(AVERAGE(E308:E311)))</f>
        <v>3.5</v>
      </c>
      <c r="E324" s="162">
        <f>IF(D324=0,0,IF(D324&lt;'Integration Inputs'!$D$77,'Integration Inputs'!$C$91*SUM('Integration Inputs'!$C$64:$H$64),IF(D324&lt;'Integration Inputs'!$F$77,'Integration Inputs'!$D$91*SUM('Integration Inputs'!$C$64:$H$64),'Integration Inputs'!$E$91*SUM('Integration Inputs'!$C$64:$H$64))))</f>
        <v>3.2914642966260312</v>
      </c>
      <c r="F324" s="162">
        <f>E324*D336*D337</f>
        <v>0</v>
      </c>
    </row>
    <row r="325" spans="3:6" x14ac:dyDescent="0.25">
      <c r="C325" s="1" t="s">
        <v>27</v>
      </c>
      <c r="D325" s="164">
        <f>IF(AND(E306=0,E308=0,E309=0,E310=0,E311=0,E312=0,,E315=0),0,(AVERAGE(E308:E311)*((E312+E315)/2)*E306))</f>
        <v>10.5</v>
      </c>
      <c r="E325" s="162">
        <f>IF(D325=0,0,IF(D325&lt;'Integration Inputs'!$D$78,'Integration Inputs'!$C$91*SUM('Integration Inputs'!$C$65:$H$65),IF(D325&lt;'Integration Inputs'!$F$78,'Integration Inputs'!$D$91*SUM('Integration Inputs'!$C$65:$H$65),'Integration Inputs'!$E$91*SUM('Integration Inputs'!$C$65:$H$65))))</f>
        <v>0.85186978454503848</v>
      </c>
      <c r="F325" s="162">
        <f>E325*D336*D337</f>
        <v>0</v>
      </c>
    </row>
    <row r="326" spans="3:6" x14ac:dyDescent="0.25">
      <c r="C326" s="1" t="s">
        <v>28</v>
      </c>
      <c r="D326" s="164">
        <f>IF(E314=0,0,E314)</f>
        <v>1</v>
      </c>
      <c r="E326" s="162">
        <f>IF(D326=0,0,IF(D326&lt;'Integration Inputs'!$D$79,'Integration Inputs'!$C$91*SUM('Integration Inputs'!$C$66:$H$66),IF(D326&lt;'Integration Inputs'!$F$79,'Integration Inputs'!$D$91*SUM('Integration Inputs'!$C$66:$H$66),'Integration Inputs'!$E$91*SUM('Integration Inputs'!$C$66:$H$66))))</f>
        <v>0.97276634097392756</v>
      </c>
      <c r="F326" s="162">
        <f>E326*D336*D337</f>
        <v>0</v>
      </c>
    </row>
    <row r="327" spans="3:6" x14ac:dyDescent="0.25">
      <c r="C327" s="1" t="s">
        <v>29</v>
      </c>
      <c r="D327" s="164">
        <f>IF(AND(E317=0,E313=0),0,E317*E313)</f>
        <v>3</v>
      </c>
      <c r="E327" s="162">
        <f>IF(D327=0,0,IF(D327&lt;'Integration Inputs'!$D$80,'Integration Inputs'!$C$91*SUM('Integration Inputs'!$C$67:$H$67),IF(D327&lt;'Integration Inputs'!$F$80,'Integration Inputs'!$D$91*SUM('Integration Inputs'!$C$67:$H$67),'Integration Inputs'!$E$91*SUM('Integration Inputs'!$C$67:$H$67))))</f>
        <v>0</v>
      </c>
      <c r="F327" s="162">
        <f>E327*D336*D337</f>
        <v>0</v>
      </c>
    </row>
    <row r="328" spans="3:6" x14ac:dyDescent="0.25">
      <c r="C328" s="1" t="s">
        <v>30</v>
      </c>
      <c r="D328" s="164">
        <f>IF(AND(E312=0,E315=0,E316=0),0,E316*((E312+E315)/2)*3)</f>
        <v>3</v>
      </c>
      <c r="E328" s="162">
        <f>IF(D328=0,0,IF(D328&lt;'Integration Inputs'!$D$81,'Integration Inputs'!$C$91*SUM('Integration Inputs'!$C$68:$H$68),IF(D328&lt;'Integration Inputs'!$F$81,'Integration Inputs'!$D$91*SUM('Integration Inputs'!$C$68:$H$68),'Integration Inputs'!$E$91*SUM('Integration Inputs'!$C$68:$H$68))))</f>
        <v>0</v>
      </c>
      <c r="F328" s="162">
        <f>E328*D336*D337</f>
        <v>0</v>
      </c>
    </row>
    <row r="329" spans="3:6" x14ac:dyDescent="0.25">
      <c r="C329" s="1" t="s">
        <v>31</v>
      </c>
      <c r="D329" s="164">
        <f>IF(AND(E315=0,E318=0),0,E318*E315*3)</f>
        <v>3</v>
      </c>
      <c r="E329" s="162">
        <f>IF(D329=0,0,IF(D329&lt;'Integration Inputs'!$D$82,'Integration Inputs'!$C$91*SUM('Integration Inputs'!$C$69:$H$69),IF(D329&lt;'Integration Inputs'!$F$82,'Integration Inputs'!$D$91*SUM('Integration Inputs'!$C$69:$H$69),'Integration Inputs'!$E$91*SUM('Integration Inputs'!$C$69:$H$69))))</f>
        <v>0</v>
      </c>
      <c r="F329" s="162">
        <f>E329*D336*D337</f>
        <v>0</v>
      </c>
    </row>
    <row r="330" spans="3:6" x14ac:dyDescent="0.25">
      <c r="C330" s="39" t="s">
        <v>32</v>
      </c>
      <c r="D330" s="168">
        <f>IF(AND(E315=0,E319=0),0,(E319*E315*5))</f>
        <v>5</v>
      </c>
      <c r="E330" s="169">
        <f>IF(D330=0,0,IF(D330&lt;'Integration Inputs'!$D$83,'Integration Inputs'!$C$91*SUM('Integration Inputs'!$C$70:$H$70),IF(D330&lt;'Integration Inputs'!$F$83,'Integration Inputs'!$D$91*SUM('Integration Inputs'!$C$70:$H$70),'Integration Inputs'!$E$91*SUM('Integration Inputs'!$C$70:$H$70))))</f>
        <v>0</v>
      </c>
      <c r="F330" s="169">
        <f>E330*D336*D337</f>
        <v>0</v>
      </c>
    </row>
    <row r="331" spans="3:6" x14ac:dyDescent="0.25">
      <c r="C331" s="1" t="s">
        <v>40</v>
      </c>
      <c r="D331" s="164">
        <f>SUM(D323:D324)</f>
        <v>21</v>
      </c>
      <c r="E331" s="162">
        <f>SUM(E323:E324)</f>
        <v>15.942614266471008</v>
      </c>
      <c r="F331" s="162">
        <f>SUM(F323:F324)</f>
        <v>0</v>
      </c>
    </row>
    <row r="332" spans="3:6" x14ac:dyDescent="0.25">
      <c r="C332" s="1" t="s">
        <v>41</v>
      </c>
      <c r="D332" s="164">
        <f>SUM(D325:D326)</f>
        <v>11.5</v>
      </c>
      <c r="E332" s="162">
        <f>SUM(E325:E326)</f>
        <v>1.824636125518966</v>
      </c>
      <c r="F332" s="162">
        <f>SUM(F325:F326)</f>
        <v>0</v>
      </c>
    </row>
    <row r="333" spans="3:6" x14ac:dyDescent="0.25">
      <c r="C333" s="39" t="s">
        <v>42</v>
      </c>
      <c r="D333" s="168">
        <f>SUM(D327:D330)</f>
        <v>14</v>
      </c>
      <c r="E333" s="169">
        <f>SUM(E327:E330)</f>
        <v>0</v>
      </c>
      <c r="F333" s="169">
        <f>SUM(F327:F330)</f>
        <v>0</v>
      </c>
    </row>
    <row r="334" spans="3:6" x14ac:dyDescent="0.25">
      <c r="D334" s="164"/>
      <c r="E334" s="162">
        <f>SUM(E323:E330)</f>
        <v>17.767250391989972</v>
      </c>
      <c r="F334" s="162">
        <f>SUM(F323:F330)</f>
        <v>0</v>
      </c>
    </row>
    <row r="335" spans="3:6" ht="15.6" x14ac:dyDescent="0.3">
      <c r="C335" s="171" t="s">
        <v>43</v>
      </c>
      <c r="D335" s="172">
        <f>(AVERAGE(E308:E311)*((E307*5)+(E307*E315))+((AVERAGE(E308:E311)*((E312+E315)/2)*E306)+(E314))+((E317*E313)+(E316*((E312+E315)/2)*3)+(E318*E315*3)+(E319*E315*5)))/3</f>
        <v>15.5</v>
      </c>
    </row>
    <row r="336" spans="3:6" ht="14.4" x14ac:dyDescent="0.3">
      <c r="C336" s="21" t="s">
        <v>228</v>
      </c>
      <c r="D336" s="180"/>
    </row>
    <row r="337" spans="2:7" x14ac:dyDescent="0.25">
      <c r="C337" s="21" t="s">
        <v>229</v>
      </c>
      <c r="D337" s="175"/>
    </row>
    <row r="338" spans="2:7" ht="15.6" x14ac:dyDescent="0.3">
      <c r="C338" s="171" t="s">
        <v>230</v>
      </c>
      <c r="D338" s="181">
        <f>D335*D336*D337</f>
        <v>0</v>
      </c>
      <c r="E338" s="182">
        <f>SUM(F323:F330)</f>
        <v>0</v>
      </c>
      <c r="F338" s="25" t="s">
        <v>231</v>
      </c>
    </row>
    <row r="339" spans="2:7" ht="15.6" x14ac:dyDescent="0.3">
      <c r="C339" s="178"/>
      <c r="D339" s="172"/>
    </row>
    <row r="340" spans="2:7" x14ac:dyDescent="0.25">
      <c r="B340" s="1" t="str">
        <f>LEFT(B303,1)+1&amp;")."</f>
        <v>10).</v>
      </c>
      <c r="C340" s="149"/>
      <c r="D340" s="149"/>
      <c r="E340" s="149"/>
      <c r="F340" s="149"/>
      <c r="G340" s="149"/>
    </row>
    <row r="341" spans="2:7" x14ac:dyDescent="0.25">
      <c r="C341" s="152" t="s">
        <v>164</v>
      </c>
      <c r="D341" s="152"/>
      <c r="E341" s="153"/>
      <c r="F341" s="153"/>
      <c r="G341" s="153"/>
    </row>
    <row r="342" spans="2:7" ht="17.399999999999999" x14ac:dyDescent="0.3">
      <c r="C342" s="26" t="s">
        <v>170</v>
      </c>
      <c r="D342" s="156" t="s">
        <v>244</v>
      </c>
      <c r="E342" s="157"/>
    </row>
    <row r="343" spans="2:7" x14ac:dyDescent="0.25">
      <c r="C343" s="21" t="s">
        <v>174</v>
      </c>
      <c r="D343" s="59" t="s">
        <v>175</v>
      </c>
      <c r="E343" s="1">
        <f>IF(D343=$I$8,$J$8,IF(D343=$I$9,$J$9,IF(D343=$I$10,$J$10,0)))</f>
        <v>3</v>
      </c>
    </row>
    <row r="344" spans="2:7" x14ac:dyDescent="0.25">
      <c r="C344" s="21" t="s">
        <v>177</v>
      </c>
      <c r="D344" s="59" t="s">
        <v>178</v>
      </c>
      <c r="E344" s="1">
        <f>IF(D344=$I$13,$J$13,IF(D344=$I$14,$J$14,IF(D344=$I$15,$J$15,0)))</f>
        <v>1</v>
      </c>
    </row>
    <row r="345" spans="2:7" x14ac:dyDescent="0.25">
      <c r="C345" s="21" t="s">
        <v>179</v>
      </c>
      <c r="D345" s="59" t="s">
        <v>180</v>
      </c>
      <c r="E345" s="1">
        <f>IF(D345=$I$18,$J$18,IF(D345=$I$19,$J$19,IF(D345=$I$20,$J$20,0)))</f>
        <v>1</v>
      </c>
    </row>
    <row r="346" spans="2:7" x14ac:dyDescent="0.25">
      <c r="C346" s="21" t="s">
        <v>183</v>
      </c>
      <c r="D346" s="59" t="s">
        <v>180</v>
      </c>
      <c r="E346" s="1">
        <f>IF(D346=$I$18,$J$18,IF(D346=$I$19,$J$19,IF(D346=$I$20,$J$20,0)))</f>
        <v>1</v>
      </c>
    </row>
    <row r="347" spans="2:7" x14ac:dyDescent="0.25">
      <c r="C347" s="21" t="s">
        <v>185</v>
      </c>
      <c r="D347" s="59" t="s">
        <v>186</v>
      </c>
      <c r="E347" s="1">
        <f>IF(D347=$I$18,$J$18,IF(D347=$I$19,$J$19,IF(D347=$I$20,$J$20,0)))</f>
        <v>3</v>
      </c>
    </row>
    <row r="348" spans="2:7" x14ac:dyDescent="0.25">
      <c r="C348" s="21" t="s">
        <v>189</v>
      </c>
      <c r="D348" s="59" t="s">
        <v>180</v>
      </c>
      <c r="E348" s="1">
        <f>IF(D348=$I$18,$J$18,IF(D348=$I$19,$J$19,IF(D348=$I$20,$J$20,0)))</f>
        <v>1</v>
      </c>
    </row>
    <row r="349" spans="2:7" x14ac:dyDescent="0.25">
      <c r="C349" s="21" t="s">
        <v>192</v>
      </c>
      <c r="D349" s="59" t="s">
        <v>193</v>
      </c>
      <c r="E349" s="1">
        <f>IF(D349=$I$30,$J$30,IF(D349=$I$31,$J$31,IF(D349=$I$32,$J$32,0)))</f>
        <v>1</v>
      </c>
    </row>
    <row r="350" spans="2:7" x14ac:dyDescent="0.25">
      <c r="C350" s="21" t="s">
        <v>194</v>
      </c>
      <c r="D350" s="59" t="s">
        <v>227</v>
      </c>
      <c r="E350" s="1">
        <f>IF(D350=$L$30,$M$30,IF(D350=$L$31,$M$31,IF(D350=$L$32,$M$32,0)))</f>
        <v>5</v>
      </c>
      <c r="F350" s="1" t="s">
        <v>245</v>
      </c>
    </row>
    <row r="351" spans="2:7" x14ac:dyDescent="0.25">
      <c r="C351" s="21" t="s">
        <v>198</v>
      </c>
      <c r="D351" s="59" t="s">
        <v>195</v>
      </c>
      <c r="E351" s="1">
        <f>IF(D351=$L$30,$M$30,IF(D351=$L$31,$M$31,IF(D351=$L$32,$M$32,0)))</f>
        <v>1</v>
      </c>
      <c r="F351" s="1" t="s">
        <v>246</v>
      </c>
    </row>
    <row r="352" spans="2:7" x14ac:dyDescent="0.25">
      <c r="C352" s="21" t="s">
        <v>200</v>
      </c>
      <c r="D352" s="59" t="s">
        <v>201</v>
      </c>
      <c r="E352" s="1">
        <f>IF(D352=$I$23,$J$23,IF(D352=$I$24,$J$24,IF(D352=$I$25,$J$25,IF(D352=$I$26,$J$26,IF(D352=$I$27,$J$27,0)))))</f>
        <v>1</v>
      </c>
      <c r="F352" s="1" t="s">
        <v>243</v>
      </c>
    </row>
    <row r="353" spans="3:6" x14ac:dyDescent="0.25">
      <c r="C353" s="21" t="s">
        <v>203</v>
      </c>
      <c r="D353" s="59" t="s">
        <v>184</v>
      </c>
      <c r="E353" s="1">
        <f>IF(D353=$L$13,$M$13,IF(D353=$L$14,$M$14,IF(D353=$L$15,$M$15,0)))</f>
        <v>1</v>
      </c>
    </row>
    <row r="354" spans="3:6" x14ac:dyDescent="0.25">
      <c r="C354" s="21" t="s">
        <v>206</v>
      </c>
      <c r="D354" s="59" t="s">
        <v>169</v>
      </c>
      <c r="E354" s="1">
        <f>IF(D354=$L$8,$M$8,IF(D354=$L$9,$M$9,IF(D354=$L$10,$M$10,0)))</f>
        <v>1</v>
      </c>
    </row>
    <row r="355" spans="3:6" x14ac:dyDescent="0.25">
      <c r="C355" s="21" t="s">
        <v>207</v>
      </c>
      <c r="D355" s="59" t="s">
        <v>199</v>
      </c>
      <c r="E355" s="1">
        <f>IF(D355=$L$18,$M$18,IF(D355=$L$19,$M$19,IF(D355=$L$20,$M$20,0)))</f>
        <v>1</v>
      </c>
    </row>
    <row r="356" spans="3:6" x14ac:dyDescent="0.25">
      <c r="C356" s="21" t="s">
        <v>210</v>
      </c>
      <c r="D356" s="59" t="s">
        <v>213</v>
      </c>
      <c r="E356" s="1">
        <f>IF(D356=$L$23,$M$23,IF(D356=$L$24,$M$24,IF(D356=$L$25,$M$25,0)))</f>
        <v>1</v>
      </c>
    </row>
    <row r="359" spans="3:6" x14ac:dyDescent="0.25">
      <c r="E359" s="39" t="s">
        <v>217</v>
      </c>
      <c r="F359" s="1" t="s">
        <v>218</v>
      </c>
    </row>
    <row r="360" spans="3:6" x14ac:dyDescent="0.25">
      <c r="C360" s="26" t="s">
        <v>25</v>
      </c>
      <c r="D360" s="161">
        <f>IF(AND(E344=0,E345=0,E346=0,E347=0,E348=0),0,E344*5*(AVERAGE(E345:E348)))</f>
        <v>7.5</v>
      </c>
      <c r="E360" s="162">
        <f>IF(D360=0,0,IF(D360&lt;'Integration Inputs'!$D$76,'Integration Inputs'!$C$91*SUM('Integration Inputs'!$C$63:$H$63),IF(D360&lt;'Integration Inputs'!$F$76,'Integration Inputs'!$D$91*SUM('Integration Inputs'!$C$63:$H$63),'Integration Inputs'!$E$91*SUM('Integration Inputs'!C$63:H$63))))</f>
        <v>12.651149969844976</v>
      </c>
      <c r="F360" s="163">
        <f>E360*D373*D374</f>
        <v>0</v>
      </c>
    </row>
    <row r="361" spans="3:6" x14ac:dyDescent="0.25">
      <c r="C361" s="1" t="s">
        <v>26</v>
      </c>
      <c r="D361" s="164">
        <f>IF(AND(E344=0,E345=0,E352=0),0,E344*E352*(AVERAGE(E345:E348)))</f>
        <v>1.5</v>
      </c>
      <c r="E361" s="162">
        <f>IF(D361=0,0,IF(D361&lt;'Integration Inputs'!$D$77,'Integration Inputs'!$C$91*SUM('Integration Inputs'!$C$64:$H$64),IF(D361&lt;'Integration Inputs'!$F$77,'Integration Inputs'!$D$91*SUM('Integration Inputs'!$C$64:$H$64),'Integration Inputs'!$E$91*SUM('Integration Inputs'!$C$64:$H$64))))</f>
        <v>3.2914642966260312</v>
      </c>
      <c r="F361" s="162">
        <f>E361*D373*D374</f>
        <v>0</v>
      </c>
    </row>
    <row r="362" spans="3:6" x14ac:dyDescent="0.25">
      <c r="C362" s="1" t="s">
        <v>27</v>
      </c>
      <c r="D362" s="164">
        <f>IF(AND(E343=0,E345=0,E346=0,E347=0,E348=0,E349=0,,E352=0),0,(AVERAGE(E345:E348)*((E349+E352)/2)*E343))</f>
        <v>4.5</v>
      </c>
      <c r="E362" s="162">
        <f>IF(D362=0,0,IF(D362&lt;'Integration Inputs'!$D$78,'Integration Inputs'!$C$91*SUM('Integration Inputs'!$C$65:$H$65),IF(D362&lt;'Integration Inputs'!$F$78,'Integration Inputs'!$D$91*SUM('Integration Inputs'!$C$65:$H$65),'Integration Inputs'!$E$91*SUM('Integration Inputs'!$C$65:$H$65))))</f>
        <v>0.85186978454503848</v>
      </c>
      <c r="F362" s="162">
        <f>E362*D373*D374</f>
        <v>0</v>
      </c>
    </row>
    <row r="363" spans="3:6" x14ac:dyDescent="0.25">
      <c r="C363" s="1" t="s">
        <v>28</v>
      </c>
      <c r="D363" s="164">
        <f>IF(E351=0,0,E351)</f>
        <v>1</v>
      </c>
      <c r="E363" s="162">
        <f>IF(D363=0,0,IF(D363&lt;'Integration Inputs'!$D$79,'Integration Inputs'!$C$91*SUM('Integration Inputs'!$C$66:$H$66),IF(D363&lt;'Integration Inputs'!$F$79,'Integration Inputs'!$D$91*SUM('Integration Inputs'!$C$66:$H$66),'Integration Inputs'!$E$91*SUM('Integration Inputs'!$C$66:$H$66))))</f>
        <v>0.97276634097392756</v>
      </c>
      <c r="F363" s="162">
        <f>E363*D373*D374</f>
        <v>0</v>
      </c>
    </row>
    <row r="364" spans="3:6" x14ac:dyDescent="0.25">
      <c r="C364" s="1" t="s">
        <v>29</v>
      </c>
      <c r="D364" s="164">
        <f>IF(AND(E354=0,E350=0),0,E354*E350)</f>
        <v>5</v>
      </c>
      <c r="E364" s="162">
        <f>IF(D364=0,0,IF(D364&lt;'Integration Inputs'!$D$80,'Integration Inputs'!$C$91*SUM('Integration Inputs'!$C$67:$H$67),IF(D364&lt;'Integration Inputs'!$F$80,'Integration Inputs'!$D$91*SUM('Integration Inputs'!$C$67:$H$67),'Integration Inputs'!$E$91*SUM('Integration Inputs'!$C$67:$H$67))))</f>
        <v>0</v>
      </c>
      <c r="F364" s="162">
        <f>E364*D373*D374</f>
        <v>0</v>
      </c>
    </row>
    <row r="365" spans="3:6" x14ac:dyDescent="0.25">
      <c r="C365" s="1" t="s">
        <v>30</v>
      </c>
      <c r="D365" s="164">
        <f>IF(AND(E349=0,E352=0,E353=0),0,E353*((E349+E352)/2)*3)</f>
        <v>3</v>
      </c>
      <c r="E365" s="162">
        <f>IF(D365=0,0,IF(D365&lt;'Integration Inputs'!$D$81,'Integration Inputs'!$C$91*SUM('Integration Inputs'!$C$68:$H$68),IF(D365&lt;'Integration Inputs'!$F$81,'Integration Inputs'!$D$91*SUM('Integration Inputs'!$C$68:$H$68),'Integration Inputs'!$E$91*SUM('Integration Inputs'!$C$68:$H$68))))</f>
        <v>0</v>
      </c>
      <c r="F365" s="162">
        <f>E365*D373*D374</f>
        <v>0</v>
      </c>
    </row>
    <row r="366" spans="3:6" x14ac:dyDescent="0.25">
      <c r="C366" s="1" t="s">
        <v>31</v>
      </c>
      <c r="D366" s="164">
        <f>IF(AND(E352=0,E355=0),0,E355*E352*3)</f>
        <v>3</v>
      </c>
      <c r="E366" s="162">
        <f>IF(D366=0,0,IF(D366&lt;'Integration Inputs'!$D$82,'Integration Inputs'!$C$91*SUM('Integration Inputs'!$C$69:$H$69),IF(D366&lt;'Integration Inputs'!$F$82,'Integration Inputs'!$D$91*SUM('Integration Inputs'!$C$69:$H$69),'Integration Inputs'!$E$91*SUM('Integration Inputs'!$C$69:$H$69))))</f>
        <v>0</v>
      </c>
      <c r="F366" s="162">
        <f>E366*D373*D374</f>
        <v>0</v>
      </c>
    </row>
    <row r="367" spans="3:6" x14ac:dyDescent="0.25">
      <c r="C367" s="39" t="s">
        <v>32</v>
      </c>
      <c r="D367" s="168">
        <f>IF(AND(E352=0,E356=0),0,(E356*E352*5))</f>
        <v>5</v>
      </c>
      <c r="E367" s="169">
        <f>IF(D367=0,0,IF(D367&lt;'Integration Inputs'!$D$83,'Integration Inputs'!$C$91*SUM('Integration Inputs'!$C$70:$H$70),IF(D367&lt;'Integration Inputs'!$F$83,'Integration Inputs'!$D$91*SUM('Integration Inputs'!$C$70:$H$70),'Integration Inputs'!$E$91*SUM('Integration Inputs'!$C$70:$H$70))))</f>
        <v>0</v>
      </c>
      <c r="F367" s="169">
        <f>E367*D373*D374</f>
        <v>0</v>
      </c>
    </row>
    <row r="368" spans="3:6" x14ac:dyDescent="0.25">
      <c r="C368" s="1" t="s">
        <v>40</v>
      </c>
      <c r="D368" s="164">
        <f>SUM(D360:D361)</f>
        <v>9</v>
      </c>
      <c r="E368" s="162">
        <f>SUM(E360:E361)</f>
        <v>15.942614266471008</v>
      </c>
      <c r="F368" s="162">
        <f>SUM(F360:F361)</f>
        <v>0</v>
      </c>
    </row>
    <row r="369" spans="2:7" x14ac:dyDescent="0.25">
      <c r="C369" s="1" t="s">
        <v>41</v>
      </c>
      <c r="D369" s="164">
        <f>SUM(D362:D363)</f>
        <v>5.5</v>
      </c>
      <c r="E369" s="162">
        <f>SUM(E362:E363)</f>
        <v>1.824636125518966</v>
      </c>
      <c r="F369" s="162">
        <f>SUM(F362:F363)</f>
        <v>0</v>
      </c>
    </row>
    <row r="370" spans="2:7" x14ac:dyDescent="0.25">
      <c r="C370" s="39" t="s">
        <v>42</v>
      </c>
      <c r="D370" s="168">
        <f>SUM(D364:D367)</f>
        <v>16</v>
      </c>
      <c r="E370" s="169">
        <f>SUM(E364:E367)</f>
        <v>0</v>
      </c>
      <c r="F370" s="169">
        <f>SUM(F364:F367)</f>
        <v>0</v>
      </c>
    </row>
    <row r="371" spans="2:7" x14ac:dyDescent="0.25">
      <c r="D371" s="164"/>
      <c r="E371" s="162">
        <f>SUM(E360:E367)</f>
        <v>17.767250391989972</v>
      </c>
      <c r="F371" s="162">
        <f>SUM(F360:F367)</f>
        <v>0</v>
      </c>
    </row>
    <row r="372" spans="2:7" ht="15.6" x14ac:dyDescent="0.3">
      <c r="C372" s="171" t="s">
        <v>43</v>
      </c>
      <c r="D372" s="172">
        <f>(AVERAGE(E345:E348)*((E344*5)+(E344*E352))+((AVERAGE(E345:E348)*((E349+E352)/2)*E343)+(E351))+((E354*E350)+(E353*((E349+E352)/2)*3)+(E355*E352*3)+(E356*E352*5)))/3</f>
        <v>10.166666666666666</v>
      </c>
    </row>
    <row r="373" spans="2:7" ht="14.4" x14ac:dyDescent="0.3">
      <c r="C373" s="21" t="s">
        <v>228</v>
      </c>
      <c r="D373" s="179"/>
    </row>
    <row r="374" spans="2:7" x14ac:dyDescent="0.25">
      <c r="C374" s="21" t="s">
        <v>229</v>
      </c>
      <c r="D374" s="175"/>
    </row>
    <row r="375" spans="2:7" ht="15.6" x14ac:dyDescent="0.3">
      <c r="C375" s="171" t="s">
        <v>230</v>
      </c>
      <c r="D375" s="172">
        <f>D372*D373*D374</f>
        <v>0</v>
      </c>
      <c r="E375" s="176">
        <f>SUM(F360:F367)</f>
        <v>0</v>
      </c>
      <c r="F375" s="25" t="s">
        <v>231</v>
      </c>
    </row>
    <row r="376" spans="2:7" ht="15.6" x14ac:dyDescent="0.3">
      <c r="C376" s="178"/>
      <c r="D376" s="172"/>
    </row>
    <row r="377" spans="2:7" x14ac:dyDescent="0.25">
      <c r="B377" s="1" t="str">
        <f>LEFT(B340,2)+1&amp;")."</f>
        <v>11).</v>
      </c>
      <c r="C377" s="149"/>
      <c r="D377" s="149"/>
      <c r="E377" s="149"/>
      <c r="F377" s="149"/>
      <c r="G377" s="149"/>
    </row>
    <row r="378" spans="2:7" x14ac:dyDescent="0.25">
      <c r="C378" s="152" t="s">
        <v>164</v>
      </c>
      <c r="D378" s="152"/>
      <c r="E378" s="153"/>
      <c r="F378" s="153"/>
      <c r="G378" s="153"/>
    </row>
    <row r="379" spans="2:7" ht="17.399999999999999" x14ac:dyDescent="0.3">
      <c r="C379" s="26" t="s">
        <v>170</v>
      </c>
      <c r="D379" s="156" t="s">
        <v>247</v>
      </c>
      <c r="E379" s="157"/>
    </row>
    <row r="380" spans="2:7" x14ac:dyDescent="0.25">
      <c r="C380" s="21" t="s">
        <v>174</v>
      </c>
      <c r="D380" s="59" t="s">
        <v>168</v>
      </c>
      <c r="E380" s="1">
        <f>IF(D380=$I$8,$J$8,IF(D380=$I$9,$J$9,IF(D380=$I$10,$J$10,0)))</f>
        <v>1</v>
      </c>
    </row>
    <row r="381" spans="2:7" x14ac:dyDescent="0.25">
      <c r="C381" s="21" t="s">
        <v>177</v>
      </c>
      <c r="D381" s="59" t="s">
        <v>178</v>
      </c>
      <c r="E381" s="1">
        <f>IF(D381=$I$13,$J$13,IF(D381=$I$14,$J$14,IF(D381=$I$15,$J$15,0)))</f>
        <v>1</v>
      </c>
    </row>
    <row r="382" spans="2:7" x14ac:dyDescent="0.25">
      <c r="C382" s="21" t="s">
        <v>179</v>
      </c>
      <c r="D382" s="59" t="s">
        <v>186</v>
      </c>
      <c r="E382" s="1">
        <f>IF(D382=$I$18,$J$18,IF(D382=$I$19,$J$19,IF(D382=$I$20,$J$20,0)))</f>
        <v>3</v>
      </c>
    </row>
    <row r="383" spans="2:7" x14ac:dyDescent="0.25">
      <c r="C383" s="21" t="s">
        <v>183</v>
      </c>
      <c r="D383" s="59" t="s">
        <v>186</v>
      </c>
      <c r="E383" s="1">
        <f>IF(D383=$I$18,$J$18,IF(D383=$I$19,$J$19,IF(D383=$I$20,$J$20,0)))</f>
        <v>3</v>
      </c>
    </row>
    <row r="384" spans="2:7" x14ac:dyDescent="0.25">
      <c r="C384" s="21" t="s">
        <v>185</v>
      </c>
      <c r="D384" s="59" t="s">
        <v>180</v>
      </c>
      <c r="E384" s="1">
        <f>IF(D384=$I$18,$J$18,IF(D384=$I$19,$J$19,IF(D384=$I$20,$J$20,0)))</f>
        <v>1</v>
      </c>
    </row>
    <row r="385" spans="3:6" x14ac:dyDescent="0.25">
      <c r="C385" s="21" t="s">
        <v>189</v>
      </c>
      <c r="D385" s="59" t="s">
        <v>180</v>
      </c>
      <c r="E385" s="1">
        <f>IF(D385=$I$18,$J$18,IF(D385=$I$19,$J$19,IF(D385=$I$20,$J$20,0)))</f>
        <v>1</v>
      </c>
    </row>
    <row r="386" spans="3:6" x14ac:dyDescent="0.25">
      <c r="C386" s="21" t="s">
        <v>192</v>
      </c>
      <c r="D386" s="59" t="s">
        <v>193</v>
      </c>
      <c r="E386" s="1">
        <f>IF(D386=$I$30,$J$30,IF(D386=$I$31,$J$31,IF(D386=$I$32,$J$32,0)))</f>
        <v>1</v>
      </c>
    </row>
    <row r="387" spans="3:6" x14ac:dyDescent="0.25">
      <c r="C387" s="21" t="s">
        <v>194</v>
      </c>
      <c r="D387" s="59" t="s">
        <v>195</v>
      </c>
      <c r="E387" s="1">
        <f>IF(D387=$L$30,$M$30,IF(D387=$L$31,$M$31,IF(D387=$L$32,$M$32,0)))</f>
        <v>1</v>
      </c>
    </row>
    <row r="388" spans="3:6" x14ac:dyDescent="0.25">
      <c r="C388" s="21" t="s">
        <v>198</v>
      </c>
      <c r="D388" s="59" t="s">
        <v>195</v>
      </c>
      <c r="E388" s="1">
        <f>IF(D388=$L$30,$M$30,IF(D388=$L$31,$M$31,IF(D388=$L$32,$M$32,0)))</f>
        <v>1</v>
      </c>
    </row>
    <row r="389" spans="3:6" x14ac:dyDescent="0.25">
      <c r="C389" s="21" t="s">
        <v>200</v>
      </c>
      <c r="D389" s="59" t="s">
        <v>201</v>
      </c>
      <c r="E389" s="1">
        <f>IF(D389=$I$23,$J$23,IF(D389=$I$24,$J$24,IF(D389=$I$25,$J$25,IF(D389=$I$26,$J$26,IF(D389=$I$27,$J$27,0)))))</f>
        <v>1</v>
      </c>
      <c r="F389" s="1" t="s">
        <v>243</v>
      </c>
    </row>
    <row r="390" spans="3:6" x14ac:dyDescent="0.25">
      <c r="C390" s="21" t="s">
        <v>203</v>
      </c>
      <c r="D390" s="59" t="s">
        <v>184</v>
      </c>
      <c r="E390" s="1">
        <f>IF(D390=$L$13,$M$13,IF(D390=$L$14,$M$14,IF(D390=$L$15,$M$15,0)))</f>
        <v>1</v>
      </c>
    </row>
    <row r="391" spans="3:6" x14ac:dyDescent="0.25">
      <c r="C391" s="21" t="s">
        <v>206</v>
      </c>
      <c r="D391" s="59" t="s">
        <v>176</v>
      </c>
      <c r="E391" s="1">
        <f>IF(D391=$L$8,$M$8,IF(D391=$L$9,$M$9,IF(D391=$L$10,$M$10,0)))</f>
        <v>5</v>
      </c>
    </row>
    <row r="392" spans="3:6" x14ac:dyDescent="0.25">
      <c r="C392" s="21" t="s">
        <v>207</v>
      </c>
      <c r="D392" s="59" t="s">
        <v>199</v>
      </c>
      <c r="E392" s="1">
        <f>IF(D392=$L$18,$M$18,IF(D392=$L$19,$M$19,IF(D392=$L$20,$M$20,0)))</f>
        <v>1</v>
      </c>
    </row>
    <row r="393" spans="3:6" x14ac:dyDescent="0.25">
      <c r="C393" s="21" t="s">
        <v>210</v>
      </c>
      <c r="D393" s="59" t="s">
        <v>211</v>
      </c>
      <c r="E393" s="1">
        <f>IF(D393=$L$23,$M$23,IF(D393=$L$24,$M$24,IF(D393=$L$25,$M$25,0)))</f>
        <v>3</v>
      </c>
    </row>
    <row r="396" spans="3:6" x14ac:dyDescent="0.25">
      <c r="E396" s="39" t="s">
        <v>217</v>
      </c>
      <c r="F396" s="1" t="s">
        <v>218</v>
      </c>
    </row>
    <row r="397" spans="3:6" x14ac:dyDescent="0.25">
      <c r="C397" s="26" t="s">
        <v>25</v>
      </c>
      <c r="D397" s="161">
        <f>IF(AND(E381=0,E382=0,E383=0,E384=0,E385=0),0,E381*5*(AVERAGE(E382:E385)))</f>
        <v>10</v>
      </c>
      <c r="E397" s="162">
        <f>IF(D397=0,0,IF(D397&lt;'Integration Inputs'!$D$76,'Integration Inputs'!$C$91*SUM('Integration Inputs'!$C$63:$H$63),IF(D397&lt;'Integration Inputs'!$F$76,'Integration Inputs'!$D$91*SUM('Integration Inputs'!$C$63:$H$63),'Integration Inputs'!$E$91*SUM('Integration Inputs'!C$63:H$63))))</f>
        <v>12.651149969844976</v>
      </c>
      <c r="F397" s="163">
        <f>E397*D410*D411</f>
        <v>0</v>
      </c>
    </row>
    <row r="398" spans="3:6" x14ac:dyDescent="0.25">
      <c r="C398" s="1" t="s">
        <v>26</v>
      </c>
      <c r="D398" s="164">
        <f>IF(AND(E381=0,E382=0,E389=0),0,E381*E389*(AVERAGE(E382:E385)))</f>
        <v>2</v>
      </c>
      <c r="E398" s="162">
        <f>IF(D398=0,0,IF(D398&lt;'Integration Inputs'!$D$77,'Integration Inputs'!$C$91*SUM('Integration Inputs'!$C$64:$H$64),IF(D398&lt;'Integration Inputs'!$F$77,'Integration Inputs'!$D$91*SUM('Integration Inputs'!$C$64:$H$64),'Integration Inputs'!$E$91*SUM('Integration Inputs'!$C$64:$H$64))))</f>
        <v>3.2914642966260312</v>
      </c>
      <c r="F398" s="162">
        <f>E398*D410*D411</f>
        <v>0</v>
      </c>
    </row>
    <row r="399" spans="3:6" x14ac:dyDescent="0.25">
      <c r="C399" s="1" t="s">
        <v>27</v>
      </c>
      <c r="D399" s="164">
        <f>IF(AND(E380=0,E382=0,E383=0,E384=0,E385=0,E386=0,,E389=0),0,(AVERAGE(E382:E385)*((E386+E389)/2)*E380))</f>
        <v>2</v>
      </c>
      <c r="E399" s="162">
        <f>IF(D399=0,0,IF(D399&lt;'Integration Inputs'!$D$78,'Integration Inputs'!$C$91*SUM('Integration Inputs'!$C$65:$H$65),IF(D399&lt;'Integration Inputs'!$F$78,'Integration Inputs'!$D$91*SUM('Integration Inputs'!$C$65:$H$65),'Integration Inputs'!$E$91*SUM('Integration Inputs'!$C$65:$H$65))))</f>
        <v>0.85186978454503848</v>
      </c>
      <c r="F399" s="162">
        <f>E399*D410*D411</f>
        <v>0</v>
      </c>
    </row>
    <row r="400" spans="3:6" x14ac:dyDescent="0.25">
      <c r="C400" s="1" t="s">
        <v>28</v>
      </c>
      <c r="D400" s="164">
        <f>IF(E388=0,0,E388)</f>
        <v>1</v>
      </c>
      <c r="E400" s="162">
        <f>IF(D400=0,0,IF(D400&lt;'Integration Inputs'!$D$79,'Integration Inputs'!$C$91*SUM('Integration Inputs'!$C$66:$H$66),IF(D400&lt;'Integration Inputs'!$F$79,'Integration Inputs'!$D$91*SUM('Integration Inputs'!$C$66:$H$66),'Integration Inputs'!$E$91*SUM('Integration Inputs'!$C$66:$H$66))))</f>
        <v>0.97276634097392756</v>
      </c>
      <c r="F400" s="162">
        <f>E400*D410*D411</f>
        <v>0</v>
      </c>
    </row>
    <row r="401" spans="2:7" x14ac:dyDescent="0.25">
      <c r="C401" s="1" t="s">
        <v>29</v>
      </c>
      <c r="D401" s="164">
        <f>IF(AND(E391=0,E387=0),0,E391*E387)</f>
        <v>5</v>
      </c>
      <c r="E401" s="162">
        <f>IF(D401=0,0,IF(D401&lt;'Integration Inputs'!$D$80,'Integration Inputs'!$C$91*SUM('Integration Inputs'!$C$67:$H$67),IF(D401&lt;'Integration Inputs'!$F$80,'Integration Inputs'!$D$91*SUM('Integration Inputs'!$C$67:$H$67),'Integration Inputs'!$E$91*SUM('Integration Inputs'!$C$67:$H$67))))</f>
        <v>0</v>
      </c>
      <c r="F401" s="162">
        <f>E401*D410*D411</f>
        <v>0</v>
      </c>
    </row>
    <row r="402" spans="2:7" x14ac:dyDescent="0.25">
      <c r="C402" s="1" t="s">
        <v>30</v>
      </c>
      <c r="D402" s="164">
        <f>IF(AND(E386=0,E389=0,E390=0),0,E390*((E386+E389)/2)*3)</f>
        <v>3</v>
      </c>
      <c r="E402" s="162">
        <f>IF(D402=0,0,IF(D402&lt;'Integration Inputs'!$D$81,'Integration Inputs'!$C$91*SUM('Integration Inputs'!$C$68:$H$68),IF(D402&lt;'Integration Inputs'!$F$81,'Integration Inputs'!$D$91*SUM('Integration Inputs'!$C$68:$H$68),'Integration Inputs'!$E$91*SUM('Integration Inputs'!$C$68:$H$68))))</f>
        <v>0</v>
      </c>
      <c r="F402" s="162">
        <f>E402*D410*D411</f>
        <v>0</v>
      </c>
    </row>
    <row r="403" spans="2:7" x14ac:dyDescent="0.25">
      <c r="C403" s="1" t="s">
        <v>31</v>
      </c>
      <c r="D403" s="164">
        <f>IF(AND(E389=0,E392=0),0,E392*E389*3)</f>
        <v>3</v>
      </c>
      <c r="E403" s="162">
        <f>IF(D403=0,0,IF(D403&lt;'Integration Inputs'!$D$82,'Integration Inputs'!$C$91*SUM('Integration Inputs'!$C$69:$H$69),IF(D403&lt;'Integration Inputs'!$F$82,'Integration Inputs'!$D$91*SUM('Integration Inputs'!$C$69:$H$69),'Integration Inputs'!$E$91*SUM('Integration Inputs'!$C$69:$H$69))))</f>
        <v>0</v>
      </c>
      <c r="F403" s="162">
        <f>E403*D410*D411</f>
        <v>0</v>
      </c>
    </row>
    <row r="404" spans="2:7" x14ac:dyDescent="0.25">
      <c r="C404" s="39" t="s">
        <v>32</v>
      </c>
      <c r="D404" s="168">
        <f>IF(AND(E389=0,E393=0),0,(E393*E389*5))</f>
        <v>15</v>
      </c>
      <c r="E404" s="169">
        <f>IF(D404=0,0,IF(D404&lt;'Integration Inputs'!$D$83,'Integration Inputs'!$C$91*SUM('Integration Inputs'!$C$70:$H$70),IF(D404&lt;'Integration Inputs'!$F$83,'Integration Inputs'!$D$91*SUM('Integration Inputs'!$C$70:$H$70),'Integration Inputs'!$E$91*SUM('Integration Inputs'!$C$70:$H$70))))</f>
        <v>0</v>
      </c>
      <c r="F404" s="169">
        <f>E404*D410*D411</f>
        <v>0</v>
      </c>
    </row>
    <row r="405" spans="2:7" x14ac:dyDescent="0.25">
      <c r="C405" s="1" t="s">
        <v>40</v>
      </c>
      <c r="D405" s="164">
        <f>SUM(D397:D398)</f>
        <v>12</v>
      </c>
      <c r="E405" s="162">
        <f>SUM(E397:E398)</f>
        <v>15.942614266471008</v>
      </c>
      <c r="F405" s="162">
        <f>SUM(F397:F398)</f>
        <v>0</v>
      </c>
    </row>
    <row r="406" spans="2:7" x14ac:dyDescent="0.25">
      <c r="C406" s="1" t="s">
        <v>41</v>
      </c>
      <c r="D406" s="164">
        <f>SUM(D399:D400)</f>
        <v>3</v>
      </c>
      <c r="E406" s="162">
        <f>SUM(E399:E400)</f>
        <v>1.824636125518966</v>
      </c>
      <c r="F406" s="162">
        <f>SUM(F399:F400)</f>
        <v>0</v>
      </c>
    </row>
    <row r="407" spans="2:7" x14ac:dyDescent="0.25">
      <c r="C407" s="39" t="s">
        <v>42</v>
      </c>
      <c r="D407" s="168">
        <f>SUM(D401:D404)</f>
        <v>26</v>
      </c>
      <c r="E407" s="169">
        <f>SUM(E401:E404)</f>
        <v>0</v>
      </c>
      <c r="F407" s="169">
        <f>SUM(F401:F404)</f>
        <v>0</v>
      </c>
    </row>
    <row r="408" spans="2:7" x14ac:dyDescent="0.25">
      <c r="D408" s="164"/>
      <c r="E408" s="162">
        <f>SUM(E397:E404)</f>
        <v>17.767250391989972</v>
      </c>
      <c r="F408" s="162">
        <f>SUM(F397:F404)</f>
        <v>0</v>
      </c>
    </row>
    <row r="409" spans="2:7" ht="15.6" x14ac:dyDescent="0.3">
      <c r="C409" s="171" t="s">
        <v>43</v>
      </c>
      <c r="D409" s="172">
        <f>(AVERAGE(E382:E385)*((E381*5)+(E381*E389))+((AVERAGE(E382:E385)*((E386+E389)/2)*E380)+(E388))+((E391*E387)+(E390*((E386+E389)/2)*3)+(E392*E389*3)+(E393*E389*5)))/3</f>
        <v>13.666666666666666</v>
      </c>
    </row>
    <row r="410" spans="2:7" ht="14.4" x14ac:dyDescent="0.3">
      <c r="C410" s="21" t="s">
        <v>228</v>
      </c>
      <c r="D410" s="179"/>
    </row>
    <row r="411" spans="2:7" x14ac:dyDescent="0.25">
      <c r="C411" s="21" t="s">
        <v>229</v>
      </c>
      <c r="D411" s="175"/>
    </row>
    <row r="412" spans="2:7" ht="15.6" x14ac:dyDescent="0.3">
      <c r="C412" s="171" t="s">
        <v>230</v>
      </c>
      <c r="D412" s="172">
        <f>D409*D410*D411</f>
        <v>0</v>
      </c>
      <c r="E412" s="176">
        <f>SUM(F397:F404)</f>
        <v>0</v>
      </c>
      <c r="F412" s="25" t="s">
        <v>248</v>
      </c>
    </row>
    <row r="413" spans="2:7" ht="15.6" x14ac:dyDescent="0.3">
      <c r="C413" s="178"/>
      <c r="D413" s="172"/>
    </row>
    <row r="414" spans="2:7" x14ac:dyDescent="0.25">
      <c r="B414" s="1" t="str">
        <f>LEFT(B377,2)+1&amp;")."</f>
        <v>12).</v>
      </c>
      <c r="C414" s="149"/>
      <c r="D414" s="149"/>
      <c r="E414" s="149"/>
      <c r="F414" s="149"/>
      <c r="G414" s="149"/>
    </row>
    <row r="415" spans="2:7" x14ac:dyDescent="0.25">
      <c r="C415" s="152" t="s">
        <v>164</v>
      </c>
      <c r="D415" s="152"/>
      <c r="E415" s="153"/>
      <c r="F415" s="153"/>
      <c r="G415" s="153"/>
    </row>
    <row r="416" spans="2:7" ht="17.399999999999999" x14ac:dyDescent="0.3">
      <c r="C416" s="26" t="s">
        <v>170</v>
      </c>
      <c r="D416" s="156" t="s">
        <v>249</v>
      </c>
      <c r="E416" s="183"/>
      <c r="F416" s="122"/>
    </row>
    <row r="417" spans="3:6" x14ac:dyDescent="0.25">
      <c r="C417" s="21" t="s">
        <v>174</v>
      </c>
      <c r="D417" s="59" t="s">
        <v>175</v>
      </c>
      <c r="E417" s="1">
        <f>IF(D417=$I$8,$J$8,IF(D417=$I$9,$J$9,IF(D417=$I$10,$J$10,0)))</f>
        <v>3</v>
      </c>
    </row>
    <row r="418" spans="3:6" x14ac:dyDescent="0.25">
      <c r="C418" s="21" t="s">
        <v>177</v>
      </c>
      <c r="D418" s="59" t="s">
        <v>178</v>
      </c>
      <c r="E418" s="1">
        <f>IF(D418=$I$13,$J$13,IF(D418=$I$14,$J$14,IF(D418=$I$15,$J$15,0)))</f>
        <v>1</v>
      </c>
    </row>
    <row r="419" spans="3:6" x14ac:dyDescent="0.25">
      <c r="C419" s="21" t="s">
        <v>179</v>
      </c>
      <c r="D419" s="59" t="s">
        <v>186</v>
      </c>
      <c r="E419" s="1">
        <f>IF(D419=$I$18,$J$18,IF(D419=$I$19,$J$19,IF(D419=$I$20,$J$20,0)))</f>
        <v>3</v>
      </c>
    </row>
    <row r="420" spans="3:6" x14ac:dyDescent="0.25">
      <c r="C420" s="21" t="s">
        <v>183</v>
      </c>
      <c r="D420" s="59" t="s">
        <v>186</v>
      </c>
      <c r="E420" s="1">
        <f>IF(D420=$I$18,$J$18,IF(D420=$I$19,$J$19,IF(D420=$I$20,$J$20,0)))</f>
        <v>3</v>
      </c>
    </row>
    <row r="421" spans="3:6" x14ac:dyDescent="0.25">
      <c r="C421" s="21" t="s">
        <v>185</v>
      </c>
      <c r="D421" s="59" t="s">
        <v>180</v>
      </c>
      <c r="E421" s="1">
        <f>IF(D421=$I$18,$J$18,IF(D421=$I$19,$J$19,IF(D421=$I$20,$J$20,0)))</f>
        <v>1</v>
      </c>
    </row>
    <row r="422" spans="3:6" x14ac:dyDescent="0.25">
      <c r="C422" s="21" t="s">
        <v>189</v>
      </c>
      <c r="D422" s="59" t="s">
        <v>180</v>
      </c>
      <c r="E422" s="1">
        <f>IF(D422=$I$18,$J$18,IF(D422=$I$19,$J$19,IF(D422=$I$20,$J$20,0)))</f>
        <v>1</v>
      </c>
    </row>
    <row r="423" spans="3:6" x14ac:dyDescent="0.25">
      <c r="C423" s="21" t="s">
        <v>192</v>
      </c>
      <c r="D423" s="59" t="s">
        <v>224</v>
      </c>
      <c r="E423" s="1">
        <f>IF(D423=$I$30,$J$30,IF(D423=$I$31,$J$31,IF(D423=$I$32,$J$32,0)))</f>
        <v>3</v>
      </c>
    </row>
    <row r="424" spans="3:6" x14ac:dyDescent="0.25">
      <c r="C424" s="21" t="s">
        <v>194</v>
      </c>
      <c r="D424" s="59" t="s">
        <v>225</v>
      </c>
      <c r="E424" s="1">
        <f>IF(D424=$L$30,$M$30,IF(D424=$L$31,$M$31,IF(D424=$L$32,$M$32,0)))</f>
        <v>3</v>
      </c>
    </row>
    <row r="425" spans="3:6" x14ac:dyDescent="0.25">
      <c r="C425" s="21" t="s">
        <v>198</v>
      </c>
      <c r="D425" s="59" t="s">
        <v>225</v>
      </c>
      <c r="E425" s="1">
        <f>IF(D425=$L$30,$M$30,IF(D425=$L$31,$M$31,IF(D425=$L$32,$M$32,0)))</f>
        <v>3</v>
      </c>
    </row>
    <row r="426" spans="3:6" x14ac:dyDescent="0.25">
      <c r="C426" s="21" t="s">
        <v>200</v>
      </c>
      <c r="D426" s="59" t="s">
        <v>201</v>
      </c>
      <c r="E426" s="1">
        <f>IF(D426=$I$23,$J$23,IF(D426=$I$24,$J$24,IF(D426=$I$25,$J$25,IF(D426=$I$26,$J$26,IF(D426=$I$27,$J$27,0)))))</f>
        <v>1</v>
      </c>
    </row>
    <row r="427" spans="3:6" x14ac:dyDescent="0.25">
      <c r="C427" s="21" t="s">
        <v>203</v>
      </c>
      <c r="D427" s="59" t="s">
        <v>184</v>
      </c>
      <c r="E427" s="1">
        <f>IF(D427=$L$13,$M$13,IF(D427=$L$14,$M$14,IF(D427=$L$15,$M$15,0)))</f>
        <v>1</v>
      </c>
    </row>
    <row r="428" spans="3:6" x14ac:dyDescent="0.25">
      <c r="C428" s="21" t="s">
        <v>206</v>
      </c>
      <c r="D428" s="59" t="s">
        <v>173</v>
      </c>
      <c r="E428" s="1">
        <f>IF(D428=$L$8,$M$8,IF(D428=$L$9,$M$9,IF(D428=$L$10,$M$10,0)))</f>
        <v>3</v>
      </c>
    </row>
    <row r="429" spans="3:6" x14ac:dyDescent="0.25">
      <c r="C429" s="21" t="s">
        <v>207</v>
      </c>
      <c r="D429" s="59" t="s">
        <v>199</v>
      </c>
      <c r="E429" s="1">
        <f>IF(D429=$L$18,$M$18,IF(D429=$L$19,$M$19,IF(D429=$L$20,$M$20,0)))</f>
        <v>1</v>
      </c>
    </row>
    <row r="430" spans="3:6" x14ac:dyDescent="0.25">
      <c r="C430" s="21" t="s">
        <v>210</v>
      </c>
      <c r="D430" s="59" t="s">
        <v>213</v>
      </c>
      <c r="E430" s="1">
        <f>IF(D430=$L$23,$M$23,IF(D430=$L$24,$M$24,IF(D430=$L$25,$M$25,0)))</f>
        <v>1</v>
      </c>
      <c r="F430" s="1" t="s">
        <v>212</v>
      </c>
    </row>
    <row r="433" spans="3:6" x14ac:dyDescent="0.25">
      <c r="E433" s="39" t="s">
        <v>217</v>
      </c>
      <c r="F433" s="1" t="s">
        <v>218</v>
      </c>
    </row>
    <row r="434" spans="3:6" x14ac:dyDescent="0.25">
      <c r="C434" s="26" t="s">
        <v>25</v>
      </c>
      <c r="D434" s="161">
        <f>IF(AND(E418=0,E419=0,E420=0,E421=0,E422=0),0,E418*5*(AVERAGE(E419:E422)))</f>
        <v>10</v>
      </c>
      <c r="E434" s="162">
        <f>IF(D434=0,0,IF(D434&lt;'Integration Inputs'!$D$76,'Integration Inputs'!$C$91*SUM('Integration Inputs'!$C$63:$H$63),IF(D434&lt;'Integration Inputs'!$F$76,'Integration Inputs'!$D$91*SUM('Integration Inputs'!$C$63:$H$63),'Integration Inputs'!$E$91*SUM('Integration Inputs'!C$63:H$63))))</f>
        <v>12.651149969844976</v>
      </c>
      <c r="F434" s="163">
        <f>E434*D447*D448</f>
        <v>0</v>
      </c>
    </row>
    <row r="435" spans="3:6" x14ac:dyDescent="0.25">
      <c r="C435" s="1" t="s">
        <v>26</v>
      </c>
      <c r="D435" s="164">
        <f>IF(AND(E418=0,E419=0,E426=0),0,E418*E426*(AVERAGE(E419:E422)))</f>
        <v>2</v>
      </c>
      <c r="E435" s="162">
        <f>IF(D435=0,0,IF(D435&lt;'Integration Inputs'!$D$77,'Integration Inputs'!$C$91*SUM('Integration Inputs'!$C$64:$H$64),IF(D435&lt;'Integration Inputs'!$F$77,'Integration Inputs'!$D$91*SUM('Integration Inputs'!$C$64:$H$64),'Integration Inputs'!$E$91*SUM('Integration Inputs'!$C$64:$H$64))))</f>
        <v>3.2914642966260312</v>
      </c>
      <c r="F435" s="162">
        <f>E435*D447*D448</f>
        <v>0</v>
      </c>
    </row>
    <row r="436" spans="3:6" x14ac:dyDescent="0.25">
      <c r="C436" s="1" t="s">
        <v>27</v>
      </c>
      <c r="D436" s="164">
        <f>IF(AND(E417=0,E419=0,E420=0,E421=0,E422=0,E423=0,,E426=0),0,(AVERAGE(E419:E422)*((E423+E426)/2)*E417))</f>
        <v>12</v>
      </c>
      <c r="E436" s="162">
        <f>IF(D436=0,0,IF(D436&lt;'Integration Inputs'!$D$78,'Integration Inputs'!$C$91*SUM('Integration Inputs'!$C$65:$H$65),IF(D436&lt;'Integration Inputs'!$F$78,'Integration Inputs'!$D$91*SUM('Integration Inputs'!$C$65:$H$65),'Integration Inputs'!$E$91*SUM('Integration Inputs'!$C$65:$H$65))))</f>
        <v>0.85186978454503848</v>
      </c>
      <c r="F436" s="162">
        <f>E436*D447*D448</f>
        <v>0</v>
      </c>
    </row>
    <row r="437" spans="3:6" x14ac:dyDescent="0.25">
      <c r="C437" s="1" t="s">
        <v>28</v>
      </c>
      <c r="D437" s="164">
        <f>IF(E425=0,0,E425)</f>
        <v>3</v>
      </c>
      <c r="E437" s="162">
        <f>IF(D437=0,0,IF(D437&lt;'Integration Inputs'!$D$79,'Integration Inputs'!$C$91*SUM('Integration Inputs'!$C$66:$H$66),IF(D437&lt;'Integration Inputs'!$F$79,'Integration Inputs'!$D$91*SUM('Integration Inputs'!$C$66:$H$66),'Integration Inputs'!$E$91*SUM('Integration Inputs'!$C$66:$H$66))))</f>
        <v>1.4591495114608914</v>
      </c>
      <c r="F437" s="162">
        <f>E437*D447*D448</f>
        <v>0</v>
      </c>
    </row>
    <row r="438" spans="3:6" x14ac:dyDescent="0.25">
      <c r="C438" s="1" t="s">
        <v>29</v>
      </c>
      <c r="D438" s="164">
        <f>IF(AND(E428=0,E424=0),0,E428*E424)</f>
        <v>9</v>
      </c>
      <c r="E438" s="162">
        <f>IF(D438=0,0,IF(D438&lt;'Integration Inputs'!$D$80,'Integration Inputs'!$C$91*SUM('Integration Inputs'!$C$67:$H$67),IF(D438&lt;'Integration Inputs'!$F$80,'Integration Inputs'!$D$91*SUM('Integration Inputs'!$C$67:$H$67),'Integration Inputs'!$E$91*SUM('Integration Inputs'!$C$67:$H$67))))</f>
        <v>0</v>
      </c>
      <c r="F438" s="162">
        <f>E438*D447*D448</f>
        <v>0</v>
      </c>
    </row>
    <row r="439" spans="3:6" x14ac:dyDescent="0.25">
      <c r="C439" s="1" t="s">
        <v>30</v>
      </c>
      <c r="D439" s="164">
        <f>IF(AND(E423=0,E426=0,E427=0),0,E427*((E423+E426)/2)*3)</f>
        <v>6</v>
      </c>
      <c r="E439" s="162">
        <f>IF(D439=0,0,IF(D439&lt;'Integration Inputs'!$D$81,'Integration Inputs'!$C$91*SUM('Integration Inputs'!$C$68:$H$68),IF(D439&lt;'Integration Inputs'!$F$81,'Integration Inputs'!$D$91*SUM('Integration Inputs'!$C$68:$H$68),'Integration Inputs'!$E$91*SUM('Integration Inputs'!$C$68:$H$68))))</f>
        <v>0</v>
      </c>
      <c r="F439" s="162">
        <f>E439*D447*D448</f>
        <v>0</v>
      </c>
    </row>
    <row r="440" spans="3:6" x14ac:dyDescent="0.25">
      <c r="C440" s="1" t="s">
        <v>31</v>
      </c>
      <c r="D440" s="164">
        <f>IF(AND(E426=0,E429=0),0,E429*E426*3)</f>
        <v>3</v>
      </c>
      <c r="E440" s="162">
        <f>IF(D440=0,0,IF(D440&lt;'Integration Inputs'!$D$82,'Integration Inputs'!$C$91*SUM('Integration Inputs'!$C$69:$H$69),IF(D440&lt;'Integration Inputs'!$F$82,'Integration Inputs'!$D$91*SUM('Integration Inputs'!$C$69:$H$69),'Integration Inputs'!$E$91*SUM('Integration Inputs'!$C$69:$H$69))))</f>
        <v>0</v>
      </c>
      <c r="F440" s="162">
        <f>E440*D447*D448</f>
        <v>0</v>
      </c>
    </row>
    <row r="441" spans="3:6" x14ac:dyDescent="0.25">
      <c r="C441" s="39" t="s">
        <v>32</v>
      </c>
      <c r="D441" s="168">
        <f>IF(AND(E426=0,E430=0),0,(E430*E426*5))</f>
        <v>5</v>
      </c>
      <c r="E441" s="169">
        <f>IF(D441=0,0,IF(D441&lt;'Integration Inputs'!$D$83,'Integration Inputs'!$C$91*SUM('Integration Inputs'!$C$70:$H$70),IF(D441&lt;'Integration Inputs'!$F$83,'Integration Inputs'!$D$91*SUM('Integration Inputs'!$C$70:$H$70),'Integration Inputs'!$E$91*SUM('Integration Inputs'!$C$70:$H$70))))</f>
        <v>0</v>
      </c>
      <c r="F441" s="169">
        <f>E441*D447*D448</f>
        <v>0</v>
      </c>
    </row>
    <row r="442" spans="3:6" x14ac:dyDescent="0.25">
      <c r="C442" s="1" t="s">
        <v>40</v>
      </c>
      <c r="D442" s="164">
        <f>SUM(D434:D435)</f>
        <v>12</v>
      </c>
      <c r="E442" s="162">
        <f>SUM(E434:E435)</f>
        <v>15.942614266471008</v>
      </c>
      <c r="F442" s="162">
        <f>SUM(F434:F435)</f>
        <v>0</v>
      </c>
    </row>
    <row r="443" spans="3:6" x14ac:dyDescent="0.25">
      <c r="C443" s="1" t="s">
        <v>41</v>
      </c>
      <c r="D443" s="164">
        <f>SUM(D436:D437)</f>
        <v>15</v>
      </c>
      <c r="E443" s="162">
        <f>SUM(E436:E437)</f>
        <v>2.3110192960059299</v>
      </c>
      <c r="F443" s="162">
        <f>SUM(F436:F437)</f>
        <v>0</v>
      </c>
    </row>
    <row r="444" spans="3:6" x14ac:dyDescent="0.25">
      <c r="C444" s="39" t="s">
        <v>42</v>
      </c>
      <c r="D444" s="168">
        <f>SUM(D438:D441)</f>
        <v>23</v>
      </c>
      <c r="E444" s="169">
        <f>SUM(E438:E441)</f>
        <v>0</v>
      </c>
      <c r="F444" s="169">
        <f>SUM(F438:F441)</f>
        <v>0</v>
      </c>
    </row>
    <row r="445" spans="3:6" x14ac:dyDescent="0.25">
      <c r="D445" s="164"/>
      <c r="E445" s="162">
        <f>SUM(E434:E441)</f>
        <v>18.253633562476935</v>
      </c>
      <c r="F445" s="162">
        <f>SUM(F434:F441)</f>
        <v>0</v>
      </c>
    </row>
    <row r="446" spans="3:6" ht="15.6" x14ac:dyDescent="0.3">
      <c r="C446" s="171" t="s">
        <v>43</v>
      </c>
      <c r="D446" s="172">
        <f>(AVERAGE(E419:E422)*((E418*5)+(E418*E426))+((AVERAGE(E419:E422)*((E423+E426)/2)*E417)+(E425))+((E428*E424)+(E427*((E423+E426)/2)*3)+(E429*E426*3)+(E430*E426*5)))/3</f>
        <v>16.666666666666668</v>
      </c>
    </row>
    <row r="447" spans="3:6" ht="14.4" x14ac:dyDescent="0.3">
      <c r="C447" s="21" t="s">
        <v>228</v>
      </c>
      <c r="D447" s="179"/>
    </row>
    <row r="448" spans="3:6" x14ac:dyDescent="0.25">
      <c r="C448" s="21" t="s">
        <v>229</v>
      </c>
      <c r="D448" s="175"/>
    </row>
    <row r="449" spans="2:7" ht="15.6" x14ac:dyDescent="0.3">
      <c r="C449" s="171" t="s">
        <v>230</v>
      </c>
      <c r="D449" s="172">
        <f>D446*D447*D448</f>
        <v>0</v>
      </c>
      <c r="E449" s="176">
        <f>SUM(F434:F441)</f>
        <v>0</v>
      </c>
      <c r="F449" s="25" t="s">
        <v>231</v>
      </c>
    </row>
    <row r="450" spans="2:7" ht="15.6" x14ac:dyDescent="0.3">
      <c r="C450" s="178"/>
      <c r="D450" s="172"/>
    </row>
    <row r="451" spans="2:7" x14ac:dyDescent="0.25">
      <c r="B451" s="1" t="str">
        <f>LEFT(B414,2)+1&amp;")."</f>
        <v>13).</v>
      </c>
      <c r="C451" s="149"/>
      <c r="D451" s="149"/>
      <c r="E451" s="149"/>
      <c r="F451" s="149"/>
      <c r="G451" s="149"/>
    </row>
    <row r="452" spans="2:7" x14ac:dyDescent="0.25">
      <c r="C452" s="152" t="s">
        <v>164</v>
      </c>
      <c r="D452" s="152"/>
      <c r="E452" s="153"/>
      <c r="F452" s="153"/>
      <c r="G452" s="153"/>
    </row>
    <row r="453" spans="2:7" ht="17.399999999999999" x14ac:dyDescent="0.3">
      <c r="C453" s="26" t="s">
        <v>170</v>
      </c>
      <c r="D453" s="156" t="s">
        <v>250</v>
      </c>
      <c r="E453" s="157"/>
      <c r="F453" s="122"/>
    </row>
    <row r="454" spans="2:7" x14ac:dyDescent="0.25">
      <c r="C454" s="21" t="s">
        <v>174</v>
      </c>
      <c r="D454" s="59" t="s">
        <v>168</v>
      </c>
      <c r="E454" s="1">
        <f>IF(D454=$I$8,$J$8,IF(D454=$I$9,$J$9,IF(D454=$I$10,$J$10,0)))</f>
        <v>1</v>
      </c>
    </row>
    <row r="455" spans="2:7" x14ac:dyDescent="0.25">
      <c r="C455" s="21" t="s">
        <v>177</v>
      </c>
      <c r="D455" s="59" t="s">
        <v>178</v>
      </c>
      <c r="E455" s="1">
        <f>IF(D455=$I$13,$J$13,IF(D455=$I$14,$J$14,IF(D455=$I$15,$J$15,0)))</f>
        <v>1</v>
      </c>
    </row>
    <row r="456" spans="2:7" x14ac:dyDescent="0.25">
      <c r="C456" s="21" t="s">
        <v>179</v>
      </c>
      <c r="D456" s="59" t="s">
        <v>186</v>
      </c>
      <c r="E456" s="1">
        <f>IF(D456=$I$18,$J$18,IF(D456=$I$19,$J$19,IF(D456=$I$20,$J$20,0)))</f>
        <v>3</v>
      </c>
    </row>
    <row r="457" spans="2:7" x14ac:dyDescent="0.25">
      <c r="C457" s="21" t="s">
        <v>183</v>
      </c>
      <c r="D457" s="59" t="s">
        <v>186</v>
      </c>
      <c r="E457" s="1">
        <f>IF(D457=$I$18,$J$18,IF(D457=$I$19,$J$19,IF(D457=$I$20,$J$20,0)))</f>
        <v>3</v>
      </c>
    </row>
    <row r="458" spans="2:7" x14ac:dyDescent="0.25">
      <c r="C458" s="21" t="s">
        <v>185</v>
      </c>
      <c r="D458" s="59" t="s">
        <v>180</v>
      </c>
      <c r="E458" s="1">
        <f>IF(D458=$I$18,$J$18,IF(D458=$I$19,$J$19,IF(D458=$I$20,$J$20,0)))</f>
        <v>1</v>
      </c>
    </row>
    <row r="459" spans="2:7" x14ac:dyDescent="0.25">
      <c r="C459" s="21" t="s">
        <v>189</v>
      </c>
      <c r="D459" s="59" t="s">
        <v>186</v>
      </c>
      <c r="E459" s="1">
        <f>IF(D459=$I$18,$J$18,IF(D459=$I$19,$J$19,IF(D459=$I$20,$J$20,0)))</f>
        <v>3</v>
      </c>
    </row>
    <row r="460" spans="2:7" x14ac:dyDescent="0.25">
      <c r="C460" s="21" t="s">
        <v>192</v>
      </c>
      <c r="D460" s="59" t="s">
        <v>193</v>
      </c>
      <c r="E460" s="1">
        <f>IF(D460=$I$30,$J$30,IF(D460=$I$31,$J$31,IF(D460=$I$32,$J$32,0)))</f>
        <v>1</v>
      </c>
    </row>
    <row r="461" spans="2:7" x14ac:dyDescent="0.25">
      <c r="C461" s="21" t="s">
        <v>194</v>
      </c>
      <c r="D461" s="59" t="s">
        <v>195</v>
      </c>
      <c r="E461" s="1">
        <f>IF(D461=$L$30,$M$30,IF(D461=$L$31,$M$31,IF(D461=$L$32,$M$32,0)))</f>
        <v>1</v>
      </c>
      <c r="F461" s="1" t="s">
        <v>251</v>
      </c>
    </row>
    <row r="462" spans="2:7" x14ac:dyDescent="0.25">
      <c r="C462" s="21" t="s">
        <v>198</v>
      </c>
      <c r="D462" s="59" t="s">
        <v>195</v>
      </c>
      <c r="E462" s="1">
        <f>IF(D462=$L$30,$M$30,IF(D462=$L$31,$M$31,IF(D462=$L$32,$M$32,0)))</f>
        <v>1</v>
      </c>
    </row>
    <row r="463" spans="2:7" x14ac:dyDescent="0.25">
      <c r="C463" s="21" t="s">
        <v>200</v>
      </c>
      <c r="D463" s="59" t="s">
        <v>201</v>
      </c>
      <c r="E463" s="1">
        <f>IF(D463=$I$23,$J$23,IF(D463=$I$24,$J$24,IF(D463=$I$25,$J$25,IF(D463=$I$26,$J$26,IF(D463=$I$27,$J$27,0)))))</f>
        <v>1</v>
      </c>
      <c r="F463" s="1" t="s">
        <v>243</v>
      </c>
    </row>
    <row r="464" spans="2:7" x14ac:dyDescent="0.25">
      <c r="C464" s="21" t="s">
        <v>203</v>
      </c>
      <c r="D464" s="59" t="s">
        <v>184</v>
      </c>
      <c r="E464" s="1">
        <f>IF(D464=$L$13,$M$13,IF(D464=$L$14,$M$14,IF(D464=$L$15,$M$15,0)))</f>
        <v>1</v>
      </c>
    </row>
    <row r="465" spans="3:6" x14ac:dyDescent="0.25">
      <c r="C465" s="21" t="s">
        <v>206</v>
      </c>
      <c r="D465" s="59" t="s">
        <v>173</v>
      </c>
      <c r="E465" s="1">
        <f>IF(D465=$L$8,$M$8,IF(D465=$L$9,$M$9,IF(D465=$L$10,$M$10,0)))</f>
        <v>3</v>
      </c>
    </row>
    <row r="466" spans="3:6" x14ac:dyDescent="0.25">
      <c r="C466" s="21" t="s">
        <v>207</v>
      </c>
      <c r="D466" s="59" t="s">
        <v>202</v>
      </c>
      <c r="E466" s="1">
        <f>IF(D466=$L$18,$M$18,IF(D466=$L$19,$M$19,IF(D466=$L$20,$M$20,0)))</f>
        <v>3</v>
      </c>
    </row>
    <row r="467" spans="3:6" x14ac:dyDescent="0.25">
      <c r="C467" s="21" t="s">
        <v>210</v>
      </c>
      <c r="D467" s="59" t="s">
        <v>213</v>
      </c>
      <c r="E467" s="1">
        <f>IF(D467=$L$23,$M$23,IF(D467=$L$24,$M$24,IF(D467=$L$25,$M$25,0)))</f>
        <v>1</v>
      </c>
      <c r="F467" s="1" t="s">
        <v>212</v>
      </c>
    </row>
    <row r="470" spans="3:6" x14ac:dyDescent="0.25">
      <c r="E470" s="39" t="s">
        <v>217</v>
      </c>
      <c r="F470" s="1" t="s">
        <v>218</v>
      </c>
    </row>
    <row r="471" spans="3:6" x14ac:dyDescent="0.25">
      <c r="C471" s="26" t="s">
        <v>25</v>
      </c>
      <c r="D471" s="161">
        <f>IF(AND(E455=0,E456=0,E457=0,E458=0,E459=0),0,E455*5*(AVERAGE(E456:E459)))</f>
        <v>12.5</v>
      </c>
      <c r="E471" s="162">
        <f>IF(D471=0,0,IF(D471&lt;'Integration Inputs'!$D$76,'Integration Inputs'!$C$91*SUM('Integration Inputs'!$C$63:$H$63),IF(D471&lt;'Integration Inputs'!$F$76,'Integration Inputs'!$D$91*SUM('Integration Inputs'!$C$63:$H$63),'Integration Inputs'!$E$91*SUM('Integration Inputs'!C$63:H$63))))</f>
        <v>12.651149969844976</v>
      </c>
      <c r="F471" s="163">
        <f>E471*D484*D485</f>
        <v>0</v>
      </c>
    </row>
    <row r="472" spans="3:6" x14ac:dyDescent="0.25">
      <c r="C472" s="1" t="s">
        <v>26</v>
      </c>
      <c r="D472" s="164">
        <f>IF(AND(E455=0,E456=0,E463=0),0,E455*E463*(AVERAGE(E456:E459)))</f>
        <v>2.5</v>
      </c>
      <c r="E472" s="162">
        <f>IF(D472=0,0,IF(D472&lt;'Integration Inputs'!$D$77,'Integration Inputs'!$C$91*SUM('Integration Inputs'!$C$64:$H$64),IF(D472&lt;'Integration Inputs'!$F$77,'Integration Inputs'!$D$91*SUM('Integration Inputs'!$C$64:$H$64),'Integration Inputs'!$E$91*SUM('Integration Inputs'!$C$64:$H$64))))</f>
        <v>3.2914642966260312</v>
      </c>
      <c r="F472" s="162">
        <f>E472*D484*D485</f>
        <v>0</v>
      </c>
    </row>
    <row r="473" spans="3:6" x14ac:dyDescent="0.25">
      <c r="C473" s="1" t="s">
        <v>27</v>
      </c>
      <c r="D473" s="164">
        <f>IF(AND(E454=0,E456=0,E457=0,E458=0,E459=0,E460=0,,E463=0),0,(AVERAGE(E456:E459)*((E460+E463)/2)*E454))</f>
        <v>2.5</v>
      </c>
      <c r="E473" s="162">
        <f>IF(D473=0,0,IF(D473&lt;'Integration Inputs'!$D$78,'Integration Inputs'!$C$91*SUM('Integration Inputs'!$C$65:$H$65),IF(D473&lt;'Integration Inputs'!$F$78,'Integration Inputs'!$D$91*SUM('Integration Inputs'!$C$65:$H$65),'Integration Inputs'!$E$91*SUM('Integration Inputs'!$C$65:$H$65))))</f>
        <v>0.85186978454503848</v>
      </c>
      <c r="F473" s="162">
        <f>E473*D484*D485</f>
        <v>0</v>
      </c>
    </row>
    <row r="474" spans="3:6" x14ac:dyDescent="0.25">
      <c r="C474" s="1" t="s">
        <v>28</v>
      </c>
      <c r="D474" s="164">
        <f>IF(E462=0,0,E462)</f>
        <v>1</v>
      </c>
      <c r="E474" s="162">
        <f>IF(D474=0,0,IF(D474&lt;'Integration Inputs'!$D$79,'Integration Inputs'!$C$91*SUM('Integration Inputs'!$C$66:$H$66),IF(D474&lt;'Integration Inputs'!$F$79,'Integration Inputs'!$D$91*SUM('Integration Inputs'!$C$66:$H$66),'Integration Inputs'!$E$91*SUM('Integration Inputs'!$C$66:$H$66))))</f>
        <v>0.97276634097392756</v>
      </c>
      <c r="F474" s="162">
        <f>E474*D484*D485</f>
        <v>0</v>
      </c>
    </row>
    <row r="475" spans="3:6" x14ac:dyDescent="0.25">
      <c r="C475" s="1" t="s">
        <v>29</v>
      </c>
      <c r="D475" s="164">
        <f>IF(AND(E465=0,E461=0),0,E465*E461)</f>
        <v>3</v>
      </c>
      <c r="E475" s="162">
        <f>IF(D475=0,0,IF(D475&lt;'Integration Inputs'!$D$80,'Integration Inputs'!$C$91*SUM('Integration Inputs'!$C$67:$H$67),IF(D475&lt;'Integration Inputs'!$F$80,'Integration Inputs'!$D$91*SUM('Integration Inputs'!$C$67:$H$67),'Integration Inputs'!$E$91*SUM('Integration Inputs'!$C$67:$H$67))))</f>
        <v>0</v>
      </c>
      <c r="F475" s="162">
        <f>E475*D484*D485</f>
        <v>0</v>
      </c>
    </row>
    <row r="476" spans="3:6" x14ac:dyDescent="0.25">
      <c r="C476" s="1" t="s">
        <v>30</v>
      </c>
      <c r="D476" s="164">
        <f>IF(AND(E460=0,E463=0,E464=0),0,E464*((E460+E463)/2)*3)</f>
        <v>3</v>
      </c>
      <c r="E476" s="162">
        <f>IF(D476=0,0,IF(D476&lt;'Integration Inputs'!$D$81,'Integration Inputs'!$C$91*SUM('Integration Inputs'!$C$68:$H$68),IF(D476&lt;'Integration Inputs'!$F$81,'Integration Inputs'!$D$91*SUM('Integration Inputs'!$C$68:$H$68),'Integration Inputs'!$E$91*SUM('Integration Inputs'!$C$68:$H$68))))</f>
        <v>0</v>
      </c>
      <c r="F476" s="162">
        <f>E476*D484*D485</f>
        <v>0</v>
      </c>
    </row>
    <row r="477" spans="3:6" x14ac:dyDescent="0.25">
      <c r="C477" s="1" t="s">
        <v>31</v>
      </c>
      <c r="D477" s="164">
        <f>IF(AND(E463=0,E466=0),0,E466*E463*3)</f>
        <v>9</v>
      </c>
      <c r="E477" s="162">
        <f>IF(D477=0,0,IF(D477&lt;'Integration Inputs'!$D$82,'Integration Inputs'!$C$91*SUM('Integration Inputs'!$C$69:$H$69),IF(D477&lt;'Integration Inputs'!$F$82,'Integration Inputs'!$D$91*SUM('Integration Inputs'!$C$69:$H$69),'Integration Inputs'!$E$91*SUM('Integration Inputs'!$C$69:$H$69))))</f>
        <v>0</v>
      </c>
      <c r="F477" s="162">
        <f>E477*D484*D485</f>
        <v>0</v>
      </c>
    </row>
    <row r="478" spans="3:6" x14ac:dyDescent="0.25">
      <c r="C478" s="39" t="s">
        <v>32</v>
      </c>
      <c r="D478" s="168">
        <f>IF(AND(E463=0,E467=0),0,(E467*E463*5))</f>
        <v>5</v>
      </c>
      <c r="E478" s="169">
        <f>IF(D478=0,0,IF(D478&lt;'Integration Inputs'!$D$83,'Integration Inputs'!$C$91*SUM('Integration Inputs'!$C$70:$H$70),IF(D478&lt;'Integration Inputs'!$F$83,'Integration Inputs'!$D$91*SUM('Integration Inputs'!$C$70:$H$70),'Integration Inputs'!$E$91*SUM('Integration Inputs'!$C$70:$H$70))))</f>
        <v>0</v>
      </c>
      <c r="F478" s="169">
        <f>E478*D484*D485</f>
        <v>0</v>
      </c>
    </row>
    <row r="479" spans="3:6" x14ac:dyDescent="0.25">
      <c r="C479" s="1" t="s">
        <v>40</v>
      </c>
      <c r="D479" s="164">
        <f>SUM(D471:D472)</f>
        <v>15</v>
      </c>
      <c r="E479" s="162">
        <f>SUM(E471:E472)</f>
        <v>15.942614266471008</v>
      </c>
      <c r="F479" s="162">
        <f>SUM(F471:F472)</f>
        <v>0</v>
      </c>
    </row>
    <row r="480" spans="3:6" x14ac:dyDescent="0.25">
      <c r="C480" s="1" t="s">
        <v>41</v>
      </c>
      <c r="D480" s="164">
        <f>SUM(D473:D474)</f>
        <v>3.5</v>
      </c>
      <c r="E480" s="162">
        <f>SUM(E473:E474)</f>
        <v>1.824636125518966</v>
      </c>
      <c r="F480" s="162">
        <f>SUM(F473:F474)</f>
        <v>0</v>
      </c>
    </row>
    <row r="481" spans="2:7" x14ac:dyDescent="0.25">
      <c r="C481" s="39" t="s">
        <v>42</v>
      </c>
      <c r="D481" s="168">
        <f>SUM(D475:D478)</f>
        <v>20</v>
      </c>
      <c r="E481" s="169">
        <f>SUM(E475:E478)</f>
        <v>0</v>
      </c>
      <c r="F481" s="169">
        <f>SUM(F475:F478)</f>
        <v>0</v>
      </c>
    </row>
    <row r="482" spans="2:7" x14ac:dyDescent="0.25">
      <c r="D482" s="164"/>
      <c r="E482" s="162">
        <f>SUM(E471:E478)</f>
        <v>17.767250391989972</v>
      </c>
      <c r="F482" s="162">
        <f>SUM(F471:F478)</f>
        <v>0</v>
      </c>
    </row>
    <row r="483" spans="2:7" ht="15.6" x14ac:dyDescent="0.3">
      <c r="C483" s="171" t="s">
        <v>43</v>
      </c>
      <c r="D483" s="172">
        <f>(AVERAGE(E456:E459)*((E455*5)+(E455*E463))+((AVERAGE(E456:E459)*((E460+E463)/2)*E454)+(E462))+((E465*E461)+(E464*((E460+E463)/2)*3)+(E466*E463*3)+(E467*E463*5)))/3</f>
        <v>12.833333333333334</v>
      </c>
    </row>
    <row r="484" spans="2:7" ht="14.4" x14ac:dyDescent="0.3">
      <c r="C484" s="21" t="s">
        <v>228</v>
      </c>
      <c r="D484" s="174"/>
    </row>
    <row r="485" spans="2:7" x14ac:dyDescent="0.25">
      <c r="C485" s="21" t="s">
        <v>229</v>
      </c>
      <c r="D485" s="175"/>
    </row>
    <row r="486" spans="2:7" ht="15.6" x14ac:dyDescent="0.3">
      <c r="C486" s="171" t="s">
        <v>230</v>
      </c>
      <c r="D486" s="172">
        <f>D483*D484*D485</f>
        <v>0</v>
      </c>
      <c r="E486" s="176">
        <f>SUM(F471:F478)</f>
        <v>0</v>
      </c>
      <c r="F486" s="25" t="s">
        <v>231</v>
      </c>
    </row>
    <row r="487" spans="2:7" ht="15.6" x14ac:dyDescent="0.3">
      <c r="C487" s="178"/>
      <c r="D487" s="172"/>
    </row>
    <row r="488" spans="2:7" x14ac:dyDescent="0.25">
      <c r="B488" s="1" t="str">
        <f>LEFT(B451,2)+1&amp;")."</f>
        <v>14).</v>
      </c>
      <c r="C488" s="149"/>
      <c r="D488" s="149"/>
      <c r="E488" s="149"/>
      <c r="F488" s="149"/>
      <c r="G488" s="149"/>
    </row>
    <row r="489" spans="2:7" x14ac:dyDescent="0.25">
      <c r="C489" s="152" t="s">
        <v>164</v>
      </c>
      <c r="D489" s="152"/>
      <c r="E489" s="153"/>
      <c r="F489" s="153"/>
      <c r="G489" s="153"/>
    </row>
    <row r="490" spans="2:7" ht="17.399999999999999" x14ac:dyDescent="0.3">
      <c r="C490" s="26" t="s">
        <v>170</v>
      </c>
      <c r="D490" s="156" t="s">
        <v>252</v>
      </c>
      <c r="E490" s="157"/>
    </row>
    <row r="491" spans="2:7" x14ac:dyDescent="0.25">
      <c r="C491" s="21" t="s">
        <v>174</v>
      </c>
      <c r="D491" s="59" t="s">
        <v>175</v>
      </c>
      <c r="E491" s="1">
        <f>IF(D491=$I$8,$J$8,IF(D491=$I$9,$J$9,IF(D491=$I$10,$J$10,0)))</f>
        <v>3</v>
      </c>
    </row>
    <row r="492" spans="2:7" x14ac:dyDescent="0.25">
      <c r="C492" s="21" t="s">
        <v>177</v>
      </c>
      <c r="D492" s="59" t="s">
        <v>178</v>
      </c>
      <c r="E492" s="1">
        <f>IF(D492=$I$13,$J$13,IF(D492=$I$14,$J$14,IF(D492=$I$15,$J$15,0)))</f>
        <v>1</v>
      </c>
    </row>
    <row r="493" spans="2:7" x14ac:dyDescent="0.25">
      <c r="C493" s="21" t="s">
        <v>179</v>
      </c>
      <c r="D493" s="59" t="s">
        <v>186</v>
      </c>
      <c r="E493" s="1">
        <f>IF(D493=$I$18,$J$18,IF(D493=$I$19,$J$19,IF(D493=$I$20,$J$20,0)))</f>
        <v>3</v>
      </c>
    </row>
    <row r="494" spans="2:7" x14ac:dyDescent="0.25">
      <c r="C494" s="21" t="s">
        <v>183</v>
      </c>
      <c r="D494" s="59" t="s">
        <v>186</v>
      </c>
      <c r="E494" s="1">
        <f>IF(D494=$I$18,$J$18,IF(D494=$I$19,$J$19,IF(D494=$I$20,$J$20,0)))</f>
        <v>3</v>
      </c>
    </row>
    <row r="495" spans="2:7" x14ac:dyDescent="0.25">
      <c r="C495" s="21" t="s">
        <v>185</v>
      </c>
      <c r="D495" s="59" t="s">
        <v>186</v>
      </c>
      <c r="E495" s="1">
        <f>IF(D495=$I$18,$J$18,IF(D495=$I$19,$J$19,IF(D495=$I$20,$J$20,0)))</f>
        <v>3</v>
      </c>
    </row>
    <row r="496" spans="2:7" x14ac:dyDescent="0.25">
      <c r="C496" s="21" t="s">
        <v>189</v>
      </c>
      <c r="D496" s="59" t="s">
        <v>180</v>
      </c>
      <c r="E496" s="1">
        <f>IF(D496=$I$18,$J$18,IF(D496=$I$19,$J$19,IF(D496=$I$20,$J$20,0)))</f>
        <v>1</v>
      </c>
    </row>
    <row r="497" spans="3:6" x14ac:dyDescent="0.25">
      <c r="C497" s="21" t="s">
        <v>192</v>
      </c>
      <c r="D497" s="59" t="s">
        <v>226</v>
      </c>
      <c r="E497" s="1">
        <f>IF(D497=$I$30,$J$30,IF(D497=$I$31,$J$31,IF(D497=$I$32,$J$32,0)))</f>
        <v>5</v>
      </c>
    </row>
    <row r="498" spans="3:6" x14ac:dyDescent="0.25">
      <c r="C498" s="21" t="s">
        <v>194</v>
      </c>
      <c r="D498" s="59" t="s">
        <v>225</v>
      </c>
      <c r="E498" s="1">
        <f>IF(D498=$L$30,$M$30,IF(D498=$L$31,$M$31,IF(D498=$L$32,$M$32,0)))</f>
        <v>3</v>
      </c>
    </row>
    <row r="499" spans="3:6" x14ac:dyDescent="0.25">
      <c r="C499" s="21" t="s">
        <v>198</v>
      </c>
      <c r="D499" s="59" t="s">
        <v>225</v>
      </c>
      <c r="E499" s="1">
        <f>IF(D499=$L$30,$M$30,IF(D499=$L$31,$M$31,IF(D499=$L$32,$M$32,0)))</f>
        <v>3</v>
      </c>
    </row>
    <row r="500" spans="3:6" x14ac:dyDescent="0.25">
      <c r="C500" s="21" t="s">
        <v>200</v>
      </c>
      <c r="D500" s="59" t="s">
        <v>201</v>
      </c>
      <c r="E500" s="1">
        <f>IF(D500=$I$23,$J$23,IF(D500=$I$24,$J$24,IF(D500=$I$25,$J$25,IF(D500=$I$26,$J$26,IF(D500=$I$27,$J$27,0)))))</f>
        <v>1</v>
      </c>
    </row>
    <row r="501" spans="3:6" x14ac:dyDescent="0.25">
      <c r="C501" s="21" t="s">
        <v>203</v>
      </c>
      <c r="D501" s="59" t="s">
        <v>184</v>
      </c>
      <c r="E501" s="1">
        <f>IF(D501=$L$13,$M$13,IF(D501=$L$14,$M$14,IF(D501=$L$15,$M$15,0)))</f>
        <v>1</v>
      </c>
    </row>
    <row r="502" spans="3:6" x14ac:dyDescent="0.25">
      <c r="C502" s="21" t="s">
        <v>206</v>
      </c>
      <c r="D502" s="59" t="s">
        <v>173</v>
      </c>
      <c r="E502" s="1">
        <f>IF(D502=$L$8,$M$8,IF(D502=$L$9,$M$9,IF(D502=$L$10,$M$10,0)))</f>
        <v>3</v>
      </c>
    </row>
    <row r="503" spans="3:6" x14ac:dyDescent="0.25">
      <c r="C503" s="21" t="s">
        <v>207</v>
      </c>
      <c r="D503" s="59" t="s">
        <v>199</v>
      </c>
      <c r="E503" s="1">
        <f>IF(D503=$L$18,$M$18,IF(D503=$L$19,$M$19,IF(D503=$L$20,$M$20,0)))</f>
        <v>1</v>
      </c>
    </row>
    <row r="504" spans="3:6" x14ac:dyDescent="0.25">
      <c r="C504" s="21" t="s">
        <v>210</v>
      </c>
      <c r="D504" s="59" t="s">
        <v>213</v>
      </c>
      <c r="E504" s="1">
        <f>IF(D504=$L$23,$M$23,IF(D504=$L$24,$M$24,IF(D504=$L$25,$M$25,0)))</f>
        <v>1</v>
      </c>
    </row>
    <row r="507" spans="3:6" x14ac:dyDescent="0.25">
      <c r="E507" s="39" t="s">
        <v>217</v>
      </c>
      <c r="F507" s="1" t="s">
        <v>218</v>
      </c>
    </row>
    <row r="508" spans="3:6" x14ac:dyDescent="0.25">
      <c r="C508" s="26" t="s">
        <v>25</v>
      </c>
      <c r="D508" s="161">
        <f>IF(AND(E492=0,E493=0,E494=0,E495=0,E496=0),0,E492*5*(AVERAGE(E493:E496)))</f>
        <v>12.5</v>
      </c>
      <c r="E508" s="162">
        <f>IF(D508=0,0,IF(D508&lt;'Integration Inputs'!$D$76,'Integration Inputs'!$C$91*SUM('Integration Inputs'!$C$63:$H$63),IF(D508&lt;'Integration Inputs'!$F$76,'Integration Inputs'!$D$91*SUM('Integration Inputs'!$C$63:$H$63),'Integration Inputs'!$E$91*SUM('Integration Inputs'!C$63:H$63))))</f>
        <v>12.651149969844976</v>
      </c>
      <c r="F508" s="163">
        <f>E508*D521*D522</f>
        <v>0</v>
      </c>
    </row>
    <row r="509" spans="3:6" x14ac:dyDescent="0.25">
      <c r="C509" s="1" t="s">
        <v>26</v>
      </c>
      <c r="D509" s="164">
        <f>IF(AND(E492=0,E493=0,E500=0),0,E492*E500*(AVERAGE(E493:E496)))</f>
        <v>2.5</v>
      </c>
      <c r="E509" s="162">
        <f>IF(D509=0,0,IF(D509&lt;'Integration Inputs'!$D$77,'Integration Inputs'!$C$91*SUM('Integration Inputs'!$C$64:$H$64),IF(D509&lt;'Integration Inputs'!$F$77,'Integration Inputs'!$D$91*SUM('Integration Inputs'!$C$64:$H$64),'Integration Inputs'!$E$91*SUM('Integration Inputs'!$C$64:$H$64))))</f>
        <v>3.2914642966260312</v>
      </c>
      <c r="F509" s="162">
        <f>E509*D521*D522</f>
        <v>0</v>
      </c>
    </row>
    <row r="510" spans="3:6" x14ac:dyDescent="0.25">
      <c r="C510" s="1" t="s">
        <v>27</v>
      </c>
      <c r="D510" s="164">
        <f>IF(AND(E491=0,E493=0,E494=0,E495=0,E496=0,E497=0,,E500=0),0,(AVERAGE(E493:E496)*((E497+E500)/2)*E491))</f>
        <v>22.5</v>
      </c>
      <c r="E510" s="162">
        <f>IF(D510=0,0,IF(D510&lt;'Integration Inputs'!$D$78,'Integration Inputs'!$C$91*SUM('Integration Inputs'!$C$65:$H$65),IF(D510&lt;'Integration Inputs'!$F$78,'Integration Inputs'!$D$91*SUM('Integration Inputs'!$C$65:$H$65),'Integration Inputs'!$E$91*SUM('Integration Inputs'!$C$65:$H$65))))</f>
        <v>0.85186978454503848</v>
      </c>
      <c r="F510" s="162">
        <f>E510*D521*D522</f>
        <v>0</v>
      </c>
    </row>
    <row r="511" spans="3:6" x14ac:dyDescent="0.25">
      <c r="C511" s="1" t="s">
        <v>28</v>
      </c>
      <c r="D511" s="164">
        <f>IF(E499=0,0,E499)</f>
        <v>3</v>
      </c>
      <c r="E511" s="162">
        <f>IF(D511=0,0,IF(D511&lt;'Integration Inputs'!$D$79,'Integration Inputs'!$C$91*SUM('Integration Inputs'!$C$66:$H$66),IF(D511&lt;'Integration Inputs'!$F$79,'Integration Inputs'!$D$91*SUM('Integration Inputs'!$C$66:$H$66),'Integration Inputs'!$E$91*SUM('Integration Inputs'!$C$66:$H$66))))</f>
        <v>1.4591495114608914</v>
      </c>
      <c r="F511" s="162">
        <f>E511*D521*D522</f>
        <v>0</v>
      </c>
    </row>
    <row r="512" spans="3:6" x14ac:dyDescent="0.25">
      <c r="C512" s="1" t="s">
        <v>29</v>
      </c>
      <c r="D512" s="164">
        <f>IF(AND(E502=0,E498=0),0,E502*E498)</f>
        <v>9</v>
      </c>
      <c r="E512" s="162">
        <f>IF(D512=0,0,IF(D512&lt;'Integration Inputs'!$D$80,'Integration Inputs'!$C$91*SUM('Integration Inputs'!$C$67:$H$67),IF(D512&lt;'Integration Inputs'!$F$80,'Integration Inputs'!$D$91*SUM('Integration Inputs'!$C$67:$H$67),'Integration Inputs'!$E$91*SUM('Integration Inputs'!$C$67:$H$67))))</f>
        <v>0</v>
      </c>
      <c r="F512" s="162">
        <f>E512*D521*D522</f>
        <v>0</v>
      </c>
    </row>
    <row r="513" spans="2:7" x14ac:dyDescent="0.25">
      <c r="C513" s="1" t="s">
        <v>30</v>
      </c>
      <c r="D513" s="164">
        <f>IF(AND(E497=0,E500=0,E501=0),0,E501*((E497+E500)/2)*3)</f>
        <v>9</v>
      </c>
      <c r="E513" s="162">
        <f>IF(D513=0,0,IF(D513&lt;'Integration Inputs'!$D$81,'Integration Inputs'!$C$91*SUM('Integration Inputs'!$C$68:$H$68),IF(D513&lt;'Integration Inputs'!$F$81,'Integration Inputs'!$D$91*SUM('Integration Inputs'!$C$68:$H$68),'Integration Inputs'!$E$91*SUM('Integration Inputs'!$C$68:$H$68))))</f>
        <v>0</v>
      </c>
      <c r="F513" s="162">
        <f>E513*D521*D522</f>
        <v>0</v>
      </c>
    </row>
    <row r="514" spans="2:7" x14ac:dyDescent="0.25">
      <c r="C514" s="1" t="s">
        <v>31</v>
      </c>
      <c r="D514" s="164">
        <f>IF(AND(E500=0,E503=0),0,E503*E500*3)</f>
        <v>3</v>
      </c>
      <c r="E514" s="162">
        <f>IF(D514=0,0,IF(D514&lt;'Integration Inputs'!$D$82,'Integration Inputs'!$C$91*SUM('Integration Inputs'!$C$69:$H$69),IF(D514&lt;'Integration Inputs'!$F$82,'Integration Inputs'!$D$91*SUM('Integration Inputs'!$C$69:$H$69),'Integration Inputs'!$E$91*SUM('Integration Inputs'!$C$69:$H$69))))</f>
        <v>0</v>
      </c>
      <c r="F514" s="162">
        <f>E514*D521*D522</f>
        <v>0</v>
      </c>
    </row>
    <row r="515" spans="2:7" x14ac:dyDescent="0.25">
      <c r="C515" s="39" t="s">
        <v>32</v>
      </c>
      <c r="D515" s="168">
        <f>IF(AND(E500=0,E504=0),0,(E504*E500*5))</f>
        <v>5</v>
      </c>
      <c r="E515" s="169">
        <f>IF(D515=0,0,IF(D515&lt;'Integration Inputs'!$D$83,'Integration Inputs'!$C$91*SUM('Integration Inputs'!$C$70:$H$70),IF(D515&lt;'Integration Inputs'!$F$83,'Integration Inputs'!$D$91*SUM('Integration Inputs'!$C$70:$H$70),'Integration Inputs'!$E$91*SUM('Integration Inputs'!$C$70:$H$70))))</f>
        <v>0</v>
      </c>
      <c r="F515" s="169">
        <f>E515*D521*D522</f>
        <v>0</v>
      </c>
    </row>
    <row r="516" spans="2:7" x14ac:dyDescent="0.25">
      <c r="C516" s="1" t="s">
        <v>40</v>
      </c>
      <c r="D516" s="164">
        <f>SUM(D508:D509)</f>
        <v>15</v>
      </c>
      <c r="E516" s="162">
        <f>SUM(E508:E509)</f>
        <v>15.942614266471008</v>
      </c>
      <c r="F516" s="162">
        <f>SUM(F508:F509)</f>
        <v>0</v>
      </c>
    </row>
    <row r="517" spans="2:7" x14ac:dyDescent="0.25">
      <c r="C517" s="1" t="s">
        <v>41</v>
      </c>
      <c r="D517" s="164">
        <f>SUM(D510:D511)</f>
        <v>25.5</v>
      </c>
      <c r="E517" s="162">
        <f>SUM(E510:E511)</f>
        <v>2.3110192960059299</v>
      </c>
      <c r="F517" s="162">
        <f>SUM(F510:F511)</f>
        <v>0</v>
      </c>
    </row>
    <row r="518" spans="2:7" x14ac:dyDescent="0.25">
      <c r="C518" s="39" t="s">
        <v>42</v>
      </c>
      <c r="D518" s="168">
        <f>SUM(D512:D515)</f>
        <v>26</v>
      </c>
      <c r="E518" s="169">
        <f>SUM(E512:E515)</f>
        <v>0</v>
      </c>
      <c r="F518" s="169">
        <f>SUM(F512:F515)</f>
        <v>0</v>
      </c>
    </row>
    <row r="519" spans="2:7" x14ac:dyDescent="0.25">
      <c r="D519" s="164"/>
      <c r="E519" s="162">
        <f>SUM(E508:E515)</f>
        <v>18.253633562476935</v>
      </c>
      <c r="F519" s="162">
        <f>SUM(F508:F515)</f>
        <v>0</v>
      </c>
    </row>
    <row r="520" spans="2:7" ht="15.6" x14ac:dyDescent="0.3">
      <c r="C520" s="171" t="s">
        <v>43</v>
      </c>
      <c r="D520" s="172">
        <f>(AVERAGE(E493:E496)*((E492*5)+(E492*E500))+((AVERAGE(E493:E496)*((E497+E500)/2)*E491)+(E499))+((E502*E498)+(E501*((E497+E500)/2)*3)+(E503*E500*3)+(E504*E500*5)))/3</f>
        <v>22.166666666666668</v>
      </c>
    </row>
    <row r="521" spans="2:7" ht="14.4" x14ac:dyDescent="0.3">
      <c r="C521" s="21" t="s">
        <v>228</v>
      </c>
      <c r="D521" s="179"/>
    </row>
    <row r="522" spans="2:7" x14ac:dyDescent="0.25">
      <c r="C522" s="21" t="s">
        <v>229</v>
      </c>
      <c r="D522" s="175"/>
    </row>
    <row r="523" spans="2:7" ht="15.6" x14ac:dyDescent="0.3">
      <c r="C523" s="171" t="s">
        <v>230</v>
      </c>
      <c r="D523" s="172">
        <f>D520*D521*D522</f>
        <v>0</v>
      </c>
      <c r="E523" s="176">
        <f>SUM(F508:F515)</f>
        <v>0</v>
      </c>
      <c r="F523" s="25" t="s">
        <v>231</v>
      </c>
    </row>
    <row r="525" spans="2:7" x14ac:dyDescent="0.25">
      <c r="B525" s="1" t="str">
        <f>LEFT(B488,2)+1&amp;")."</f>
        <v>15).</v>
      </c>
      <c r="C525" s="149"/>
      <c r="D525" s="149"/>
      <c r="E525" s="149"/>
      <c r="F525" s="149"/>
      <c r="G525" s="149"/>
    </row>
    <row r="526" spans="2:7" x14ac:dyDescent="0.25">
      <c r="C526" s="152" t="s">
        <v>164</v>
      </c>
      <c r="D526" s="152" t="s">
        <v>253</v>
      </c>
      <c r="E526" s="153"/>
      <c r="F526" s="153"/>
      <c r="G526" s="153"/>
    </row>
    <row r="527" spans="2:7" ht="17.399999999999999" x14ac:dyDescent="0.3">
      <c r="C527" s="26" t="s">
        <v>170</v>
      </c>
      <c r="D527" s="156" t="s">
        <v>254</v>
      </c>
      <c r="E527" s="157"/>
    </row>
    <row r="528" spans="2:7" x14ac:dyDescent="0.25">
      <c r="C528" s="21" t="s">
        <v>174</v>
      </c>
      <c r="D528" s="59" t="s">
        <v>175</v>
      </c>
      <c r="E528" s="1">
        <f>IF(D528=$I$8,$J$8,IF(D528=$I$9,$J$9,IF(D528=$I$10,$J$10,0)))</f>
        <v>3</v>
      </c>
    </row>
    <row r="529" spans="3:6" x14ac:dyDescent="0.25">
      <c r="C529" s="21" t="s">
        <v>177</v>
      </c>
      <c r="D529" s="59" t="s">
        <v>178</v>
      </c>
      <c r="E529" s="1">
        <f>IF(D529=$I$13,$J$13,IF(D529=$I$14,$J$14,IF(D529=$I$15,$J$15,0)))</f>
        <v>1</v>
      </c>
    </row>
    <row r="530" spans="3:6" x14ac:dyDescent="0.25">
      <c r="C530" s="21" t="s">
        <v>179</v>
      </c>
      <c r="D530" s="59" t="s">
        <v>186</v>
      </c>
      <c r="E530" s="1">
        <f>IF(D530=$I$18,$J$18,IF(D530=$I$19,$J$19,IF(D530=$I$20,$J$20,0)))</f>
        <v>3</v>
      </c>
    </row>
    <row r="531" spans="3:6" x14ac:dyDescent="0.25">
      <c r="C531" s="21" t="s">
        <v>183</v>
      </c>
      <c r="D531" s="59" t="s">
        <v>186</v>
      </c>
      <c r="E531" s="1">
        <f>IF(D531=$I$18,$J$18,IF(D531=$I$19,$J$19,IF(D531=$I$20,$J$20,0)))</f>
        <v>3</v>
      </c>
    </row>
    <row r="532" spans="3:6" x14ac:dyDescent="0.25">
      <c r="C532" s="21" t="s">
        <v>185</v>
      </c>
      <c r="D532" s="59" t="s">
        <v>186</v>
      </c>
      <c r="E532" s="1">
        <f>IF(D532=$I$18,$J$18,IF(D532=$I$19,$J$19,IF(D532=$I$20,$J$20,0)))</f>
        <v>3</v>
      </c>
    </row>
    <row r="533" spans="3:6" x14ac:dyDescent="0.25">
      <c r="C533" s="21" t="s">
        <v>189</v>
      </c>
      <c r="D533" s="59" t="s">
        <v>186</v>
      </c>
      <c r="E533" s="1">
        <f>IF(D533=$I$18,$J$18,IF(D533=$I$19,$J$19,IF(D533=$I$20,$J$20,0)))</f>
        <v>3</v>
      </c>
    </row>
    <row r="534" spans="3:6" x14ac:dyDescent="0.25">
      <c r="C534" s="21" t="s">
        <v>192</v>
      </c>
      <c r="D534" s="59" t="s">
        <v>224</v>
      </c>
      <c r="E534" s="1">
        <f>IF(D534=$I$30,$J$30,IF(D534=$I$31,$J$31,IF(D534=$I$32,$J$32,0)))</f>
        <v>3</v>
      </c>
    </row>
    <row r="535" spans="3:6" x14ac:dyDescent="0.25">
      <c r="C535" s="21" t="s">
        <v>194</v>
      </c>
      <c r="D535" s="59" t="s">
        <v>195</v>
      </c>
      <c r="E535" s="1">
        <f>IF(D535=$L$30,$M$30,IF(D535=$L$31,$M$31,IF(D535=$L$32,$M$32,0)))</f>
        <v>1</v>
      </c>
    </row>
    <row r="536" spans="3:6" x14ac:dyDescent="0.25">
      <c r="C536" s="21" t="s">
        <v>198</v>
      </c>
      <c r="D536" s="59" t="s">
        <v>195</v>
      </c>
      <c r="E536" s="1">
        <f>IF(D536=$L$30,$M$30,IF(D536=$L$31,$M$31,IF(D536=$L$32,$M$32,0)))</f>
        <v>1</v>
      </c>
    </row>
    <row r="537" spans="3:6" x14ac:dyDescent="0.25">
      <c r="C537" s="21" t="s">
        <v>200</v>
      </c>
      <c r="D537" s="59" t="s">
        <v>201</v>
      </c>
      <c r="E537" s="1">
        <f>IF(D537=$I$23,$J$23,IF(D537=$I$24,$J$24,IF(D537=$I$25,$J$25,IF(D537=$I$26,$J$26,IF(D537=$I$27,$J$27,0)))))</f>
        <v>1</v>
      </c>
    </row>
    <row r="538" spans="3:6" x14ac:dyDescent="0.25">
      <c r="C538" s="21" t="s">
        <v>203</v>
      </c>
      <c r="D538" s="59" t="s">
        <v>184</v>
      </c>
      <c r="E538" s="1">
        <f>IF(D538=$L$13,$M$13,IF(D538=$L$14,$M$14,IF(D538=$L$15,$M$15,0)))</f>
        <v>1</v>
      </c>
    </row>
    <row r="539" spans="3:6" x14ac:dyDescent="0.25">
      <c r="C539" s="21" t="s">
        <v>206</v>
      </c>
      <c r="D539" s="59" t="s">
        <v>173</v>
      </c>
      <c r="E539" s="1">
        <f>IF(D539=$L$8,$M$8,IF(D539=$L$9,$M$9,IF(D539=$L$10,$M$10,0)))</f>
        <v>3</v>
      </c>
    </row>
    <row r="540" spans="3:6" x14ac:dyDescent="0.25">
      <c r="C540" s="21" t="s">
        <v>207</v>
      </c>
      <c r="D540" s="59" t="s">
        <v>199</v>
      </c>
      <c r="E540" s="1">
        <f>IF(D540=$L$18,$M$18,IF(D540=$L$19,$M$19,IF(D540=$L$20,$M$20,0)))</f>
        <v>1</v>
      </c>
    </row>
    <row r="541" spans="3:6" x14ac:dyDescent="0.25">
      <c r="C541" s="21" t="s">
        <v>210</v>
      </c>
      <c r="D541" s="59" t="s">
        <v>213</v>
      </c>
      <c r="E541" s="1">
        <f>IF(D541=$L$23,$M$23,IF(D541=$L$24,$M$24,IF(D541=$L$25,$M$25,0)))</f>
        <v>1</v>
      </c>
      <c r="F541" s="1" t="s">
        <v>212</v>
      </c>
    </row>
    <row r="544" spans="3:6" x14ac:dyDescent="0.25">
      <c r="E544" s="39" t="s">
        <v>217</v>
      </c>
      <c r="F544" s="1" t="s">
        <v>218</v>
      </c>
    </row>
    <row r="545" spans="3:6" x14ac:dyDescent="0.25">
      <c r="C545" s="26" t="s">
        <v>25</v>
      </c>
      <c r="D545" s="161">
        <f>IF(AND(E529=0,E530=0,E531=0,E532=0,E533=0),0,E529*5*(AVERAGE(E530:E533)))</f>
        <v>15</v>
      </c>
      <c r="E545" s="162">
        <f>IF(D545=0,0,IF(D545&lt;'Integration Inputs'!$D$76,'Integration Inputs'!$C$91*SUM('Integration Inputs'!$C$63:$H$63),IF(D545&lt;'Integration Inputs'!$F$76,'Integration Inputs'!$D$91*SUM('Integration Inputs'!$C$63:$H$63),'Integration Inputs'!$E$91*SUM('Integration Inputs'!C$63:H$63))))</f>
        <v>12.651149969844976</v>
      </c>
      <c r="F545" s="163">
        <f>E545*D558*D559</f>
        <v>0</v>
      </c>
    </row>
    <row r="546" spans="3:6" x14ac:dyDescent="0.25">
      <c r="C546" s="1" t="s">
        <v>26</v>
      </c>
      <c r="D546" s="164">
        <f>IF(AND(E529=0,E530=0,E537=0),0,E529*E537*(AVERAGE(E530:E533)))</f>
        <v>3</v>
      </c>
      <c r="E546" s="162">
        <f>IF(D546=0,0,IF(D546&lt;'Integration Inputs'!$D$77,'Integration Inputs'!$C$91*SUM('Integration Inputs'!$C$64:$H$64),IF(D546&lt;'Integration Inputs'!$F$77,'Integration Inputs'!$D$91*SUM('Integration Inputs'!$C$64:$H$64),'Integration Inputs'!$E$91*SUM('Integration Inputs'!$C$64:$H$64))))</f>
        <v>3.2914642966260312</v>
      </c>
      <c r="F546" s="162">
        <f>E546*D558*D559</f>
        <v>0</v>
      </c>
    </row>
    <row r="547" spans="3:6" x14ac:dyDescent="0.25">
      <c r="C547" s="1" t="s">
        <v>27</v>
      </c>
      <c r="D547" s="164">
        <f>IF(AND(E528=0,E530=0,E531=0,E532=0,E533=0,E534=0,,E537=0),0,(AVERAGE(E530:E533)*((E534+E537)/2)*E528))</f>
        <v>18</v>
      </c>
      <c r="E547" s="162">
        <f>IF(D547=0,0,IF(D547&lt;'Integration Inputs'!$D$78,'Integration Inputs'!$C$91*SUM('Integration Inputs'!$C$65:$H$65),IF(D547&lt;'Integration Inputs'!$F$78,'Integration Inputs'!$D$91*SUM('Integration Inputs'!$C$65:$H$65),'Integration Inputs'!$E$91*SUM('Integration Inputs'!$C$65:$H$65))))</f>
        <v>0.85186978454503848</v>
      </c>
      <c r="F547" s="162">
        <f>E547*D558*D559</f>
        <v>0</v>
      </c>
    </row>
    <row r="548" spans="3:6" x14ac:dyDescent="0.25">
      <c r="C548" s="1" t="s">
        <v>28</v>
      </c>
      <c r="D548" s="164">
        <f>IF(E536=0,0,E536)</f>
        <v>1</v>
      </c>
      <c r="E548" s="162">
        <f>IF(D548=0,0,IF(D548&lt;'Integration Inputs'!$D$79,'Integration Inputs'!$C$91*SUM('Integration Inputs'!$C$66:$H$66),IF(D548&lt;'Integration Inputs'!$F$79,'Integration Inputs'!$D$91*SUM('Integration Inputs'!$C$66:$H$66),'Integration Inputs'!$E$91*SUM('Integration Inputs'!$C$66:$H$66))))</f>
        <v>0.97276634097392756</v>
      </c>
      <c r="F548" s="162">
        <f>E548*D558*D559</f>
        <v>0</v>
      </c>
    </row>
    <row r="549" spans="3:6" x14ac:dyDescent="0.25">
      <c r="C549" s="1" t="s">
        <v>29</v>
      </c>
      <c r="D549" s="164">
        <f>IF(AND(E539=0,E535=0),0,E539*E535)</f>
        <v>3</v>
      </c>
      <c r="E549" s="162">
        <f>IF(D549=0,0,IF(D549&lt;'Integration Inputs'!$D$80,'Integration Inputs'!$C$91*SUM('Integration Inputs'!$C$67:$H$67),IF(D549&lt;'Integration Inputs'!$F$80,'Integration Inputs'!$D$91*SUM('Integration Inputs'!$C$67:$H$67),'Integration Inputs'!$E$91*SUM('Integration Inputs'!$C$67:$H$67))))</f>
        <v>0</v>
      </c>
      <c r="F549" s="162">
        <f>E549*D558*D559</f>
        <v>0</v>
      </c>
    </row>
    <row r="550" spans="3:6" x14ac:dyDescent="0.25">
      <c r="C550" s="1" t="s">
        <v>30</v>
      </c>
      <c r="D550" s="164">
        <f>IF(AND(E534=0,E537=0,E538=0),0,E538*((E534+E537)/2)*3)</f>
        <v>6</v>
      </c>
      <c r="E550" s="162">
        <f>IF(D550=0,0,IF(D550&lt;'Integration Inputs'!$D$81,'Integration Inputs'!$C$91*SUM('Integration Inputs'!$C$68:$H$68),IF(D550&lt;'Integration Inputs'!$F$81,'Integration Inputs'!$D$91*SUM('Integration Inputs'!$C$68:$H$68),'Integration Inputs'!$E$91*SUM('Integration Inputs'!$C$68:$H$68))))</f>
        <v>0</v>
      </c>
      <c r="F550" s="162">
        <f>E550*D558*D559</f>
        <v>0</v>
      </c>
    </row>
    <row r="551" spans="3:6" x14ac:dyDescent="0.25">
      <c r="C551" s="1" t="s">
        <v>31</v>
      </c>
      <c r="D551" s="164">
        <f>IF(AND(E537=0,E540=0),0,E540*E537*3)</f>
        <v>3</v>
      </c>
      <c r="E551" s="162">
        <f>IF(D551=0,0,IF(D551&lt;'Integration Inputs'!$D$82,'Integration Inputs'!$C$91*SUM('Integration Inputs'!$C$69:$H$69),IF(D551&lt;'Integration Inputs'!$F$82,'Integration Inputs'!$D$91*SUM('Integration Inputs'!$C$69:$H$69),'Integration Inputs'!$E$91*SUM('Integration Inputs'!$C$69:$H$69))))</f>
        <v>0</v>
      </c>
      <c r="F551" s="162">
        <f>E551*D558*D559</f>
        <v>0</v>
      </c>
    </row>
    <row r="552" spans="3:6" x14ac:dyDescent="0.25">
      <c r="C552" s="39" t="s">
        <v>32</v>
      </c>
      <c r="D552" s="168">
        <f>IF(AND(E537=0,E541=0),0,(E541*E537*5))</f>
        <v>5</v>
      </c>
      <c r="E552" s="169">
        <f>IF(D552=0,0,IF(D552&lt;'Integration Inputs'!$D$83,'Integration Inputs'!$C$91*SUM('Integration Inputs'!$C$70:$H$70),IF(D552&lt;'Integration Inputs'!$F$83,'Integration Inputs'!$D$91*SUM('Integration Inputs'!$C$70:$H$70),'Integration Inputs'!$E$91*SUM('Integration Inputs'!$C$70:$H$70))))</f>
        <v>0</v>
      </c>
      <c r="F552" s="169">
        <f>E552*D558*D559</f>
        <v>0</v>
      </c>
    </row>
    <row r="553" spans="3:6" x14ac:dyDescent="0.25">
      <c r="C553" s="1" t="s">
        <v>40</v>
      </c>
      <c r="D553" s="164">
        <f>SUM(D545:D546)</f>
        <v>18</v>
      </c>
      <c r="E553" s="162">
        <f>SUM(E545:E546)</f>
        <v>15.942614266471008</v>
      </c>
      <c r="F553" s="162">
        <f>SUM(F545:F546)</f>
        <v>0</v>
      </c>
    </row>
    <row r="554" spans="3:6" x14ac:dyDescent="0.25">
      <c r="C554" s="1" t="s">
        <v>41</v>
      </c>
      <c r="D554" s="164">
        <f>SUM(D547:D548)</f>
        <v>19</v>
      </c>
      <c r="E554" s="162">
        <f>SUM(E547:E548)</f>
        <v>1.824636125518966</v>
      </c>
      <c r="F554" s="162">
        <f>SUM(F547:F548)</f>
        <v>0</v>
      </c>
    </row>
    <row r="555" spans="3:6" x14ac:dyDescent="0.25">
      <c r="C555" s="39" t="s">
        <v>42</v>
      </c>
      <c r="D555" s="168">
        <f>SUM(D549:D552)</f>
        <v>17</v>
      </c>
      <c r="E555" s="169">
        <f>SUM(E549:E552)</f>
        <v>0</v>
      </c>
      <c r="F555" s="169">
        <f>SUM(F549:F552)</f>
        <v>0</v>
      </c>
    </row>
    <row r="556" spans="3:6" x14ac:dyDescent="0.25">
      <c r="D556" s="164"/>
      <c r="E556" s="162">
        <f>SUM(E545:E552)</f>
        <v>17.767250391989972</v>
      </c>
      <c r="F556" s="162">
        <f>SUM(F545:F552)</f>
        <v>0</v>
      </c>
    </row>
    <row r="557" spans="3:6" ht="15.6" x14ac:dyDescent="0.3">
      <c r="C557" s="171" t="s">
        <v>43</v>
      </c>
      <c r="D557" s="172">
        <f>(AVERAGE(E530:E533)*((E529*5)+(E529*E537))+((AVERAGE(E530:E533)*((E534+E537)/2)*E528)+(E536))+((E539*E535)+(E538*((E534+E537)/2)*3)+(E540*E537*3)+(E541*E537*5)))/3</f>
        <v>18</v>
      </c>
    </row>
    <row r="558" spans="3:6" ht="14.4" x14ac:dyDescent="0.3">
      <c r="C558" s="21" t="s">
        <v>228</v>
      </c>
      <c r="D558" s="180"/>
    </row>
    <row r="559" spans="3:6" x14ac:dyDescent="0.25">
      <c r="C559" s="21" t="s">
        <v>229</v>
      </c>
      <c r="D559" s="175"/>
    </row>
    <row r="560" spans="3:6" ht="15.6" x14ac:dyDescent="0.3">
      <c r="C560" s="171" t="s">
        <v>230</v>
      </c>
      <c r="D560" s="181">
        <f>D557*D558*D559</f>
        <v>0</v>
      </c>
      <c r="E560" s="184">
        <f>SUM(F545:F552)</f>
        <v>0</v>
      </c>
      <c r="F560" s="25" t="s">
        <v>231</v>
      </c>
    </row>
    <row r="562" spans="2:7" x14ac:dyDescent="0.25">
      <c r="B562" s="1" t="str">
        <f>LEFT(B525,2)+1&amp;")."</f>
        <v>16).</v>
      </c>
      <c r="C562" s="149"/>
      <c r="D562" s="149"/>
      <c r="E562" s="149"/>
      <c r="F562" s="149"/>
      <c r="G562" s="149"/>
    </row>
    <row r="563" spans="2:7" x14ac:dyDescent="0.25">
      <c r="C563" s="152" t="s">
        <v>164</v>
      </c>
      <c r="D563" s="152"/>
      <c r="E563" s="153"/>
      <c r="F563" s="153"/>
      <c r="G563" s="153"/>
    </row>
    <row r="564" spans="2:7" ht="17.399999999999999" x14ac:dyDescent="0.3">
      <c r="C564" s="26" t="s">
        <v>170</v>
      </c>
      <c r="D564" s="156" t="s">
        <v>255</v>
      </c>
      <c r="E564" s="157"/>
    </row>
    <row r="565" spans="2:7" x14ac:dyDescent="0.25">
      <c r="C565" s="21" t="s">
        <v>174</v>
      </c>
      <c r="D565" s="59" t="s">
        <v>168</v>
      </c>
      <c r="E565" s="1">
        <f>IF(D565=$I$8,$J$8,IF(D565=$I$9,$J$9,IF(D565=$I$10,$J$10,0)))</f>
        <v>1</v>
      </c>
    </row>
    <row r="566" spans="2:7" x14ac:dyDescent="0.25">
      <c r="C566" s="21" t="s">
        <v>177</v>
      </c>
      <c r="D566" s="59" t="s">
        <v>178</v>
      </c>
      <c r="E566" s="1">
        <f>IF(D566=$I$13,$J$13,IF(D566=$I$14,$J$14,IF(D566=$I$15,$J$15,0)))</f>
        <v>1</v>
      </c>
    </row>
    <row r="567" spans="2:7" x14ac:dyDescent="0.25">
      <c r="C567" s="21" t="s">
        <v>179</v>
      </c>
      <c r="D567" s="59" t="s">
        <v>186</v>
      </c>
      <c r="E567" s="1">
        <f>IF(D567=$I$18,$J$18,IF(D567=$I$19,$J$19,IF(D567=$I$20,$J$20,0)))</f>
        <v>3</v>
      </c>
    </row>
    <row r="568" spans="2:7" x14ac:dyDescent="0.25">
      <c r="C568" s="21" t="s">
        <v>183</v>
      </c>
      <c r="D568" s="59" t="s">
        <v>186</v>
      </c>
      <c r="E568" s="1">
        <f>IF(D568=$I$18,$J$18,IF(D568=$I$19,$J$19,IF(D568=$I$20,$J$20,0)))</f>
        <v>3</v>
      </c>
    </row>
    <row r="569" spans="2:7" x14ac:dyDescent="0.25">
      <c r="C569" s="21" t="s">
        <v>185</v>
      </c>
      <c r="D569" s="59" t="s">
        <v>186</v>
      </c>
      <c r="E569" s="1">
        <f>IF(D569=$I$18,$J$18,IF(D569=$I$19,$J$19,IF(D569=$I$20,$J$20,0)))</f>
        <v>3</v>
      </c>
    </row>
    <row r="570" spans="2:7" x14ac:dyDescent="0.25">
      <c r="C570" s="21" t="s">
        <v>189</v>
      </c>
      <c r="D570" s="59" t="s">
        <v>180</v>
      </c>
      <c r="E570" s="1">
        <f>IF(D570=$I$18,$J$18,IF(D570=$I$19,$J$19,IF(D570=$I$20,$J$20,0)))</f>
        <v>1</v>
      </c>
    </row>
    <row r="571" spans="2:7" x14ac:dyDescent="0.25">
      <c r="C571" s="21" t="s">
        <v>192</v>
      </c>
      <c r="D571" s="59" t="s">
        <v>193</v>
      </c>
      <c r="E571" s="1">
        <f>IF(D571=$I$30,$J$30,IF(D571=$I$31,$J$31,IF(D571=$I$32,$J$32,0)))</f>
        <v>1</v>
      </c>
    </row>
    <row r="572" spans="2:7" x14ac:dyDescent="0.25">
      <c r="C572" s="21" t="s">
        <v>194</v>
      </c>
      <c r="D572" s="59" t="s">
        <v>225</v>
      </c>
      <c r="E572" s="1">
        <f>IF(D572=$L$30,$M$30,IF(D572=$L$31,$M$31,IF(D572=$L$32,$M$32,0)))</f>
        <v>3</v>
      </c>
    </row>
    <row r="573" spans="2:7" x14ac:dyDescent="0.25">
      <c r="C573" s="21" t="s">
        <v>198</v>
      </c>
      <c r="D573" s="59" t="s">
        <v>195</v>
      </c>
      <c r="E573" s="1">
        <f>IF(D573=$L$30,$M$30,IF(D573=$L$31,$M$31,IF(D573=$L$32,$M$32,0)))</f>
        <v>1</v>
      </c>
    </row>
    <row r="574" spans="2:7" x14ac:dyDescent="0.25">
      <c r="C574" s="21" t="s">
        <v>200</v>
      </c>
      <c r="D574" s="59" t="s">
        <v>201</v>
      </c>
      <c r="E574" s="1">
        <f>IF(D574=$I$23,$J$23,IF(D574=$I$24,$J$24,IF(D574=$I$25,$J$25,IF(D574=$I$26,$J$26,IF(D574=$I$27,$J$27,0)))))</f>
        <v>1</v>
      </c>
    </row>
    <row r="575" spans="2:7" x14ac:dyDescent="0.25">
      <c r="C575" s="21" t="s">
        <v>203</v>
      </c>
      <c r="D575" s="59" t="s">
        <v>184</v>
      </c>
      <c r="E575" s="1">
        <f>IF(D575=$L$13,$M$13,IF(D575=$L$14,$M$14,IF(D575=$L$15,$M$15,0)))</f>
        <v>1</v>
      </c>
    </row>
    <row r="576" spans="2:7" x14ac:dyDescent="0.25">
      <c r="C576" s="21" t="s">
        <v>206</v>
      </c>
      <c r="D576" s="59" t="s">
        <v>173</v>
      </c>
      <c r="E576" s="1">
        <f>IF(D576=$L$8,$M$8,IF(D576=$L$9,$M$9,IF(D576=$L$10,$M$10,0)))</f>
        <v>3</v>
      </c>
    </row>
    <row r="577" spans="3:6" x14ac:dyDescent="0.25">
      <c r="C577" s="21" t="s">
        <v>207</v>
      </c>
      <c r="D577" s="59" t="s">
        <v>202</v>
      </c>
      <c r="E577" s="1">
        <f>IF(D577=$L$18,$M$18,IF(D577=$L$19,$M$19,IF(D577=$L$20,$M$20,0)))</f>
        <v>3</v>
      </c>
    </row>
    <row r="578" spans="3:6" x14ac:dyDescent="0.25">
      <c r="C578" s="21" t="s">
        <v>210</v>
      </c>
      <c r="D578" s="59" t="s">
        <v>211</v>
      </c>
      <c r="E578" s="1">
        <f>IF(D578=$L$23,$M$23,IF(D578=$L$24,$M$24,IF(D578=$L$25,$M$25,0)))</f>
        <v>3</v>
      </c>
      <c r="F578" s="1" t="s">
        <v>212</v>
      </c>
    </row>
    <row r="581" spans="3:6" x14ac:dyDescent="0.25">
      <c r="E581" s="39" t="s">
        <v>217</v>
      </c>
      <c r="F581" s="1" t="s">
        <v>218</v>
      </c>
    </row>
    <row r="582" spans="3:6" x14ac:dyDescent="0.25">
      <c r="C582" s="26" t="s">
        <v>25</v>
      </c>
      <c r="D582" s="161">
        <f>IF(AND(E566=0,E567=0,E568=0,E569=0,E570=0),0,E566*5*(AVERAGE(E567:E570)))</f>
        <v>12.5</v>
      </c>
      <c r="E582" s="162">
        <f>IF(D582=0,0,IF(D582&lt;'Integration Inputs'!$D$76,'Integration Inputs'!$C$91*SUM('Integration Inputs'!$C$63:$H$63),IF(D582&lt;'Integration Inputs'!$F$76,'Integration Inputs'!$D$91*SUM('Integration Inputs'!$C$63:$H$63),'Integration Inputs'!$E$91*SUM('Integration Inputs'!C$63:H$63))))</f>
        <v>12.651149969844976</v>
      </c>
      <c r="F582" s="163">
        <f>E582*D595*D596</f>
        <v>0</v>
      </c>
    </row>
    <row r="583" spans="3:6" x14ac:dyDescent="0.25">
      <c r="C583" s="1" t="s">
        <v>26</v>
      </c>
      <c r="D583" s="164">
        <f>IF(AND(E566=0,E567=0,E574=0),0,E566*E574*(AVERAGE(E567:E570)))</f>
        <v>2.5</v>
      </c>
      <c r="E583" s="162">
        <f>IF(D583=0,0,IF(D583&lt;'Integration Inputs'!$D$77,'Integration Inputs'!$C$91*SUM('Integration Inputs'!$C$64:$H$64),IF(D583&lt;'Integration Inputs'!$F$77,'Integration Inputs'!$D$91*SUM('Integration Inputs'!$C$64:$H$64),'Integration Inputs'!$E$91*SUM('Integration Inputs'!$C$64:$H$64))))</f>
        <v>3.2914642966260312</v>
      </c>
      <c r="F583" s="162">
        <f>E583*D595*D596</f>
        <v>0</v>
      </c>
    </row>
    <row r="584" spans="3:6" x14ac:dyDescent="0.25">
      <c r="C584" s="1" t="s">
        <v>27</v>
      </c>
      <c r="D584" s="164">
        <f>IF(AND(E565=0,E567=0,E568=0,E569=0,E570=0,E571=0,,E574=0),0,(AVERAGE(E567:E570)*((E571+E574)/2)*E565))</f>
        <v>2.5</v>
      </c>
      <c r="E584" s="162">
        <f>IF(D584=0,0,IF(D584&lt;'Integration Inputs'!$D$78,'Integration Inputs'!$C$91*SUM('Integration Inputs'!$C$65:$H$65),IF(D584&lt;'Integration Inputs'!$F$78,'Integration Inputs'!$D$91*SUM('Integration Inputs'!$C$65:$H$65),'Integration Inputs'!$E$91*SUM('Integration Inputs'!$C$65:$H$65))))</f>
        <v>0.85186978454503848</v>
      </c>
      <c r="F584" s="162">
        <f>E584*D595*D596</f>
        <v>0</v>
      </c>
    </row>
    <row r="585" spans="3:6" x14ac:dyDescent="0.25">
      <c r="C585" s="1" t="s">
        <v>28</v>
      </c>
      <c r="D585" s="164">
        <f>IF(E573=0,0,E573)</f>
        <v>1</v>
      </c>
      <c r="E585" s="162">
        <f>IF(D585=0,0,IF(D585&lt;'Integration Inputs'!$D$79,'Integration Inputs'!$C$91*SUM('Integration Inputs'!$C$66:$H$66),IF(D585&lt;'Integration Inputs'!$F$79,'Integration Inputs'!$D$91*SUM('Integration Inputs'!$C$66:$H$66),'Integration Inputs'!$E$91*SUM('Integration Inputs'!$C$66:$H$66))))</f>
        <v>0.97276634097392756</v>
      </c>
      <c r="F585" s="162">
        <f>E585*D595*D596</f>
        <v>0</v>
      </c>
    </row>
    <row r="586" spans="3:6" x14ac:dyDescent="0.25">
      <c r="C586" s="1" t="s">
        <v>29</v>
      </c>
      <c r="D586" s="164">
        <f>IF(AND(E576=0,E572=0),0,E576*E572)</f>
        <v>9</v>
      </c>
      <c r="E586" s="162">
        <f>IF(D586=0,0,IF(D586&lt;'Integration Inputs'!$D$80,'Integration Inputs'!$C$91*SUM('Integration Inputs'!$C$67:$H$67),IF(D586&lt;'Integration Inputs'!$F$80,'Integration Inputs'!$D$91*SUM('Integration Inputs'!$C$67:$H$67),'Integration Inputs'!$E$91*SUM('Integration Inputs'!$C$67:$H$67))))</f>
        <v>0</v>
      </c>
      <c r="F586" s="162">
        <f>E586*D595*D596</f>
        <v>0</v>
      </c>
    </row>
    <row r="587" spans="3:6" x14ac:dyDescent="0.25">
      <c r="C587" s="1" t="s">
        <v>30</v>
      </c>
      <c r="D587" s="164">
        <f>IF(AND(E571=0,E574=0,E575=0),0,E575*((E571+E574)/2)*3)</f>
        <v>3</v>
      </c>
      <c r="E587" s="162">
        <f>IF(D587=0,0,IF(D587&lt;'Integration Inputs'!$D$81,'Integration Inputs'!$C$91*SUM('Integration Inputs'!$C$68:$H$68),IF(D587&lt;'Integration Inputs'!$F$81,'Integration Inputs'!$D$91*SUM('Integration Inputs'!$C$68:$H$68),'Integration Inputs'!$E$91*SUM('Integration Inputs'!$C$68:$H$68))))</f>
        <v>0</v>
      </c>
      <c r="F587" s="162">
        <f>E587*D595*D596</f>
        <v>0</v>
      </c>
    </row>
    <row r="588" spans="3:6" x14ac:dyDescent="0.25">
      <c r="C588" s="1" t="s">
        <v>31</v>
      </c>
      <c r="D588" s="164">
        <f>IF(AND(E574=0,E577=0),0,E577*E574*3)</f>
        <v>9</v>
      </c>
      <c r="E588" s="162">
        <f>IF(D588=0,0,IF(D588&lt;'Integration Inputs'!$D$82,'Integration Inputs'!$C$91*SUM('Integration Inputs'!$C$69:$H$69),IF(D588&lt;'Integration Inputs'!$F$82,'Integration Inputs'!$D$91*SUM('Integration Inputs'!$C$69:$H$69),'Integration Inputs'!$E$91*SUM('Integration Inputs'!$C$69:$H$69))))</f>
        <v>0</v>
      </c>
      <c r="F588" s="162">
        <f>E588*D595*D596</f>
        <v>0</v>
      </c>
    </row>
    <row r="589" spans="3:6" x14ac:dyDescent="0.25">
      <c r="C589" s="39" t="s">
        <v>32</v>
      </c>
      <c r="D589" s="168">
        <f>IF(AND(E574=0,E578=0),0,(E578*E574*5))</f>
        <v>15</v>
      </c>
      <c r="E589" s="169">
        <f>IF(D589=0,0,IF(D589&lt;'Integration Inputs'!$D$83,'Integration Inputs'!$C$91*SUM('Integration Inputs'!$C$70:$H$70),IF(D589&lt;'Integration Inputs'!$F$83,'Integration Inputs'!$D$91*SUM('Integration Inputs'!$C$70:$H$70),'Integration Inputs'!$E$91*SUM('Integration Inputs'!$C$70:$H$70))))</f>
        <v>0</v>
      </c>
      <c r="F589" s="169">
        <f>E589*D595*D596</f>
        <v>0</v>
      </c>
    </row>
    <row r="590" spans="3:6" x14ac:dyDescent="0.25">
      <c r="C590" s="1" t="s">
        <v>40</v>
      </c>
      <c r="D590" s="164">
        <f>SUM(D582:D583)</f>
        <v>15</v>
      </c>
      <c r="E590" s="162">
        <f>SUM(E582:E583)</f>
        <v>15.942614266471008</v>
      </c>
      <c r="F590" s="162">
        <f>SUM(F582:F583)</f>
        <v>0</v>
      </c>
    </row>
    <row r="591" spans="3:6" x14ac:dyDescent="0.25">
      <c r="C591" s="1" t="s">
        <v>41</v>
      </c>
      <c r="D591" s="164">
        <f>SUM(D584:D585)</f>
        <v>3.5</v>
      </c>
      <c r="E591" s="162">
        <f>SUM(E584:E585)</f>
        <v>1.824636125518966</v>
      </c>
      <c r="F591" s="162">
        <f>SUM(F584:F585)</f>
        <v>0</v>
      </c>
    </row>
    <row r="592" spans="3:6" x14ac:dyDescent="0.25">
      <c r="C592" s="39" t="s">
        <v>42</v>
      </c>
      <c r="D592" s="168">
        <f>SUM(D586:D589)</f>
        <v>36</v>
      </c>
      <c r="E592" s="169">
        <f>SUM(E586:E589)</f>
        <v>0</v>
      </c>
      <c r="F592" s="169">
        <f>SUM(F586:F589)</f>
        <v>0</v>
      </c>
    </row>
    <row r="593" spans="2:7" x14ac:dyDescent="0.25">
      <c r="D593" s="164"/>
      <c r="E593" s="162">
        <f>SUM(E582:E589)</f>
        <v>17.767250391989972</v>
      </c>
      <c r="F593" s="162">
        <f>SUM(F582:F589)</f>
        <v>0</v>
      </c>
    </row>
    <row r="594" spans="2:7" ht="15.6" x14ac:dyDescent="0.3">
      <c r="C594" s="171" t="s">
        <v>43</v>
      </c>
      <c r="D594" s="172">
        <f>(AVERAGE(E567:E570)*((E566*5)+(E566*E574))+((AVERAGE(E567:E570)*((E571+E574)/2)*E565)+(E573))+((E576*E572)+(E575*((E571+E574)/2)*3)+(E577*E574*3)+(E578*E574*5)))/3</f>
        <v>18.166666666666668</v>
      </c>
    </row>
    <row r="595" spans="2:7" ht="14.4" x14ac:dyDescent="0.3">
      <c r="C595" s="21" t="s">
        <v>228</v>
      </c>
      <c r="D595" s="179"/>
    </row>
    <row r="596" spans="2:7" x14ac:dyDescent="0.25">
      <c r="C596" s="21" t="s">
        <v>229</v>
      </c>
      <c r="D596" s="185"/>
    </row>
    <row r="597" spans="2:7" ht="15.6" x14ac:dyDescent="0.3">
      <c r="C597" s="171" t="s">
        <v>230</v>
      </c>
      <c r="D597" s="172">
        <f>D594*D595*D596</f>
        <v>0</v>
      </c>
      <c r="E597" s="176">
        <f>SUM(F582:F589)</f>
        <v>0</v>
      </c>
      <c r="F597" s="25" t="s">
        <v>231</v>
      </c>
    </row>
    <row r="599" spans="2:7" x14ac:dyDescent="0.25">
      <c r="B599" s="1" t="str">
        <f>LEFT(B562,2)+1&amp;")."</f>
        <v>17).</v>
      </c>
      <c r="C599" s="149"/>
      <c r="D599" s="149"/>
      <c r="E599" s="149"/>
      <c r="F599" s="149"/>
      <c r="G599" s="149"/>
    </row>
    <row r="600" spans="2:7" x14ac:dyDescent="0.25">
      <c r="C600" s="152" t="s">
        <v>164</v>
      </c>
      <c r="D600" s="152"/>
      <c r="E600" s="153"/>
      <c r="F600" s="153"/>
      <c r="G600" s="153"/>
    </row>
    <row r="601" spans="2:7" ht="17.399999999999999" x14ac:dyDescent="0.3">
      <c r="C601" s="26" t="s">
        <v>170</v>
      </c>
      <c r="D601" s="156" t="s">
        <v>256</v>
      </c>
      <c r="E601" s="157"/>
    </row>
    <row r="602" spans="2:7" x14ac:dyDescent="0.25">
      <c r="C602" s="21" t="s">
        <v>174</v>
      </c>
      <c r="D602" s="59" t="s">
        <v>168</v>
      </c>
      <c r="E602" s="1">
        <f>IF(D602=$I$8,$J$8,IF(D602=$I$9,$J$9,IF(D602=$I$10,$J$10,0)))</f>
        <v>1</v>
      </c>
    </row>
    <row r="603" spans="2:7" x14ac:dyDescent="0.25">
      <c r="C603" s="21" t="s">
        <v>177</v>
      </c>
      <c r="D603" s="59" t="s">
        <v>178</v>
      </c>
      <c r="E603" s="1">
        <f>IF(D603=$I$13,$J$13,IF(D603=$I$14,$J$14,IF(D603=$I$15,$J$15,0)))</f>
        <v>1</v>
      </c>
    </row>
    <row r="604" spans="2:7" x14ac:dyDescent="0.25">
      <c r="C604" s="21" t="s">
        <v>179</v>
      </c>
      <c r="D604" s="59" t="s">
        <v>180</v>
      </c>
      <c r="E604" s="1">
        <f>IF(D604=$I$18,$J$18,IF(D604=$I$19,$J$19,IF(D604=$I$20,$J$20,0)))</f>
        <v>1</v>
      </c>
    </row>
    <row r="605" spans="2:7" x14ac:dyDescent="0.25">
      <c r="C605" s="21" t="s">
        <v>183</v>
      </c>
      <c r="D605" s="59" t="s">
        <v>180</v>
      </c>
      <c r="E605" s="1">
        <f>IF(D605=$I$18,$J$18,IF(D605=$I$19,$J$19,IF(D605=$I$20,$J$20,0)))</f>
        <v>1</v>
      </c>
    </row>
    <row r="606" spans="2:7" x14ac:dyDescent="0.25">
      <c r="C606" s="21" t="s">
        <v>185</v>
      </c>
      <c r="D606" s="59" t="s">
        <v>186</v>
      </c>
      <c r="E606" s="1">
        <f>IF(D606=$I$18,$J$18,IF(D606=$I$19,$J$19,IF(D606=$I$20,$J$20,0)))</f>
        <v>3</v>
      </c>
    </row>
    <row r="607" spans="2:7" x14ac:dyDescent="0.25">
      <c r="C607" s="21" t="s">
        <v>189</v>
      </c>
      <c r="D607" s="59" t="s">
        <v>180</v>
      </c>
      <c r="E607" s="1">
        <f>IF(D607=$I$18,$J$18,IF(D607=$I$19,$J$19,IF(D607=$I$20,$J$20,0)))</f>
        <v>1</v>
      </c>
    </row>
    <row r="608" spans="2:7" x14ac:dyDescent="0.25">
      <c r="C608" s="21" t="s">
        <v>192</v>
      </c>
      <c r="D608" s="59" t="s">
        <v>226</v>
      </c>
      <c r="E608" s="1">
        <f>IF(D608=$I$30,$J$30,IF(D608=$I$31,$J$31,IF(D608=$I$32,$J$32,0)))</f>
        <v>5</v>
      </c>
    </row>
    <row r="609" spans="3:6" x14ac:dyDescent="0.25">
      <c r="C609" s="21" t="s">
        <v>194</v>
      </c>
      <c r="D609" s="59" t="s">
        <v>225</v>
      </c>
      <c r="E609" s="1">
        <f>IF(D609=$L$30,$M$30,IF(D609=$L$31,$M$31,IF(D609=$L$32,$M$32,0)))</f>
        <v>3</v>
      </c>
    </row>
    <row r="610" spans="3:6" x14ac:dyDescent="0.25">
      <c r="C610" s="21" t="s">
        <v>198</v>
      </c>
      <c r="D610" s="59" t="s">
        <v>227</v>
      </c>
      <c r="E610" s="1">
        <f>IF(D610=$L$30,$M$30,IF(D610=$L$31,$M$31,IF(D610=$L$32,$M$32,0)))</f>
        <v>5</v>
      </c>
      <c r="F610" s="1" t="s">
        <v>239</v>
      </c>
    </row>
    <row r="611" spans="3:6" x14ac:dyDescent="0.25">
      <c r="C611" s="21" t="s">
        <v>200</v>
      </c>
      <c r="D611" s="59" t="s">
        <v>201</v>
      </c>
      <c r="E611" s="1">
        <f>IF(D611=$I$23,$J$23,IF(D611=$I$24,$J$24,IF(D611=$I$25,$J$25,IF(D611=$I$26,$J$26,IF(D611=$I$27,$J$27,0)))))</f>
        <v>1</v>
      </c>
    </row>
    <row r="612" spans="3:6" x14ac:dyDescent="0.25">
      <c r="C612" s="21" t="s">
        <v>203</v>
      </c>
      <c r="D612" s="59" t="s">
        <v>184</v>
      </c>
      <c r="E612" s="1">
        <f>IF(D612=$L$13,$M$13,IF(D612=$L$14,$M$14,IF(D612=$L$15,$M$15,0)))</f>
        <v>1</v>
      </c>
    </row>
    <row r="613" spans="3:6" x14ac:dyDescent="0.25">
      <c r="C613" s="21" t="s">
        <v>206</v>
      </c>
      <c r="D613" s="59" t="s">
        <v>173</v>
      </c>
      <c r="E613" s="1">
        <f>IF(D613=$L$8,$M$8,IF(D613=$L$9,$M$9,IF(D613=$L$10,$M$10,0)))</f>
        <v>3</v>
      </c>
    </row>
    <row r="614" spans="3:6" x14ac:dyDescent="0.25">
      <c r="C614" s="21" t="s">
        <v>207</v>
      </c>
      <c r="D614" s="59" t="s">
        <v>199</v>
      </c>
      <c r="E614" s="1">
        <f>IF(D614=$L$18,$M$18,IF(D614=$L$19,$M$19,IF(D614=$L$20,$M$20,0)))</f>
        <v>1</v>
      </c>
    </row>
    <row r="615" spans="3:6" x14ac:dyDescent="0.25">
      <c r="C615" s="21" t="s">
        <v>210</v>
      </c>
      <c r="D615" s="59" t="s">
        <v>213</v>
      </c>
      <c r="E615" s="1">
        <f>IF(D615=$L$23,$M$23,IF(D615=$L$24,$M$24,IF(D615=$L$25,$M$25,0)))</f>
        <v>1</v>
      </c>
      <c r="F615" s="1" t="s">
        <v>212</v>
      </c>
    </row>
    <row r="618" spans="3:6" x14ac:dyDescent="0.25">
      <c r="E618" s="39" t="s">
        <v>217</v>
      </c>
      <c r="F618" s="1" t="s">
        <v>218</v>
      </c>
    </row>
    <row r="619" spans="3:6" x14ac:dyDescent="0.25">
      <c r="C619" s="26" t="s">
        <v>25</v>
      </c>
      <c r="D619" s="161">
        <f>IF(AND(E603=0,E604=0,E605=0,E606=0,E607=0),0,E603*5*(AVERAGE(E604:E607)))</f>
        <v>7.5</v>
      </c>
      <c r="E619" s="162">
        <f>IF(D619=0,0,IF(D619&lt;'Integration Inputs'!$D$76,'Integration Inputs'!$C$91*SUM('Integration Inputs'!$C$63:$H$63),IF(D619&lt;'Integration Inputs'!$F$76,'Integration Inputs'!$D$91*SUM('Integration Inputs'!$C$63:$H$63),'Integration Inputs'!$E$91*SUM('Integration Inputs'!C$63:H$63))))</f>
        <v>12.651149969844976</v>
      </c>
      <c r="F619" s="163">
        <f>E619*D632*D633</f>
        <v>0</v>
      </c>
    </row>
    <row r="620" spans="3:6" x14ac:dyDescent="0.25">
      <c r="C620" s="1" t="s">
        <v>26</v>
      </c>
      <c r="D620" s="164">
        <f>IF(AND(E603=0,E604=0,E611=0),0,E603*E611*(AVERAGE(E604:E607)))</f>
        <v>1.5</v>
      </c>
      <c r="E620" s="162">
        <f>IF(D620=0,0,IF(D620&lt;'Integration Inputs'!$D$77,'Integration Inputs'!$C$91*SUM('Integration Inputs'!$C$64:$H$64),IF(D620&lt;'Integration Inputs'!$F$77,'Integration Inputs'!$D$91*SUM('Integration Inputs'!$C$64:$H$64),'Integration Inputs'!$E$91*SUM('Integration Inputs'!$C$64:$H$64))))</f>
        <v>3.2914642966260312</v>
      </c>
      <c r="F620" s="162">
        <f>E620*D632*D633</f>
        <v>0</v>
      </c>
    </row>
    <row r="621" spans="3:6" x14ac:dyDescent="0.25">
      <c r="C621" s="1" t="s">
        <v>27</v>
      </c>
      <c r="D621" s="164">
        <f>IF(AND(E602=0,E604=0,E605=0,E606=0,E607=0,E608=0,,E611=0),0,(AVERAGE(E604:E607)*((E608+E611)/2)*E602))</f>
        <v>4.5</v>
      </c>
      <c r="E621" s="162">
        <f>IF(D621=0,0,IF(D621&lt;'Integration Inputs'!$D$78,'Integration Inputs'!$C$91*SUM('Integration Inputs'!$C$65:$H$65),IF(D621&lt;'Integration Inputs'!$F$78,'Integration Inputs'!$D$91*SUM('Integration Inputs'!$C$65:$H$65),'Integration Inputs'!$E$91*SUM('Integration Inputs'!$C$65:$H$65))))</f>
        <v>0.85186978454503848</v>
      </c>
      <c r="F621" s="162">
        <f>E621*D632*D633</f>
        <v>0</v>
      </c>
    </row>
    <row r="622" spans="3:6" x14ac:dyDescent="0.25">
      <c r="C622" s="1" t="s">
        <v>28</v>
      </c>
      <c r="D622" s="164">
        <f>IF(E610=0,0,E610)</f>
        <v>5</v>
      </c>
      <c r="E622" s="162">
        <f>IF(D622=0,0,IF(D622&lt;'Integration Inputs'!$D$79,'Integration Inputs'!$C$91*SUM('Integration Inputs'!$C$66:$H$66),IF(D622&lt;'Integration Inputs'!$F$79,'Integration Inputs'!$D$91*SUM('Integration Inputs'!$C$66:$H$66),'Integration Inputs'!$E$91*SUM('Integration Inputs'!$C$66:$H$66))))</f>
        <v>1.4591495114608914</v>
      </c>
      <c r="F622" s="162">
        <f>E622*D632*D633</f>
        <v>0</v>
      </c>
    </row>
    <row r="623" spans="3:6" x14ac:dyDescent="0.25">
      <c r="C623" s="1" t="s">
        <v>29</v>
      </c>
      <c r="D623" s="164">
        <f>IF(AND(E613=0,E609=0),0,E613*E609)</f>
        <v>9</v>
      </c>
      <c r="E623" s="162">
        <f>IF(D623=0,0,IF(D623&lt;'Integration Inputs'!$D$80,'Integration Inputs'!$C$91*SUM('Integration Inputs'!$C$67:$H$67),IF(D623&lt;'Integration Inputs'!$F$80,'Integration Inputs'!$D$91*SUM('Integration Inputs'!$C$67:$H$67),'Integration Inputs'!$E$91*SUM('Integration Inputs'!$C$67:$H$67))))</f>
        <v>0</v>
      </c>
      <c r="F623" s="162">
        <f>E623*D632*D633</f>
        <v>0</v>
      </c>
    </row>
    <row r="624" spans="3:6" x14ac:dyDescent="0.25">
      <c r="C624" s="1" t="s">
        <v>30</v>
      </c>
      <c r="D624" s="164">
        <f>IF(AND(E608=0,E611=0,E612=0),0,E612*((E608+E611)/2)*3)</f>
        <v>9</v>
      </c>
      <c r="E624" s="162">
        <f>IF(D624=0,0,IF(D624&lt;'Integration Inputs'!$D$81,'Integration Inputs'!$C$91*SUM('Integration Inputs'!$C$68:$H$68),IF(D624&lt;'Integration Inputs'!$F$81,'Integration Inputs'!$D$91*SUM('Integration Inputs'!$C$68:$H$68),'Integration Inputs'!$E$91*SUM('Integration Inputs'!$C$68:$H$68))))</f>
        <v>0</v>
      </c>
      <c r="F624" s="162">
        <f>E624*D632*D633</f>
        <v>0</v>
      </c>
    </row>
    <row r="625" spans="2:7" x14ac:dyDescent="0.25">
      <c r="C625" s="1" t="s">
        <v>31</v>
      </c>
      <c r="D625" s="164">
        <f>IF(AND(E611=0,E614=0),0,E614*E611*3)</f>
        <v>3</v>
      </c>
      <c r="E625" s="162">
        <f>IF(D625=0,0,IF(D625&lt;'Integration Inputs'!$D$82,'Integration Inputs'!$C$91*SUM('Integration Inputs'!$C$69:$H$69),IF(D625&lt;'Integration Inputs'!$F$82,'Integration Inputs'!$D$91*SUM('Integration Inputs'!$C$69:$H$69),'Integration Inputs'!$E$91*SUM('Integration Inputs'!$C$69:$H$69))))</f>
        <v>0</v>
      </c>
      <c r="F625" s="162">
        <f>E625*D632*D633</f>
        <v>0</v>
      </c>
    </row>
    <row r="626" spans="2:7" x14ac:dyDescent="0.25">
      <c r="C626" s="39" t="s">
        <v>32</v>
      </c>
      <c r="D626" s="168">
        <f>IF(AND(E611=0,E615=0),0,(E615*E611*5))</f>
        <v>5</v>
      </c>
      <c r="E626" s="169">
        <f>IF(D626=0,0,IF(D626&lt;'Integration Inputs'!$D$83,'Integration Inputs'!$C$91*SUM('Integration Inputs'!$C$70:$H$70),IF(D626&lt;'Integration Inputs'!$F$83,'Integration Inputs'!$D$91*SUM('Integration Inputs'!$C$70:$H$70),'Integration Inputs'!$E$91*SUM('Integration Inputs'!$C$70:$H$70))))</f>
        <v>0</v>
      </c>
      <c r="F626" s="169">
        <f>E626*D632*D633</f>
        <v>0</v>
      </c>
    </row>
    <row r="627" spans="2:7" x14ac:dyDescent="0.25">
      <c r="C627" s="1" t="s">
        <v>40</v>
      </c>
      <c r="D627" s="164">
        <f>SUM(D619:D620)</f>
        <v>9</v>
      </c>
      <c r="E627" s="162">
        <f>SUM(E619:E620)</f>
        <v>15.942614266471008</v>
      </c>
      <c r="F627" s="162">
        <f>SUM(F619:F620)</f>
        <v>0</v>
      </c>
    </row>
    <row r="628" spans="2:7" x14ac:dyDescent="0.25">
      <c r="C628" s="1" t="s">
        <v>41</v>
      </c>
      <c r="D628" s="164">
        <f>SUM(D621:D622)</f>
        <v>9.5</v>
      </c>
      <c r="E628" s="162">
        <f>SUM(E621:E622)</f>
        <v>2.3110192960059299</v>
      </c>
      <c r="F628" s="162">
        <f>SUM(F621:F622)</f>
        <v>0</v>
      </c>
    </row>
    <row r="629" spans="2:7" x14ac:dyDescent="0.25">
      <c r="C629" s="39" t="s">
        <v>42</v>
      </c>
      <c r="D629" s="168">
        <f>SUM(D623:D626)</f>
        <v>26</v>
      </c>
      <c r="E629" s="169">
        <f>SUM(E623:E626)</f>
        <v>0</v>
      </c>
      <c r="F629" s="169">
        <f>SUM(F623:F626)</f>
        <v>0</v>
      </c>
    </row>
    <row r="630" spans="2:7" x14ac:dyDescent="0.25">
      <c r="D630" s="164"/>
      <c r="E630" s="162">
        <f>SUM(E619:E626)</f>
        <v>18.253633562476935</v>
      </c>
      <c r="F630" s="162">
        <f>SUM(F619:F626)</f>
        <v>0</v>
      </c>
    </row>
    <row r="631" spans="2:7" ht="15.6" x14ac:dyDescent="0.3">
      <c r="C631" s="171" t="s">
        <v>43</v>
      </c>
      <c r="D631" s="172">
        <f>(AVERAGE(E604:E607)*((E603*5)+(E603*E611))+((AVERAGE(E604:E607)*((E608+E611)/2)*E602)+(E610))+((E613*E609)+(E612*((E608+E611)/2)*3)+(E614*E611*3)+(E615*E611*5)))/3</f>
        <v>14.833333333333334</v>
      </c>
    </row>
    <row r="632" spans="2:7" ht="14.4" x14ac:dyDescent="0.3">
      <c r="C632" s="21" t="s">
        <v>228</v>
      </c>
      <c r="D632" s="179"/>
    </row>
    <row r="633" spans="2:7" x14ac:dyDescent="0.25">
      <c r="C633" s="21" t="s">
        <v>229</v>
      </c>
      <c r="D633" s="185"/>
    </row>
    <row r="634" spans="2:7" ht="15.6" x14ac:dyDescent="0.3">
      <c r="C634" s="171" t="s">
        <v>230</v>
      </c>
      <c r="D634" s="172">
        <f>D631*D632*D633</f>
        <v>0</v>
      </c>
      <c r="E634" s="176">
        <f>SUM(F619:F626)</f>
        <v>0</v>
      </c>
      <c r="F634" s="25" t="s">
        <v>231</v>
      </c>
    </row>
    <row r="636" spans="2:7" x14ac:dyDescent="0.25">
      <c r="B636" s="1" t="str">
        <f>LEFT(B599,2)+1&amp;")."</f>
        <v>18).</v>
      </c>
      <c r="C636" s="149"/>
      <c r="D636" s="149"/>
      <c r="E636" s="149"/>
      <c r="F636" s="149"/>
      <c r="G636" s="149"/>
    </row>
    <row r="637" spans="2:7" x14ac:dyDescent="0.25">
      <c r="C637" s="152" t="s">
        <v>164</v>
      </c>
      <c r="D637" s="152"/>
      <c r="E637" s="153"/>
      <c r="F637" s="153"/>
      <c r="G637" s="153"/>
    </row>
    <row r="638" spans="2:7" ht="17.399999999999999" x14ac:dyDescent="0.3">
      <c r="C638" s="26" t="s">
        <v>170</v>
      </c>
      <c r="D638" s="156" t="s">
        <v>257</v>
      </c>
      <c r="E638" s="157"/>
    </row>
    <row r="639" spans="2:7" x14ac:dyDescent="0.25">
      <c r="C639" s="21" t="s">
        <v>174</v>
      </c>
      <c r="D639" s="59" t="s">
        <v>175</v>
      </c>
      <c r="E639" s="1">
        <f>IF(D639=$I$8,$J$8,IF(D639=$I$9,$J$9,IF(D639=$I$10,$J$10,0)))</f>
        <v>3</v>
      </c>
    </row>
    <row r="640" spans="2:7" x14ac:dyDescent="0.25">
      <c r="C640" s="21" t="s">
        <v>177</v>
      </c>
      <c r="D640" s="59" t="s">
        <v>178</v>
      </c>
      <c r="E640" s="1">
        <f>IF(D640=$I$13,$J$13,IF(D640=$I$14,$J$14,IF(D640=$I$15,$J$15,0)))</f>
        <v>1</v>
      </c>
    </row>
    <row r="641" spans="3:6" x14ac:dyDescent="0.25">
      <c r="C641" s="21" t="s">
        <v>179</v>
      </c>
      <c r="D641" s="59" t="s">
        <v>186</v>
      </c>
      <c r="E641" s="1">
        <f>IF(D641=$I$18,$J$18,IF(D641=$I$19,$J$19,IF(D641=$I$20,$J$20,0)))</f>
        <v>3</v>
      </c>
    </row>
    <row r="642" spans="3:6" x14ac:dyDescent="0.25">
      <c r="C642" s="21" t="s">
        <v>183</v>
      </c>
      <c r="D642" s="59" t="s">
        <v>186</v>
      </c>
      <c r="E642" s="1">
        <f>IF(D642=$I$18,$J$18,IF(D642=$I$19,$J$19,IF(D642=$I$20,$J$20,0)))</f>
        <v>3</v>
      </c>
    </row>
    <row r="643" spans="3:6" x14ac:dyDescent="0.25">
      <c r="C643" s="21" t="s">
        <v>185</v>
      </c>
      <c r="D643" s="59" t="s">
        <v>186</v>
      </c>
      <c r="E643" s="1">
        <f>IF(D643=$I$18,$J$18,IF(D643=$I$19,$J$19,IF(D643=$I$20,$J$20,0)))</f>
        <v>3</v>
      </c>
    </row>
    <row r="644" spans="3:6" x14ac:dyDescent="0.25">
      <c r="C644" s="21" t="s">
        <v>189</v>
      </c>
      <c r="D644" s="59" t="s">
        <v>180</v>
      </c>
      <c r="E644" s="1">
        <f>IF(D644=$I$18,$J$18,IF(D644=$I$19,$J$19,IF(D644=$I$20,$J$20,0)))</f>
        <v>1</v>
      </c>
    </row>
    <row r="645" spans="3:6" x14ac:dyDescent="0.25">
      <c r="C645" s="21" t="s">
        <v>192</v>
      </c>
      <c r="D645" s="59" t="s">
        <v>193</v>
      </c>
      <c r="E645" s="1">
        <f>IF(D645=$I$30,$J$30,IF(D645=$I$31,$J$31,IF(D645=$I$32,$J$32,0)))</f>
        <v>1</v>
      </c>
    </row>
    <row r="646" spans="3:6" x14ac:dyDescent="0.25">
      <c r="C646" s="21" t="s">
        <v>194</v>
      </c>
      <c r="D646" s="59" t="s">
        <v>195</v>
      </c>
      <c r="E646" s="1">
        <f>IF(D646=$L$30,$M$30,IF(D646=$L$31,$M$31,IF(D646=$L$32,$M$32,0)))</f>
        <v>1</v>
      </c>
    </row>
    <row r="647" spans="3:6" x14ac:dyDescent="0.25">
      <c r="C647" s="21" t="s">
        <v>198</v>
      </c>
      <c r="D647" s="59" t="s">
        <v>225</v>
      </c>
      <c r="E647" s="1">
        <f>IF(D647=$L$30,$M$30,IF(D647=$L$31,$M$31,IF(D647=$L$32,$M$32,0)))</f>
        <v>3</v>
      </c>
    </row>
    <row r="648" spans="3:6" x14ac:dyDescent="0.25">
      <c r="C648" s="21" t="s">
        <v>200</v>
      </c>
      <c r="D648" s="59" t="s">
        <v>201</v>
      </c>
      <c r="E648" s="1">
        <f>IF(D648=$I$23,$J$23,IF(D648=$I$24,$J$24,IF(D648=$I$25,$J$25,IF(D648=$I$26,$J$26,IF(D648=$I$27,$J$27,0)))))</f>
        <v>1</v>
      </c>
    </row>
    <row r="649" spans="3:6" x14ac:dyDescent="0.25">
      <c r="C649" s="21" t="s">
        <v>203</v>
      </c>
      <c r="D649" s="59" t="s">
        <v>188</v>
      </c>
      <c r="E649" s="1">
        <f>IF(D649=$L$13,$M$13,IF(D649=$L$14,$M$14,IF(D649=$L$15,$M$15,0)))</f>
        <v>3</v>
      </c>
    </row>
    <row r="650" spans="3:6" x14ac:dyDescent="0.25">
      <c r="C650" s="21" t="s">
        <v>206</v>
      </c>
      <c r="D650" s="59" t="s">
        <v>173</v>
      </c>
      <c r="E650" s="1">
        <f>IF(D650=$L$8,$M$8,IF(D650=$L$9,$M$9,IF(D650=$L$10,$M$10,0)))</f>
        <v>3</v>
      </c>
    </row>
    <row r="651" spans="3:6" x14ac:dyDescent="0.25">
      <c r="C651" s="21" t="s">
        <v>207</v>
      </c>
      <c r="D651" s="59" t="s">
        <v>199</v>
      </c>
      <c r="E651" s="1">
        <f>IF(D651=$L$18,$M$18,IF(D651=$L$19,$M$19,IF(D651=$L$20,$M$20,0)))</f>
        <v>1</v>
      </c>
    </row>
    <row r="652" spans="3:6" x14ac:dyDescent="0.25">
      <c r="C652" s="21" t="s">
        <v>210</v>
      </c>
      <c r="D652" s="59" t="s">
        <v>213</v>
      </c>
      <c r="E652" s="1">
        <f>IF(D652=$L$23,$M$23,IF(D652=$L$24,$M$24,IF(D652=$L$25,$M$25,0)))</f>
        <v>1</v>
      </c>
    </row>
    <row r="655" spans="3:6" x14ac:dyDescent="0.25">
      <c r="E655" s="39" t="s">
        <v>217</v>
      </c>
      <c r="F655" s="1" t="s">
        <v>218</v>
      </c>
    </row>
    <row r="656" spans="3:6" x14ac:dyDescent="0.25">
      <c r="C656" s="26" t="s">
        <v>25</v>
      </c>
      <c r="D656" s="161">
        <f>IF(AND(E640=0,E641=0,E642=0,E643=0,E644=0),0,E640*5*(AVERAGE(E641:E644)))</f>
        <v>12.5</v>
      </c>
      <c r="E656" s="162">
        <f>IF(D656=0,0,IF(D656&lt;'Integration Inputs'!$D$76,'Integration Inputs'!$C$91*SUM('Integration Inputs'!$C$63:$H$63),IF(D656&lt;'Integration Inputs'!$F$76,'Integration Inputs'!$D$91*SUM('Integration Inputs'!$C$63:$H$63),'Integration Inputs'!$E$91*SUM('Integration Inputs'!C$63:H$63))))</f>
        <v>12.651149969844976</v>
      </c>
      <c r="F656" s="163">
        <f>E656*D669*D670</f>
        <v>0</v>
      </c>
    </row>
    <row r="657" spans="3:6" x14ac:dyDescent="0.25">
      <c r="C657" s="1" t="s">
        <v>26</v>
      </c>
      <c r="D657" s="164">
        <f>IF(AND(E640=0,E641=0,E648=0),0,E640*E648*(AVERAGE(E641:E644)))</f>
        <v>2.5</v>
      </c>
      <c r="E657" s="162">
        <f>IF(D657=0,0,IF(D657&lt;'Integration Inputs'!$D$77,'Integration Inputs'!$C$91*SUM('Integration Inputs'!$C$64:$H$64),IF(D657&lt;'Integration Inputs'!$F$77,'Integration Inputs'!$D$91*SUM('Integration Inputs'!$C$64:$H$64),'Integration Inputs'!$E$91*SUM('Integration Inputs'!$C$64:$H$64))))</f>
        <v>3.2914642966260312</v>
      </c>
      <c r="F657" s="162">
        <f>E657*D669*D670</f>
        <v>0</v>
      </c>
    </row>
    <row r="658" spans="3:6" x14ac:dyDescent="0.25">
      <c r="C658" s="1" t="s">
        <v>27</v>
      </c>
      <c r="D658" s="164">
        <f>IF(AND(E639=0,E641=0,E642=0,E643=0,E644=0,E645=0,,E648=0),0,(AVERAGE(E641:E644)*((E645+E648)/2)*E639))</f>
        <v>7.5</v>
      </c>
      <c r="E658" s="162">
        <f>IF(D658=0,0,IF(D658&lt;'Integration Inputs'!$D$78,'Integration Inputs'!$C$91*SUM('Integration Inputs'!$C$65:$H$65),IF(D658&lt;'Integration Inputs'!$F$78,'Integration Inputs'!$D$91*SUM('Integration Inputs'!$C$65:$H$65),'Integration Inputs'!$E$91*SUM('Integration Inputs'!$C$65:$H$65))))</f>
        <v>0.85186978454503848</v>
      </c>
      <c r="F658" s="162">
        <f>E658*D669*D670</f>
        <v>0</v>
      </c>
    </row>
    <row r="659" spans="3:6" x14ac:dyDescent="0.25">
      <c r="C659" s="1" t="s">
        <v>28</v>
      </c>
      <c r="D659" s="164">
        <f>IF(E647=0,0,E647)</f>
        <v>3</v>
      </c>
      <c r="E659" s="162">
        <f>IF(D659=0,0,IF(D659&lt;'Integration Inputs'!$D$79,'Integration Inputs'!$C$91*SUM('Integration Inputs'!$C$66:$H$66),IF(D659&lt;'Integration Inputs'!$F$79,'Integration Inputs'!$D$91*SUM('Integration Inputs'!$C$66:$H$66),'Integration Inputs'!$E$91*SUM('Integration Inputs'!$C$66:$H$66))))</f>
        <v>1.4591495114608914</v>
      </c>
      <c r="F659" s="162">
        <f>E659*D669*D670</f>
        <v>0</v>
      </c>
    </row>
    <row r="660" spans="3:6" x14ac:dyDescent="0.25">
      <c r="C660" s="1" t="s">
        <v>29</v>
      </c>
      <c r="D660" s="164">
        <f>IF(AND(E650=0,E646=0),0,E650*E646)</f>
        <v>3</v>
      </c>
      <c r="E660" s="162">
        <f>IF(D660=0,0,IF(D660&lt;'Integration Inputs'!$D$80,'Integration Inputs'!$C$91*SUM('Integration Inputs'!$C$67:$H$67),IF(D660&lt;'Integration Inputs'!$F$80,'Integration Inputs'!$D$91*SUM('Integration Inputs'!$C$67:$H$67),'Integration Inputs'!$E$91*SUM('Integration Inputs'!$C$67:$H$67))))</f>
        <v>0</v>
      </c>
      <c r="F660" s="162">
        <f>E660*D669*D670</f>
        <v>0</v>
      </c>
    </row>
    <row r="661" spans="3:6" x14ac:dyDescent="0.25">
      <c r="C661" s="1" t="s">
        <v>30</v>
      </c>
      <c r="D661" s="164">
        <f>IF(AND(E645=0,E648=0,E649=0),0,E649*((E645+E648)/2)*3)</f>
        <v>9</v>
      </c>
      <c r="E661" s="162">
        <f>IF(D661=0,0,IF(D661&lt;'Integration Inputs'!$D$81,'Integration Inputs'!$C$91*SUM('Integration Inputs'!$C$68:$H$68),IF(D661&lt;'Integration Inputs'!$F$81,'Integration Inputs'!$D$91*SUM('Integration Inputs'!$C$68:$H$68),'Integration Inputs'!$E$91*SUM('Integration Inputs'!$C$68:$H$68))))</f>
        <v>0</v>
      </c>
      <c r="F661" s="162">
        <f>E661*D669*D670</f>
        <v>0</v>
      </c>
    </row>
    <row r="662" spans="3:6" x14ac:dyDescent="0.25">
      <c r="C662" s="1" t="s">
        <v>31</v>
      </c>
      <c r="D662" s="164">
        <f>IF(AND(E648=0,E651=0),0,E651*E648*3)</f>
        <v>3</v>
      </c>
      <c r="E662" s="162">
        <f>IF(D662=0,0,IF(D662&lt;'Integration Inputs'!$D$82,'Integration Inputs'!$C$91*SUM('Integration Inputs'!$C$69:$H$69),IF(D662&lt;'Integration Inputs'!$F$82,'Integration Inputs'!$D$91*SUM('Integration Inputs'!$C$69:$H$69),'Integration Inputs'!$E$91*SUM('Integration Inputs'!$C$69:$H$69))))</f>
        <v>0</v>
      </c>
      <c r="F662" s="162">
        <f>E662*D669*D670</f>
        <v>0</v>
      </c>
    </row>
    <row r="663" spans="3:6" x14ac:dyDescent="0.25">
      <c r="C663" s="39" t="s">
        <v>32</v>
      </c>
      <c r="D663" s="168">
        <f>IF(AND(E648=0,E652=0),0,(E652*E648*5))</f>
        <v>5</v>
      </c>
      <c r="E663" s="169">
        <f>IF(D663=0,0,IF(D663&lt;'Integration Inputs'!$D$83,'Integration Inputs'!$C$91*SUM('Integration Inputs'!$C$70:$H$70),IF(D663&lt;'Integration Inputs'!$F$83,'Integration Inputs'!$D$91*SUM('Integration Inputs'!$C$70:$H$70),'Integration Inputs'!$E$91*SUM('Integration Inputs'!$C$70:$H$70))))</f>
        <v>0</v>
      </c>
      <c r="F663" s="169">
        <f>E663*D669*D670</f>
        <v>0</v>
      </c>
    </row>
    <row r="664" spans="3:6" x14ac:dyDescent="0.25">
      <c r="C664" s="1" t="s">
        <v>40</v>
      </c>
      <c r="D664" s="164">
        <f>SUM(D656:D657)</f>
        <v>15</v>
      </c>
      <c r="E664" s="162">
        <f>SUM(E656:E657)</f>
        <v>15.942614266471008</v>
      </c>
      <c r="F664" s="162">
        <f>SUM(F656:F657)</f>
        <v>0</v>
      </c>
    </row>
    <row r="665" spans="3:6" x14ac:dyDescent="0.25">
      <c r="C665" s="1" t="s">
        <v>41</v>
      </c>
      <c r="D665" s="164">
        <f>SUM(D658:D659)</f>
        <v>10.5</v>
      </c>
      <c r="E665" s="162">
        <f>SUM(E658:E659)</f>
        <v>2.3110192960059299</v>
      </c>
      <c r="F665" s="162">
        <f>SUM(F658:F659)</f>
        <v>0</v>
      </c>
    </row>
    <row r="666" spans="3:6" x14ac:dyDescent="0.25">
      <c r="C666" s="39" t="s">
        <v>42</v>
      </c>
      <c r="D666" s="168">
        <f>SUM(D660:D663)</f>
        <v>20</v>
      </c>
      <c r="E666" s="169">
        <f>SUM(E660:E663)</f>
        <v>0</v>
      </c>
      <c r="F666" s="169">
        <f>SUM(F660:F663)</f>
        <v>0</v>
      </c>
    </row>
    <row r="667" spans="3:6" x14ac:dyDescent="0.25">
      <c r="D667" s="164"/>
      <c r="E667" s="162">
        <f>SUM(E656:E663)</f>
        <v>18.253633562476935</v>
      </c>
      <c r="F667" s="162">
        <f>SUM(F656:F663)</f>
        <v>0</v>
      </c>
    </row>
    <row r="668" spans="3:6" ht="15.6" x14ac:dyDescent="0.3">
      <c r="C668" s="171" t="s">
        <v>43</v>
      </c>
      <c r="D668" s="172">
        <f>(AVERAGE(E641:E644)*((E640*5)+(E640*E648))+((AVERAGE(E641:E644)*((E645+E648)/2)*E639)+(E647))+((E650*E646)+(E649*((E645+E648)/2)*3)+(E651*E648*3)+(E652*E648*5)))/3</f>
        <v>15.166666666666666</v>
      </c>
    </row>
    <row r="669" spans="3:6" ht="14.4" x14ac:dyDescent="0.3">
      <c r="C669" s="21" t="s">
        <v>228</v>
      </c>
      <c r="D669" s="179"/>
    </row>
    <row r="670" spans="3:6" x14ac:dyDescent="0.25">
      <c r="C670" s="21" t="s">
        <v>229</v>
      </c>
      <c r="D670" s="185"/>
    </row>
    <row r="671" spans="3:6" ht="15.6" x14ac:dyDescent="0.3">
      <c r="C671" s="171" t="s">
        <v>230</v>
      </c>
      <c r="D671" s="172">
        <f>D668*D669*D670</f>
        <v>0</v>
      </c>
      <c r="E671" s="176">
        <f>SUM(F656:F663)</f>
        <v>0</v>
      </c>
      <c r="F671" s="25" t="s">
        <v>231</v>
      </c>
    </row>
    <row r="673" spans="2:7" x14ac:dyDescent="0.25">
      <c r="B673" s="1" t="str">
        <f>LEFT(B636,2)+1&amp;")."</f>
        <v>19).</v>
      </c>
      <c r="C673" s="149"/>
      <c r="D673" s="149"/>
      <c r="E673" s="149"/>
      <c r="F673" s="149"/>
      <c r="G673" s="149"/>
    </row>
    <row r="674" spans="2:7" x14ac:dyDescent="0.25">
      <c r="C674" s="152" t="s">
        <v>164</v>
      </c>
      <c r="D674" s="152"/>
      <c r="E674" s="153"/>
      <c r="F674" s="153"/>
      <c r="G674" s="153"/>
    </row>
    <row r="675" spans="2:7" ht="17.399999999999999" x14ac:dyDescent="0.3">
      <c r="C675" s="26" t="s">
        <v>170</v>
      </c>
      <c r="D675" s="156" t="s">
        <v>258</v>
      </c>
      <c r="E675" s="157"/>
    </row>
    <row r="676" spans="2:7" x14ac:dyDescent="0.25">
      <c r="C676" s="21" t="s">
        <v>174</v>
      </c>
      <c r="D676" s="59" t="s">
        <v>175</v>
      </c>
      <c r="E676" s="1">
        <f>IF(D676=$I$8,$J$8,IF(D676=$I$9,$J$9,IF(D676=$I$10,$J$10,0)))</f>
        <v>3</v>
      </c>
    </row>
    <row r="677" spans="2:7" x14ac:dyDescent="0.25">
      <c r="C677" s="21" t="s">
        <v>177</v>
      </c>
      <c r="D677" s="59" t="s">
        <v>178</v>
      </c>
      <c r="E677" s="1">
        <f>IF(D677=$I$13,$J$13,IF(D677=$I$14,$J$14,IF(D677=$I$15,$J$15,0)))</f>
        <v>1</v>
      </c>
    </row>
    <row r="678" spans="2:7" x14ac:dyDescent="0.25">
      <c r="C678" s="21" t="s">
        <v>179</v>
      </c>
      <c r="D678" s="59" t="s">
        <v>180</v>
      </c>
      <c r="E678" s="1">
        <f>IF(D678=$I$18,$J$18,IF(D678=$I$19,$J$19,IF(D678=$I$20,$J$20,0)))</f>
        <v>1</v>
      </c>
    </row>
    <row r="679" spans="2:7" x14ac:dyDescent="0.25">
      <c r="C679" s="21" t="s">
        <v>183</v>
      </c>
      <c r="D679" s="59" t="s">
        <v>180</v>
      </c>
      <c r="E679" s="1">
        <f>IF(D679=$I$18,$J$18,IF(D679=$I$19,$J$19,IF(D679=$I$20,$J$20,0)))</f>
        <v>1</v>
      </c>
    </row>
    <row r="680" spans="2:7" x14ac:dyDescent="0.25">
      <c r="C680" s="21" t="s">
        <v>185</v>
      </c>
      <c r="D680" s="59" t="s">
        <v>186</v>
      </c>
      <c r="E680" s="1">
        <f>IF(D680=$I$18,$J$18,IF(D680=$I$19,$J$19,IF(D680=$I$20,$J$20,0)))</f>
        <v>3</v>
      </c>
    </row>
    <row r="681" spans="2:7" x14ac:dyDescent="0.25">
      <c r="C681" s="21" t="s">
        <v>189</v>
      </c>
      <c r="D681" s="59" t="s">
        <v>186</v>
      </c>
      <c r="E681" s="1">
        <f>IF(D681=$I$18,$J$18,IF(D681=$I$19,$J$19,IF(D681=$I$20,$J$20,0)))</f>
        <v>3</v>
      </c>
    </row>
    <row r="682" spans="2:7" x14ac:dyDescent="0.25">
      <c r="C682" s="21" t="s">
        <v>192</v>
      </c>
      <c r="D682" s="59" t="s">
        <v>193</v>
      </c>
      <c r="E682" s="1">
        <f>IF(D682=$I$30,$J$30,IF(D682=$I$31,$J$31,IF(D682=$I$32,$J$32,0)))</f>
        <v>1</v>
      </c>
    </row>
    <row r="683" spans="2:7" x14ac:dyDescent="0.25">
      <c r="C683" s="21" t="s">
        <v>194</v>
      </c>
      <c r="D683" s="59" t="s">
        <v>227</v>
      </c>
      <c r="E683" s="1">
        <f>IF(D683=$L$30,$M$30,IF(D683=$L$31,$M$31,IF(D683=$L$32,$M$32,0)))</f>
        <v>5</v>
      </c>
      <c r="F683" s="1" t="s">
        <v>259</v>
      </c>
    </row>
    <row r="684" spans="2:7" x14ac:dyDescent="0.25">
      <c r="C684" s="21" t="s">
        <v>198</v>
      </c>
      <c r="D684" s="59" t="s">
        <v>227</v>
      </c>
      <c r="E684" s="1">
        <f>IF(D684=$L$30,$M$30,IF(D684=$L$31,$M$31,IF(D684=$L$32,$M$32,0)))</f>
        <v>5</v>
      </c>
      <c r="F684" s="1" t="s">
        <v>259</v>
      </c>
    </row>
    <row r="685" spans="2:7" x14ac:dyDescent="0.25">
      <c r="C685" s="21" t="s">
        <v>200</v>
      </c>
      <c r="D685" s="59" t="s">
        <v>201</v>
      </c>
      <c r="E685" s="1">
        <f>IF(D685=$I$23,$J$23,IF(D685=$I$24,$J$24,IF(D685=$I$25,$J$25,IF(D685=$I$26,$J$26,IF(D685=$I$27,$J$27,0)))))</f>
        <v>1</v>
      </c>
      <c r="F685" s="1" t="s">
        <v>260</v>
      </c>
    </row>
    <row r="686" spans="2:7" x14ac:dyDescent="0.25">
      <c r="C686" s="21" t="s">
        <v>203</v>
      </c>
      <c r="D686" s="59" t="s">
        <v>184</v>
      </c>
      <c r="E686" s="1">
        <f>IF(D686=$L$13,$M$13,IF(D686=$L$14,$M$14,IF(D686=$L$15,$M$15,0)))</f>
        <v>1</v>
      </c>
    </row>
    <row r="687" spans="2:7" x14ac:dyDescent="0.25">
      <c r="C687" s="21" t="s">
        <v>206</v>
      </c>
      <c r="D687" s="59" t="s">
        <v>169</v>
      </c>
      <c r="E687" s="1">
        <f>IF(D687=$L$8,$M$8,IF(D687=$L$9,$M$9,IF(D687=$L$10,$M$10,0)))</f>
        <v>1</v>
      </c>
    </row>
    <row r="688" spans="2:7" x14ac:dyDescent="0.25">
      <c r="C688" s="21" t="s">
        <v>207</v>
      </c>
      <c r="D688" s="59" t="s">
        <v>199</v>
      </c>
      <c r="E688" s="1">
        <f>IF(D688=$L$18,$M$18,IF(D688=$L$19,$M$19,IF(D688=$L$20,$M$20,0)))</f>
        <v>1</v>
      </c>
    </row>
    <row r="689" spans="3:6" x14ac:dyDescent="0.25">
      <c r="C689" s="21" t="s">
        <v>210</v>
      </c>
      <c r="D689" s="59" t="s">
        <v>213</v>
      </c>
      <c r="E689" s="1">
        <f>IF(D689=$L$23,$M$23,IF(D689=$L$24,$M$24,IF(D689=$L$25,$M$25,0)))</f>
        <v>1</v>
      </c>
      <c r="F689" s="1" t="s">
        <v>212</v>
      </c>
    </row>
    <row r="692" spans="3:6" x14ac:dyDescent="0.25">
      <c r="E692" s="39" t="s">
        <v>217</v>
      </c>
      <c r="F692" s="1" t="s">
        <v>218</v>
      </c>
    </row>
    <row r="693" spans="3:6" x14ac:dyDescent="0.25">
      <c r="C693" s="26" t="s">
        <v>25</v>
      </c>
      <c r="D693" s="161">
        <f>IF(AND(E677=0,E678=0,E679=0,E680=0,E681=0),0,E677*5*(AVERAGE(E678:E681)))</f>
        <v>10</v>
      </c>
      <c r="E693" s="162">
        <f>IF(D693=0,0,IF(D693&lt;'Integration Inputs'!$D$76,'Integration Inputs'!$C$91*SUM('Integration Inputs'!$C$63:$H$63),IF(D693&lt;'Integration Inputs'!$F$76,'Integration Inputs'!$D$91*SUM('Integration Inputs'!$C$63:$H$63),'Integration Inputs'!$E$91*SUM('Integration Inputs'!C$63:H$63))))</f>
        <v>12.651149969844976</v>
      </c>
      <c r="F693" s="163">
        <f>E693*D706*D707</f>
        <v>0</v>
      </c>
    </row>
    <row r="694" spans="3:6" x14ac:dyDescent="0.25">
      <c r="C694" s="1" t="s">
        <v>26</v>
      </c>
      <c r="D694" s="164">
        <f>IF(AND(E677=0,E678=0,E685=0),0,E677*E685*(AVERAGE(E678:E681)))</f>
        <v>2</v>
      </c>
      <c r="E694" s="162">
        <f>IF(D694=0,0,IF(D694&lt;'Integration Inputs'!$D$77,'Integration Inputs'!$C$91*SUM('Integration Inputs'!$C$64:$H$64),IF(D694&lt;'Integration Inputs'!$F$77,'Integration Inputs'!$D$91*SUM('Integration Inputs'!$C$64:$H$64),'Integration Inputs'!$E$91*SUM('Integration Inputs'!$C$64:$H$64))))</f>
        <v>3.2914642966260312</v>
      </c>
      <c r="F694" s="162">
        <f>E694*D706*D707</f>
        <v>0</v>
      </c>
    </row>
    <row r="695" spans="3:6" x14ac:dyDescent="0.25">
      <c r="C695" s="1" t="s">
        <v>27</v>
      </c>
      <c r="D695" s="164">
        <f>IF(AND(E676=0,E678=0,E679=0,E680=0,E681=0,E682=0,,E685=0),0,(AVERAGE(E678:E681)*((E682+E685)/2)*E676))</f>
        <v>6</v>
      </c>
      <c r="E695" s="162">
        <f>IF(D695=0,0,IF(D695&lt;'Integration Inputs'!$D$78,'Integration Inputs'!$C$91*SUM('Integration Inputs'!$C$65:$H$65),IF(D695&lt;'Integration Inputs'!$F$78,'Integration Inputs'!$D$91*SUM('Integration Inputs'!$C$65:$H$65),'Integration Inputs'!$E$91*SUM('Integration Inputs'!$C$65:$H$65))))</f>
        <v>0.85186978454503848</v>
      </c>
      <c r="F695" s="162">
        <f>E695*D706*D707</f>
        <v>0</v>
      </c>
    </row>
    <row r="696" spans="3:6" x14ac:dyDescent="0.25">
      <c r="C696" s="1" t="s">
        <v>28</v>
      </c>
      <c r="D696" s="164">
        <f>IF(E684=0,0,E684)</f>
        <v>5</v>
      </c>
      <c r="E696" s="162">
        <f>IF(D696=0,0,IF(D696&lt;'Integration Inputs'!$D$79,'Integration Inputs'!$C$91*SUM('Integration Inputs'!$C$66:$H$66),IF(D696&lt;'Integration Inputs'!$F$79,'Integration Inputs'!$D$91*SUM('Integration Inputs'!$C$66:$H$66),'Integration Inputs'!$E$91*SUM('Integration Inputs'!$C$66:$H$66))))</f>
        <v>1.4591495114608914</v>
      </c>
      <c r="F696" s="162">
        <f>E696*D706*D707</f>
        <v>0</v>
      </c>
    </row>
    <row r="697" spans="3:6" x14ac:dyDescent="0.25">
      <c r="C697" s="1" t="s">
        <v>29</v>
      </c>
      <c r="D697" s="164">
        <f>IF(AND(E687=0,E683=0),0,E687*E683)</f>
        <v>5</v>
      </c>
      <c r="E697" s="162">
        <f>IF(D697=0,0,IF(D697&lt;'Integration Inputs'!$D$80,'Integration Inputs'!$C$91*SUM('Integration Inputs'!$C$67:$H$67),IF(D697&lt;'Integration Inputs'!$F$80,'Integration Inputs'!$D$91*SUM('Integration Inputs'!$C$67:$H$67),'Integration Inputs'!$E$91*SUM('Integration Inputs'!$C$67:$H$67))))</f>
        <v>0</v>
      </c>
      <c r="F697" s="162">
        <f>E697*D706*D707</f>
        <v>0</v>
      </c>
    </row>
    <row r="698" spans="3:6" x14ac:dyDescent="0.25">
      <c r="C698" s="1" t="s">
        <v>30</v>
      </c>
      <c r="D698" s="164">
        <f>IF(AND(E682=0,E685=0,E686=0),0,E686*((E682+E685)/2)*3)</f>
        <v>3</v>
      </c>
      <c r="E698" s="162">
        <f>IF(D698=0,0,IF(D698&lt;'Integration Inputs'!$D$81,'Integration Inputs'!$C$91*SUM('Integration Inputs'!$C$68:$H$68),IF(D698&lt;'Integration Inputs'!$F$81,'Integration Inputs'!$D$91*SUM('Integration Inputs'!$C$68:$H$68),'Integration Inputs'!$E$91*SUM('Integration Inputs'!$C$68:$H$68))))</f>
        <v>0</v>
      </c>
      <c r="F698" s="162">
        <f>E698*D706*D707</f>
        <v>0</v>
      </c>
    </row>
    <row r="699" spans="3:6" x14ac:dyDescent="0.25">
      <c r="C699" s="1" t="s">
        <v>31</v>
      </c>
      <c r="D699" s="164">
        <f>IF(AND(E685=0,E688=0),0,E688*E685*3)</f>
        <v>3</v>
      </c>
      <c r="E699" s="162">
        <f>IF(D699=0,0,IF(D699&lt;'Integration Inputs'!$D$82,'Integration Inputs'!$C$91*SUM('Integration Inputs'!$C$69:$H$69),IF(D699&lt;'Integration Inputs'!$F$82,'Integration Inputs'!$D$91*SUM('Integration Inputs'!$C$69:$H$69),'Integration Inputs'!$E$91*SUM('Integration Inputs'!$C$69:$H$69))))</f>
        <v>0</v>
      </c>
      <c r="F699" s="162">
        <f>E699*D706*D707</f>
        <v>0</v>
      </c>
    </row>
    <row r="700" spans="3:6" x14ac:dyDescent="0.25">
      <c r="C700" s="39" t="s">
        <v>32</v>
      </c>
      <c r="D700" s="168">
        <f>IF(AND(E685=0,E689=0),0,(E689*E685*5))</f>
        <v>5</v>
      </c>
      <c r="E700" s="169">
        <f>IF(D700=0,0,IF(D700&lt;'Integration Inputs'!$D$83,'Integration Inputs'!$C$91*SUM('Integration Inputs'!$C$70:$H$70),IF(D700&lt;'Integration Inputs'!$F$83,'Integration Inputs'!$D$91*SUM('Integration Inputs'!$C$70:$H$70),'Integration Inputs'!$E$91*SUM('Integration Inputs'!$C$70:$H$70))))</f>
        <v>0</v>
      </c>
      <c r="F700" s="169">
        <f>E700*D706*D707</f>
        <v>0</v>
      </c>
    </row>
    <row r="701" spans="3:6" x14ac:dyDescent="0.25">
      <c r="C701" s="1" t="s">
        <v>40</v>
      </c>
      <c r="D701" s="164">
        <f>SUM(D693:D694)</f>
        <v>12</v>
      </c>
      <c r="E701" s="162">
        <f>SUM(E693:E694)</f>
        <v>15.942614266471008</v>
      </c>
      <c r="F701" s="162">
        <f>SUM(F693:F694)</f>
        <v>0</v>
      </c>
    </row>
    <row r="702" spans="3:6" x14ac:dyDescent="0.25">
      <c r="C702" s="1" t="s">
        <v>41</v>
      </c>
      <c r="D702" s="164">
        <f>SUM(D695:D696)</f>
        <v>11</v>
      </c>
      <c r="E702" s="162">
        <f>SUM(E695:E696)</f>
        <v>2.3110192960059299</v>
      </c>
      <c r="F702" s="162">
        <f>SUM(F695:F696)</f>
        <v>0</v>
      </c>
    </row>
    <row r="703" spans="3:6" x14ac:dyDescent="0.25">
      <c r="C703" s="39" t="s">
        <v>42</v>
      </c>
      <c r="D703" s="168">
        <f>SUM(D697:D700)</f>
        <v>16</v>
      </c>
      <c r="E703" s="169">
        <f>SUM(E697:E700)</f>
        <v>0</v>
      </c>
      <c r="F703" s="169">
        <f>SUM(F697:F700)</f>
        <v>0</v>
      </c>
    </row>
    <row r="704" spans="3:6" x14ac:dyDescent="0.25">
      <c r="D704" s="164"/>
      <c r="E704" s="162">
        <f>SUM(E693:E700)</f>
        <v>18.253633562476935</v>
      </c>
      <c r="F704" s="162">
        <f>SUM(F693:F700)</f>
        <v>0</v>
      </c>
    </row>
    <row r="705" spans="2:7" ht="15.6" x14ac:dyDescent="0.3">
      <c r="C705" s="171" t="s">
        <v>43</v>
      </c>
      <c r="D705" s="172">
        <f>(AVERAGE(E678:E681)*((E677*5)+(E677*E685))+((AVERAGE(E678:E681)*((E682+E685)/2)*E676)+(E684))+((E687*E683)+(E686*((E682+E685)/2)*3)+(E688*E685*3)+(E689*E685*5)))/3</f>
        <v>13</v>
      </c>
    </row>
    <row r="706" spans="2:7" ht="14.4" x14ac:dyDescent="0.3">
      <c r="C706" s="21" t="s">
        <v>228</v>
      </c>
      <c r="D706" s="179"/>
    </row>
    <row r="707" spans="2:7" x14ac:dyDescent="0.25">
      <c r="C707" s="21" t="s">
        <v>229</v>
      </c>
      <c r="D707" s="185"/>
    </row>
    <row r="708" spans="2:7" ht="15.6" x14ac:dyDescent="0.3">
      <c r="C708" s="171" t="s">
        <v>230</v>
      </c>
      <c r="D708" s="172">
        <f>D705*D706*D707</f>
        <v>0</v>
      </c>
      <c r="E708" s="176">
        <f>SUM(F693:F700)</f>
        <v>0</v>
      </c>
      <c r="F708" s="25" t="s">
        <v>231</v>
      </c>
    </row>
    <row r="710" spans="2:7" x14ac:dyDescent="0.25">
      <c r="B710" s="1" t="str">
        <f>LEFT(B673,2)+1&amp;")."</f>
        <v>20).</v>
      </c>
      <c r="C710" s="149"/>
      <c r="D710" s="149"/>
      <c r="E710" s="149"/>
      <c r="F710" s="149"/>
      <c r="G710" s="149"/>
    </row>
    <row r="711" spans="2:7" x14ac:dyDescent="0.25">
      <c r="C711" s="152" t="s">
        <v>164</v>
      </c>
      <c r="D711" s="152"/>
      <c r="E711" s="153"/>
      <c r="F711" s="153"/>
      <c r="G711" s="153"/>
    </row>
    <row r="712" spans="2:7" ht="17.399999999999999" x14ac:dyDescent="0.3">
      <c r="C712" s="26" t="s">
        <v>170</v>
      </c>
      <c r="D712" s="156" t="s">
        <v>261</v>
      </c>
      <c r="E712" s="157"/>
    </row>
    <row r="713" spans="2:7" x14ac:dyDescent="0.25">
      <c r="C713" s="21" t="s">
        <v>174</v>
      </c>
      <c r="D713" s="59" t="s">
        <v>168</v>
      </c>
      <c r="E713" s="1">
        <f>IF(D713=$I$8,$J$8,IF(D713=$I$9,$J$9,IF(D713=$I$10,$J$10,0)))</f>
        <v>1</v>
      </c>
    </row>
    <row r="714" spans="2:7" x14ac:dyDescent="0.25">
      <c r="C714" s="21" t="s">
        <v>177</v>
      </c>
      <c r="D714" s="59" t="s">
        <v>178</v>
      </c>
      <c r="E714" s="1">
        <f>IF(D714=$I$13,$J$13,IF(D714=$I$14,$J$14,IF(D714=$I$15,$J$15,0)))</f>
        <v>1</v>
      </c>
    </row>
    <row r="715" spans="2:7" x14ac:dyDescent="0.25">
      <c r="C715" s="21" t="s">
        <v>179</v>
      </c>
      <c r="D715" s="59" t="s">
        <v>186</v>
      </c>
      <c r="E715" s="1">
        <f>IF(D715=$I$18,$J$18,IF(D715=$I$19,$J$19,IF(D715=$I$20,$J$20,0)))</f>
        <v>3</v>
      </c>
    </row>
    <row r="716" spans="2:7" x14ac:dyDescent="0.25">
      <c r="C716" s="21" t="s">
        <v>183</v>
      </c>
      <c r="D716" s="59" t="s">
        <v>186</v>
      </c>
      <c r="E716" s="1">
        <f>IF(D716=$I$18,$J$18,IF(D716=$I$19,$J$19,IF(D716=$I$20,$J$20,0)))</f>
        <v>3</v>
      </c>
    </row>
    <row r="717" spans="2:7" x14ac:dyDescent="0.25">
      <c r="C717" s="21" t="s">
        <v>185</v>
      </c>
      <c r="D717" s="59" t="s">
        <v>186</v>
      </c>
      <c r="E717" s="1">
        <f>IF(D717=$I$18,$J$18,IF(D717=$I$19,$J$19,IF(D717=$I$20,$J$20,0)))</f>
        <v>3</v>
      </c>
    </row>
    <row r="718" spans="2:7" x14ac:dyDescent="0.25">
      <c r="C718" s="21" t="s">
        <v>189</v>
      </c>
      <c r="D718" s="59" t="s">
        <v>180</v>
      </c>
      <c r="E718" s="1">
        <f>IF(D718=$I$18,$J$18,IF(D718=$I$19,$J$19,IF(D718=$I$20,$J$20,0)))</f>
        <v>1</v>
      </c>
    </row>
    <row r="719" spans="2:7" x14ac:dyDescent="0.25">
      <c r="C719" s="21" t="s">
        <v>192</v>
      </c>
      <c r="D719" s="59" t="s">
        <v>224</v>
      </c>
      <c r="E719" s="1">
        <f>IF(D719=$I$30,$J$30,IF(D719=$I$31,$J$31,IF(D719=$I$32,$J$32,0)))</f>
        <v>3</v>
      </c>
    </row>
    <row r="720" spans="2:7" x14ac:dyDescent="0.25">
      <c r="C720" s="21" t="s">
        <v>194</v>
      </c>
      <c r="D720" s="59" t="s">
        <v>195</v>
      </c>
      <c r="E720" s="1">
        <f>IF(D720=$L$30,$M$30,IF(D720=$L$31,$M$31,IF(D720=$L$32,$M$32,0)))</f>
        <v>1</v>
      </c>
    </row>
    <row r="721" spans="3:6" x14ac:dyDescent="0.25">
      <c r="C721" s="21" t="s">
        <v>198</v>
      </c>
      <c r="D721" s="59" t="s">
        <v>195</v>
      </c>
      <c r="E721" s="1">
        <f>IF(D721=$L$30,$M$30,IF(D721=$L$31,$M$31,IF(D721=$L$32,$M$32,0)))</f>
        <v>1</v>
      </c>
    </row>
    <row r="722" spans="3:6" x14ac:dyDescent="0.25">
      <c r="C722" s="21" t="s">
        <v>200</v>
      </c>
      <c r="D722" s="59" t="s">
        <v>201</v>
      </c>
      <c r="E722" s="1">
        <f>IF(D722=$I$23,$J$23,IF(D722=$I$24,$J$24,IF(D722=$I$25,$J$25,IF(D722=$I$26,$J$26,IF(D722=$I$27,$J$27,0)))))</f>
        <v>1</v>
      </c>
    </row>
    <row r="723" spans="3:6" x14ac:dyDescent="0.25">
      <c r="C723" s="21" t="s">
        <v>203</v>
      </c>
      <c r="D723" s="59" t="s">
        <v>184</v>
      </c>
      <c r="E723" s="1">
        <f>IF(D723=$L$13,$M$13,IF(D723=$L$14,$M$14,IF(D723=$L$15,$M$15,0)))</f>
        <v>1</v>
      </c>
    </row>
    <row r="724" spans="3:6" x14ac:dyDescent="0.25">
      <c r="C724" s="21" t="s">
        <v>206</v>
      </c>
      <c r="D724" s="59" t="s">
        <v>176</v>
      </c>
      <c r="E724" s="1">
        <f>IF(D724=$L$8,$M$8,IF(D724=$L$9,$M$9,IF(D724=$L$10,$M$10,0)))</f>
        <v>5</v>
      </c>
    </row>
    <row r="725" spans="3:6" x14ac:dyDescent="0.25">
      <c r="C725" s="21" t="s">
        <v>207</v>
      </c>
      <c r="D725" s="59" t="s">
        <v>199</v>
      </c>
      <c r="E725" s="1">
        <f>IF(D725=$L$18,$M$18,IF(D725=$L$19,$M$19,IF(D725=$L$20,$M$20,0)))</f>
        <v>1</v>
      </c>
    </row>
    <row r="726" spans="3:6" x14ac:dyDescent="0.25">
      <c r="C726" s="21" t="s">
        <v>210</v>
      </c>
      <c r="D726" s="59" t="s">
        <v>213</v>
      </c>
      <c r="E726" s="1">
        <f>IF(D726=$L$23,$M$23,IF(D726=$L$24,$M$24,IF(D726=$L$25,$M$25,0)))</f>
        <v>1</v>
      </c>
      <c r="F726" s="1" t="s">
        <v>212</v>
      </c>
    </row>
    <row r="729" spans="3:6" x14ac:dyDescent="0.25">
      <c r="E729" s="39" t="s">
        <v>217</v>
      </c>
      <c r="F729" s="1" t="s">
        <v>218</v>
      </c>
    </row>
    <row r="730" spans="3:6" x14ac:dyDescent="0.25">
      <c r="C730" s="26" t="s">
        <v>25</v>
      </c>
      <c r="D730" s="161">
        <f>IF(AND(E714=0,E715=0,E716=0,E717=0,E718=0),0,E714*5*(AVERAGE(E715:E718)))</f>
        <v>12.5</v>
      </c>
      <c r="E730" s="162">
        <f>IF(D730=0,0,IF(D730&lt;'Integration Inputs'!$D$76,'Integration Inputs'!$C$91*SUM('Integration Inputs'!$C$63:$H$63),IF(D730&lt;'Integration Inputs'!$F$76,'Integration Inputs'!$D$91*SUM('Integration Inputs'!$C$63:$H$63),'Integration Inputs'!$E$91*SUM('Integration Inputs'!C$63:H$63))))</f>
        <v>12.651149969844976</v>
      </c>
      <c r="F730" s="163">
        <f>E730*D743*D744</f>
        <v>0</v>
      </c>
    </row>
    <row r="731" spans="3:6" x14ac:dyDescent="0.25">
      <c r="C731" s="1" t="s">
        <v>26</v>
      </c>
      <c r="D731" s="164">
        <f>IF(AND(E714=0,E715=0,E722=0),0,E714*E722*(AVERAGE(E715:E718)))</f>
        <v>2.5</v>
      </c>
      <c r="E731" s="162">
        <f>IF(D731=0,0,IF(D731&lt;'Integration Inputs'!$D$77,'Integration Inputs'!$C$91*SUM('Integration Inputs'!$C$64:$H$64),IF(D731&lt;'Integration Inputs'!$F$77,'Integration Inputs'!$D$91*SUM('Integration Inputs'!$C$64:$H$64),'Integration Inputs'!$E$91*SUM('Integration Inputs'!$C$64:$H$64))))</f>
        <v>3.2914642966260312</v>
      </c>
      <c r="F731" s="162">
        <f>E731*D743*D744</f>
        <v>0</v>
      </c>
    </row>
    <row r="732" spans="3:6" x14ac:dyDescent="0.25">
      <c r="C732" s="1" t="s">
        <v>27</v>
      </c>
      <c r="D732" s="164">
        <f>IF(AND(E713=0,E715=0,E716=0,E717=0,E718=0,E719=0,,E722=0),0,(AVERAGE(E715:E718)*((E719+E722)/2)*E713))</f>
        <v>5</v>
      </c>
      <c r="E732" s="162">
        <f>IF(D732=0,0,IF(D732&lt;'Integration Inputs'!$D$78,'Integration Inputs'!$C$91*SUM('Integration Inputs'!$C$65:$H$65),IF(D732&lt;'Integration Inputs'!$F$78,'Integration Inputs'!$D$91*SUM('Integration Inputs'!$C$65:$H$65),'Integration Inputs'!$E$91*SUM('Integration Inputs'!$C$65:$H$65))))</f>
        <v>0.85186978454503848</v>
      </c>
      <c r="F732" s="162">
        <f>E732*D743*D744</f>
        <v>0</v>
      </c>
    </row>
    <row r="733" spans="3:6" x14ac:dyDescent="0.25">
      <c r="C733" s="1" t="s">
        <v>28</v>
      </c>
      <c r="D733" s="164">
        <f>IF(E721=0,0,E721)</f>
        <v>1</v>
      </c>
      <c r="E733" s="162">
        <f>IF(D733=0,0,IF(D733&lt;'Integration Inputs'!$D$79,'Integration Inputs'!$C$91*SUM('Integration Inputs'!$C$66:$H$66),IF(D733&lt;'Integration Inputs'!$F$79,'Integration Inputs'!$D$91*SUM('Integration Inputs'!$C$66:$H$66),'Integration Inputs'!$E$91*SUM('Integration Inputs'!$C$66:$H$66))))</f>
        <v>0.97276634097392756</v>
      </c>
      <c r="F733" s="162">
        <f>E733*D743*D744</f>
        <v>0</v>
      </c>
    </row>
    <row r="734" spans="3:6" x14ac:dyDescent="0.25">
      <c r="C734" s="1" t="s">
        <v>29</v>
      </c>
      <c r="D734" s="164">
        <f>IF(AND(E724=0,E720=0),0,E724*E720)</f>
        <v>5</v>
      </c>
      <c r="E734" s="162">
        <f>IF(D734=0,0,IF(D734&lt;'Integration Inputs'!$D$80,'Integration Inputs'!$C$91*SUM('Integration Inputs'!$C$67:$H$67),IF(D734&lt;'Integration Inputs'!$F$80,'Integration Inputs'!$D$91*SUM('Integration Inputs'!$C$67:$H$67),'Integration Inputs'!$E$91*SUM('Integration Inputs'!$C$67:$H$67))))</f>
        <v>0</v>
      </c>
      <c r="F734" s="162">
        <f>E734*D743*D744</f>
        <v>0</v>
      </c>
    </row>
    <row r="735" spans="3:6" x14ac:dyDescent="0.25">
      <c r="C735" s="1" t="s">
        <v>30</v>
      </c>
      <c r="D735" s="164">
        <f>IF(AND(E719=0,E722=0,E723=0),0,E723*((E719+E722)/2)*3)</f>
        <v>6</v>
      </c>
      <c r="E735" s="162">
        <f>IF(D735=0,0,IF(D735&lt;'Integration Inputs'!$D$81,'Integration Inputs'!$C$91*SUM('Integration Inputs'!$C$68:$H$68),IF(D735&lt;'Integration Inputs'!$F$81,'Integration Inputs'!$D$91*SUM('Integration Inputs'!$C$68:$H$68),'Integration Inputs'!$E$91*SUM('Integration Inputs'!$C$68:$H$68))))</f>
        <v>0</v>
      </c>
      <c r="F735" s="162">
        <f>E735*D743*D744</f>
        <v>0</v>
      </c>
    </row>
    <row r="736" spans="3:6" x14ac:dyDescent="0.25">
      <c r="C736" s="1" t="s">
        <v>31</v>
      </c>
      <c r="D736" s="164">
        <f>IF(AND(E722=0,E725=0),0,E725*E722*3)</f>
        <v>3</v>
      </c>
      <c r="E736" s="162">
        <f>IF(D736=0,0,IF(D736&lt;'Integration Inputs'!$D$82,'Integration Inputs'!$C$91*SUM('Integration Inputs'!$C$69:$H$69),IF(D736&lt;'Integration Inputs'!$F$82,'Integration Inputs'!$D$91*SUM('Integration Inputs'!$C$69:$H$69),'Integration Inputs'!$E$91*SUM('Integration Inputs'!$C$69:$H$69))))</f>
        <v>0</v>
      </c>
      <c r="F736" s="162">
        <f>E736*D743*D744</f>
        <v>0</v>
      </c>
    </row>
    <row r="737" spans="2:7" x14ac:dyDescent="0.25">
      <c r="C737" s="39" t="s">
        <v>32</v>
      </c>
      <c r="D737" s="168">
        <f>IF(AND(E722=0,E726=0),0,(E726*E722*5))</f>
        <v>5</v>
      </c>
      <c r="E737" s="169">
        <f>IF(D737=0,0,IF(D737&lt;'Integration Inputs'!$D$83,'Integration Inputs'!$C$91*SUM('Integration Inputs'!$C$70:$H$70),IF(D737&lt;'Integration Inputs'!$F$83,'Integration Inputs'!$D$91*SUM('Integration Inputs'!$C$70:$H$70),'Integration Inputs'!$E$91*SUM('Integration Inputs'!$C$70:$H$70))))</f>
        <v>0</v>
      </c>
      <c r="F737" s="169">
        <f>E737*D743*D744</f>
        <v>0</v>
      </c>
    </row>
    <row r="738" spans="2:7" x14ac:dyDescent="0.25">
      <c r="C738" s="1" t="s">
        <v>40</v>
      </c>
      <c r="D738" s="164">
        <f>SUM(D730:D731)</f>
        <v>15</v>
      </c>
      <c r="E738" s="162">
        <f>SUM(E730:E731)</f>
        <v>15.942614266471008</v>
      </c>
      <c r="F738" s="162">
        <f>SUM(F730:F731)</f>
        <v>0</v>
      </c>
    </row>
    <row r="739" spans="2:7" x14ac:dyDescent="0.25">
      <c r="C739" s="1" t="s">
        <v>41</v>
      </c>
      <c r="D739" s="164">
        <f>SUM(D732:D733)</f>
        <v>6</v>
      </c>
      <c r="E739" s="162">
        <f>SUM(E732:E733)</f>
        <v>1.824636125518966</v>
      </c>
      <c r="F739" s="162">
        <f>SUM(F732:F733)</f>
        <v>0</v>
      </c>
    </row>
    <row r="740" spans="2:7" x14ac:dyDescent="0.25">
      <c r="C740" s="39" t="s">
        <v>42</v>
      </c>
      <c r="D740" s="168">
        <f>SUM(D734:D737)</f>
        <v>19</v>
      </c>
      <c r="E740" s="169">
        <f>SUM(E734:E737)</f>
        <v>0</v>
      </c>
      <c r="F740" s="169">
        <f>SUM(F734:F737)</f>
        <v>0</v>
      </c>
    </row>
    <row r="741" spans="2:7" x14ac:dyDescent="0.25">
      <c r="D741" s="164"/>
      <c r="E741" s="162">
        <f>SUM(E730:E737)</f>
        <v>17.767250391989972</v>
      </c>
      <c r="F741" s="162">
        <f>SUM(F730:F737)</f>
        <v>0</v>
      </c>
    </row>
    <row r="742" spans="2:7" ht="15.6" x14ac:dyDescent="0.3">
      <c r="C742" s="171" t="s">
        <v>43</v>
      </c>
      <c r="D742" s="172">
        <f>(AVERAGE(E715:E718)*((E714*5)+(E714*E722))+((AVERAGE(E715:E718)*((E719+E722)/2)*E713)+(E721))+((E724*E720)+(E723*((E719+E722)/2)*3)+(E725*E722*3)+(E726*E722*5)))/3</f>
        <v>13.333333333333334</v>
      </c>
    </row>
    <row r="743" spans="2:7" ht="14.4" x14ac:dyDescent="0.3">
      <c r="C743" s="21" t="s">
        <v>228</v>
      </c>
      <c r="D743" s="179"/>
    </row>
    <row r="744" spans="2:7" x14ac:dyDescent="0.25">
      <c r="C744" s="21" t="s">
        <v>229</v>
      </c>
      <c r="D744" s="185"/>
    </row>
    <row r="745" spans="2:7" ht="15.6" x14ac:dyDescent="0.3">
      <c r="C745" s="171" t="s">
        <v>230</v>
      </c>
      <c r="D745" s="172">
        <f>D742*D743*D744</f>
        <v>0</v>
      </c>
      <c r="E745" s="176">
        <f>SUM(F730:F737)</f>
        <v>0</v>
      </c>
      <c r="F745" s="25" t="s">
        <v>231</v>
      </c>
    </row>
    <row r="747" spans="2:7" x14ac:dyDescent="0.25">
      <c r="B747" s="1" t="str">
        <f>LEFT(B710,2)+1&amp;")."</f>
        <v>21).</v>
      </c>
      <c r="C747" s="149"/>
      <c r="D747" s="149"/>
      <c r="E747" s="149"/>
      <c r="F747" s="149"/>
      <c r="G747" s="149"/>
    </row>
    <row r="748" spans="2:7" x14ac:dyDescent="0.25">
      <c r="C748" s="152" t="s">
        <v>164</v>
      </c>
      <c r="D748" s="152"/>
      <c r="E748" s="153"/>
      <c r="F748" s="153"/>
      <c r="G748" s="153"/>
    </row>
    <row r="749" spans="2:7" ht="17.399999999999999" x14ac:dyDescent="0.3">
      <c r="C749" s="26" t="s">
        <v>170</v>
      </c>
      <c r="D749" s="156" t="s">
        <v>262</v>
      </c>
      <c r="E749" s="157"/>
    </row>
    <row r="750" spans="2:7" x14ac:dyDescent="0.25">
      <c r="C750" s="21" t="s">
        <v>174</v>
      </c>
      <c r="D750" s="59" t="s">
        <v>175</v>
      </c>
      <c r="E750" s="1">
        <f>IF(D750=$I$8,$J$8,IF(D750=$I$9,$J$9,IF(D750=$I$10,$J$10,0)))</f>
        <v>3</v>
      </c>
    </row>
    <row r="751" spans="2:7" x14ac:dyDescent="0.25">
      <c r="C751" s="21" t="s">
        <v>177</v>
      </c>
      <c r="D751" s="59" t="s">
        <v>178</v>
      </c>
      <c r="E751" s="1">
        <f>IF(D751=$I$13,$J$13,IF(D751=$I$14,$J$14,IF(D751=$I$15,$J$15,0)))</f>
        <v>1</v>
      </c>
    </row>
    <row r="752" spans="2:7" x14ac:dyDescent="0.25">
      <c r="C752" s="21" t="s">
        <v>179</v>
      </c>
      <c r="D752" s="59" t="s">
        <v>186</v>
      </c>
      <c r="E752" s="1">
        <f>IF(D752=$I$18,$J$18,IF(D752=$I$19,$J$19,IF(D752=$I$20,$J$20,0)))</f>
        <v>3</v>
      </c>
    </row>
    <row r="753" spans="3:6" x14ac:dyDescent="0.25">
      <c r="C753" s="21" t="s">
        <v>183</v>
      </c>
      <c r="D753" s="59" t="s">
        <v>186</v>
      </c>
      <c r="E753" s="1">
        <f>IF(D753=$I$18,$J$18,IF(D753=$I$19,$J$19,IF(D753=$I$20,$J$20,0)))</f>
        <v>3</v>
      </c>
    </row>
    <row r="754" spans="3:6" x14ac:dyDescent="0.25">
      <c r="C754" s="21" t="s">
        <v>185</v>
      </c>
      <c r="D754" s="59" t="s">
        <v>186</v>
      </c>
      <c r="E754" s="1">
        <f>IF(D754=$I$18,$J$18,IF(D754=$I$19,$J$19,IF(D754=$I$20,$J$20,0)))</f>
        <v>3</v>
      </c>
    </row>
    <row r="755" spans="3:6" x14ac:dyDescent="0.25">
      <c r="C755" s="21" t="s">
        <v>189</v>
      </c>
      <c r="D755" s="59" t="s">
        <v>186</v>
      </c>
      <c r="E755" s="1">
        <f>IF(D755=$I$18,$J$18,IF(D755=$I$19,$J$19,IF(D755=$I$20,$J$20,0)))</f>
        <v>3</v>
      </c>
    </row>
    <row r="756" spans="3:6" x14ac:dyDescent="0.25">
      <c r="C756" s="21" t="s">
        <v>192</v>
      </c>
      <c r="D756" s="59" t="s">
        <v>226</v>
      </c>
      <c r="E756" s="1">
        <f>IF(D756=$I$30,$J$30,IF(D756=$I$31,$J$31,IF(D756=$I$32,$J$32,0)))</f>
        <v>5</v>
      </c>
    </row>
    <row r="757" spans="3:6" x14ac:dyDescent="0.25">
      <c r="C757" s="21" t="s">
        <v>194</v>
      </c>
      <c r="D757" s="59" t="s">
        <v>195</v>
      </c>
      <c r="E757" s="1">
        <f>IF(D757=$L$30,$M$30,IF(D757=$L$31,$M$31,IF(D757=$L$32,$M$32,0)))</f>
        <v>1</v>
      </c>
    </row>
    <row r="758" spans="3:6" x14ac:dyDescent="0.25">
      <c r="C758" s="21" t="s">
        <v>198</v>
      </c>
      <c r="D758" s="59" t="s">
        <v>225</v>
      </c>
      <c r="E758" s="1">
        <f>IF(D758=$L$30,$M$30,IF(D758=$L$31,$M$31,IF(D758=$L$32,$M$32,0)))</f>
        <v>3</v>
      </c>
    </row>
    <row r="759" spans="3:6" x14ac:dyDescent="0.25">
      <c r="C759" s="21" t="s">
        <v>200</v>
      </c>
      <c r="D759" s="59" t="s">
        <v>201</v>
      </c>
      <c r="E759" s="1">
        <f>IF(D759=$I$23,$J$23,IF(D759=$I$24,$J$24,IF(D759=$I$25,$J$25,IF(D759=$I$26,$J$26,IF(D759=$I$27,$J$27,0)))))</f>
        <v>1</v>
      </c>
    </row>
    <row r="760" spans="3:6" x14ac:dyDescent="0.25">
      <c r="C760" s="21" t="s">
        <v>203</v>
      </c>
      <c r="D760" s="59" t="s">
        <v>184</v>
      </c>
      <c r="E760" s="1">
        <f>IF(D760=$L$13,$M$13,IF(D760=$L$14,$M$14,IF(D760=$L$15,$M$15,0)))</f>
        <v>1</v>
      </c>
    </row>
    <row r="761" spans="3:6" x14ac:dyDescent="0.25">
      <c r="C761" s="21" t="s">
        <v>206</v>
      </c>
      <c r="D761" s="59" t="s">
        <v>173</v>
      </c>
      <c r="E761" s="1">
        <f>IF(D761=$L$8,$M$8,IF(D761=$L$9,$M$9,IF(D761=$L$10,$M$10,0)))</f>
        <v>3</v>
      </c>
    </row>
    <row r="762" spans="3:6" x14ac:dyDescent="0.25">
      <c r="C762" s="21" t="s">
        <v>207</v>
      </c>
      <c r="D762" s="59" t="s">
        <v>199</v>
      </c>
      <c r="E762" s="1">
        <f>IF(D762=$L$18,$M$18,IF(D762=$L$19,$M$19,IF(D762=$L$20,$M$20,0)))</f>
        <v>1</v>
      </c>
    </row>
    <row r="763" spans="3:6" x14ac:dyDescent="0.25">
      <c r="C763" s="21" t="s">
        <v>210</v>
      </c>
      <c r="D763" s="59" t="s">
        <v>213</v>
      </c>
      <c r="E763" s="1">
        <f>IF(D763=$L$23,$M$23,IF(D763=$L$24,$M$24,IF(D763=$L$25,$M$25,0)))</f>
        <v>1</v>
      </c>
      <c r="F763" s="1" t="s">
        <v>212</v>
      </c>
    </row>
    <row r="766" spans="3:6" x14ac:dyDescent="0.25">
      <c r="E766" s="39" t="s">
        <v>217</v>
      </c>
      <c r="F766" s="1" t="s">
        <v>218</v>
      </c>
    </row>
    <row r="767" spans="3:6" x14ac:dyDescent="0.25">
      <c r="C767" s="26" t="s">
        <v>25</v>
      </c>
      <c r="D767" s="161">
        <f>IF(AND(E751=0,E752=0,E753=0,E754=0,E755=0),0,E751*5*(AVERAGE(E752:E755)))</f>
        <v>15</v>
      </c>
      <c r="E767" s="162">
        <f>IF(D767=0,0,IF(D767&lt;'Integration Inputs'!$D$76,'Integration Inputs'!$C$91*SUM('Integration Inputs'!$C$63:$H$63),IF(D767&lt;'Integration Inputs'!$F$76,'Integration Inputs'!$D$91*SUM('Integration Inputs'!$C$63:$H$63),'Integration Inputs'!$E$91*SUM('Integration Inputs'!C$63:H$63))))</f>
        <v>12.651149969844976</v>
      </c>
      <c r="F767" s="163">
        <f>E767*D780*D781</f>
        <v>0</v>
      </c>
    </row>
    <row r="768" spans="3:6" x14ac:dyDescent="0.25">
      <c r="C768" s="1" t="s">
        <v>26</v>
      </c>
      <c r="D768" s="164">
        <f>IF(AND(E751=0,E752=0,E759=0),0,E751*E759*(AVERAGE(E752:E755)))</f>
        <v>3</v>
      </c>
      <c r="E768" s="162">
        <f>IF(D768=0,0,IF(D768&lt;'Integration Inputs'!$D$77,'Integration Inputs'!$C$91*SUM('Integration Inputs'!$C$64:$H$64),IF(D768&lt;'Integration Inputs'!$F$77,'Integration Inputs'!$D$91*SUM('Integration Inputs'!$C$64:$H$64),'Integration Inputs'!$E$91*SUM('Integration Inputs'!$C$64:$H$64))))</f>
        <v>3.2914642966260312</v>
      </c>
      <c r="F768" s="162">
        <f>E768*D780*D781</f>
        <v>0</v>
      </c>
    </row>
    <row r="769" spans="2:7" x14ac:dyDescent="0.25">
      <c r="C769" s="1" t="s">
        <v>27</v>
      </c>
      <c r="D769" s="164">
        <f>IF(AND(E750=0,E752=0,E753=0,E754=0,E755=0,E756=0,,E759=0),0,(AVERAGE(E752:E755)*((E756+E759)/2)*E750))</f>
        <v>27</v>
      </c>
      <c r="E769" s="162">
        <f>IF(D769=0,0,IF(D769&lt;'Integration Inputs'!$D$78,'Integration Inputs'!$C$91*SUM('Integration Inputs'!$C$65:$H$65),IF(D769&lt;'Integration Inputs'!$F$78,'Integration Inputs'!$D$91*SUM('Integration Inputs'!$C$65:$H$65),'Integration Inputs'!$E$91*SUM('Integration Inputs'!$C$65:$H$65))))</f>
        <v>0.85186978454503848</v>
      </c>
      <c r="F769" s="162">
        <f>E769*D780*D781</f>
        <v>0</v>
      </c>
    </row>
    <row r="770" spans="2:7" x14ac:dyDescent="0.25">
      <c r="C770" s="1" t="s">
        <v>28</v>
      </c>
      <c r="D770" s="164">
        <f>IF(E758=0,0,E758)</f>
        <v>3</v>
      </c>
      <c r="E770" s="162">
        <f>IF(D770=0,0,IF(D770&lt;'Integration Inputs'!$D$79,'Integration Inputs'!$C$91*SUM('Integration Inputs'!$C$66:$H$66),IF(D770&lt;'Integration Inputs'!$F$79,'Integration Inputs'!$D$91*SUM('Integration Inputs'!$C$66:$H$66),'Integration Inputs'!$E$91*SUM('Integration Inputs'!$C$66:$H$66))))</f>
        <v>1.4591495114608914</v>
      </c>
      <c r="F770" s="162">
        <f>E770*D780*D781</f>
        <v>0</v>
      </c>
    </row>
    <row r="771" spans="2:7" x14ac:dyDescent="0.25">
      <c r="C771" s="1" t="s">
        <v>29</v>
      </c>
      <c r="D771" s="164">
        <f>IF(AND(E761=0,E757=0),0,E761*E757)</f>
        <v>3</v>
      </c>
      <c r="E771" s="162">
        <f>IF(D771=0,0,IF(D771&lt;'Integration Inputs'!$D$80,'Integration Inputs'!$C$91*SUM('Integration Inputs'!$C$67:$H$67),IF(D771&lt;'Integration Inputs'!$F$80,'Integration Inputs'!$D$91*SUM('Integration Inputs'!$C$67:$H$67),'Integration Inputs'!$E$91*SUM('Integration Inputs'!$C$67:$H$67))))</f>
        <v>0</v>
      </c>
      <c r="F771" s="162">
        <f>E771*D780*D781</f>
        <v>0</v>
      </c>
    </row>
    <row r="772" spans="2:7" x14ac:dyDescent="0.25">
      <c r="C772" s="1" t="s">
        <v>30</v>
      </c>
      <c r="D772" s="164">
        <f>IF(AND(E756=0,E759=0,E760=0),0,E760*((E756+E759)/2)*3)</f>
        <v>9</v>
      </c>
      <c r="E772" s="162">
        <f>IF(D772=0,0,IF(D772&lt;'Integration Inputs'!$D$81,'Integration Inputs'!$C$91*SUM('Integration Inputs'!$C$68:$H$68),IF(D772&lt;'Integration Inputs'!$F$81,'Integration Inputs'!$D$91*SUM('Integration Inputs'!$C$68:$H$68),'Integration Inputs'!$E$91*SUM('Integration Inputs'!$C$68:$H$68))))</f>
        <v>0</v>
      </c>
      <c r="F772" s="162">
        <f>E772*D780*D781</f>
        <v>0</v>
      </c>
    </row>
    <row r="773" spans="2:7" x14ac:dyDescent="0.25">
      <c r="C773" s="1" t="s">
        <v>31</v>
      </c>
      <c r="D773" s="164">
        <f>IF(AND(E759=0,E762=0),0,E762*E759*3)</f>
        <v>3</v>
      </c>
      <c r="E773" s="162">
        <f>IF(D773=0,0,IF(D773&lt;'Integration Inputs'!$D$82,'Integration Inputs'!$C$91*SUM('Integration Inputs'!$C$69:$H$69),IF(D773&lt;'Integration Inputs'!$F$82,'Integration Inputs'!$D$91*SUM('Integration Inputs'!$C$69:$H$69),'Integration Inputs'!$E$91*SUM('Integration Inputs'!$C$69:$H$69))))</f>
        <v>0</v>
      </c>
      <c r="F773" s="162">
        <f>E773*D780*D781</f>
        <v>0</v>
      </c>
    </row>
    <row r="774" spans="2:7" x14ac:dyDescent="0.25">
      <c r="C774" s="39" t="s">
        <v>32</v>
      </c>
      <c r="D774" s="168">
        <f>IF(AND(E759=0,E763=0),0,(E763*E759*5))</f>
        <v>5</v>
      </c>
      <c r="E774" s="169">
        <f>IF(D774=0,0,IF(D774&lt;'Integration Inputs'!$D$83,'Integration Inputs'!$C$91*SUM('Integration Inputs'!$C$70:$H$70),IF(D774&lt;'Integration Inputs'!$F$83,'Integration Inputs'!$D$91*SUM('Integration Inputs'!$C$70:$H$70),'Integration Inputs'!$E$91*SUM('Integration Inputs'!$C$70:$H$70))))</f>
        <v>0</v>
      </c>
      <c r="F774" s="169">
        <f>E774*D780*D781</f>
        <v>0</v>
      </c>
    </row>
    <row r="775" spans="2:7" x14ac:dyDescent="0.25">
      <c r="C775" s="1" t="s">
        <v>40</v>
      </c>
      <c r="D775" s="164">
        <f>SUM(D767:D768)</f>
        <v>18</v>
      </c>
      <c r="E775" s="162">
        <f>SUM(E767:E768)</f>
        <v>15.942614266471008</v>
      </c>
      <c r="F775" s="162">
        <f>SUM(F767:F768)</f>
        <v>0</v>
      </c>
    </row>
    <row r="776" spans="2:7" x14ac:dyDescent="0.25">
      <c r="C776" s="1" t="s">
        <v>41</v>
      </c>
      <c r="D776" s="164">
        <f>SUM(D769:D770)</f>
        <v>30</v>
      </c>
      <c r="E776" s="162">
        <f>SUM(E769:E770)</f>
        <v>2.3110192960059299</v>
      </c>
      <c r="F776" s="162">
        <f>SUM(F769:F770)</f>
        <v>0</v>
      </c>
    </row>
    <row r="777" spans="2:7" x14ac:dyDescent="0.25">
      <c r="C777" s="39" t="s">
        <v>42</v>
      </c>
      <c r="D777" s="168">
        <f>SUM(D771:D774)</f>
        <v>20</v>
      </c>
      <c r="E777" s="169">
        <f>SUM(E771:E774)</f>
        <v>0</v>
      </c>
      <c r="F777" s="169">
        <f>SUM(F771:F774)</f>
        <v>0</v>
      </c>
    </row>
    <row r="778" spans="2:7" x14ac:dyDescent="0.25">
      <c r="D778" s="164"/>
      <c r="E778" s="162">
        <f>SUM(E767:E774)</f>
        <v>18.253633562476935</v>
      </c>
      <c r="F778" s="162">
        <f>SUM(F767:F774)</f>
        <v>0</v>
      </c>
    </row>
    <row r="779" spans="2:7" ht="15.6" x14ac:dyDescent="0.3">
      <c r="C779" s="171" t="s">
        <v>43</v>
      </c>
      <c r="D779" s="172">
        <f>(AVERAGE(E752:E755)*((E751*5)+(E751*E759))+((AVERAGE(E752:E755)*((E756+E759)/2)*E750)+(E758))+((E761*E757)+(E760*((E756+E759)/2)*3)+(E762*E759*3)+(E763*E759*5)))/3</f>
        <v>22.666666666666668</v>
      </c>
    </row>
    <row r="780" spans="2:7" ht="14.4" x14ac:dyDescent="0.3">
      <c r="C780" s="21" t="s">
        <v>228</v>
      </c>
      <c r="D780" s="179"/>
    </row>
    <row r="781" spans="2:7" x14ac:dyDescent="0.25">
      <c r="C781" s="21" t="s">
        <v>229</v>
      </c>
      <c r="D781" s="185"/>
    </row>
    <row r="782" spans="2:7" ht="15.6" x14ac:dyDescent="0.3">
      <c r="C782" s="171" t="s">
        <v>230</v>
      </c>
      <c r="D782" s="172">
        <f>D779*D780*D781</f>
        <v>0</v>
      </c>
      <c r="E782" s="176">
        <f>SUM(F767:F774)</f>
        <v>0</v>
      </c>
      <c r="F782" s="25" t="s">
        <v>231</v>
      </c>
    </row>
    <row r="784" spans="2:7" x14ac:dyDescent="0.25">
      <c r="B784" s="1" t="str">
        <f>LEFT(B747,2)+1&amp;")."</f>
        <v>22).</v>
      </c>
      <c r="C784" s="149"/>
      <c r="D784" s="149"/>
      <c r="E784" s="149"/>
      <c r="F784" s="149"/>
      <c r="G784" s="149"/>
    </row>
    <row r="785" spans="3:7" x14ac:dyDescent="0.25">
      <c r="C785" s="152" t="s">
        <v>164</v>
      </c>
      <c r="D785" s="152"/>
      <c r="E785" s="153"/>
      <c r="F785" s="153"/>
      <c r="G785" s="153"/>
    </row>
    <row r="786" spans="3:7" ht="17.399999999999999" x14ac:dyDescent="0.3">
      <c r="C786" s="26" t="s">
        <v>170</v>
      </c>
      <c r="D786" s="156" t="s">
        <v>263</v>
      </c>
      <c r="E786" s="157"/>
    </row>
    <row r="787" spans="3:7" x14ac:dyDescent="0.25">
      <c r="C787" s="21" t="s">
        <v>174</v>
      </c>
      <c r="D787" s="59" t="s">
        <v>175</v>
      </c>
      <c r="E787" s="1">
        <f>IF(D787=$I$8,$J$8,IF(D787=$I$9,$J$9,IF(D787=$I$10,$J$10,0)))</f>
        <v>3</v>
      </c>
    </row>
    <row r="788" spans="3:7" x14ac:dyDescent="0.25">
      <c r="C788" s="21" t="s">
        <v>177</v>
      </c>
      <c r="D788" s="59" t="s">
        <v>178</v>
      </c>
      <c r="E788" s="1">
        <f>IF(D788=$I$13,$J$13,IF(D788=$I$14,$J$14,IF(D788=$I$15,$J$15,0)))</f>
        <v>1</v>
      </c>
    </row>
    <row r="789" spans="3:7" x14ac:dyDescent="0.25">
      <c r="C789" s="21" t="s">
        <v>179</v>
      </c>
      <c r="D789" s="59" t="s">
        <v>186</v>
      </c>
      <c r="E789" s="1">
        <f>IF(D789=$I$18,$J$18,IF(D789=$I$19,$J$19,IF(D789=$I$20,$J$20,0)))</f>
        <v>3</v>
      </c>
    </row>
    <row r="790" spans="3:7" x14ac:dyDescent="0.25">
      <c r="C790" s="21" t="s">
        <v>183</v>
      </c>
      <c r="D790" s="59" t="s">
        <v>186</v>
      </c>
      <c r="E790" s="1">
        <f>IF(D790=$I$18,$J$18,IF(D790=$I$19,$J$19,IF(D790=$I$20,$J$20,0)))</f>
        <v>3</v>
      </c>
    </row>
    <row r="791" spans="3:7" x14ac:dyDescent="0.25">
      <c r="C791" s="21" t="s">
        <v>185</v>
      </c>
      <c r="D791" s="59" t="s">
        <v>180</v>
      </c>
      <c r="E791" s="1">
        <f>IF(D791=$I$18,$J$18,IF(D791=$I$19,$J$19,IF(D791=$I$20,$J$20,0)))</f>
        <v>1</v>
      </c>
    </row>
    <row r="792" spans="3:7" x14ac:dyDescent="0.25">
      <c r="C792" s="21" t="s">
        <v>189</v>
      </c>
      <c r="D792" s="59" t="s">
        <v>180</v>
      </c>
      <c r="E792" s="1">
        <f>IF(D792=$I$18,$J$18,IF(D792=$I$19,$J$19,IF(D792=$I$20,$J$20,0)))</f>
        <v>1</v>
      </c>
    </row>
    <row r="793" spans="3:7" x14ac:dyDescent="0.25">
      <c r="C793" s="21" t="s">
        <v>192</v>
      </c>
      <c r="D793" s="59" t="s">
        <v>224</v>
      </c>
      <c r="E793" s="1">
        <f>IF(D793=$I$30,$J$30,IF(D793=$I$31,$J$31,IF(D793=$I$32,$J$32,0)))</f>
        <v>3</v>
      </c>
    </row>
    <row r="794" spans="3:7" x14ac:dyDescent="0.25">
      <c r="C794" s="21" t="s">
        <v>194</v>
      </c>
      <c r="D794" s="59" t="s">
        <v>195</v>
      </c>
      <c r="E794" s="1">
        <f>IF(D794=$L$30,$M$30,IF(D794=$L$31,$M$31,IF(D794=$L$32,$M$32,0)))</f>
        <v>1</v>
      </c>
    </row>
    <row r="795" spans="3:7" x14ac:dyDescent="0.25">
      <c r="C795" s="21" t="s">
        <v>198</v>
      </c>
      <c r="D795" s="59" t="s">
        <v>195</v>
      </c>
      <c r="E795" s="1">
        <f>IF(D795=$L$30,$M$30,IF(D795=$L$31,$M$31,IF(D795=$L$32,$M$32,0)))</f>
        <v>1</v>
      </c>
    </row>
    <row r="796" spans="3:7" x14ac:dyDescent="0.25">
      <c r="C796" s="21" t="s">
        <v>200</v>
      </c>
      <c r="D796" s="59" t="s">
        <v>201</v>
      </c>
      <c r="E796" s="1">
        <f>IF(D796=$I$23,$J$23,IF(D796=$I$24,$J$24,IF(D796=$I$25,$J$25,IF(D796=$I$26,$J$26,IF(D796=$I$27,$J$27,0)))))</f>
        <v>1</v>
      </c>
    </row>
    <row r="797" spans="3:7" x14ac:dyDescent="0.25">
      <c r="C797" s="21" t="s">
        <v>203</v>
      </c>
      <c r="D797" s="59" t="s">
        <v>188</v>
      </c>
      <c r="E797" s="1">
        <f>IF(D797=$L$13,$M$13,IF(D797=$L$14,$M$14,IF(D797=$L$15,$M$15,0)))</f>
        <v>3</v>
      </c>
    </row>
    <row r="798" spans="3:7" x14ac:dyDescent="0.25">
      <c r="C798" s="21" t="s">
        <v>206</v>
      </c>
      <c r="D798" s="59" t="s">
        <v>173</v>
      </c>
      <c r="E798" s="1">
        <f>IF(D798=$L$8,$M$8,IF(D798=$L$9,$M$9,IF(D798=$L$10,$M$10,0)))</f>
        <v>3</v>
      </c>
    </row>
    <row r="799" spans="3:7" x14ac:dyDescent="0.25">
      <c r="C799" s="21" t="s">
        <v>207</v>
      </c>
      <c r="D799" s="59" t="s">
        <v>199</v>
      </c>
      <c r="E799" s="1">
        <f>IF(D799=$L$18,$M$18,IF(D799=$L$19,$M$19,IF(D799=$L$20,$M$20,0)))</f>
        <v>1</v>
      </c>
    </row>
    <row r="800" spans="3:7" x14ac:dyDescent="0.25">
      <c r="C800" s="21" t="s">
        <v>210</v>
      </c>
      <c r="D800" s="59" t="s">
        <v>213</v>
      </c>
      <c r="E800" s="1">
        <f>IF(D800=$L$23,$M$23,IF(D800=$L$24,$M$24,IF(D800=$L$25,$M$25,0)))</f>
        <v>1</v>
      </c>
    </row>
    <row r="803" spans="3:6" x14ac:dyDescent="0.25">
      <c r="E803" s="39" t="s">
        <v>217</v>
      </c>
      <c r="F803" s="1" t="s">
        <v>218</v>
      </c>
    </row>
    <row r="804" spans="3:6" x14ac:dyDescent="0.25">
      <c r="C804" s="26" t="s">
        <v>25</v>
      </c>
      <c r="D804" s="161">
        <f>IF(AND(E788=0,E789=0,E790=0,E791=0,E792=0),0,E788*5*(AVERAGE(E789:E792)))</f>
        <v>10</v>
      </c>
      <c r="E804" s="162">
        <f>IF(D804=0,0,IF(D804&lt;'Integration Inputs'!$D$76,'Integration Inputs'!$C$91*SUM('Integration Inputs'!$C$63:$H$63),IF(D804&lt;'Integration Inputs'!$F$76,'Integration Inputs'!$D$91*SUM('Integration Inputs'!$C$63:$H$63),'Integration Inputs'!$E$91*SUM('Integration Inputs'!C$63:H$63))))</f>
        <v>12.651149969844976</v>
      </c>
      <c r="F804" s="163">
        <f>E804*D817*D818</f>
        <v>0</v>
      </c>
    </row>
    <row r="805" spans="3:6" x14ac:dyDescent="0.25">
      <c r="C805" s="1" t="s">
        <v>26</v>
      </c>
      <c r="D805" s="164">
        <f>IF(AND(E788=0,E789=0,E796=0),0,E788*E796*(AVERAGE(E789:E792)))</f>
        <v>2</v>
      </c>
      <c r="E805" s="162">
        <f>IF(D805=0,0,IF(D805&lt;'Integration Inputs'!$D$77,'Integration Inputs'!$C$91*SUM('Integration Inputs'!$C$64:$H$64),IF(D805&lt;'Integration Inputs'!$F$77,'Integration Inputs'!$D$91*SUM('Integration Inputs'!$C$64:$H$64),'Integration Inputs'!$E$91*SUM('Integration Inputs'!$C$64:$H$64))))</f>
        <v>3.2914642966260312</v>
      </c>
      <c r="F805" s="162">
        <f>E805*D817*D818</f>
        <v>0</v>
      </c>
    </row>
    <row r="806" spans="3:6" x14ac:dyDescent="0.25">
      <c r="C806" s="1" t="s">
        <v>27</v>
      </c>
      <c r="D806" s="164">
        <f>IF(AND(E787=0,E789=0,E790=0,E791=0,E792=0,E793=0,,E796=0),0,(AVERAGE(E789:E792)*((E793+E796)/2)*E787))</f>
        <v>12</v>
      </c>
      <c r="E806" s="162">
        <f>IF(D806=0,0,IF(D806&lt;'Integration Inputs'!$D$78,'Integration Inputs'!$C$91*SUM('Integration Inputs'!$C$65:$H$65),IF(D806&lt;'Integration Inputs'!$F$78,'Integration Inputs'!$D$91*SUM('Integration Inputs'!$C$65:$H$65),'Integration Inputs'!$E$91*SUM('Integration Inputs'!$C$65:$H$65))))</f>
        <v>0.85186978454503848</v>
      </c>
      <c r="F806" s="162">
        <f>E806*D817*D818</f>
        <v>0</v>
      </c>
    </row>
    <row r="807" spans="3:6" x14ac:dyDescent="0.25">
      <c r="C807" s="1" t="s">
        <v>28</v>
      </c>
      <c r="D807" s="164">
        <f>IF(E795=0,0,E795)</f>
        <v>1</v>
      </c>
      <c r="E807" s="162">
        <f>IF(D807=0,0,IF(D807&lt;'Integration Inputs'!$D$79,'Integration Inputs'!$C$91*SUM('Integration Inputs'!$C$66:$H$66),IF(D807&lt;'Integration Inputs'!$F$79,'Integration Inputs'!$D$91*SUM('Integration Inputs'!$C$66:$H$66),'Integration Inputs'!$E$91*SUM('Integration Inputs'!$C$66:$H$66))))</f>
        <v>0.97276634097392756</v>
      </c>
      <c r="F807" s="162">
        <f>E807*D817*D818</f>
        <v>0</v>
      </c>
    </row>
    <row r="808" spans="3:6" x14ac:dyDescent="0.25">
      <c r="C808" s="1" t="s">
        <v>29</v>
      </c>
      <c r="D808" s="164">
        <f>IF(AND(E798=0,E794=0),0,E798*E794)</f>
        <v>3</v>
      </c>
      <c r="E808" s="162">
        <f>IF(D808=0,0,IF(D808&lt;'Integration Inputs'!$D$80,'Integration Inputs'!$C$91*SUM('Integration Inputs'!$C$67:$H$67),IF(D808&lt;'Integration Inputs'!$F$80,'Integration Inputs'!$D$91*SUM('Integration Inputs'!$C$67:$H$67),'Integration Inputs'!$E$91*SUM('Integration Inputs'!$C$67:$H$67))))</f>
        <v>0</v>
      </c>
      <c r="F808" s="162">
        <f>E808*D817*D818</f>
        <v>0</v>
      </c>
    </row>
    <row r="809" spans="3:6" x14ac:dyDescent="0.25">
      <c r="C809" s="1" t="s">
        <v>30</v>
      </c>
      <c r="D809" s="164">
        <f>IF(AND(E793=0,E796=0,E797=0),0,E797*((E793+E796)/2)*3)</f>
        <v>18</v>
      </c>
      <c r="E809" s="162">
        <f>IF(D809=0,0,IF(D809&lt;'Integration Inputs'!$D$81,'Integration Inputs'!$C$91*SUM('Integration Inputs'!$C$68:$H$68),IF(D809&lt;'Integration Inputs'!$F$81,'Integration Inputs'!$D$91*SUM('Integration Inputs'!$C$68:$H$68),'Integration Inputs'!$E$91*SUM('Integration Inputs'!$C$68:$H$68))))</f>
        <v>0</v>
      </c>
      <c r="F809" s="162">
        <f>E809*D817*D818</f>
        <v>0</v>
      </c>
    </row>
    <row r="810" spans="3:6" x14ac:dyDescent="0.25">
      <c r="C810" s="1" t="s">
        <v>31</v>
      </c>
      <c r="D810" s="164">
        <f>IF(AND(E796=0,E799=0),0,E799*E796*3)</f>
        <v>3</v>
      </c>
      <c r="E810" s="162">
        <f>IF(D810=0,0,IF(D810&lt;'Integration Inputs'!$D$82,'Integration Inputs'!$C$91*SUM('Integration Inputs'!$C$69:$H$69),IF(D810&lt;'Integration Inputs'!$F$82,'Integration Inputs'!$D$91*SUM('Integration Inputs'!$C$69:$H$69),'Integration Inputs'!$E$91*SUM('Integration Inputs'!$C$69:$H$69))))</f>
        <v>0</v>
      </c>
      <c r="F810" s="162">
        <f>E810*D817*D818</f>
        <v>0</v>
      </c>
    </row>
    <row r="811" spans="3:6" x14ac:dyDescent="0.25">
      <c r="C811" s="39" t="s">
        <v>32</v>
      </c>
      <c r="D811" s="168">
        <f>IF(AND(E796=0,E800=0),0,(E800*E796*5))</f>
        <v>5</v>
      </c>
      <c r="E811" s="169">
        <f>IF(D811=0,0,IF(D811&lt;'Integration Inputs'!$D$83,'Integration Inputs'!$C$91*SUM('Integration Inputs'!$C$70:$H$70),IF(D811&lt;'Integration Inputs'!$F$83,'Integration Inputs'!$D$91*SUM('Integration Inputs'!$C$70:$H$70),'Integration Inputs'!$E$91*SUM('Integration Inputs'!$C$70:$H$70))))</f>
        <v>0</v>
      </c>
      <c r="F811" s="169">
        <f>E811*D817*D818</f>
        <v>0</v>
      </c>
    </row>
    <row r="812" spans="3:6" x14ac:dyDescent="0.25">
      <c r="C812" s="1" t="s">
        <v>40</v>
      </c>
      <c r="D812" s="164">
        <f>SUM(D804:D805)</f>
        <v>12</v>
      </c>
      <c r="E812" s="162">
        <f>SUM(E804:E805)</f>
        <v>15.942614266471008</v>
      </c>
      <c r="F812" s="162">
        <f>SUM(F804:F805)</f>
        <v>0</v>
      </c>
    </row>
    <row r="813" spans="3:6" x14ac:dyDescent="0.25">
      <c r="C813" s="1" t="s">
        <v>41</v>
      </c>
      <c r="D813" s="164">
        <f>SUM(D806:D807)</f>
        <v>13</v>
      </c>
      <c r="E813" s="162">
        <f>SUM(E806:E807)</f>
        <v>1.824636125518966</v>
      </c>
      <c r="F813" s="162">
        <f>SUM(F806:F807)</f>
        <v>0</v>
      </c>
    </row>
    <row r="814" spans="3:6" x14ac:dyDescent="0.25">
      <c r="C814" s="39" t="s">
        <v>42</v>
      </c>
      <c r="D814" s="168">
        <f>SUM(D808:D811)</f>
        <v>29</v>
      </c>
      <c r="E814" s="169">
        <f>SUM(E808:E811)</f>
        <v>0</v>
      </c>
      <c r="F814" s="169">
        <f>SUM(F808:F811)</f>
        <v>0</v>
      </c>
    </row>
    <row r="815" spans="3:6" x14ac:dyDescent="0.25">
      <c r="D815" s="164"/>
      <c r="E815" s="162">
        <f>SUM(E804:E811)</f>
        <v>17.767250391989972</v>
      </c>
      <c r="F815" s="162">
        <f>SUM(F804:F811)</f>
        <v>0</v>
      </c>
    </row>
    <row r="816" spans="3:6" ht="15.6" x14ac:dyDescent="0.3">
      <c r="C816" s="171" t="s">
        <v>43</v>
      </c>
      <c r="D816" s="172">
        <f>(AVERAGE(E789:E792)*((E788*5)+(E788*E796))+((AVERAGE(E789:E792)*((E793+E796)/2)*E787)+(E795))+((E798*E794)+(E797*((E793+E796)/2)*3)+(E799*E796*3)+(E800*E796*5)))/3</f>
        <v>18</v>
      </c>
    </row>
    <row r="817" spans="2:7" ht="14.4" x14ac:dyDescent="0.3">
      <c r="C817" s="21" t="s">
        <v>228</v>
      </c>
      <c r="D817" s="179"/>
    </row>
    <row r="818" spans="2:7" x14ac:dyDescent="0.25">
      <c r="C818" s="21" t="s">
        <v>229</v>
      </c>
      <c r="D818" s="185"/>
    </row>
    <row r="819" spans="2:7" ht="15.6" x14ac:dyDescent="0.3">
      <c r="C819" s="171" t="s">
        <v>230</v>
      </c>
      <c r="D819" s="172">
        <f>D816*D817*D818</f>
        <v>0</v>
      </c>
      <c r="E819" s="176">
        <f>SUM(F804:F811)</f>
        <v>0</v>
      </c>
      <c r="F819" s="25" t="s">
        <v>231</v>
      </c>
    </row>
    <row r="821" spans="2:7" x14ac:dyDescent="0.25">
      <c r="B821" s="1" t="str">
        <f>LEFT(B784,2)+1&amp;")."</f>
        <v>23).</v>
      </c>
      <c r="C821" s="149"/>
      <c r="D821" s="149"/>
      <c r="E821" s="149"/>
      <c r="F821" s="149"/>
      <c r="G821" s="149"/>
    </row>
    <row r="822" spans="2:7" x14ac:dyDescent="0.25">
      <c r="C822" s="152" t="s">
        <v>164</v>
      </c>
      <c r="D822" s="152"/>
      <c r="E822" s="153"/>
      <c r="F822" s="153"/>
      <c r="G822" s="153"/>
    </row>
    <row r="823" spans="2:7" ht="17.399999999999999" x14ac:dyDescent="0.3">
      <c r="C823" s="26" t="s">
        <v>170</v>
      </c>
      <c r="D823" s="156" t="s">
        <v>264</v>
      </c>
      <c r="E823" s="157"/>
    </row>
    <row r="824" spans="2:7" x14ac:dyDescent="0.25">
      <c r="C824" s="21" t="s">
        <v>174</v>
      </c>
      <c r="D824" s="59" t="s">
        <v>168</v>
      </c>
      <c r="E824" s="1">
        <f>IF(D824=$I$8,$J$8,IF(D824=$I$9,$J$9,IF(D824=$I$10,$J$10,0)))</f>
        <v>1</v>
      </c>
    </row>
    <row r="825" spans="2:7" x14ac:dyDescent="0.25">
      <c r="C825" s="21" t="s">
        <v>177</v>
      </c>
      <c r="D825" s="59" t="s">
        <v>178</v>
      </c>
      <c r="E825" s="1">
        <f>IF(D825=$I$13,$J$13,IF(D825=$I$14,$J$14,IF(D825=$I$15,$J$15,0)))</f>
        <v>1</v>
      </c>
    </row>
    <row r="826" spans="2:7" x14ac:dyDescent="0.25">
      <c r="C826" s="21" t="s">
        <v>179</v>
      </c>
      <c r="D826" s="59" t="s">
        <v>186</v>
      </c>
      <c r="E826" s="1">
        <f>IF(D826=$I$18,$J$18,IF(D826=$I$19,$J$19,IF(D826=$I$20,$J$20,0)))</f>
        <v>3</v>
      </c>
    </row>
    <row r="827" spans="2:7" x14ac:dyDescent="0.25">
      <c r="C827" s="21" t="s">
        <v>183</v>
      </c>
      <c r="D827" s="59" t="s">
        <v>186</v>
      </c>
      <c r="E827" s="1">
        <f>IF(D827=$I$18,$J$18,IF(D827=$I$19,$J$19,IF(D827=$I$20,$J$20,0)))</f>
        <v>3</v>
      </c>
    </row>
    <row r="828" spans="2:7" x14ac:dyDescent="0.25">
      <c r="C828" s="21" t="s">
        <v>185</v>
      </c>
      <c r="D828" s="59" t="s">
        <v>186</v>
      </c>
      <c r="E828" s="1">
        <f>IF(D828=$I$18,$J$18,IF(D828=$I$19,$J$19,IF(D828=$I$20,$J$20,0)))</f>
        <v>3</v>
      </c>
    </row>
    <row r="829" spans="2:7" x14ac:dyDescent="0.25">
      <c r="C829" s="21" t="s">
        <v>189</v>
      </c>
      <c r="D829" s="59" t="s">
        <v>186</v>
      </c>
      <c r="E829" s="1">
        <f>IF(D829=$I$18,$J$18,IF(D829=$I$19,$J$19,IF(D829=$I$20,$J$20,0)))</f>
        <v>3</v>
      </c>
    </row>
    <row r="830" spans="2:7" x14ac:dyDescent="0.25">
      <c r="C830" s="21" t="s">
        <v>192</v>
      </c>
      <c r="D830" s="59" t="s">
        <v>193</v>
      </c>
      <c r="E830" s="1">
        <f>IF(D830=$I$30,$J$30,IF(D830=$I$31,$J$31,IF(D830=$I$32,$J$32,0)))</f>
        <v>1</v>
      </c>
    </row>
    <row r="831" spans="2:7" x14ac:dyDescent="0.25">
      <c r="C831" s="21" t="s">
        <v>194</v>
      </c>
      <c r="D831" s="59" t="s">
        <v>195</v>
      </c>
      <c r="E831" s="1">
        <f>IF(D831=$L$30,$M$30,IF(D831=$L$31,$M$31,IF(D831=$L$32,$M$32,0)))</f>
        <v>1</v>
      </c>
    </row>
    <row r="832" spans="2:7" x14ac:dyDescent="0.25">
      <c r="C832" s="21" t="s">
        <v>198</v>
      </c>
      <c r="D832" s="59" t="s">
        <v>195</v>
      </c>
      <c r="E832" s="1">
        <f>IF(D832=$L$30,$M$30,IF(D832=$L$31,$M$31,IF(D832=$L$32,$M$32,0)))</f>
        <v>1</v>
      </c>
    </row>
    <row r="833" spans="3:6" x14ac:dyDescent="0.25">
      <c r="C833" s="21" t="s">
        <v>200</v>
      </c>
      <c r="D833" s="59" t="s">
        <v>201</v>
      </c>
      <c r="E833" s="1">
        <f>IF(D833=$I$23,$J$23,IF(D833=$I$24,$J$24,IF(D833=$I$25,$J$25,IF(D833=$I$26,$J$26,IF(D833=$I$27,$J$27,0)))))</f>
        <v>1</v>
      </c>
    </row>
    <row r="834" spans="3:6" x14ac:dyDescent="0.25">
      <c r="C834" s="21" t="s">
        <v>203</v>
      </c>
      <c r="D834" s="59" t="s">
        <v>184</v>
      </c>
      <c r="E834" s="1">
        <f>IF(D834=$L$13,$M$13,IF(D834=$L$14,$M$14,IF(D834=$L$15,$M$15,0)))</f>
        <v>1</v>
      </c>
    </row>
    <row r="835" spans="3:6" x14ac:dyDescent="0.25">
      <c r="C835" s="21" t="s">
        <v>206</v>
      </c>
      <c r="D835" s="59" t="s">
        <v>173</v>
      </c>
      <c r="E835" s="1">
        <f>IF(D835=$L$8,$M$8,IF(D835=$L$9,$M$9,IF(D835=$L$10,$M$10,0)))</f>
        <v>3</v>
      </c>
    </row>
    <row r="836" spans="3:6" x14ac:dyDescent="0.25">
      <c r="C836" s="21" t="s">
        <v>207</v>
      </c>
      <c r="D836" s="59" t="s">
        <v>199</v>
      </c>
      <c r="E836" s="1">
        <f>IF(D836=$L$18,$M$18,IF(D836=$L$19,$M$19,IF(D836=$L$20,$M$20,0)))</f>
        <v>1</v>
      </c>
    </row>
    <row r="837" spans="3:6" x14ac:dyDescent="0.25">
      <c r="C837" s="21" t="s">
        <v>210</v>
      </c>
      <c r="D837" s="59" t="s">
        <v>213</v>
      </c>
      <c r="E837" s="1">
        <f>IF(D837=$L$23,$M$23,IF(D837=$L$24,$M$24,IF(D837=$L$25,$M$25,0)))</f>
        <v>1</v>
      </c>
      <c r="F837" s="1" t="s">
        <v>212</v>
      </c>
    </row>
    <row r="840" spans="3:6" x14ac:dyDescent="0.25">
      <c r="E840" s="39" t="s">
        <v>217</v>
      </c>
      <c r="F840" s="1" t="s">
        <v>218</v>
      </c>
    </row>
    <row r="841" spans="3:6" x14ac:dyDescent="0.25">
      <c r="C841" s="26" t="s">
        <v>25</v>
      </c>
      <c r="D841" s="161">
        <f>IF(AND(E825=0,E826=0,E827=0,E828=0,E829=0),0,E825*5*(AVERAGE(E826:E829)))</f>
        <v>15</v>
      </c>
      <c r="E841" s="162">
        <f>IF(D841=0,0,IF(D841&lt;'Integration Inputs'!$D$76,'Integration Inputs'!$C$91*SUM('Integration Inputs'!$C$63:$H$63),IF(D841&lt;'Integration Inputs'!$F$76,'Integration Inputs'!$D$91*SUM('Integration Inputs'!$C$63:$H$63),'Integration Inputs'!$E$91*SUM('Integration Inputs'!C$63:H$63))))</f>
        <v>12.651149969844976</v>
      </c>
      <c r="F841" s="163">
        <f>E841*D854*D855</f>
        <v>0</v>
      </c>
    </row>
    <row r="842" spans="3:6" x14ac:dyDescent="0.25">
      <c r="C842" s="1" t="s">
        <v>26</v>
      </c>
      <c r="D842" s="164">
        <f>IF(AND(E825=0,E826=0,E833=0),0,E825*E833*(AVERAGE(E826:E829)))</f>
        <v>3</v>
      </c>
      <c r="E842" s="162">
        <f>IF(D842=0,0,IF(D842&lt;'Integration Inputs'!$D$77,'Integration Inputs'!$C$91*SUM('Integration Inputs'!$C$64:$H$64),IF(D842&lt;'Integration Inputs'!$F$77,'Integration Inputs'!$D$91*SUM('Integration Inputs'!$C$64:$H$64),'Integration Inputs'!$E$91*SUM('Integration Inputs'!$C$64:$H$64))))</f>
        <v>3.2914642966260312</v>
      </c>
      <c r="F842" s="162">
        <f>E842*D854*D855</f>
        <v>0</v>
      </c>
    </row>
    <row r="843" spans="3:6" x14ac:dyDescent="0.25">
      <c r="C843" s="1" t="s">
        <v>27</v>
      </c>
      <c r="D843" s="164">
        <f>IF(AND(E824=0,E826=0,E827=0,E828=0,E829=0,E830=0,,E833=0),0,(AVERAGE(E826:E829)*((E830+E833)/2)*E824))</f>
        <v>3</v>
      </c>
      <c r="E843" s="162">
        <f>IF(D843=0,0,IF(D843&lt;'Integration Inputs'!$D$78,'Integration Inputs'!$C$91*SUM('Integration Inputs'!$C$65:$H$65),IF(D843&lt;'Integration Inputs'!$F$78,'Integration Inputs'!$D$91*SUM('Integration Inputs'!$C$65:$H$65),'Integration Inputs'!$E$91*SUM('Integration Inputs'!$C$65:$H$65))))</f>
        <v>0.85186978454503848</v>
      </c>
      <c r="F843" s="162">
        <f>E843*D854*D855</f>
        <v>0</v>
      </c>
    </row>
    <row r="844" spans="3:6" x14ac:dyDescent="0.25">
      <c r="C844" s="1" t="s">
        <v>28</v>
      </c>
      <c r="D844" s="164">
        <f>IF(E832=0,0,E832)</f>
        <v>1</v>
      </c>
      <c r="E844" s="162">
        <f>IF(D844=0,0,IF(D844&lt;'Integration Inputs'!$D$79,'Integration Inputs'!$C$91*SUM('Integration Inputs'!$C$66:$H$66),IF(D844&lt;'Integration Inputs'!$F$79,'Integration Inputs'!$D$91*SUM('Integration Inputs'!$C$66:$H$66),'Integration Inputs'!$E$91*SUM('Integration Inputs'!$C$66:$H$66))))</f>
        <v>0.97276634097392756</v>
      </c>
      <c r="F844" s="162">
        <f>E844*D854*D855</f>
        <v>0</v>
      </c>
    </row>
    <row r="845" spans="3:6" x14ac:dyDescent="0.25">
      <c r="C845" s="1" t="s">
        <v>29</v>
      </c>
      <c r="D845" s="164">
        <f>IF(AND(E835=0,E831=0),0,E835*E831)</f>
        <v>3</v>
      </c>
      <c r="E845" s="162">
        <f>IF(D845=0,0,IF(D845&lt;'Integration Inputs'!$D$80,'Integration Inputs'!$C$91*SUM('Integration Inputs'!$C$67:$H$67),IF(D845&lt;'Integration Inputs'!$F$80,'Integration Inputs'!$D$91*SUM('Integration Inputs'!$C$67:$H$67),'Integration Inputs'!$E$91*SUM('Integration Inputs'!$C$67:$H$67))))</f>
        <v>0</v>
      </c>
      <c r="F845" s="162">
        <f>E845*D854*D855</f>
        <v>0</v>
      </c>
    </row>
    <row r="846" spans="3:6" x14ac:dyDescent="0.25">
      <c r="C846" s="1" t="s">
        <v>30</v>
      </c>
      <c r="D846" s="164">
        <f>IF(AND(E830=0,E833=0,E834=0),0,E834*((E830+E833)/2)*3)</f>
        <v>3</v>
      </c>
      <c r="E846" s="162">
        <f>IF(D846=0,0,IF(D846&lt;'Integration Inputs'!$D$81,'Integration Inputs'!$C$91*SUM('Integration Inputs'!$C$68:$H$68),IF(D846&lt;'Integration Inputs'!$F$81,'Integration Inputs'!$D$91*SUM('Integration Inputs'!$C$68:$H$68),'Integration Inputs'!$E$91*SUM('Integration Inputs'!$C$68:$H$68))))</f>
        <v>0</v>
      </c>
      <c r="F846" s="162">
        <f>E846*D854*D855</f>
        <v>0</v>
      </c>
    </row>
    <row r="847" spans="3:6" x14ac:dyDescent="0.25">
      <c r="C847" s="1" t="s">
        <v>31</v>
      </c>
      <c r="D847" s="164">
        <f>IF(AND(E833=0,E836=0),0,E836*E833*3)</f>
        <v>3</v>
      </c>
      <c r="E847" s="162">
        <f>IF(D847=0,0,IF(D847&lt;'Integration Inputs'!$D$82,'Integration Inputs'!$C$91*SUM('Integration Inputs'!$C$69:$H$69),IF(D847&lt;'Integration Inputs'!$F$82,'Integration Inputs'!$D$91*SUM('Integration Inputs'!$C$69:$H$69),'Integration Inputs'!$E$91*SUM('Integration Inputs'!$C$69:$H$69))))</f>
        <v>0</v>
      </c>
      <c r="F847" s="162">
        <f>E847*D854*D855</f>
        <v>0</v>
      </c>
    </row>
    <row r="848" spans="3:6" x14ac:dyDescent="0.25">
      <c r="C848" s="39" t="s">
        <v>32</v>
      </c>
      <c r="D848" s="168">
        <f>IF(AND(E833=0,E837=0),0,(E837*E833*5))</f>
        <v>5</v>
      </c>
      <c r="E848" s="169">
        <f>IF(D848=0,0,IF(D848&lt;'Integration Inputs'!$D$83,'Integration Inputs'!$C$91*SUM('Integration Inputs'!$C$70:$H$70),IF(D848&lt;'Integration Inputs'!$F$83,'Integration Inputs'!$D$91*SUM('Integration Inputs'!$C$70:$H$70),'Integration Inputs'!$E$91*SUM('Integration Inputs'!$C$70:$H$70))))</f>
        <v>0</v>
      </c>
      <c r="F848" s="169">
        <f>E848*D854*D855</f>
        <v>0</v>
      </c>
    </row>
    <row r="849" spans="2:7" x14ac:dyDescent="0.25">
      <c r="C849" s="1" t="s">
        <v>40</v>
      </c>
      <c r="D849" s="164">
        <f>SUM(D841:D842)</f>
        <v>18</v>
      </c>
      <c r="E849" s="162">
        <f>SUM(E841:E842)</f>
        <v>15.942614266471008</v>
      </c>
      <c r="F849" s="162">
        <f>SUM(F841:F842)</f>
        <v>0</v>
      </c>
    </row>
    <row r="850" spans="2:7" x14ac:dyDescent="0.25">
      <c r="C850" s="1" t="s">
        <v>41</v>
      </c>
      <c r="D850" s="164">
        <f>SUM(D843:D844)</f>
        <v>4</v>
      </c>
      <c r="E850" s="162">
        <f>SUM(E843:E844)</f>
        <v>1.824636125518966</v>
      </c>
      <c r="F850" s="162">
        <f>SUM(F843:F844)</f>
        <v>0</v>
      </c>
    </row>
    <row r="851" spans="2:7" x14ac:dyDescent="0.25">
      <c r="C851" s="39" t="s">
        <v>42</v>
      </c>
      <c r="D851" s="168">
        <f>SUM(D845:D848)</f>
        <v>14</v>
      </c>
      <c r="E851" s="169">
        <f>SUM(E845:E848)</f>
        <v>0</v>
      </c>
      <c r="F851" s="169">
        <f>SUM(F845:F848)</f>
        <v>0</v>
      </c>
    </row>
    <row r="852" spans="2:7" x14ac:dyDescent="0.25">
      <c r="D852" s="164"/>
      <c r="E852" s="162">
        <f>SUM(E841:E848)</f>
        <v>17.767250391989972</v>
      </c>
      <c r="F852" s="162">
        <f>SUM(F841:F848)</f>
        <v>0</v>
      </c>
    </row>
    <row r="853" spans="2:7" ht="15.6" x14ac:dyDescent="0.3">
      <c r="C853" s="171" t="s">
        <v>43</v>
      </c>
      <c r="D853" s="172">
        <f>(AVERAGE(E826:E829)*((E825*5)+(E825*E833))+((AVERAGE(E826:E829)*((E830+E833)/2)*E824)+(E832))+((E835*E831)+(E834*((E830+E833)/2)*3)+(E836*E833*3)+(E837*E833*5)))/3</f>
        <v>12</v>
      </c>
    </row>
    <row r="854" spans="2:7" ht="14.4" x14ac:dyDescent="0.3">
      <c r="C854" s="21" t="s">
        <v>228</v>
      </c>
      <c r="D854" s="179"/>
    </row>
    <row r="855" spans="2:7" x14ac:dyDescent="0.25">
      <c r="C855" s="21" t="s">
        <v>229</v>
      </c>
      <c r="D855" s="185"/>
    </row>
    <row r="856" spans="2:7" ht="15.6" x14ac:dyDescent="0.3">
      <c r="C856" s="171" t="s">
        <v>230</v>
      </c>
      <c r="D856" s="172">
        <f>D853*D854*D855</f>
        <v>0</v>
      </c>
      <c r="E856" s="176">
        <f>SUM(F841:F848)</f>
        <v>0</v>
      </c>
      <c r="F856" s="25" t="s">
        <v>231</v>
      </c>
    </row>
    <row r="858" spans="2:7" x14ac:dyDescent="0.25">
      <c r="B858" s="1" t="str">
        <f>LEFT(B821,2)+1&amp;")."</f>
        <v>24).</v>
      </c>
      <c r="C858" s="149"/>
      <c r="D858" s="149"/>
      <c r="E858" s="149"/>
      <c r="F858" s="149"/>
      <c r="G858" s="149"/>
    </row>
    <row r="859" spans="2:7" x14ac:dyDescent="0.25">
      <c r="C859" s="152" t="s">
        <v>164</v>
      </c>
      <c r="D859" s="152"/>
      <c r="E859" s="153"/>
      <c r="F859" s="153"/>
      <c r="G859" s="153"/>
    </row>
    <row r="860" spans="2:7" ht="17.399999999999999" x14ac:dyDescent="0.3">
      <c r="C860" s="26" t="s">
        <v>170</v>
      </c>
      <c r="D860" s="156" t="s">
        <v>265</v>
      </c>
      <c r="E860" s="157"/>
    </row>
    <row r="861" spans="2:7" x14ac:dyDescent="0.25">
      <c r="C861" s="21" t="s">
        <v>174</v>
      </c>
      <c r="D861" s="59" t="s">
        <v>168</v>
      </c>
      <c r="E861" s="1">
        <f>IF(D861=$I$8,$J$8,IF(D861=$I$9,$J$9,IF(D861=$I$10,$J$10,0)))</f>
        <v>1</v>
      </c>
    </row>
    <row r="862" spans="2:7" x14ac:dyDescent="0.25">
      <c r="C862" s="21" t="s">
        <v>177</v>
      </c>
      <c r="D862" s="59" t="s">
        <v>178</v>
      </c>
      <c r="E862" s="1">
        <f>IF(D862=$I$13,$J$13,IF(D862=$I$14,$J$14,IF(D862=$I$15,$J$15,0)))</f>
        <v>1</v>
      </c>
    </row>
    <row r="863" spans="2:7" x14ac:dyDescent="0.25">
      <c r="C863" s="21" t="s">
        <v>179</v>
      </c>
      <c r="D863" s="59" t="s">
        <v>186</v>
      </c>
      <c r="E863" s="1">
        <f>IF(D863=$I$18,$J$18,IF(D863=$I$19,$J$19,IF(D863=$I$20,$J$20,0)))</f>
        <v>3</v>
      </c>
    </row>
    <row r="864" spans="2:7" x14ac:dyDescent="0.25">
      <c r="C864" s="21" t="s">
        <v>183</v>
      </c>
      <c r="D864" s="59" t="s">
        <v>186</v>
      </c>
      <c r="E864" s="1">
        <f>IF(D864=$I$18,$J$18,IF(D864=$I$19,$J$19,IF(D864=$I$20,$J$20,0)))</f>
        <v>3</v>
      </c>
    </row>
    <row r="865" spans="3:6" x14ac:dyDescent="0.25">
      <c r="C865" s="21" t="s">
        <v>185</v>
      </c>
      <c r="D865" s="59" t="s">
        <v>186</v>
      </c>
      <c r="E865" s="1">
        <f>IF(D865=$I$18,$J$18,IF(D865=$I$19,$J$19,IF(D865=$I$20,$J$20,0)))</f>
        <v>3</v>
      </c>
    </row>
    <row r="866" spans="3:6" x14ac:dyDescent="0.25">
      <c r="C866" s="21" t="s">
        <v>189</v>
      </c>
      <c r="D866" s="59" t="s">
        <v>186</v>
      </c>
      <c r="E866" s="1">
        <f>IF(D866=$I$18,$J$18,IF(D866=$I$19,$J$19,IF(D866=$I$20,$J$20,0)))</f>
        <v>3</v>
      </c>
    </row>
    <row r="867" spans="3:6" x14ac:dyDescent="0.25">
      <c r="C867" s="21" t="s">
        <v>192</v>
      </c>
      <c r="D867" s="59" t="s">
        <v>193</v>
      </c>
      <c r="E867" s="1">
        <f>IF(D867=$I$30,$J$30,IF(D867=$I$31,$J$31,IF(D867=$I$32,$J$32,0)))</f>
        <v>1</v>
      </c>
    </row>
    <row r="868" spans="3:6" x14ac:dyDescent="0.25">
      <c r="C868" s="21" t="s">
        <v>194</v>
      </c>
      <c r="D868" s="59" t="s">
        <v>195</v>
      </c>
      <c r="E868" s="1">
        <f>IF(D868=$L$30,$M$30,IF(D868=$L$31,$M$31,IF(D868=$L$32,$M$32,0)))</f>
        <v>1</v>
      </c>
    </row>
    <row r="869" spans="3:6" x14ac:dyDescent="0.25">
      <c r="C869" s="21" t="s">
        <v>198</v>
      </c>
      <c r="D869" s="59" t="s">
        <v>195</v>
      </c>
      <c r="E869" s="1">
        <f>IF(D869=$L$30,$M$30,IF(D869=$L$31,$M$31,IF(D869=$L$32,$M$32,0)))</f>
        <v>1</v>
      </c>
    </row>
    <row r="870" spans="3:6" x14ac:dyDescent="0.25">
      <c r="C870" s="21" t="s">
        <v>200</v>
      </c>
      <c r="D870" s="59" t="s">
        <v>201</v>
      </c>
      <c r="E870" s="1">
        <f>IF(D870=$I$23,$J$23,IF(D870=$I$24,$J$24,IF(D870=$I$25,$J$25,IF(D870=$I$26,$J$26,IF(D870=$I$27,$J$27,0)))))</f>
        <v>1</v>
      </c>
    </row>
    <row r="871" spans="3:6" x14ac:dyDescent="0.25">
      <c r="C871" s="21" t="s">
        <v>203</v>
      </c>
      <c r="D871" s="59" t="s">
        <v>184</v>
      </c>
      <c r="E871" s="1">
        <f>IF(D871=$L$13,$M$13,IF(D871=$L$14,$M$14,IF(D871=$L$15,$M$15,0)))</f>
        <v>1</v>
      </c>
    </row>
    <row r="872" spans="3:6" x14ac:dyDescent="0.25">
      <c r="C872" s="21" t="s">
        <v>206</v>
      </c>
      <c r="D872" s="59" t="s">
        <v>173</v>
      </c>
      <c r="E872" s="1">
        <f>IF(D872=$L$8,$M$8,IF(D872=$L$9,$M$9,IF(D872=$L$10,$M$10,0)))</f>
        <v>3</v>
      </c>
    </row>
    <row r="873" spans="3:6" x14ac:dyDescent="0.25">
      <c r="C873" s="21" t="s">
        <v>207</v>
      </c>
      <c r="D873" s="59" t="s">
        <v>199</v>
      </c>
      <c r="E873" s="1">
        <f>IF(D873=$L$18,$M$18,IF(D873=$L$19,$M$19,IF(D873=$L$20,$M$20,0)))</f>
        <v>1</v>
      </c>
    </row>
    <row r="874" spans="3:6" x14ac:dyDescent="0.25">
      <c r="C874" s="21" t="s">
        <v>210</v>
      </c>
      <c r="D874" s="59" t="s">
        <v>213</v>
      </c>
      <c r="E874" s="1">
        <f>IF(D874=$L$23,$M$23,IF(D874=$L$24,$M$24,IF(D874=$L$25,$M$25,0)))</f>
        <v>1</v>
      </c>
      <c r="F874" s="1" t="s">
        <v>212</v>
      </c>
    </row>
    <row r="877" spans="3:6" x14ac:dyDescent="0.25">
      <c r="E877" s="39" t="s">
        <v>217</v>
      </c>
      <c r="F877" s="1" t="s">
        <v>218</v>
      </c>
    </row>
    <row r="878" spans="3:6" x14ac:dyDescent="0.25">
      <c r="C878" s="26" t="s">
        <v>25</v>
      </c>
      <c r="D878" s="161">
        <f>IF(AND(E862=0,E863=0,E864=0,E865=0,E866=0),0,E862*5*(AVERAGE(E863:E866)))</f>
        <v>15</v>
      </c>
      <c r="E878" s="162">
        <f>IF(D878=0,0,IF(D878&lt;'Integration Inputs'!$D$76,'Integration Inputs'!$C$91*SUM('Integration Inputs'!$C$63:$H$63),IF(D878&lt;'Integration Inputs'!$F$76,'Integration Inputs'!$D$91*SUM('Integration Inputs'!$C$63:$H$63),'Integration Inputs'!$E$91*SUM('Integration Inputs'!C$63:H$63))))</f>
        <v>12.651149969844976</v>
      </c>
      <c r="F878" s="163">
        <f>E878*D891*D892</f>
        <v>0</v>
      </c>
    </row>
    <row r="879" spans="3:6" x14ac:dyDescent="0.25">
      <c r="C879" s="1" t="s">
        <v>26</v>
      </c>
      <c r="D879" s="164">
        <f>IF(AND(E862=0,E863=0,E870=0),0,E862*E870*(AVERAGE(E863:E866)))</f>
        <v>3</v>
      </c>
      <c r="E879" s="162">
        <f>IF(D879=0,0,IF(D879&lt;'Integration Inputs'!$D$77,'Integration Inputs'!$C$91*SUM('Integration Inputs'!$C$64:$H$64),IF(D879&lt;'Integration Inputs'!$F$77,'Integration Inputs'!$D$91*SUM('Integration Inputs'!$C$64:$H$64),'Integration Inputs'!$E$91*SUM('Integration Inputs'!$C$64:$H$64))))</f>
        <v>3.2914642966260312</v>
      </c>
      <c r="F879" s="162">
        <f>E879*D891*D892</f>
        <v>0</v>
      </c>
    </row>
    <row r="880" spans="3:6" x14ac:dyDescent="0.25">
      <c r="C880" s="1" t="s">
        <v>27</v>
      </c>
      <c r="D880" s="164">
        <f>IF(AND(E861=0,E863=0,E864=0,E865=0,E866=0,E867=0,,E870=0),0,(AVERAGE(E863:E866)*((E867+E870)/2)*E861))</f>
        <v>3</v>
      </c>
      <c r="E880" s="162">
        <f>IF(D880=0,0,IF(D880&lt;'Integration Inputs'!$D$78,'Integration Inputs'!$C$91*SUM('Integration Inputs'!$C$65:$H$65),IF(D880&lt;'Integration Inputs'!$F$78,'Integration Inputs'!$D$91*SUM('Integration Inputs'!$C$65:$H$65),'Integration Inputs'!$E$91*SUM('Integration Inputs'!$C$65:$H$65))))</f>
        <v>0.85186978454503848</v>
      </c>
      <c r="F880" s="162">
        <f>E880*D891*D892</f>
        <v>0</v>
      </c>
    </row>
    <row r="881" spans="2:7" x14ac:dyDescent="0.25">
      <c r="C881" s="1" t="s">
        <v>28</v>
      </c>
      <c r="D881" s="164">
        <f>IF(E869=0,0,E869)</f>
        <v>1</v>
      </c>
      <c r="E881" s="162">
        <f>IF(D881=0,0,IF(D881&lt;'Integration Inputs'!$D$79,'Integration Inputs'!$C$91*SUM('Integration Inputs'!$C$66:$H$66),IF(D881&lt;'Integration Inputs'!$F$79,'Integration Inputs'!$D$91*SUM('Integration Inputs'!$C$66:$H$66),'Integration Inputs'!$E$91*SUM('Integration Inputs'!$C$66:$H$66))))</f>
        <v>0.97276634097392756</v>
      </c>
      <c r="F881" s="162">
        <f>E881*D891*D892</f>
        <v>0</v>
      </c>
    </row>
    <row r="882" spans="2:7" x14ac:dyDescent="0.25">
      <c r="C882" s="1" t="s">
        <v>29</v>
      </c>
      <c r="D882" s="164">
        <f>IF(AND(E872=0,E868=0),0,E872*E868)</f>
        <v>3</v>
      </c>
      <c r="E882" s="162">
        <f>IF(D882=0,0,IF(D882&lt;'Integration Inputs'!$D$80,'Integration Inputs'!$C$91*SUM('Integration Inputs'!$C$67:$H$67),IF(D882&lt;'Integration Inputs'!$F$80,'Integration Inputs'!$D$91*SUM('Integration Inputs'!$C$67:$H$67),'Integration Inputs'!$E$91*SUM('Integration Inputs'!$C$67:$H$67))))</f>
        <v>0</v>
      </c>
      <c r="F882" s="162">
        <f>E882*D891*D892</f>
        <v>0</v>
      </c>
    </row>
    <row r="883" spans="2:7" x14ac:dyDescent="0.25">
      <c r="C883" s="1" t="s">
        <v>30</v>
      </c>
      <c r="D883" s="164">
        <f>IF(AND(E867=0,E870=0,E871=0),0,E871*((E867+E870)/2)*3)</f>
        <v>3</v>
      </c>
      <c r="E883" s="162">
        <f>IF(D883=0,0,IF(D883&lt;'Integration Inputs'!$D$81,'Integration Inputs'!$C$91*SUM('Integration Inputs'!$C$68:$H$68),IF(D883&lt;'Integration Inputs'!$F$81,'Integration Inputs'!$D$91*SUM('Integration Inputs'!$C$68:$H$68),'Integration Inputs'!$E$91*SUM('Integration Inputs'!$C$68:$H$68))))</f>
        <v>0</v>
      </c>
      <c r="F883" s="162">
        <f>E883*D891*D892</f>
        <v>0</v>
      </c>
    </row>
    <row r="884" spans="2:7" x14ac:dyDescent="0.25">
      <c r="C884" s="1" t="s">
        <v>31</v>
      </c>
      <c r="D884" s="164">
        <f>IF(AND(E870=0,E873=0),0,E873*E870*3)</f>
        <v>3</v>
      </c>
      <c r="E884" s="162">
        <f>IF(D884=0,0,IF(D884&lt;'Integration Inputs'!$D$82,'Integration Inputs'!$C$91*SUM('Integration Inputs'!$C$69:$H$69),IF(D884&lt;'Integration Inputs'!$F$82,'Integration Inputs'!$D$91*SUM('Integration Inputs'!$C$69:$H$69),'Integration Inputs'!$E$91*SUM('Integration Inputs'!$C$69:$H$69))))</f>
        <v>0</v>
      </c>
      <c r="F884" s="162">
        <f>E884*D891*D892</f>
        <v>0</v>
      </c>
    </row>
    <row r="885" spans="2:7" x14ac:dyDescent="0.25">
      <c r="C885" s="39" t="s">
        <v>32</v>
      </c>
      <c r="D885" s="168">
        <f>IF(AND(E870=0,E874=0),0,(E874*E870*5))</f>
        <v>5</v>
      </c>
      <c r="E885" s="169">
        <f>IF(D885=0,0,IF(D885&lt;'Integration Inputs'!$D$83,'Integration Inputs'!$C$91*SUM('Integration Inputs'!$C$70:$H$70),IF(D885&lt;'Integration Inputs'!$F$83,'Integration Inputs'!$D$91*SUM('Integration Inputs'!$C$70:$H$70),'Integration Inputs'!$E$91*SUM('Integration Inputs'!$C$70:$H$70))))</f>
        <v>0</v>
      </c>
      <c r="F885" s="169">
        <f>E885*D891*D892</f>
        <v>0</v>
      </c>
    </row>
    <row r="886" spans="2:7" x14ac:dyDescent="0.25">
      <c r="C886" s="1" t="s">
        <v>40</v>
      </c>
      <c r="D886" s="164">
        <f>SUM(D878:D879)</f>
        <v>18</v>
      </c>
      <c r="E886" s="162">
        <f>SUM(E878:E879)</f>
        <v>15.942614266471008</v>
      </c>
      <c r="F886" s="162">
        <f>SUM(F878:F879)</f>
        <v>0</v>
      </c>
    </row>
    <row r="887" spans="2:7" x14ac:dyDescent="0.25">
      <c r="C887" s="1" t="s">
        <v>41</v>
      </c>
      <c r="D887" s="164">
        <f>SUM(D880:D881)</f>
        <v>4</v>
      </c>
      <c r="E887" s="162">
        <f>SUM(E880:E881)</f>
        <v>1.824636125518966</v>
      </c>
      <c r="F887" s="162">
        <f>SUM(F880:F881)</f>
        <v>0</v>
      </c>
    </row>
    <row r="888" spans="2:7" x14ac:dyDescent="0.25">
      <c r="C888" s="39" t="s">
        <v>42</v>
      </c>
      <c r="D888" s="168">
        <f>SUM(D882:D885)</f>
        <v>14</v>
      </c>
      <c r="E888" s="169">
        <f>SUM(E882:E885)</f>
        <v>0</v>
      </c>
      <c r="F888" s="169">
        <f>SUM(F882:F885)</f>
        <v>0</v>
      </c>
    </row>
    <row r="889" spans="2:7" x14ac:dyDescent="0.25">
      <c r="D889" s="164"/>
      <c r="E889" s="162">
        <f>SUM(E878:E885)</f>
        <v>17.767250391989972</v>
      </c>
      <c r="F889" s="162">
        <f>SUM(F878:F885)</f>
        <v>0</v>
      </c>
    </row>
    <row r="890" spans="2:7" ht="15.6" x14ac:dyDescent="0.3">
      <c r="C890" s="171" t="s">
        <v>43</v>
      </c>
      <c r="D890" s="172">
        <f>(AVERAGE(E863:E866)*((E862*5)+(E862*E870))+((AVERAGE(E863:E866)*((E867+E870)/2)*E861)+(E869))+((E872*E868)+(E871*((E867+E870)/2)*3)+(E873*E870*3)+(E874*E870*5)))/3</f>
        <v>12</v>
      </c>
    </row>
    <row r="891" spans="2:7" ht="14.4" x14ac:dyDescent="0.3">
      <c r="C891" s="21" t="s">
        <v>228</v>
      </c>
      <c r="D891" s="179"/>
    </row>
    <row r="892" spans="2:7" x14ac:dyDescent="0.25">
      <c r="C892" s="21" t="s">
        <v>229</v>
      </c>
      <c r="D892" s="185"/>
    </row>
    <row r="893" spans="2:7" ht="15.6" x14ac:dyDescent="0.3">
      <c r="C893" s="171" t="s">
        <v>230</v>
      </c>
      <c r="D893" s="172">
        <f>D890*D891*D892</f>
        <v>0</v>
      </c>
      <c r="E893" s="176">
        <f>SUM(F878:F885)</f>
        <v>0</v>
      </c>
      <c r="F893" s="25" t="s">
        <v>231</v>
      </c>
    </row>
    <row r="895" spans="2:7" x14ac:dyDescent="0.25">
      <c r="B895" s="1" t="str">
        <f>LEFT(B858,2)+1&amp;")."</f>
        <v>25).</v>
      </c>
      <c r="C895" s="149"/>
      <c r="D895" s="149"/>
      <c r="E895" s="149"/>
      <c r="F895" s="149"/>
      <c r="G895" s="149"/>
    </row>
    <row r="896" spans="2:7" x14ac:dyDescent="0.25">
      <c r="C896" s="152" t="s">
        <v>164</v>
      </c>
      <c r="D896" s="152"/>
      <c r="E896" s="153"/>
      <c r="F896" s="153"/>
      <c r="G896" s="153"/>
    </row>
    <row r="897" spans="3:6" ht="17.399999999999999" x14ac:dyDescent="0.3">
      <c r="C897" s="26" t="s">
        <v>170</v>
      </c>
      <c r="D897" s="156" t="s">
        <v>266</v>
      </c>
      <c r="E897" s="157"/>
    </row>
    <row r="898" spans="3:6" x14ac:dyDescent="0.25">
      <c r="C898" s="21" t="s">
        <v>174</v>
      </c>
      <c r="D898" s="59" t="s">
        <v>168</v>
      </c>
      <c r="E898" s="1">
        <f>IF(D898=$I$8,$J$8,IF(D898=$I$9,$J$9,IF(D898=$I$10,$J$10,0)))</f>
        <v>1</v>
      </c>
    </row>
    <row r="899" spans="3:6" x14ac:dyDescent="0.25">
      <c r="C899" s="21" t="s">
        <v>177</v>
      </c>
      <c r="D899" s="59" t="s">
        <v>178</v>
      </c>
      <c r="E899" s="1">
        <f>IF(D899=$I$13,$J$13,IF(D899=$I$14,$J$14,IF(D899=$I$15,$J$15,0)))</f>
        <v>1</v>
      </c>
    </row>
    <row r="900" spans="3:6" x14ac:dyDescent="0.25">
      <c r="C900" s="21" t="s">
        <v>179</v>
      </c>
      <c r="D900" s="59" t="s">
        <v>204</v>
      </c>
      <c r="E900" s="1">
        <f>IF(D900=$I$18,$J$18,IF(D900=$I$19,$J$19,IF(D900=$I$20,$J$20,0)))</f>
        <v>5</v>
      </c>
    </row>
    <row r="901" spans="3:6" x14ac:dyDescent="0.25">
      <c r="C901" s="21" t="s">
        <v>183</v>
      </c>
      <c r="D901" s="59" t="s">
        <v>204</v>
      </c>
      <c r="E901" s="1">
        <f>IF(D901=$I$18,$J$18,IF(D901=$I$19,$J$19,IF(D901=$I$20,$J$20,0)))</f>
        <v>5</v>
      </c>
    </row>
    <row r="902" spans="3:6" x14ac:dyDescent="0.25">
      <c r="C902" s="21" t="s">
        <v>185</v>
      </c>
      <c r="D902" s="59" t="s">
        <v>186</v>
      </c>
      <c r="E902" s="1">
        <f>IF(D902=$I$18,$J$18,IF(D902=$I$19,$J$19,IF(D902=$I$20,$J$20,0)))</f>
        <v>3</v>
      </c>
    </row>
    <row r="903" spans="3:6" x14ac:dyDescent="0.25">
      <c r="C903" s="21" t="s">
        <v>189</v>
      </c>
      <c r="D903" s="59" t="s">
        <v>180</v>
      </c>
      <c r="E903" s="1">
        <f>IF(D903=$I$18,$J$18,IF(D903=$I$19,$J$19,IF(D903=$I$20,$J$20,0)))</f>
        <v>1</v>
      </c>
    </row>
    <row r="904" spans="3:6" x14ac:dyDescent="0.25">
      <c r="C904" s="21" t="s">
        <v>192</v>
      </c>
      <c r="D904" s="59" t="s">
        <v>226</v>
      </c>
      <c r="E904" s="1">
        <f>IF(D904=$I$30,$J$30,IF(D904=$I$31,$J$31,IF(D904=$I$32,$J$32,0)))</f>
        <v>5</v>
      </c>
    </row>
    <row r="905" spans="3:6" x14ac:dyDescent="0.25">
      <c r="C905" s="21" t="s">
        <v>194</v>
      </c>
      <c r="D905" s="59" t="s">
        <v>225</v>
      </c>
      <c r="E905" s="1">
        <f>IF(D905=$L$30,$M$30,IF(D905=$L$31,$M$31,IF(D905=$L$32,$M$32,0)))</f>
        <v>3</v>
      </c>
    </row>
    <row r="906" spans="3:6" x14ac:dyDescent="0.25">
      <c r="C906" s="21" t="s">
        <v>198</v>
      </c>
      <c r="D906" s="59" t="s">
        <v>227</v>
      </c>
      <c r="E906" s="1">
        <f>IF(D906=$L$30,$M$30,IF(D906=$L$31,$M$31,IF(D906=$L$32,$M$32,0)))</f>
        <v>5</v>
      </c>
    </row>
    <row r="907" spans="3:6" x14ac:dyDescent="0.25">
      <c r="C907" s="21" t="s">
        <v>200</v>
      </c>
      <c r="D907" s="59" t="s">
        <v>201</v>
      </c>
      <c r="E907" s="1">
        <f>IF(D907=$I$23,$J$23,IF(D907=$I$24,$J$24,IF(D907=$I$25,$J$25,IF(D907=$I$26,$J$26,IF(D907=$I$27,$J$27,0)))))</f>
        <v>1</v>
      </c>
    </row>
    <row r="908" spans="3:6" x14ac:dyDescent="0.25">
      <c r="C908" s="21" t="s">
        <v>203</v>
      </c>
      <c r="D908" s="59" t="s">
        <v>184</v>
      </c>
      <c r="E908" s="1">
        <f>IF(D908=$L$13,$M$13,IF(D908=$L$14,$M$14,IF(D908=$L$15,$M$15,0)))</f>
        <v>1</v>
      </c>
    </row>
    <row r="909" spans="3:6" x14ac:dyDescent="0.25">
      <c r="C909" s="21" t="s">
        <v>206</v>
      </c>
      <c r="D909" s="59" t="s">
        <v>173</v>
      </c>
      <c r="E909" s="1">
        <f>IF(D909=$L$8,$M$8,IF(D909=$L$9,$M$9,IF(D909=$L$10,$M$10,0)))</f>
        <v>3</v>
      </c>
    </row>
    <row r="910" spans="3:6" x14ac:dyDescent="0.25">
      <c r="C910" s="21" t="s">
        <v>207</v>
      </c>
      <c r="D910" s="59" t="s">
        <v>199</v>
      </c>
      <c r="E910" s="1">
        <f>IF(D910=$L$18,$M$18,IF(D910=$L$19,$M$19,IF(D910=$L$20,$M$20,0)))</f>
        <v>1</v>
      </c>
    </row>
    <row r="911" spans="3:6" x14ac:dyDescent="0.25">
      <c r="C911" s="21" t="s">
        <v>210</v>
      </c>
      <c r="D911" s="59" t="s">
        <v>213</v>
      </c>
      <c r="E911" s="1">
        <f>IF(D911=$L$23,$M$23,IF(D911=$L$24,$M$24,IF(D911=$L$25,$M$25,0)))</f>
        <v>1</v>
      </c>
      <c r="F911" s="1" t="s">
        <v>212</v>
      </c>
    </row>
    <row r="914" spans="3:6" x14ac:dyDescent="0.25">
      <c r="E914" s="39" t="s">
        <v>217</v>
      </c>
      <c r="F914" s="1" t="s">
        <v>218</v>
      </c>
    </row>
    <row r="915" spans="3:6" x14ac:dyDescent="0.25">
      <c r="C915" s="26" t="s">
        <v>25</v>
      </c>
      <c r="D915" s="161">
        <f>IF(AND(E899=0,E900=0,E901=0,E902=0,E903=0),0,E899*5*(AVERAGE(E900:E903)))</f>
        <v>17.5</v>
      </c>
      <c r="E915" s="162">
        <f>IF(D915=0,0,IF(D915&lt;'Integration Inputs'!$D$76,'Integration Inputs'!$C$91*SUM('Integration Inputs'!$C$63:$H$63),IF(D915&lt;'Integration Inputs'!$F$76,'Integration Inputs'!$D$91*SUM('Integration Inputs'!$C$63:$H$63),'Integration Inputs'!$E$91*SUM('Integration Inputs'!C$63:H$63))))</f>
        <v>12.651149969844976</v>
      </c>
      <c r="F915" s="163">
        <f>E915*D928*D929</f>
        <v>0</v>
      </c>
    </row>
    <row r="916" spans="3:6" x14ac:dyDescent="0.25">
      <c r="C916" s="1" t="s">
        <v>26</v>
      </c>
      <c r="D916" s="164">
        <f>IF(AND(E899=0,E900=0,E907=0),0,E899*E907*(AVERAGE(E900:E903)))</f>
        <v>3.5</v>
      </c>
      <c r="E916" s="162">
        <f>IF(D916=0,0,IF(D916&lt;'Integration Inputs'!$D$77,'Integration Inputs'!$C$91*SUM('Integration Inputs'!$C$64:$H$64),IF(D916&lt;'Integration Inputs'!$F$77,'Integration Inputs'!$D$91*SUM('Integration Inputs'!$C$64:$H$64),'Integration Inputs'!$E$91*SUM('Integration Inputs'!$C$64:$H$64))))</f>
        <v>3.2914642966260312</v>
      </c>
      <c r="F916" s="162">
        <f>E916*D928*D929</f>
        <v>0</v>
      </c>
    </row>
    <row r="917" spans="3:6" x14ac:dyDescent="0.25">
      <c r="C917" s="1" t="s">
        <v>27</v>
      </c>
      <c r="D917" s="164">
        <f>IF(AND(E898=0,E900=0,E901=0,E902=0,E903=0,E904=0,,E907=0),0,(AVERAGE(E900:E903)*((E904+E907)/2)*E898))</f>
        <v>10.5</v>
      </c>
      <c r="E917" s="162">
        <f>IF(D917=0,0,IF(D917&lt;'Integration Inputs'!$D$78,'Integration Inputs'!$C$91*SUM('Integration Inputs'!$C$65:$H$65),IF(D917&lt;'Integration Inputs'!$F$78,'Integration Inputs'!$D$91*SUM('Integration Inputs'!$C$65:$H$65),'Integration Inputs'!$E$91*SUM('Integration Inputs'!$C$65:$H$65))))</f>
        <v>0.85186978454503848</v>
      </c>
      <c r="F917" s="162">
        <f>E917*D928*D929</f>
        <v>0</v>
      </c>
    </row>
    <row r="918" spans="3:6" x14ac:dyDescent="0.25">
      <c r="C918" s="1" t="s">
        <v>28</v>
      </c>
      <c r="D918" s="164">
        <f>IF(E906=0,0,E906)</f>
        <v>5</v>
      </c>
      <c r="E918" s="162">
        <f>IF(D918=0,0,IF(D918&lt;'Integration Inputs'!$D$79,'Integration Inputs'!$C$91*SUM('Integration Inputs'!$C$66:$H$66),IF(D918&lt;'Integration Inputs'!$F$79,'Integration Inputs'!$D$91*SUM('Integration Inputs'!$C$66:$H$66),'Integration Inputs'!$E$91*SUM('Integration Inputs'!$C$66:$H$66))))</f>
        <v>1.4591495114608914</v>
      </c>
      <c r="F918" s="162">
        <f>E918*D928*D929</f>
        <v>0</v>
      </c>
    </row>
    <row r="919" spans="3:6" x14ac:dyDescent="0.25">
      <c r="C919" s="1" t="s">
        <v>29</v>
      </c>
      <c r="D919" s="164">
        <f>IF(AND(E909=0,E905=0),0,E909*E905)</f>
        <v>9</v>
      </c>
      <c r="E919" s="162">
        <f>IF(D919=0,0,IF(D919&lt;'Integration Inputs'!$D$80,'Integration Inputs'!$C$91*SUM('Integration Inputs'!$C$67:$H$67),IF(D919&lt;'Integration Inputs'!$F$80,'Integration Inputs'!$D$91*SUM('Integration Inputs'!$C$67:$H$67),'Integration Inputs'!$E$91*SUM('Integration Inputs'!$C$67:$H$67))))</f>
        <v>0</v>
      </c>
      <c r="F919" s="162">
        <f>E919*D928*D929</f>
        <v>0</v>
      </c>
    </row>
    <row r="920" spans="3:6" x14ac:dyDescent="0.25">
      <c r="C920" s="1" t="s">
        <v>30</v>
      </c>
      <c r="D920" s="164">
        <f>IF(AND(E904=0,E907=0,E908=0),0,E908*((E904+E907)/2)*3)</f>
        <v>9</v>
      </c>
      <c r="E920" s="162">
        <f>IF(D920=0,0,IF(D920&lt;'Integration Inputs'!$D$81,'Integration Inputs'!$C$91*SUM('Integration Inputs'!$C$68:$H$68),IF(D920&lt;'Integration Inputs'!$F$81,'Integration Inputs'!$D$91*SUM('Integration Inputs'!$C$68:$H$68),'Integration Inputs'!$E$91*SUM('Integration Inputs'!$C$68:$H$68))))</f>
        <v>0</v>
      </c>
      <c r="F920" s="162">
        <f>E920*D928*D929</f>
        <v>0</v>
      </c>
    </row>
    <row r="921" spans="3:6" x14ac:dyDescent="0.25">
      <c r="C921" s="1" t="s">
        <v>31</v>
      </c>
      <c r="D921" s="164">
        <f>IF(AND(E907=0,E910=0),0,E910*E907*3)</f>
        <v>3</v>
      </c>
      <c r="E921" s="162">
        <f>IF(D921=0,0,IF(D921&lt;'Integration Inputs'!$D$82,'Integration Inputs'!$C$91*SUM('Integration Inputs'!$C$69:$H$69),IF(D921&lt;'Integration Inputs'!$F$82,'Integration Inputs'!$D$91*SUM('Integration Inputs'!$C$69:$H$69),'Integration Inputs'!$E$91*SUM('Integration Inputs'!$C$69:$H$69))))</f>
        <v>0</v>
      </c>
      <c r="F921" s="162">
        <f>E921*D928*D929</f>
        <v>0</v>
      </c>
    </row>
    <row r="922" spans="3:6" x14ac:dyDescent="0.25">
      <c r="C922" s="39" t="s">
        <v>32</v>
      </c>
      <c r="D922" s="168">
        <f>IF(AND(E907=0,E911=0),0,(E911*E907*5))</f>
        <v>5</v>
      </c>
      <c r="E922" s="169">
        <f>IF(D922=0,0,IF(D922&lt;'Integration Inputs'!$D$83,'Integration Inputs'!$C$91*SUM('Integration Inputs'!$C$70:$H$70),IF(D922&lt;'Integration Inputs'!$F$83,'Integration Inputs'!$D$91*SUM('Integration Inputs'!$C$70:$H$70),'Integration Inputs'!$E$91*SUM('Integration Inputs'!$C$70:$H$70))))</f>
        <v>0</v>
      </c>
      <c r="F922" s="169">
        <f>E922*D928*D929</f>
        <v>0</v>
      </c>
    </row>
    <row r="923" spans="3:6" x14ac:dyDescent="0.25">
      <c r="C923" s="1" t="s">
        <v>40</v>
      </c>
      <c r="D923" s="164">
        <f>SUM(D915:D916)</f>
        <v>21</v>
      </c>
      <c r="E923" s="162">
        <f>SUM(E915:E916)</f>
        <v>15.942614266471008</v>
      </c>
      <c r="F923" s="162">
        <f>SUM(F915:F916)</f>
        <v>0</v>
      </c>
    </row>
    <row r="924" spans="3:6" x14ac:dyDescent="0.25">
      <c r="C924" s="1" t="s">
        <v>41</v>
      </c>
      <c r="D924" s="164">
        <f>SUM(D917:D918)</f>
        <v>15.5</v>
      </c>
      <c r="E924" s="162">
        <f>SUM(E917:E918)</f>
        <v>2.3110192960059299</v>
      </c>
      <c r="F924" s="162">
        <f>SUM(F917:F918)</f>
        <v>0</v>
      </c>
    </row>
    <row r="925" spans="3:6" x14ac:dyDescent="0.25">
      <c r="C925" s="39" t="s">
        <v>42</v>
      </c>
      <c r="D925" s="168">
        <f>SUM(D919:D922)</f>
        <v>26</v>
      </c>
      <c r="E925" s="169">
        <f>SUM(E919:E922)</f>
        <v>0</v>
      </c>
      <c r="F925" s="169">
        <f>SUM(F919:F922)</f>
        <v>0</v>
      </c>
    </row>
    <row r="926" spans="3:6" x14ac:dyDescent="0.25">
      <c r="D926" s="164"/>
      <c r="E926" s="162">
        <f>SUM(E915:E922)</f>
        <v>18.253633562476935</v>
      </c>
      <c r="F926" s="162">
        <f>SUM(F915:F922)</f>
        <v>0</v>
      </c>
    </row>
    <row r="927" spans="3:6" ht="15.6" x14ac:dyDescent="0.3">
      <c r="C927" s="171" t="s">
        <v>43</v>
      </c>
      <c r="D927" s="172">
        <f>(AVERAGE(E900:E903)*((E899*5)+(E899*E907))+((AVERAGE(E900:E903)*((E904+E907)/2)*E898)+(E906))+((E909*E905)+(E908*((E904+E907)/2)*3)+(E910*E907*3)+(E911*E907*5)))/3</f>
        <v>20.833333333333332</v>
      </c>
    </row>
    <row r="928" spans="3:6" ht="14.4" x14ac:dyDescent="0.3">
      <c r="C928" s="21" t="s">
        <v>228</v>
      </c>
      <c r="D928" s="179"/>
    </row>
    <row r="929" spans="2:7" x14ac:dyDescent="0.25">
      <c r="C929" s="21" t="s">
        <v>229</v>
      </c>
      <c r="D929" s="185"/>
    </row>
    <row r="930" spans="2:7" ht="15.6" x14ac:dyDescent="0.3">
      <c r="C930" s="171" t="s">
        <v>230</v>
      </c>
      <c r="D930" s="172">
        <f>D927*D928*D929</f>
        <v>0</v>
      </c>
      <c r="E930" s="176">
        <f>SUM(F915:F922)</f>
        <v>0</v>
      </c>
      <c r="F930" s="25" t="s">
        <v>231</v>
      </c>
    </row>
    <row r="932" spans="2:7" x14ac:dyDescent="0.25">
      <c r="B932" s="1" t="str">
        <f>LEFT(B895,2)+1&amp;")."</f>
        <v>26).</v>
      </c>
      <c r="C932" s="149"/>
      <c r="D932" s="149"/>
      <c r="E932" s="149"/>
      <c r="F932" s="149"/>
      <c r="G932" s="149"/>
    </row>
    <row r="933" spans="2:7" x14ac:dyDescent="0.25">
      <c r="C933" s="152" t="s">
        <v>164</v>
      </c>
      <c r="D933" s="152"/>
      <c r="E933" s="153"/>
      <c r="F933" s="153"/>
      <c r="G933" s="153"/>
    </row>
    <row r="934" spans="2:7" ht="17.399999999999999" x14ac:dyDescent="0.3">
      <c r="C934" s="26" t="s">
        <v>170</v>
      </c>
      <c r="D934" s="156" t="s">
        <v>267</v>
      </c>
      <c r="E934" s="157"/>
    </row>
    <row r="935" spans="2:7" x14ac:dyDescent="0.25">
      <c r="C935" s="21" t="s">
        <v>174</v>
      </c>
      <c r="D935" s="59" t="s">
        <v>168</v>
      </c>
      <c r="E935" s="1">
        <f>IF(D935=$I$8,$J$8,IF(D935=$I$9,$J$9,IF(D935=$I$10,$J$10,0)))</f>
        <v>1</v>
      </c>
    </row>
    <row r="936" spans="2:7" x14ac:dyDescent="0.25">
      <c r="C936" s="21" t="s">
        <v>177</v>
      </c>
      <c r="D936" s="59" t="s">
        <v>178</v>
      </c>
      <c r="E936" s="1">
        <f>IF(D936=$I$13,$J$13,IF(D936=$I$14,$J$14,IF(D936=$I$15,$J$15,0)))</f>
        <v>1</v>
      </c>
    </row>
    <row r="937" spans="2:7" x14ac:dyDescent="0.25">
      <c r="C937" s="21" t="s">
        <v>179</v>
      </c>
      <c r="D937" s="59" t="s">
        <v>204</v>
      </c>
      <c r="E937" s="1">
        <f>IF(D937=$I$18,$J$18,IF(D937=$I$19,$J$19,IF(D937=$I$20,$J$20,0)))</f>
        <v>5</v>
      </c>
    </row>
    <row r="938" spans="2:7" x14ac:dyDescent="0.25">
      <c r="C938" s="21" t="s">
        <v>183</v>
      </c>
      <c r="D938" s="59" t="s">
        <v>204</v>
      </c>
      <c r="E938" s="1">
        <f>IF(D938=$I$18,$J$18,IF(D938=$I$19,$J$19,IF(D938=$I$20,$J$20,0)))</f>
        <v>5</v>
      </c>
    </row>
    <row r="939" spans="2:7" x14ac:dyDescent="0.25">
      <c r="C939" s="21" t="s">
        <v>185</v>
      </c>
      <c r="D939" s="59" t="s">
        <v>186</v>
      </c>
      <c r="E939" s="1">
        <f>IF(D939=$I$18,$J$18,IF(D939=$I$19,$J$19,IF(D939=$I$20,$J$20,0)))</f>
        <v>3</v>
      </c>
    </row>
    <row r="940" spans="2:7" x14ac:dyDescent="0.25">
      <c r="C940" s="21" t="s">
        <v>189</v>
      </c>
      <c r="D940" s="59" t="s">
        <v>186</v>
      </c>
      <c r="E940" s="1">
        <f>IF(D940=$I$18,$J$18,IF(D940=$I$19,$J$19,IF(D940=$I$20,$J$20,0)))</f>
        <v>3</v>
      </c>
    </row>
    <row r="941" spans="2:7" x14ac:dyDescent="0.25">
      <c r="C941" s="21" t="s">
        <v>192</v>
      </c>
      <c r="D941" s="59" t="s">
        <v>193</v>
      </c>
      <c r="E941" s="1">
        <f>IF(D941=$I$30,$J$30,IF(D941=$I$31,$J$31,IF(D941=$I$32,$J$32,0)))</f>
        <v>1</v>
      </c>
    </row>
    <row r="942" spans="2:7" x14ac:dyDescent="0.25">
      <c r="C942" s="21" t="s">
        <v>194</v>
      </c>
      <c r="D942" s="59" t="s">
        <v>195</v>
      </c>
      <c r="E942" s="1">
        <f>IF(D942=$L$30,$M$30,IF(D942=$L$31,$M$31,IF(D942=$L$32,$M$32,0)))</f>
        <v>1</v>
      </c>
    </row>
    <row r="943" spans="2:7" x14ac:dyDescent="0.25">
      <c r="C943" s="21" t="s">
        <v>198</v>
      </c>
      <c r="D943" s="59" t="s">
        <v>225</v>
      </c>
      <c r="E943" s="1">
        <f>IF(D943=$L$30,$M$30,IF(D943=$L$31,$M$31,IF(D943=$L$32,$M$32,0)))</f>
        <v>3</v>
      </c>
    </row>
    <row r="944" spans="2:7" x14ac:dyDescent="0.25">
      <c r="C944" s="21" t="s">
        <v>200</v>
      </c>
      <c r="D944" s="59" t="s">
        <v>201</v>
      </c>
      <c r="E944" s="1">
        <f>IF(D944=$I$23,$J$23,IF(D944=$I$24,$J$24,IF(D944=$I$25,$J$25,IF(D944=$I$26,$J$26,IF(D944=$I$27,$J$27,0)))))</f>
        <v>1</v>
      </c>
    </row>
    <row r="945" spans="3:6" x14ac:dyDescent="0.25">
      <c r="C945" s="21" t="s">
        <v>203</v>
      </c>
      <c r="D945" s="59" t="s">
        <v>184</v>
      </c>
      <c r="E945" s="1">
        <f>IF(D945=$L$13,$M$13,IF(D945=$L$14,$M$14,IF(D945=$L$15,$M$15,0)))</f>
        <v>1</v>
      </c>
    </row>
    <row r="946" spans="3:6" x14ac:dyDescent="0.25">
      <c r="C946" s="21" t="s">
        <v>206</v>
      </c>
      <c r="D946" s="59" t="s">
        <v>173</v>
      </c>
      <c r="E946" s="1">
        <f>IF(D946=$L$8,$M$8,IF(D946=$L$9,$M$9,IF(D946=$L$10,$M$10,0)))</f>
        <v>3</v>
      </c>
    </row>
    <row r="947" spans="3:6" x14ac:dyDescent="0.25">
      <c r="C947" s="21" t="s">
        <v>207</v>
      </c>
      <c r="D947" s="59" t="s">
        <v>199</v>
      </c>
      <c r="E947" s="1">
        <f>IF(D947=$L$18,$M$18,IF(D947=$L$19,$M$19,IF(D947=$L$20,$M$20,0)))</f>
        <v>1</v>
      </c>
    </row>
    <row r="948" spans="3:6" x14ac:dyDescent="0.25">
      <c r="C948" s="21" t="s">
        <v>210</v>
      </c>
      <c r="D948" s="59" t="s">
        <v>213</v>
      </c>
      <c r="E948" s="1">
        <f>IF(D948=$L$23,$M$23,IF(D948=$L$24,$M$24,IF(D948=$L$25,$M$25,0)))</f>
        <v>1</v>
      </c>
      <c r="F948" s="1" t="s">
        <v>212</v>
      </c>
    </row>
    <row r="951" spans="3:6" x14ac:dyDescent="0.25">
      <c r="E951" s="39" t="s">
        <v>217</v>
      </c>
      <c r="F951" s="1" t="s">
        <v>218</v>
      </c>
    </row>
    <row r="952" spans="3:6" x14ac:dyDescent="0.25">
      <c r="C952" s="26" t="s">
        <v>25</v>
      </c>
      <c r="D952" s="161">
        <f>IF(AND(E936=0,E937=0,E938=0,E939=0,E940=0),0,E936*5*(AVERAGE(E937:E940)))</f>
        <v>20</v>
      </c>
      <c r="E952" s="162">
        <f>IF(D952=0,0,IF(D952&lt;'Integration Inputs'!$D$76,'Integration Inputs'!$C$91*SUM('Integration Inputs'!$C$63:$H$63),IF(D952&lt;'Integration Inputs'!$F$76,'Integration Inputs'!$D$91*SUM('Integration Inputs'!$C$63:$H$63),'Integration Inputs'!$E$91*SUM('Integration Inputs'!C$63:H$63))))</f>
        <v>12.651149969844976</v>
      </c>
      <c r="F952" s="163">
        <f>E952*D965*D966</f>
        <v>0</v>
      </c>
    </row>
    <row r="953" spans="3:6" x14ac:dyDescent="0.25">
      <c r="C953" s="1" t="s">
        <v>26</v>
      </c>
      <c r="D953" s="164">
        <f>IF(AND(E936=0,E937=0,E944=0),0,E936*E944*(AVERAGE(E937:E940)))</f>
        <v>4</v>
      </c>
      <c r="E953" s="162">
        <f>IF(D953=0,0,IF(D953&lt;'Integration Inputs'!$D$77,'Integration Inputs'!$C$91*SUM('Integration Inputs'!$C$64:$H$64),IF(D953&lt;'Integration Inputs'!$F$77,'Integration Inputs'!$D$91*SUM('Integration Inputs'!$C$64:$H$64),'Integration Inputs'!$E$91*SUM('Integration Inputs'!$C$64:$H$64))))</f>
        <v>3.2914642966260312</v>
      </c>
      <c r="F953" s="162">
        <f>E953*D965*D966</f>
        <v>0</v>
      </c>
    </row>
    <row r="954" spans="3:6" x14ac:dyDescent="0.25">
      <c r="C954" s="1" t="s">
        <v>27</v>
      </c>
      <c r="D954" s="164">
        <f>IF(AND(E935=0,E937=0,E938=0,E939=0,E940=0,E941=0,,E944=0),0,(AVERAGE(E937:E940)*((E941+E944)/2)*E935))</f>
        <v>4</v>
      </c>
      <c r="E954" s="162">
        <f>IF(D954=0,0,IF(D954&lt;'Integration Inputs'!$D$78,'Integration Inputs'!$C$91*SUM('Integration Inputs'!$C$65:$H$65),IF(D954&lt;'Integration Inputs'!$F$78,'Integration Inputs'!$D$91*SUM('Integration Inputs'!$C$65:$H$65),'Integration Inputs'!$E$91*SUM('Integration Inputs'!$C$65:$H$65))))</f>
        <v>0.85186978454503848</v>
      </c>
      <c r="F954" s="162">
        <f>E954*D965*D966</f>
        <v>0</v>
      </c>
    </row>
    <row r="955" spans="3:6" x14ac:dyDescent="0.25">
      <c r="C955" s="1" t="s">
        <v>28</v>
      </c>
      <c r="D955" s="164">
        <f>IF(E943=0,0,E943)</f>
        <v>3</v>
      </c>
      <c r="E955" s="162">
        <f>IF(D955=0,0,IF(D955&lt;'Integration Inputs'!$D$79,'Integration Inputs'!$C$91*SUM('Integration Inputs'!$C$66:$H$66),IF(D955&lt;'Integration Inputs'!$F$79,'Integration Inputs'!$D$91*SUM('Integration Inputs'!$C$66:$H$66),'Integration Inputs'!$E$91*SUM('Integration Inputs'!$C$66:$H$66))))</f>
        <v>1.4591495114608914</v>
      </c>
      <c r="F955" s="162">
        <f>E955*D965*D966</f>
        <v>0</v>
      </c>
    </row>
    <row r="956" spans="3:6" x14ac:dyDescent="0.25">
      <c r="C956" s="1" t="s">
        <v>29</v>
      </c>
      <c r="D956" s="164">
        <f>IF(AND(E946=0,E942=0),0,E946*E942)</f>
        <v>3</v>
      </c>
      <c r="E956" s="162">
        <f>IF(D956=0,0,IF(D956&lt;'Integration Inputs'!$D$80,'Integration Inputs'!$C$91*SUM('Integration Inputs'!$C$67:$H$67),IF(D956&lt;'Integration Inputs'!$F$80,'Integration Inputs'!$D$91*SUM('Integration Inputs'!$C$67:$H$67),'Integration Inputs'!$E$91*SUM('Integration Inputs'!$C$67:$H$67))))</f>
        <v>0</v>
      </c>
      <c r="F956" s="162">
        <f>E956*D965*D966</f>
        <v>0</v>
      </c>
    </row>
    <row r="957" spans="3:6" x14ac:dyDescent="0.25">
      <c r="C957" s="1" t="s">
        <v>30</v>
      </c>
      <c r="D957" s="164">
        <f>IF(AND(E941=0,E944=0,E945=0),0,E945*((E941+E944)/2)*3)</f>
        <v>3</v>
      </c>
      <c r="E957" s="162">
        <f>IF(D957=0,0,IF(D957&lt;'Integration Inputs'!$D$81,'Integration Inputs'!$C$91*SUM('Integration Inputs'!$C$68:$H$68),IF(D957&lt;'Integration Inputs'!$F$81,'Integration Inputs'!$D$91*SUM('Integration Inputs'!$C$68:$H$68),'Integration Inputs'!$E$91*SUM('Integration Inputs'!$C$68:$H$68))))</f>
        <v>0</v>
      </c>
      <c r="F957" s="162">
        <f>E957*D965*D966</f>
        <v>0</v>
      </c>
    </row>
    <row r="958" spans="3:6" x14ac:dyDescent="0.25">
      <c r="C958" s="1" t="s">
        <v>31</v>
      </c>
      <c r="D958" s="164">
        <f>IF(AND(E944=0,E947=0),0,E947*E944*3)</f>
        <v>3</v>
      </c>
      <c r="E958" s="162">
        <f>IF(D958=0,0,IF(D958&lt;'Integration Inputs'!$D$82,'Integration Inputs'!$C$91*SUM('Integration Inputs'!$C$69:$H$69),IF(D958&lt;'Integration Inputs'!$F$82,'Integration Inputs'!$D$91*SUM('Integration Inputs'!$C$69:$H$69),'Integration Inputs'!$E$91*SUM('Integration Inputs'!$C$69:$H$69))))</f>
        <v>0</v>
      </c>
      <c r="F958" s="162">
        <f>E958*D965*D966</f>
        <v>0</v>
      </c>
    </row>
    <row r="959" spans="3:6" x14ac:dyDescent="0.25">
      <c r="C959" s="39" t="s">
        <v>32</v>
      </c>
      <c r="D959" s="168">
        <f>IF(AND(E944=0,E948=0),0,(E948*E944*5))</f>
        <v>5</v>
      </c>
      <c r="E959" s="169">
        <f>IF(D959=0,0,IF(D959&lt;'Integration Inputs'!$D$83,'Integration Inputs'!$C$91*SUM('Integration Inputs'!$C$70:$H$70),IF(D959&lt;'Integration Inputs'!$F$83,'Integration Inputs'!$D$91*SUM('Integration Inputs'!$C$70:$H$70),'Integration Inputs'!$E$91*SUM('Integration Inputs'!$C$70:$H$70))))</f>
        <v>0</v>
      </c>
      <c r="F959" s="169">
        <f>E959*D965*D966</f>
        <v>0</v>
      </c>
    </row>
    <row r="960" spans="3:6" x14ac:dyDescent="0.25">
      <c r="C960" s="1" t="s">
        <v>40</v>
      </c>
      <c r="D960" s="164">
        <f>SUM(D952:D953)</f>
        <v>24</v>
      </c>
      <c r="E960" s="162">
        <f>SUM(E952:E953)</f>
        <v>15.942614266471008</v>
      </c>
      <c r="F960" s="162">
        <f>SUM(F952:F953)</f>
        <v>0</v>
      </c>
    </row>
    <row r="961" spans="2:7" x14ac:dyDescent="0.25">
      <c r="C961" s="1" t="s">
        <v>41</v>
      </c>
      <c r="D961" s="164">
        <f>SUM(D954:D955)</f>
        <v>7</v>
      </c>
      <c r="E961" s="162">
        <f>SUM(E954:E955)</f>
        <v>2.3110192960059299</v>
      </c>
      <c r="F961" s="162">
        <f>SUM(F954:F955)</f>
        <v>0</v>
      </c>
    </row>
    <row r="962" spans="2:7" x14ac:dyDescent="0.25">
      <c r="C962" s="39" t="s">
        <v>42</v>
      </c>
      <c r="D962" s="168">
        <f>SUM(D956:D959)</f>
        <v>14</v>
      </c>
      <c r="E962" s="169">
        <f>SUM(E956:E959)</f>
        <v>0</v>
      </c>
      <c r="F962" s="169">
        <f>SUM(F956:F959)</f>
        <v>0</v>
      </c>
    </row>
    <row r="963" spans="2:7" x14ac:dyDescent="0.25">
      <c r="D963" s="164"/>
      <c r="E963" s="162">
        <f>SUM(E952:E959)</f>
        <v>18.253633562476935</v>
      </c>
      <c r="F963" s="162">
        <f>SUM(F952:F959)</f>
        <v>0</v>
      </c>
    </row>
    <row r="964" spans="2:7" ht="15.6" x14ac:dyDescent="0.3">
      <c r="C964" s="171" t="s">
        <v>43</v>
      </c>
      <c r="D964" s="172">
        <f>(AVERAGE(E937:E940)*((E936*5)+(E936*E944))+((AVERAGE(E937:E940)*((E941+E944)/2)*E935)+(E943))+((E946*E942)+(E945*((E941+E944)/2)*3)+(E947*E944*3)+(E948*E944*5)))/3</f>
        <v>15</v>
      </c>
    </row>
    <row r="965" spans="2:7" ht="14.4" x14ac:dyDescent="0.3">
      <c r="C965" s="21" t="s">
        <v>228</v>
      </c>
      <c r="D965" s="179"/>
    </row>
    <row r="966" spans="2:7" x14ac:dyDescent="0.25">
      <c r="C966" s="21" t="s">
        <v>229</v>
      </c>
      <c r="D966" s="185"/>
    </row>
    <row r="967" spans="2:7" ht="15.6" x14ac:dyDescent="0.3">
      <c r="C967" s="171" t="s">
        <v>230</v>
      </c>
      <c r="D967" s="172">
        <f>D964*D965*D966</f>
        <v>0</v>
      </c>
      <c r="E967" s="176">
        <f>SUM(F952:F959)</f>
        <v>0</v>
      </c>
      <c r="F967" s="25" t="s">
        <v>231</v>
      </c>
    </row>
    <row r="969" spans="2:7" x14ac:dyDescent="0.25">
      <c r="B969" s="1" t="str">
        <f>LEFT(B932,2)+1&amp;")."</f>
        <v>27).</v>
      </c>
      <c r="C969" s="149"/>
      <c r="D969" s="149"/>
      <c r="E969" s="149"/>
      <c r="F969" s="149"/>
      <c r="G969" s="149"/>
    </row>
    <row r="970" spans="2:7" x14ac:dyDescent="0.25">
      <c r="C970" s="152" t="s">
        <v>164</v>
      </c>
      <c r="D970" s="152"/>
      <c r="E970" s="153"/>
      <c r="F970" s="153"/>
      <c r="G970" s="153"/>
    </row>
    <row r="971" spans="2:7" ht="17.399999999999999" x14ac:dyDescent="0.3">
      <c r="C971" s="26" t="s">
        <v>170</v>
      </c>
      <c r="D971" s="156" t="s">
        <v>268</v>
      </c>
      <c r="E971" s="157"/>
    </row>
    <row r="972" spans="2:7" x14ac:dyDescent="0.25">
      <c r="C972" s="21" t="s">
        <v>174</v>
      </c>
      <c r="D972" s="59" t="s">
        <v>168</v>
      </c>
      <c r="E972" s="1">
        <f>IF(D972=$I$8,$J$8,IF(D972=$I$9,$J$9,IF(D972=$I$10,$J$10,0)))</f>
        <v>1</v>
      </c>
    </row>
    <row r="973" spans="2:7" x14ac:dyDescent="0.25">
      <c r="C973" s="21" t="s">
        <v>177</v>
      </c>
      <c r="D973" s="59" t="s">
        <v>178</v>
      </c>
      <c r="E973" s="1">
        <f>IF(D973=$I$13,$J$13,IF(D973=$I$14,$J$14,IF(D973=$I$15,$J$15,0)))</f>
        <v>1</v>
      </c>
    </row>
    <row r="974" spans="2:7" x14ac:dyDescent="0.25">
      <c r="C974" s="21" t="s">
        <v>179</v>
      </c>
      <c r="D974" s="59" t="s">
        <v>180</v>
      </c>
      <c r="E974" s="1">
        <f>IF(D974=$I$18,$J$18,IF(D974=$I$19,$J$19,IF(D974=$I$20,$J$20,0)))</f>
        <v>1</v>
      </c>
    </row>
    <row r="975" spans="2:7" x14ac:dyDescent="0.25">
      <c r="C975" s="21" t="s">
        <v>183</v>
      </c>
      <c r="D975" s="59" t="s">
        <v>180</v>
      </c>
      <c r="E975" s="1">
        <f>IF(D975=$I$18,$J$18,IF(D975=$I$19,$J$19,IF(D975=$I$20,$J$20,0)))</f>
        <v>1</v>
      </c>
    </row>
    <row r="976" spans="2:7" x14ac:dyDescent="0.25">
      <c r="C976" s="21" t="s">
        <v>185</v>
      </c>
      <c r="D976" s="59" t="s">
        <v>186</v>
      </c>
      <c r="E976" s="1">
        <f>IF(D976=$I$18,$J$18,IF(D976=$I$19,$J$19,IF(D976=$I$20,$J$20,0)))</f>
        <v>3</v>
      </c>
    </row>
    <row r="977" spans="3:6" x14ac:dyDescent="0.25">
      <c r="C977" s="21" t="s">
        <v>189</v>
      </c>
      <c r="D977" s="59" t="s">
        <v>186</v>
      </c>
      <c r="E977" s="1">
        <f>IF(D977=$I$18,$J$18,IF(D977=$I$19,$J$19,IF(D977=$I$20,$J$20,0)))</f>
        <v>3</v>
      </c>
    </row>
    <row r="978" spans="3:6" x14ac:dyDescent="0.25">
      <c r="C978" s="21" t="s">
        <v>192</v>
      </c>
      <c r="D978" s="59" t="s">
        <v>224</v>
      </c>
      <c r="E978" s="1">
        <f>IF(D978=$I$30,$J$30,IF(D978=$I$31,$J$31,IF(D978=$I$32,$J$32,0)))</f>
        <v>3</v>
      </c>
    </row>
    <row r="979" spans="3:6" x14ac:dyDescent="0.25">
      <c r="C979" s="21" t="s">
        <v>194</v>
      </c>
      <c r="D979" s="59" t="s">
        <v>225</v>
      </c>
      <c r="E979" s="1">
        <f>IF(D979=$L$30,$M$30,IF(D979=$L$31,$M$31,IF(D979=$L$32,$M$32,0)))</f>
        <v>3</v>
      </c>
    </row>
    <row r="980" spans="3:6" x14ac:dyDescent="0.25">
      <c r="C980" s="21" t="s">
        <v>198</v>
      </c>
      <c r="D980" s="59" t="s">
        <v>225</v>
      </c>
      <c r="E980" s="1">
        <f>IF(D980=$L$30,$M$30,IF(D980=$L$31,$M$31,IF(D980=$L$32,$M$32,0)))</f>
        <v>3</v>
      </c>
    </row>
    <row r="981" spans="3:6" x14ac:dyDescent="0.25">
      <c r="C981" s="21" t="s">
        <v>200</v>
      </c>
      <c r="D981" s="59" t="s">
        <v>201</v>
      </c>
      <c r="E981" s="1">
        <f>IF(D981=$I$23,$J$23,IF(D981=$I$24,$J$24,IF(D981=$I$25,$J$25,IF(D981=$I$26,$J$26,IF(D981=$I$27,$J$27,0)))))</f>
        <v>1</v>
      </c>
    </row>
    <row r="982" spans="3:6" x14ac:dyDescent="0.25">
      <c r="C982" s="21" t="s">
        <v>203</v>
      </c>
      <c r="D982" s="59" t="s">
        <v>184</v>
      </c>
      <c r="E982" s="1">
        <f>IF(D982=$L$13,$M$13,IF(D982=$L$14,$M$14,IF(D982=$L$15,$M$15,0)))</f>
        <v>1</v>
      </c>
    </row>
    <row r="983" spans="3:6" x14ac:dyDescent="0.25">
      <c r="C983" s="21" t="s">
        <v>206</v>
      </c>
      <c r="D983" s="59" t="s">
        <v>173</v>
      </c>
      <c r="E983" s="1">
        <f>IF(D983=$L$8,$M$8,IF(D983=$L$9,$M$9,IF(D983=$L$10,$M$10,0)))</f>
        <v>3</v>
      </c>
    </row>
    <row r="984" spans="3:6" x14ac:dyDescent="0.25">
      <c r="C984" s="21" t="s">
        <v>207</v>
      </c>
      <c r="D984" s="59" t="s">
        <v>199</v>
      </c>
      <c r="E984" s="1">
        <f>IF(D984=$L$18,$M$18,IF(D984=$L$19,$M$19,IF(D984=$L$20,$M$20,0)))</f>
        <v>1</v>
      </c>
    </row>
    <row r="985" spans="3:6" x14ac:dyDescent="0.25">
      <c r="C985" s="21" t="s">
        <v>210</v>
      </c>
      <c r="D985" s="59" t="s">
        <v>213</v>
      </c>
      <c r="E985" s="1">
        <f>IF(D985=$L$23,$M$23,IF(D985=$L$24,$M$24,IF(D985=$L$25,$M$25,0)))</f>
        <v>1</v>
      </c>
      <c r="F985" s="1" t="s">
        <v>212</v>
      </c>
    </row>
    <row r="988" spans="3:6" x14ac:dyDescent="0.25">
      <c r="E988" s="39" t="s">
        <v>217</v>
      </c>
      <c r="F988" s="1" t="s">
        <v>218</v>
      </c>
    </row>
    <row r="989" spans="3:6" x14ac:dyDescent="0.25">
      <c r="C989" s="26" t="s">
        <v>25</v>
      </c>
      <c r="D989" s="161">
        <f>IF(AND(E973=0,E974=0,E975=0,E976=0,E977=0),0,E973*5*(AVERAGE(E974:E977)))</f>
        <v>10</v>
      </c>
      <c r="E989" s="162">
        <f>IF(D989=0,0,IF(D989&lt;'Integration Inputs'!$D$76,'Integration Inputs'!$C$91*SUM('Integration Inputs'!$C$63:$H$63),IF(D989&lt;'Integration Inputs'!$F$76,'Integration Inputs'!$D$91*SUM('Integration Inputs'!$C$63:$H$63),'Integration Inputs'!$E$91*SUM('Integration Inputs'!C$63:H$63))))</f>
        <v>12.651149969844976</v>
      </c>
      <c r="F989" s="163">
        <f>E989*D1002*D1003</f>
        <v>0</v>
      </c>
    </row>
    <row r="990" spans="3:6" x14ac:dyDescent="0.25">
      <c r="C990" s="1" t="s">
        <v>26</v>
      </c>
      <c r="D990" s="164">
        <f>IF(AND(E973=0,E974=0,E981=0),0,E973*E981*(AVERAGE(E974:E977)))</f>
        <v>2</v>
      </c>
      <c r="E990" s="162">
        <f>IF(D990=0,0,IF(D990&lt;'Integration Inputs'!$D$77,'Integration Inputs'!$C$91*SUM('Integration Inputs'!$C$64:$H$64),IF(D990&lt;'Integration Inputs'!$F$77,'Integration Inputs'!$D$91*SUM('Integration Inputs'!$C$64:$H$64),'Integration Inputs'!$E$91*SUM('Integration Inputs'!$C$64:$H$64))))</f>
        <v>3.2914642966260312</v>
      </c>
      <c r="F990" s="162">
        <f>E990*D1002*D1003</f>
        <v>0</v>
      </c>
    </row>
    <row r="991" spans="3:6" x14ac:dyDescent="0.25">
      <c r="C991" s="1" t="s">
        <v>27</v>
      </c>
      <c r="D991" s="164">
        <f>IF(AND(E972=0,E974=0,E975=0,E976=0,E977=0,E978=0,,E981=0),0,(AVERAGE(E974:E977)*((E978+E981)/2)*E972))</f>
        <v>4</v>
      </c>
      <c r="E991" s="162">
        <f>IF(D991=0,0,IF(D991&lt;'Integration Inputs'!$D$78,'Integration Inputs'!$C$91*SUM('Integration Inputs'!$C$65:$H$65),IF(D991&lt;'Integration Inputs'!$F$78,'Integration Inputs'!$D$91*SUM('Integration Inputs'!$C$65:$H$65),'Integration Inputs'!$E$91*SUM('Integration Inputs'!$C$65:$H$65))))</f>
        <v>0.85186978454503848</v>
      </c>
      <c r="F991" s="162">
        <f>E991*D1002*D1003</f>
        <v>0</v>
      </c>
    </row>
    <row r="992" spans="3:6" x14ac:dyDescent="0.25">
      <c r="C992" s="1" t="s">
        <v>28</v>
      </c>
      <c r="D992" s="164">
        <f>IF(E980=0,0,E980)</f>
        <v>3</v>
      </c>
      <c r="E992" s="162">
        <f>IF(D992=0,0,IF(D992&lt;'Integration Inputs'!$D$79,'Integration Inputs'!$C$91*SUM('Integration Inputs'!$C$66:$H$66),IF(D992&lt;'Integration Inputs'!$F$79,'Integration Inputs'!$D$91*SUM('Integration Inputs'!$C$66:$H$66),'Integration Inputs'!$E$91*SUM('Integration Inputs'!$C$66:$H$66))))</f>
        <v>1.4591495114608914</v>
      </c>
      <c r="F992" s="162">
        <f>E992*D1002*D1003</f>
        <v>0</v>
      </c>
    </row>
    <row r="993" spans="2:7" x14ac:dyDescent="0.25">
      <c r="C993" s="1" t="s">
        <v>29</v>
      </c>
      <c r="D993" s="164">
        <f>IF(AND(E983=0,E979=0),0,E983*E979)</f>
        <v>9</v>
      </c>
      <c r="E993" s="162">
        <f>IF(D993=0,0,IF(D993&lt;'Integration Inputs'!$D$80,'Integration Inputs'!$C$91*SUM('Integration Inputs'!$C$67:$H$67),IF(D993&lt;'Integration Inputs'!$F$80,'Integration Inputs'!$D$91*SUM('Integration Inputs'!$C$67:$H$67),'Integration Inputs'!$E$91*SUM('Integration Inputs'!$C$67:$H$67))))</f>
        <v>0</v>
      </c>
      <c r="F993" s="162">
        <f>E993*D1002*D1003</f>
        <v>0</v>
      </c>
    </row>
    <row r="994" spans="2:7" x14ac:dyDescent="0.25">
      <c r="C994" s="1" t="s">
        <v>30</v>
      </c>
      <c r="D994" s="164">
        <f>IF(AND(E978=0,E981=0,E982=0),0,E982*((E978+E981)/2)*3)</f>
        <v>6</v>
      </c>
      <c r="E994" s="162">
        <f>IF(D994=0,0,IF(D994&lt;'Integration Inputs'!$D$81,'Integration Inputs'!$C$91*SUM('Integration Inputs'!$C$68:$H$68),IF(D994&lt;'Integration Inputs'!$F$81,'Integration Inputs'!$D$91*SUM('Integration Inputs'!$C$68:$H$68),'Integration Inputs'!$E$91*SUM('Integration Inputs'!$C$68:$H$68))))</f>
        <v>0</v>
      </c>
      <c r="F994" s="162">
        <f>E994*D1002*D1003</f>
        <v>0</v>
      </c>
    </row>
    <row r="995" spans="2:7" x14ac:dyDescent="0.25">
      <c r="C995" s="1" t="s">
        <v>31</v>
      </c>
      <c r="D995" s="164">
        <f>IF(AND(E981=0,E984=0),0,E984*E981*3)</f>
        <v>3</v>
      </c>
      <c r="E995" s="162">
        <f>IF(D995=0,0,IF(D995&lt;'Integration Inputs'!$D$82,'Integration Inputs'!$C$91*SUM('Integration Inputs'!$C$69:$H$69),IF(D995&lt;'Integration Inputs'!$F$82,'Integration Inputs'!$D$91*SUM('Integration Inputs'!$C$69:$H$69),'Integration Inputs'!$E$91*SUM('Integration Inputs'!$C$69:$H$69))))</f>
        <v>0</v>
      </c>
      <c r="F995" s="162">
        <f>E995*D1002*D1003</f>
        <v>0</v>
      </c>
    </row>
    <row r="996" spans="2:7" x14ac:dyDescent="0.25">
      <c r="C996" s="39" t="s">
        <v>32</v>
      </c>
      <c r="D996" s="168">
        <f>IF(AND(E981=0,E985=0),0,(E985*E981*5))</f>
        <v>5</v>
      </c>
      <c r="E996" s="169">
        <f>IF(D996=0,0,IF(D996&lt;'Integration Inputs'!$D$83,'Integration Inputs'!$C$91*SUM('Integration Inputs'!$C$70:$H$70),IF(D996&lt;'Integration Inputs'!$F$83,'Integration Inputs'!$D$91*SUM('Integration Inputs'!$C$70:$H$70),'Integration Inputs'!$E$91*SUM('Integration Inputs'!$C$70:$H$70))))</f>
        <v>0</v>
      </c>
      <c r="F996" s="169">
        <f>E996*D1002*D1003</f>
        <v>0</v>
      </c>
    </row>
    <row r="997" spans="2:7" x14ac:dyDescent="0.25">
      <c r="C997" s="1" t="s">
        <v>40</v>
      </c>
      <c r="D997" s="164">
        <f>SUM(D989:D990)</f>
        <v>12</v>
      </c>
      <c r="E997" s="162">
        <f>SUM(E989:E990)</f>
        <v>15.942614266471008</v>
      </c>
      <c r="F997" s="162">
        <f>SUM(F989:F990)</f>
        <v>0</v>
      </c>
    </row>
    <row r="998" spans="2:7" x14ac:dyDescent="0.25">
      <c r="C998" s="1" t="s">
        <v>41</v>
      </c>
      <c r="D998" s="164">
        <f>SUM(D991:D992)</f>
        <v>7</v>
      </c>
      <c r="E998" s="162">
        <f>SUM(E991:E992)</f>
        <v>2.3110192960059299</v>
      </c>
      <c r="F998" s="162">
        <f>SUM(F991:F992)</f>
        <v>0</v>
      </c>
    </row>
    <row r="999" spans="2:7" x14ac:dyDescent="0.25">
      <c r="C999" s="39" t="s">
        <v>42</v>
      </c>
      <c r="D999" s="168">
        <f>SUM(D993:D996)</f>
        <v>23</v>
      </c>
      <c r="E999" s="169">
        <f>SUM(E993:E996)</f>
        <v>0</v>
      </c>
      <c r="F999" s="169">
        <f>SUM(F993:F996)</f>
        <v>0</v>
      </c>
    </row>
    <row r="1000" spans="2:7" x14ac:dyDescent="0.25">
      <c r="D1000" s="164"/>
      <c r="E1000" s="162">
        <f>SUM(E989:E996)</f>
        <v>18.253633562476935</v>
      </c>
      <c r="F1000" s="162">
        <f>SUM(F989:F996)</f>
        <v>0</v>
      </c>
    </row>
    <row r="1001" spans="2:7" ht="15.6" x14ac:dyDescent="0.3">
      <c r="C1001" s="171" t="s">
        <v>43</v>
      </c>
      <c r="D1001" s="172">
        <f>(AVERAGE(E974:E977)*((E973*5)+(E973*E981))+((AVERAGE(E974:E977)*((E978+E981)/2)*E972)+(E980))+((E983*E979)+(E982*((E978+E981)/2)*3)+(E984*E981*3)+(E985*E981*5)))/3</f>
        <v>14</v>
      </c>
    </row>
    <row r="1002" spans="2:7" ht="14.4" x14ac:dyDescent="0.3">
      <c r="C1002" s="21" t="s">
        <v>228</v>
      </c>
      <c r="D1002" s="179"/>
    </row>
    <row r="1003" spans="2:7" x14ac:dyDescent="0.25">
      <c r="C1003" s="21" t="s">
        <v>229</v>
      </c>
      <c r="D1003" s="185"/>
    </row>
    <row r="1004" spans="2:7" ht="15.6" x14ac:dyDescent="0.3">
      <c r="C1004" s="171" t="s">
        <v>230</v>
      </c>
      <c r="D1004" s="172">
        <f>D1001*D1002*D1003</f>
        <v>0</v>
      </c>
      <c r="E1004" s="176">
        <f>SUM(F989:F996)</f>
        <v>0</v>
      </c>
      <c r="F1004" s="25" t="s">
        <v>231</v>
      </c>
    </row>
    <row r="1006" spans="2:7" x14ac:dyDescent="0.25">
      <c r="B1006" s="1" t="str">
        <f>LEFT(B969,2)+1&amp;")."</f>
        <v>28).</v>
      </c>
      <c r="C1006" s="149"/>
      <c r="D1006" s="149"/>
      <c r="E1006" s="149"/>
      <c r="F1006" s="149"/>
      <c r="G1006" s="149"/>
    </row>
    <row r="1007" spans="2:7" x14ac:dyDescent="0.25">
      <c r="C1007" s="152" t="s">
        <v>164</v>
      </c>
      <c r="D1007" s="152"/>
      <c r="E1007" s="153"/>
      <c r="F1007" s="153"/>
      <c r="G1007" s="153"/>
    </row>
    <row r="1008" spans="2:7" ht="17.399999999999999" x14ac:dyDescent="0.3">
      <c r="C1008" s="26" t="s">
        <v>170</v>
      </c>
      <c r="D1008" s="156" t="s">
        <v>269</v>
      </c>
      <c r="E1008" s="157"/>
    </row>
    <row r="1009" spans="3:6" x14ac:dyDescent="0.25">
      <c r="C1009" s="21" t="s">
        <v>174</v>
      </c>
      <c r="D1009" s="59" t="s">
        <v>175</v>
      </c>
      <c r="E1009" s="1">
        <f>IF(D1009=$I$8,$J$8,IF(D1009=$I$9,$J$9,IF(D1009=$I$10,$J$10,0)))</f>
        <v>3</v>
      </c>
    </row>
    <row r="1010" spans="3:6" x14ac:dyDescent="0.25">
      <c r="C1010" s="21" t="s">
        <v>177</v>
      </c>
      <c r="D1010" s="59" t="s">
        <v>178</v>
      </c>
      <c r="E1010" s="1">
        <f>IF(D1010=$I$13,$J$13,IF(D1010=$I$14,$J$14,IF(D1010=$I$15,$J$15,0)))</f>
        <v>1</v>
      </c>
    </row>
    <row r="1011" spans="3:6" x14ac:dyDescent="0.25">
      <c r="C1011" s="21" t="s">
        <v>179</v>
      </c>
      <c r="D1011" s="59" t="s">
        <v>186</v>
      </c>
      <c r="E1011" s="1">
        <f>IF(D1011=$I$18,$J$18,IF(D1011=$I$19,$J$19,IF(D1011=$I$20,$J$20,0)))</f>
        <v>3</v>
      </c>
    </row>
    <row r="1012" spans="3:6" x14ac:dyDescent="0.25">
      <c r="C1012" s="21" t="s">
        <v>183</v>
      </c>
      <c r="D1012" s="59" t="s">
        <v>186</v>
      </c>
      <c r="E1012" s="1">
        <f>IF(D1012=$I$18,$J$18,IF(D1012=$I$19,$J$19,IF(D1012=$I$20,$J$20,0)))</f>
        <v>3</v>
      </c>
    </row>
    <row r="1013" spans="3:6" x14ac:dyDescent="0.25">
      <c r="C1013" s="21" t="s">
        <v>185</v>
      </c>
      <c r="D1013" s="59" t="s">
        <v>180</v>
      </c>
      <c r="E1013" s="1">
        <f>IF(D1013=$I$18,$J$18,IF(D1013=$I$19,$J$19,IF(D1013=$I$20,$J$20,0)))</f>
        <v>1</v>
      </c>
    </row>
    <row r="1014" spans="3:6" x14ac:dyDescent="0.25">
      <c r="C1014" s="21" t="s">
        <v>189</v>
      </c>
      <c r="D1014" s="59" t="s">
        <v>180</v>
      </c>
      <c r="E1014" s="1">
        <f>IF(D1014=$I$18,$J$18,IF(D1014=$I$19,$J$19,IF(D1014=$I$20,$J$20,0)))</f>
        <v>1</v>
      </c>
    </row>
    <row r="1015" spans="3:6" x14ac:dyDescent="0.25">
      <c r="C1015" s="21" t="s">
        <v>192</v>
      </c>
      <c r="D1015" s="59" t="s">
        <v>224</v>
      </c>
      <c r="E1015" s="1">
        <f>IF(D1015=$I$30,$J$30,IF(D1015=$I$31,$J$31,IF(D1015=$I$32,$J$32,0)))</f>
        <v>3</v>
      </c>
    </row>
    <row r="1016" spans="3:6" x14ac:dyDescent="0.25">
      <c r="C1016" s="21" t="s">
        <v>194</v>
      </c>
      <c r="D1016" s="59" t="s">
        <v>195</v>
      </c>
      <c r="E1016" s="1">
        <f>IF(D1016=$L$30,$M$30,IF(D1016=$L$31,$M$31,IF(D1016=$L$32,$M$32,0)))</f>
        <v>1</v>
      </c>
    </row>
    <row r="1017" spans="3:6" x14ac:dyDescent="0.25">
      <c r="C1017" s="21" t="s">
        <v>198</v>
      </c>
      <c r="D1017" s="59" t="s">
        <v>225</v>
      </c>
      <c r="E1017" s="1">
        <f>IF(D1017=$L$30,$M$30,IF(D1017=$L$31,$M$31,IF(D1017=$L$32,$M$32,0)))</f>
        <v>3</v>
      </c>
    </row>
    <row r="1018" spans="3:6" x14ac:dyDescent="0.25">
      <c r="C1018" s="21" t="s">
        <v>200</v>
      </c>
      <c r="D1018" s="59" t="s">
        <v>201</v>
      </c>
      <c r="E1018" s="1">
        <f>IF(D1018=$I$23,$J$23,IF(D1018=$I$24,$J$24,IF(D1018=$I$25,$J$25,IF(D1018=$I$26,$J$26,IF(D1018=$I$27,$J$27,0)))))</f>
        <v>1</v>
      </c>
    </row>
    <row r="1019" spans="3:6" x14ac:dyDescent="0.25">
      <c r="C1019" s="21" t="s">
        <v>203</v>
      </c>
      <c r="D1019" s="59" t="s">
        <v>184</v>
      </c>
      <c r="E1019" s="1">
        <f>IF(D1019=$L$13,$M$13,IF(D1019=$L$14,$M$14,IF(D1019=$L$15,$M$15,0)))</f>
        <v>1</v>
      </c>
    </row>
    <row r="1020" spans="3:6" x14ac:dyDescent="0.25">
      <c r="C1020" s="21" t="s">
        <v>206</v>
      </c>
      <c r="D1020" s="59" t="s">
        <v>173</v>
      </c>
      <c r="E1020" s="1">
        <f>IF(D1020=$L$8,$M$8,IF(D1020=$L$9,$M$9,IF(D1020=$L$10,$M$10,0)))</f>
        <v>3</v>
      </c>
    </row>
    <row r="1021" spans="3:6" x14ac:dyDescent="0.25">
      <c r="C1021" s="21" t="s">
        <v>207</v>
      </c>
      <c r="D1021" s="59" t="s">
        <v>199</v>
      </c>
      <c r="E1021" s="1">
        <f>IF(D1021=$L$18,$M$18,IF(D1021=$L$19,$M$19,IF(D1021=$L$20,$M$20,0)))</f>
        <v>1</v>
      </c>
    </row>
    <row r="1022" spans="3:6" x14ac:dyDescent="0.25">
      <c r="C1022" s="21" t="s">
        <v>210</v>
      </c>
      <c r="D1022" s="59" t="s">
        <v>213</v>
      </c>
      <c r="E1022" s="1">
        <f>IF(D1022=$L$23,$M$23,IF(D1022=$L$24,$M$24,IF(D1022=$L$25,$M$25,0)))</f>
        <v>1</v>
      </c>
      <c r="F1022" s="1" t="s">
        <v>212</v>
      </c>
    </row>
    <row r="1025" spans="3:6" x14ac:dyDescent="0.25">
      <c r="E1025" s="39" t="s">
        <v>217</v>
      </c>
      <c r="F1025" s="1" t="s">
        <v>218</v>
      </c>
    </row>
    <row r="1026" spans="3:6" x14ac:dyDescent="0.25">
      <c r="C1026" s="26" t="s">
        <v>25</v>
      </c>
      <c r="D1026" s="161">
        <f>IF(AND(E1010=0,E1011=0,E1012=0,E1013=0,E1014=0),0,E1010*5*(AVERAGE(E1011:E1014)))</f>
        <v>10</v>
      </c>
      <c r="E1026" s="162">
        <f>IF(D1026=0,0,IF(D1026&lt;'Integration Inputs'!$D$76,'Integration Inputs'!$C$91*SUM('Integration Inputs'!$C$63:$H$63),IF(D1026&lt;'Integration Inputs'!$F$76,'Integration Inputs'!$D$91*SUM('Integration Inputs'!$C$63:$H$63),'Integration Inputs'!$E$91*SUM('Integration Inputs'!C$63:H$63))))</f>
        <v>12.651149969844976</v>
      </c>
      <c r="F1026" s="163">
        <f>E1026*D1039*D1040</f>
        <v>0</v>
      </c>
    </row>
    <row r="1027" spans="3:6" x14ac:dyDescent="0.25">
      <c r="C1027" s="1" t="s">
        <v>26</v>
      </c>
      <c r="D1027" s="164">
        <f>IF(AND(E1010=0,E1011=0,E1018=0),0,E1010*E1018*(AVERAGE(E1011:E1014)))</f>
        <v>2</v>
      </c>
      <c r="E1027" s="162">
        <f>IF(D1027=0,0,IF(D1027&lt;'Integration Inputs'!$D$77,'Integration Inputs'!$C$91*SUM('Integration Inputs'!$C$64:$H$64),IF(D1027&lt;'Integration Inputs'!$F$77,'Integration Inputs'!$D$91*SUM('Integration Inputs'!$C$64:$H$64),'Integration Inputs'!$E$91*SUM('Integration Inputs'!$C$64:$H$64))))</f>
        <v>3.2914642966260312</v>
      </c>
      <c r="F1027" s="162">
        <f>E1027*D1039*D1040</f>
        <v>0</v>
      </c>
    </row>
    <row r="1028" spans="3:6" x14ac:dyDescent="0.25">
      <c r="C1028" s="1" t="s">
        <v>27</v>
      </c>
      <c r="D1028" s="164">
        <f>IF(AND(E1009=0,E1011=0,E1012=0,E1013=0,E1014=0,E1015=0,,E1018=0),0,(AVERAGE(E1011:E1014)*((E1015+E1018)/2)*E1009))</f>
        <v>12</v>
      </c>
      <c r="E1028" s="162">
        <f>IF(D1028=0,0,IF(D1028&lt;'Integration Inputs'!$D$78,'Integration Inputs'!$C$91*SUM('Integration Inputs'!$C$65:$H$65),IF(D1028&lt;'Integration Inputs'!$F$78,'Integration Inputs'!$D$91*SUM('Integration Inputs'!$C$65:$H$65),'Integration Inputs'!$E$91*SUM('Integration Inputs'!$C$65:$H$65))))</f>
        <v>0.85186978454503848</v>
      </c>
      <c r="F1028" s="162">
        <f>E1028*D1039*D1040</f>
        <v>0</v>
      </c>
    </row>
    <row r="1029" spans="3:6" x14ac:dyDescent="0.25">
      <c r="C1029" s="1" t="s">
        <v>28</v>
      </c>
      <c r="D1029" s="164">
        <f>IF(E1017=0,0,E1017)</f>
        <v>3</v>
      </c>
      <c r="E1029" s="162">
        <f>IF(D1029=0,0,IF(D1029&lt;'Integration Inputs'!$D$79,'Integration Inputs'!$C$91*SUM('Integration Inputs'!$C$66:$H$66),IF(D1029&lt;'Integration Inputs'!$F$79,'Integration Inputs'!$D$91*SUM('Integration Inputs'!$C$66:$H$66),'Integration Inputs'!$E$91*SUM('Integration Inputs'!$C$66:$H$66))))</f>
        <v>1.4591495114608914</v>
      </c>
      <c r="F1029" s="162">
        <f>E1029*D1039*D1040</f>
        <v>0</v>
      </c>
    </row>
    <row r="1030" spans="3:6" x14ac:dyDescent="0.25">
      <c r="C1030" s="1" t="s">
        <v>29</v>
      </c>
      <c r="D1030" s="164">
        <f>IF(AND(E1020=0,E1016=0),0,E1020*E1016)</f>
        <v>3</v>
      </c>
      <c r="E1030" s="162">
        <f>IF(D1030=0,0,IF(D1030&lt;'Integration Inputs'!$D$80,'Integration Inputs'!$C$91*SUM('Integration Inputs'!$C$67:$H$67),IF(D1030&lt;'Integration Inputs'!$F$80,'Integration Inputs'!$D$91*SUM('Integration Inputs'!$C$67:$H$67),'Integration Inputs'!$E$91*SUM('Integration Inputs'!$C$67:$H$67))))</f>
        <v>0</v>
      </c>
      <c r="F1030" s="162">
        <f>E1030*D1039*D1040</f>
        <v>0</v>
      </c>
    </row>
    <row r="1031" spans="3:6" x14ac:dyDescent="0.25">
      <c r="C1031" s="1" t="s">
        <v>30</v>
      </c>
      <c r="D1031" s="164">
        <f>IF(AND(E1015=0,E1018=0,E1019=0),0,E1019*((E1015+E1018)/2)*3)</f>
        <v>6</v>
      </c>
      <c r="E1031" s="162">
        <f>IF(D1031=0,0,IF(D1031&lt;'Integration Inputs'!$D$81,'Integration Inputs'!$C$91*SUM('Integration Inputs'!$C$68:$H$68),IF(D1031&lt;'Integration Inputs'!$F$81,'Integration Inputs'!$D$91*SUM('Integration Inputs'!$C$68:$H$68),'Integration Inputs'!$E$91*SUM('Integration Inputs'!$C$68:$H$68))))</f>
        <v>0</v>
      </c>
      <c r="F1031" s="162">
        <f>E1031*D1039*D1040</f>
        <v>0</v>
      </c>
    </row>
    <row r="1032" spans="3:6" x14ac:dyDescent="0.25">
      <c r="C1032" s="1" t="s">
        <v>31</v>
      </c>
      <c r="D1032" s="164">
        <f>IF(AND(E1018=0,E1021=0),0,E1021*E1018*3)</f>
        <v>3</v>
      </c>
      <c r="E1032" s="162">
        <f>IF(D1032=0,0,IF(D1032&lt;'Integration Inputs'!$D$82,'Integration Inputs'!$C$91*SUM('Integration Inputs'!$C$69:$H$69),IF(D1032&lt;'Integration Inputs'!$F$82,'Integration Inputs'!$D$91*SUM('Integration Inputs'!$C$69:$H$69),'Integration Inputs'!$E$91*SUM('Integration Inputs'!$C$69:$H$69))))</f>
        <v>0</v>
      </c>
      <c r="F1032" s="162">
        <f>E1032*D1039*D1040</f>
        <v>0</v>
      </c>
    </row>
    <row r="1033" spans="3:6" x14ac:dyDescent="0.25">
      <c r="C1033" s="39" t="s">
        <v>32</v>
      </c>
      <c r="D1033" s="168">
        <f>IF(AND(E1018=0,E1022=0),0,(E1022*E1018*5))</f>
        <v>5</v>
      </c>
      <c r="E1033" s="169">
        <f>IF(D1033=0,0,IF(D1033&lt;'Integration Inputs'!$D$83,'Integration Inputs'!$C$91*SUM('Integration Inputs'!$C$70:$H$70),IF(D1033&lt;'Integration Inputs'!$F$83,'Integration Inputs'!$D$91*SUM('Integration Inputs'!$C$70:$H$70),'Integration Inputs'!$E$91*SUM('Integration Inputs'!$C$70:$H$70))))</f>
        <v>0</v>
      </c>
      <c r="F1033" s="169">
        <f>E1033*D1039*D1040</f>
        <v>0</v>
      </c>
    </row>
    <row r="1034" spans="3:6" x14ac:dyDescent="0.25">
      <c r="C1034" s="1" t="s">
        <v>40</v>
      </c>
      <c r="D1034" s="164">
        <f>SUM(D1026:D1027)</f>
        <v>12</v>
      </c>
      <c r="E1034" s="162">
        <f>SUM(E1026:E1027)</f>
        <v>15.942614266471008</v>
      </c>
      <c r="F1034" s="162">
        <f>SUM(F1026:F1027)</f>
        <v>0</v>
      </c>
    </row>
    <row r="1035" spans="3:6" x14ac:dyDescent="0.25">
      <c r="C1035" s="1" t="s">
        <v>41</v>
      </c>
      <c r="D1035" s="164">
        <f>SUM(D1028:D1029)</f>
        <v>15</v>
      </c>
      <c r="E1035" s="162">
        <f>SUM(E1028:E1029)</f>
        <v>2.3110192960059299</v>
      </c>
      <c r="F1035" s="162">
        <f>SUM(F1028:F1029)</f>
        <v>0</v>
      </c>
    </row>
    <row r="1036" spans="3:6" x14ac:dyDescent="0.25">
      <c r="C1036" s="39" t="s">
        <v>42</v>
      </c>
      <c r="D1036" s="168">
        <f>SUM(D1030:D1033)</f>
        <v>17</v>
      </c>
      <c r="E1036" s="169">
        <f>SUM(E1030:E1033)</f>
        <v>0</v>
      </c>
      <c r="F1036" s="169">
        <f>SUM(F1030:F1033)</f>
        <v>0</v>
      </c>
    </row>
    <row r="1037" spans="3:6" x14ac:dyDescent="0.25">
      <c r="D1037" s="164"/>
      <c r="E1037" s="162">
        <f>SUM(E1026:E1033)</f>
        <v>18.253633562476935</v>
      </c>
      <c r="F1037" s="162">
        <f>SUM(F1026:F1033)</f>
        <v>0</v>
      </c>
    </row>
    <row r="1038" spans="3:6" ht="15.6" x14ac:dyDescent="0.3">
      <c r="C1038" s="171" t="s">
        <v>43</v>
      </c>
      <c r="D1038" s="172">
        <f>(AVERAGE(E1011:E1014)*((E1010*5)+(E1010*E1018))+((AVERAGE(E1011:E1014)*((E1015+E1018)/2)*E1009)+(E1017))+((E1020*E1016)+(E1019*((E1015+E1018)/2)*3)+(E1021*E1018*3)+(E1022*E1018*5)))/3</f>
        <v>14.666666666666666</v>
      </c>
    </row>
    <row r="1039" spans="3:6" ht="14.4" x14ac:dyDescent="0.3">
      <c r="C1039" s="21" t="s">
        <v>228</v>
      </c>
      <c r="D1039" s="179"/>
    </row>
    <row r="1040" spans="3:6" x14ac:dyDescent="0.25">
      <c r="C1040" s="21" t="s">
        <v>229</v>
      </c>
      <c r="D1040" s="185"/>
    </row>
    <row r="1041" spans="2:7" ht="15.6" x14ac:dyDescent="0.3">
      <c r="C1041" s="171" t="s">
        <v>230</v>
      </c>
      <c r="D1041" s="172">
        <f>D1038*D1039*D1040</f>
        <v>0</v>
      </c>
      <c r="E1041" s="176">
        <f>SUM(F1026:F1033)</f>
        <v>0</v>
      </c>
      <c r="F1041" s="25" t="s">
        <v>231</v>
      </c>
    </row>
    <row r="1043" spans="2:7" x14ac:dyDescent="0.25">
      <c r="B1043" s="1" t="str">
        <f>LEFT(B1006,2)+1&amp;")."</f>
        <v>29).</v>
      </c>
      <c r="C1043" s="149"/>
      <c r="D1043" s="149"/>
      <c r="E1043" s="149"/>
      <c r="F1043" s="149"/>
      <c r="G1043" s="149"/>
    </row>
    <row r="1044" spans="2:7" x14ac:dyDescent="0.25">
      <c r="C1044" s="152" t="s">
        <v>164</v>
      </c>
      <c r="D1044" s="152"/>
      <c r="E1044" s="153"/>
      <c r="F1044" s="153"/>
      <c r="G1044" s="153"/>
    </row>
    <row r="1045" spans="2:7" ht="17.399999999999999" x14ac:dyDescent="0.3">
      <c r="C1045" s="26" t="s">
        <v>170</v>
      </c>
      <c r="D1045" s="156" t="s">
        <v>270</v>
      </c>
      <c r="E1045" s="157"/>
    </row>
    <row r="1046" spans="2:7" x14ac:dyDescent="0.25">
      <c r="C1046" s="21" t="s">
        <v>174</v>
      </c>
      <c r="D1046" s="59" t="s">
        <v>168</v>
      </c>
      <c r="E1046" s="1">
        <f>IF(D1046=$I$8,$J$8,IF(D1046=$I$9,$J$9,IF(D1046=$I$10,$J$10,0)))</f>
        <v>1</v>
      </c>
    </row>
    <row r="1047" spans="2:7" x14ac:dyDescent="0.25">
      <c r="C1047" s="21" t="s">
        <v>177</v>
      </c>
      <c r="D1047" s="59" t="s">
        <v>178</v>
      </c>
      <c r="E1047" s="1">
        <f>IF(D1047=$I$13,$J$13,IF(D1047=$I$14,$J$14,IF(D1047=$I$15,$J$15,0)))</f>
        <v>1</v>
      </c>
    </row>
    <row r="1048" spans="2:7" x14ac:dyDescent="0.25">
      <c r="C1048" s="21" t="s">
        <v>179</v>
      </c>
      <c r="D1048" s="59" t="s">
        <v>186</v>
      </c>
      <c r="E1048" s="1">
        <f>IF(D1048=$I$18,$J$18,IF(D1048=$I$19,$J$19,IF(D1048=$I$20,$J$20,0)))</f>
        <v>3</v>
      </c>
    </row>
    <row r="1049" spans="2:7" x14ac:dyDescent="0.25">
      <c r="C1049" s="21" t="s">
        <v>183</v>
      </c>
      <c r="D1049" s="59" t="s">
        <v>186</v>
      </c>
      <c r="E1049" s="1">
        <f>IF(D1049=$I$18,$J$18,IF(D1049=$I$19,$J$19,IF(D1049=$I$20,$J$20,0)))</f>
        <v>3</v>
      </c>
    </row>
    <row r="1050" spans="2:7" x14ac:dyDescent="0.25">
      <c r="C1050" s="21" t="s">
        <v>185</v>
      </c>
      <c r="D1050" s="59" t="s">
        <v>180</v>
      </c>
      <c r="E1050" s="1">
        <f>IF(D1050=$I$18,$J$18,IF(D1050=$I$19,$J$19,IF(D1050=$I$20,$J$20,0)))</f>
        <v>1</v>
      </c>
    </row>
    <row r="1051" spans="2:7" x14ac:dyDescent="0.25">
      <c r="C1051" s="21" t="s">
        <v>189</v>
      </c>
      <c r="D1051" s="59" t="s">
        <v>180</v>
      </c>
      <c r="E1051" s="1">
        <f>IF(D1051=$I$18,$J$18,IF(D1051=$I$19,$J$19,IF(D1051=$I$20,$J$20,0)))</f>
        <v>1</v>
      </c>
    </row>
    <row r="1052" spans="2:7" x14ac:dyDescent="0.25">
      <c r="C1052" s="21" t="s">
        <v>192</v>
      </c>
      <c r="D1052" s="59" t="s">
        <v>193</v>
      </c>
      <c r="E1052" s="1">
        <f>IF(D1052=$I$30,$J$30,IF(D1052=$I$31,$J$31,IF(D1052=$I$32,$J$32,0)))</f>
        <v>1</v>
      </c>
    </row>
    <row r="1053" spans="2:7" x14ac:dyDescent="0.25">
      <c r="C1053" s="21" t="s">
        <v>194</v>
      </c>
      <c r="D1053" s="59" t="s">
        <v>225</v>
      </c>
      <c r="E1053" s="1">
        <f>IF(D1053=$L$30,$M$30,IF(D1053=$L$31,$M$31,IF(D1053=$L$32,$M$32,0)))</f>
        <v>3</v>
      </c>
    </row>
    <row r="1054" spans="2:7" x14ac:dyDescent="0.25">
      <c r="C1054" s="21" t="s">
        <v>198</v>
      </c>
      <c r="D1054" s="59" t="s">
        <v>227</v>
      </c>
      <c r="E1054" s="1">
        <f>IF(D1054=$L$30,$M$30,IF(D1054=$L$31,$M$31,IF(D1054=$L$32,$M$32,0)))</f>
        <v>5</v>
      </c>
    </row>
    <row r="1055" spans="2:7" x14ac:dyDescent="0.25">
      <c r="C1055" s="21" t="s">
        <v>200</v>
      </c>
      <c r="D1055" s="59" t="s">
        <v>201</v>
      </c>
      <c r="E1055" s="1">
        <f>IF(D1055=$I$23,$J$23,IF(D1055=$I$24,$J$24,IF(D1055=$I$25,$J$25,IF(D1055=$I$26,$J$26,IF(D1055=$I$27,$J$27,0)))))</f>
        <v>1</v>
      </c>
      <c r="F1055" s="1" t="s">
        <v>243</v>
      </c>
    </row>
    <row r="1056" spans="2:7" x14ac:dyDescent="0.25">
      <c r="C1056" s="21" t="s">
        <v>203</v>
      </c>
      <c r="D1056" s="59" t="s">
        <v>184</v>
      </c>
      <c r="E1056" s="1">
        <f>IF(D1056=$L$13,$M$13,IF(D1056=$L$14,$M$14,IF(D1056=$L$15,$M$15,0)))</f>
        <v>1</v>
      </c>
    </row>
    <row r="1057" spans="3:6" x14ac:dyDescent="0.25">
      <c r="C1057" s="21" t="s">
        <v>206</v>
      </c>
      <c r="D1057" s="59" t="s">
        <v>173</v>
      </c>
      <c r="E1057" s="1">
        <f>IF(D1057=$L$8,$M$8,IF(D1057=$L$9,$M$9,IF(D1057=$L$10,$M$10,0)))</f>
        <v>3</v>
      </c>
    </row>
    <row r="1058" spans="3:6" x14ac:dyDescent="0.25">
      <c r="C1058" s="21" t="s">
        <v>207</v>
      </c>
      <c r="D1058" s="59" t="s">
        <v>199</v>
      </c>
      <c r="E1058" s="1">
        <f>IF(D1058=$L$18,$M$18,IF(D1058=$L$19,$M$19,IF(D1058=$L$20,$M$20,0)))</f>
        <v>1</v>
      </c>
    </row>
    <row r="1059" spans="3:6" x14ac:dyDescent="0.25">
      <c r="C1059" s="21" t="s">
        <v>210</v>
      </c>
      <c r="D1059" s="59" t="s">
        <v>213</v>
      </c>
      <c r="E1059" s="1">
        <f>IF(D1059=$L$23,$M$23,IF(D1059=$L$24,$M$24,IF(D1059=$L$25,$M$25,0)))</f>
        <v>1</v>
      </c>
      <c r="F1059" s="1" t="s">
        <v>212</v>
      </c>
    </row>
    <row r="1062" spans="3:6" x14ac:dyDescent="0.25">
      <c r="E1062" s="39" t="s">
        <v>217</v>
      </c>
      <c r="F1062" s="1" t="s">
        <v>218</v>
      </c>
    </row>
    <row r="1063" spans="3:6" x14ac:dyDescent="0.25">
      <c r="C1063" s="26" t="s">
        <v>25</v>
      </c>
      <c r="D1063" s="161">
        <f>IF(AND(E1047=0,E1048=0,E1049=0,E1050=0,E1051=0),0,E1047*5*(AVERAGE(E1048:E1051)))</f>
        <v>10</v>
      </c>
      <c r="E1063" s="162">
        <f>IF(D1063=0,0,IF(D1063&lt;'Integration Inputs'!$D$76,'Integration Inputs'!$C$91*SUM('Integration Inputs'!$C$63:$H$63),IF(D1063&lt;'Integration Inputs'!$F$76,'Integration Inputs'!$D$91*SUM('Integration Inputs'!$C$63:$H$63),'Integration Inputs'!$E$91*SUM('Integration Inputs'!C$63:H$63))))</f>
        <v>12.651149969844976</v>
      </c>
      <c r="F1063" s="163">
        <f>E1063*D1076*D1077</f>
        <v>0</v>
      </c>
    </row>
    <row r="1064" spans="3:6" x14ac:dyDescent="0.25">
      <c r="C1064" s="1" t="s">
        <v>26</v>
      </c>
      <c r="D1064" s="164">
        <f>IF(AND(E1047=0,E1048=0,E1055=0),0,E1047*E1055*(AVERAGE(E1048:E1051)))</f>
        <v>2</v>
      </c>
      <c r="E1064" s="162">
        <f>IF(D1064=0,0,IF(D1064&lt;'Integration Inputs'!$D$77,'Integration Inputs'!$C$91*SUM('Integration Inputs'!$C$64:$H$64),IF(D1064&lt;'Integration Inputs'!$F$77,'Integration Inputs'!$D$91*SUM('Integration Inputs'!$C$64:$H$64),'Integration Inputs'!$E$91*SUM('Integration Inputs'!$C$64:$H$64))))</f>
        <v>3.2914642966260312</v>
      </c>
      <c r="F1064" s="162">
        <f>E1064*D1076*D1077</f>
        <v>0</v>
      </c>
    </row>
    <row r="1065" spans="3:6" x14ac:dyDescent="0.25">
      <c r="C1065" s="1" t="s">
        <v>27</v>
      </c>
      <c r="D1065" s="164">
        <f>IF(AND(E1046=0,E1048=0,E1049=0,E1050=0,E1051=0,E1052=0,,E1055=0),0,(AVERAGE(E1048:E1051)*((E1052+E1055)/2)*E1046))</f>
        <v>2</v>
      </c>
      <c r="E1065" s="162">
        <f>IF(D1065=0,0,IF(D1065&lt;'Integration Inputs'!$D$78,'Integration Inputs'!$C$91*SUM('Integration Inputs'!$C$65:$H$65),IF(D1065&lt;'Integration Inputs'!$F$78,'Integration Inputs'!$D$91*SUM('Integration Inputs'!$C$65:$H$65),'Integration Inputs'!$E$91*SUM('Integration Inputs'!$C$65:$H$65))))</f>
        <v>0.85186978454503848</v>
      </c>
      <c r="F1065" s="162">
        <f>E1065*D1076*D1077</f>
        <v>0</v>
      </c>
    </row>
    <row r="1066" spans="3:6" x14ac:dyDescent="0.25">
      <c r="C1066" s="1" t="s">
        <v>28</v>
      </c>
      <c r="D1066" s="164">
        <f>IF(E1054=0,0,E1054)</f>
        <v>5</v>
      </c>
      <c r="E1066" s="162">
        <f>IF(D1066=0,0,IF(D1066&lt;'Integration Inputs'!$D$79,'Integration Inputs'!$C$91*SUM('Integration Inputs'!$C$66:$H$66),IF(D1066&lt;'Integration Inputs'!$F$79,'Integration Inputs'!$D$91*SUM('Integration Inputs'!$C$66:$H$66),'Integration Inputs'!$E$91*SUM('Integration Inputs'!$C$66:$H$66))))</f>
        <v>1.4591495114608914</v>
      </c>
      <c r="F1066" s="162">
        <f>E1066*D1076*D1077</f>
        <v>0</v>
      </c>
    </row>
    <row r="1067" spans="3:6" x14ac:dyDescent="0.25">
      <c r="C1067" s="1" t="s">
        <v>29</v>
      </c>
      <c r="D1067" s="164">
        <f>IF(AND(E1057=0,E1053=0),0,E1057*E1053)</f>
        <v>9</v>
      </c>
      <c r="E1067" s="162">
        <f>IF(D1067=0,0,IF(D1067&lt;'Integration Inputs'!$D$80,'Integration Inputs'!$C$91*SUM('Integration Inputs'!$C$67:$H$67),IF(D1067&lt;'Integration Inputs'!$F$80,'Integration Inputs'!$D$91*SUM('Integration Inputs'!$C$67:$H$67),'Integration Inputs'!$E$91*SUM('Integration Inputs'!$C$67:$H$67))))</f>
        <v>0</v>
      </c>
      <c r="F1067" s="162">
        <f>E1067*D1076*D1077</f>
        <v>0</v>
      </c>
    </row>
    <row r="1068" spans="3:6" x14ac:dyDescent="0.25">
      <c r="C1068" s="1" t="s">
        <v>30</v>
      </c>
      <c r="D1068" s="164">
        <f>IF(AND(E1052=0,E1055=0,E1056=0),0,E1056*((E1052+E1055)/2)*3)</f>
        <v>3</v>
      </c>
      <c r="E1068" s="162">
        <f>IF(D1068=0,0,IF(D1068&lt;'Integration Inputs'!$D$81,'Integration Inputs'!$C$91*SUM('Integration Inputs'!$C$68:$H$68),IF(D1068&lt;'Integration Inputs'!$F$81,'Integration Inputs'!$D$91*SUM('Integration Inputs'!$C$68:$H$68),'Integration Inputs'!$E$91*SUM('Integration Inputs'!$C$68:$H$68))))</f>
        <v>0</v>
      </c>
      <c r="F1068" s="162">
        <f>E1068*D1076*D1077</f>
        <v>0</v>
      </c>
    </row>
    <row r="1069" spans="3:6" x14ac:dyDescent="0.25">
      <c r="C1069" s="1" t="s">
        <v>31</v>
      </c>
      <c r="D1069" s="164">
        <f>IF(AND(E1055=0,E1058=0),0,E1058*E1055*3)</f>
        <v>3</v>
      </c>
      <c r="E1069" s="162">
        <f>IF(D1069=0,0,IF(D1069&lt;'Integration Inputs'!$D$82,'Integration Inputs'!$C$91*SUM('Integration Inputs'!$C$69:$H$69),IF(D1069&lt;'Integration Inputs'!$F$82,'Integration Inputs'!$D$91*SUM('Integration Inputs'!$C$69:$H$69),'Integration Inputs'!$E$91*SUM('Integration Inputs'!$C$69:$H$69))))</f>
        <v>0</v>
      </c>
      <c r="F1069" s="162">
        <f>E1069*D1076*D1077</f>
        <v>0</v>
      </c>
    </row>
    <row r="1070" spans="3:6" x14ac:dyDescent="0.25">
      <c r="C1070" s="39" t="s">
        <v>32</v>
      </c>
      <c r="D1070" s="168">
        <f>IF(AND(E1055=0,E1059=0),0,(E1059*E1055*5))</f>
        <v>5</v>
      </c>
      <c r="E1070" s="169">
        <f>IF(D1070=0,0,IF(D1070&lt;'Integration Inputs'!$D$83,'Integration Inputs'!$C$91*SUM('Integration Inputs'!$C$70:$H$70),IF(D1070&lt;'Integration Inputs'!$F$83,'Integration Inputs'!$D$91*SUM('Integration Inputs'!$C$70:$H$70),'Integration Inputs'!$E$91*SUM('Integration Inputs'!$C$70:$H$70))))</f>
        <v>0</v>
      </c>
      <c r="F1070" s="169">
        <f>E1070*D1076*D1077</f>
        <v>0</v>
      </c>
    </row>
    <row r="1071" spans="3:6" x14ac:dyDescent="0.25">
      <c r="C1071" s="1" t="s">
        <v>40</v>
      </c>
      <c r="D1071" s="164">
        <f>SUM(D1063:D1064)</f>
        <v>12</v>
      </c>
      <c r="E1071" s="162">
        <f>SUM(E1063:E1064)</f>
        <v>15.942614266471008</v>
      </c>
      <c r="F1071" s="162">
        <f>SUM(F1063:F1064)</f>
        <v>0</v>
      </c>
    </row>
    <row r="1072" spans="3:6" x14ac:dyDescent="0.25">
      <c r="C1072" s="1" t="s">
        <v>41</v>
      </c>
      <c r="D1072" s="164">
        <f>SUM(D1065:D1066)</f>
        <v>7</v>
      </c>
      <c r="E1072" s="162">
        <f>SUM(E1065:E1066)</f>
        <v>2.3110192960059299</v>
      </c>
      <c r="F1072" s="162">
        <f>SUM(F1065:F1066)</f>
        <v>0</v>
      </c>
    </row>
    <row r="1073" spans="2:7" x14ac:dyDescent="0.25">
      <c r="C1073" s="39" t="s">
        <v>42</v>
      </c>
      <c r="D1073" s="168">
        <f>SUM(D1067:D1070)</f>
        <v>20</v>
      </c>
      <c r="E1073" s="169">
        <f>SUM(E1067:E1070)</f>
        <v>0</v>
      </c>
      <c r="F1073" s="169">
        <f>SUM(F1067:F1070)</f>
        <v>0</v>
      </c>
    </row>
    <row r="1074" spans="2:7" x14ac:dyDescent="0.25">
      <c r="D1074" s="164"/>
      <c r="E1074" s="162">
        <f>SUM(E1063:E1070)</f>
        <v>18.253633562476935</v>
      </c>
      <c r="F1074" s="162">
        <f>SUM(F1063:F1070)</f>
        <v>0</v>
      </c>
    </row>
    <row r="1075" spans="2:7" ht="15.6" x14ac:dyDescent="0.3">
      <c r="C1075" s="171" t="s">
        <v>43</v>
      </c>
      <c r="D1075" s="172">
        <f>(AVERAGE(E1048:E1051)*((E1047*5)+(E1047*E1055))+((AVERAGE(E1048:E1051)*((E1052+E1055)/2)*E1046)+(E1054))+((E1057*E1053)+(E1056*((E1052+E1055)/2)*3)+(E1058*E1055*3)+(E1059*E1055*5)))/3</f>
        <v>13</v>
      </c>
    </row>
    <row r="1076" spans="2:7" ht="14.4" x14ac:dyDescent="0.3">
      <c r="C1076" s="21" t="s">
        <v>228</v>
      </c>
      <c r="D1076" s="179"/>
    </row>
    <row r="1077" spans="2:7" x14ac:dyDescent="0.25">
      <c r="C1077" s="21" t="s">
        <v>229</v>
      </c>
      <c r="D1077" s="185"/>
    </row>
    <row r="1078" spans="2:7" ht="15.6" x14ac:dyDescent="0.3">
      <c r="C1078" s="171" t="s">
        <v>230</v>
      </c>
      <c r="D1078" s="172">
        <f>D1075*D1076*D1077</f>
        <v>0</v>
      </c>
      <c r="E1078" s="176">
        <f>SUM(F1063:F1070)</f>
        <v>0</v>
      </c>
      <c r="F1078" s="25" t="s">
        <v>231</v>
      </c>
    </row>
    <row r="1080" spans="2:7" x14ac:dyDescent="0.25">
      <c r="B1080" s="1" t="str">
        <f>LEFT(B1043,2)+1&amp;")."</f>
        <v>30).</v>
      </c>
      <c r="C1080" s="149"/>
      <c r="D1080" s="149"/>
      <c r="E1080" s="149"/>
      <c r="F1080" s="149"/>
      <c r="G1080" s="149"/>
    </row>
    <row r="1081" spans="2:7" x14ac:dyDescent="0.25">
      <c r="C1081" s="152" t="s">
        <v>164</v>
      </c>
      <c r="D1081" s="152"/>
      <c r="E1081" s="153"/>
      <c r="F1081" s="153"/>
      <c r="G1081" s="153"/>
    </row>
    <row r="1082" spans="2:7" ht="17.399999999999999" x14ac:dyDescent="0.3">
      <c r="C1082" s="26" t="s">
        <v>170</v>
      </c>
      <c r="D1082" s="156" t="s">
        <v>271</v>
      </c>
      <c r="E1082" s="157"/>
    </row>
    <row r="1083" spans="2:7" x14ac:dyDescent="0.25">
      <c r="C1083" s="21" t="s">
        <v>174</v>
      </c>
      <c r="D1083" s="59" t="s">
        <v>168</v>
      </c>
      <c r="E1083" s="1">
        <f>IF(D1083=$I$8,$J$8,IF(D1083=$I$9,$J$9,IF(D1083=$I$10,$J$10,0)))</f>
        <v>1</v>
      </c>
    </row>
    <row r="1084" spans="2:7" x14ac:dyDescent="0.25">
      <c r="C1084" s="21" t="s">
        <v>177</v>
      </c>
      <c r="D1084" s="59" t="s">
        <v>178</v>
      </c>
      <c r="E1084" s="1">
        <f>IF(D1084=$I$13,$J$13,IF(D1084=$I$14,$J$14,IF(D1084=$I$15,$J$15,0)))</f>
        <v>1</v>
      </c>
    </row>
    <row r="1085" spans="2:7" x14ac:dyDescent="0.25">
      <c r="C1085" s="21" t="s">
        <v>179</v>
      </c>
      <c r="D1085" s="59" t="s">
        <v>186</v>
      </c>
      <c r="E1085" s="1">
        <f>IF(D1085=$I$18,$J$18,IF(D1085=$I$19,$J$19,IF(D1085=$I$20,$J$20,0)))</f>
        <v>3</v>
      </c>
    </row>
    <row r="1086" spans="2:7" x14ac:dyDescent="0.25">
      <c r="C1086" s="21" t="s">
        <v>183</v>
      </c>
      <c r="D1086" s="59" t="s">
        <v>186</v>
      </c>
      <c r="E1086" s="1">
        <f>IF(D1086=$I$18,$J$18,IF(D1086=$I$19,$J$19,IF(D1086=$I$20,$J$20,0)))</f>
        <v>3</v>
      </c>
    </row>
    <row r="1087" spans="2:7" x14ac:dyDescent="0.25">
      <c r="C1087" s="21" t="s">
        <v>185</v>
      </c>
      <c r="D1087" s="59" t="s">
        <v>186</v>
      </c>
      <c r="E1087" s="1">
        <f>IF(D1087=$I$18,$J$18,IF(D1087=$I$19,$J$19,IF(D1087=$I$20,$J$20,0)))</f>
        <v>3</v>
      </c>
    </row>
    <row r="1088" spans="2:7" x14ac:dyDescent="0.25">
      <c r="C1088" s="21" t="s">
        <v>189</v>
      </c>
      <c r="D1088" s="59" t="s">
        <v>180</v>
      </c>
      <c r="E1088" s="1">
        <f>IF(D1088=$I$18,$J$18,IF(D1088=$I$19,$J$19,IF(D1088=$I$20,$J$20,0)))</f>
        <v>1</v>
      </c>
    </row>
    <row r="1089" spans="3:6" x14ac:dyDescent="0.25">
      <c r="C1089" s="21" t="s">
        <v>192</v>
      </c>
      <c r="D1089" s="59" t="s">
        <v>224</v>
      </c>
      <c r="E1089" s="1">
        <f>IF(D1089=$I$30,$J$30,IF(D1089=$I$31,$J$31,IF(D1089=$I$32,$J$32,0)))</f>
        <v>3</v>
      </c>
    </row>
    <row r="1090" spans="3:6" x14ac:dyDescent="0.25">
      <c r="C1090" s="21" t="s">
        <v>194</v>
      </c>
      <c r="D1090" s="59" t="s">
        <v>195</v>
      </c>
      <c r="E1090" s="1">
        <f>IF(D1090=$L$30,$M$30,IF(D1090=$L$31,$M$31,IF(D1090=$L$32,$M$32,0)))</f>
        <v>1</v>
      </c>
    </row>
    <row r="1091" spans="3:6" x14ac:dyDescent="0.25">
      <c r="C1091" s="21" t="s">
        <v>198</v>
      </c>
      <c r="D1091" s="59" t="s">
        <v>195</v>
      </c>
      <c r="E1091" s="1">
        <f>IF(D1091=$L$30,$M$30,IF(D1091=$L$31,$M$31,IF(D1091=$L$32,$M$32,0)))</f>
        <v>1</v>
      </c>
    </row>
    <row r="1092" spans="3:6" x14ac:dyDescent="0.25">
      <c r="C1092" s="21" t="s">
        <v>200</v>
      </c>
      <c r="D1092" s="59" t="s">
        <v>201</v>
      </c>
      <c r="E1092" s="1">
        <f>IF(D1092=$I$23,$J$23,IF(D1092=$I$24,$J$24,IF(D1092=$I$25,$J$25,IF(D1092=$I$26,$J$26,IF(D1092=$I$27,$J$27,0)))))</f>
        <v>1</v>
      </c>
    </row>
    <row r="1093" spans="3:6" x14ac:dyDescent="0.25">
      <c r="C1093" s="21" t="s">
        <v>203</v>
      </c>
      <c r="D1093" s="59" t="s">
        <v>184</v>
      </c>
      <c r="E1093" s="1">
        <f>IF(D1093=$L$13,$M$13,IF(D1093=$L$14,$M$14,IF(D1093=$L$15,$M$15,0)))</f>
        <v>1</v>
      </c>
    </row>
    <row r="1094" spans="3:6" x14ac:dyDescent="0.25">
      <c r="C1094" s="21" t="s">
        <v>206</v>
      </c>
      <c r="D1094" s="59" t="s">
        <v>176</v>
      </c>
      <c r="E1094" s="1">
        <f>IF(D1094=$L$8,$M$8,IF(D1094=$L$9,$M$9,IF(D1094=$L$10,$M$10,0)))</f>
        <v>5</v>
      </c>
    </row>
    <row r="1095" spans="3:6" x14ac:dyDescent="0.25">
      <c r="C1095" s="21" t="s">
        <v>207</v>
      </c>
      <c r="D1095" s="59" t="s">
        <v>202</v>
      </c>
      <c r="E1095" s="1">
        <f>IF(D1095=$L$18,$M$18,IF(D1095=$L$19,$M$19,IF(D1095=$L$20,$M$20,0)))</f>
        <v>3</v>
      </c>
    </row>
    <row r="1096" spans="3:6" x14ac:dyDescent="0.25">
      <c r="C1096" s="21" t="s">
        <v>210</v>
      </c>
      <c r="D1096" s="59" t="s">
        <v>213</v>
      </c>
      <c r="E1096" s="1">
        <f>IF(D1096=$L$23,$M$23,IF(D1096=$L$24,$M$24,IF(D1096=$L$25,$M$25,0)))</f>
        <v>1</v>
      </c>
    </row>
    <row r="1099" spans="3:6" x14ac:dyDescent="0.25">
      <c r="E1099" s="39" t="s">
        <v>217</v>
      </c>
      <c r="F1099" s="1" t="s">
        <v>218</v>
      </c>
    </row>
    <row r="1100" spans="3:6" x14ac:dyDescent="0.25">
      <c r="C1100" s="26" t="s">
        <v>25</v>
      </c>
      <c r="D1100" s="161">
        <f>IF(AND(E1084=0,E1085=0,E1086=0,E1087=0,E1088=0),0,E1084*5*(AVERAGE(E1085:E1088)))</f>
        <v>12.5</v>
      </c>
      <c r="E1100" s="162">
        <f>IF(D1100=0,0,IF(D1100&lt;'Integration Inputs'!$D$76,'Integration Inputs'!$C$91*SUM('Integration Inputs'!$C$63:$H$63),IF(D1100&lt;'Integration Inputs'!$F$76,'Integration Inputs'!$D$91*SUM('Integration Inputs'!$C$63:$H$63),'Integration Inputs'!$E$91*SUM('Integration Inputs'!C$63:H$63))))</f>
        <v>12.651149969844976</v>
      </c>
      <c r="F1100" s="163">
        <f>E1100*D1113*D1114</f>
        <v>0</v>
      </c>
    </row>
    <row r="1101" spans="3:6" x14ac:dyDescent="0.25">
      <c r="C1101" s="1" t="s">
        <v>26</v>
      </c>
      <c r="D1101" s="164">
        <f>IF(AND(E1084=0,E1085=0,E1092=0),0,E1084*E1092*(AVERAGE(E1085:E1088)))</f>
        <v>2.5</v>
      </c>
      <c r="E1101" s="162">
        <f>IF(D1101=0,0,IF(D1101&lt;'Integration Inputs'!$D$77,'Integration Inputs'!$C$91*SUM('Integration Inputs'!$C$64:$H$64),IF(D1101&lt;'Integration Inputs'!$F$77,'Integration Inputs'!$D$91*SUM('Integration Inputs'!$C$64:$H$64),'Integration Inputs'!$E$91*SUM('Integration Inputs'!$C$64:$H$64))))</f>
        <v>3.2914642966260312</v>
      </c>
      <c r="F1101" s="162">
        <f>E1101*D1113*D1114</f>
        <v>0</v>
      </c>
    </row>
    <row r="1102" spans="3:6" x14ac:dyDescent="0.25">
      <c r="C1102" s="1" t="s">
        <v>27</v>
      </c>
      <c r="D1102" s="164">
        <f>IF(AND(E1083=0,E1085=0,E1086=0,E1087=0,E1088=0,E1089=0,,E1092=0),0,(AVERAGE(E1085:E1088)*((E1089+E1092)/2)*E1083))</f>
        <v>5</v>
      </c>
      <c r="E1102" s="162">
        <f>IF(D1102=0,0,IF(D1102&lt;'Integration Inputs'!$D$78,'Integration Inputs'!$C$91*SUM('Integration Inputs'!$C$65:$H$65),IF(D1102&lt;'Integration Inputs'!$F$78,'Integration Inputs'!$D$91*SUM('Integration Inputs'!$C$65:$H$65),'Integration Inputs'!$E$91*SUM('Integration Inputs'!$C$65:$H$65))))</f>
        <v>0.85186978454503848</v>
      </c>
      <c r="F1102" s="162">
        <f>E1102*D1113*D1114</f>
        <v>0</v>
      </c>
    </row>
    <row r="1103" spans="3:6" x14ac:dyDescent="0.25">
      <c r="C1103" s="1" t="s">
        <v>28</v>
      </c>
      <c r="D1103" s="164">
        <f>IF(E1091=0,0,E1091)</f>
        <v>1</v>
      </c>
      <c r="E1103" s="162">
        <f>IF(D1103=0,0,IF(D1103&lt;'Integration Inputs'!$D$79,'Integration Inputs'!$C$91*SUM('Integration Inputs'!$C$66:$H$66),IF(D1103&lt;'Integration Inputs'!$F$79,'Integration Inputs'!$D$91*SUM('Integration Inputs'!$C$66:$H$66),'Integration Inputs'!$E$91*SUM('Integration Inputs'!$C$66:$H$66))))</f>
        <v>0.97276634097392756</v>
      </c>
      <c r="F1103" s="162">
        <f>E1103*D1113*D1114</f>
        <v>0</v>
      </c>
    </row>
    <row r="1104" spans="3:6" x14ac:dyDescent="0.25">
      <c r="C1104" s="1" t="s">
        <v>29</v>
      </c>
      <c r="D1104" s="164">
        <f>IF(AND(E1094=0,E1090=0),0,E1094*E1090)</f>
        <v>5</v>
      </c>
      <c r="E1104" s="162">
        <f>IF(D1104=0,0,IF(D1104&lt;'Integration Inputs'!$D$80,'Integration Inputs'!$C$91*SUM('Integration Inputs'!$C$67:$H$67),IF(D1104&lt;'Integration Inputs'!$F$80,'Integration Inputs'!$D$91*SUM('Integration Inputs'!$C$67:$H$67),'Integration Inputs'!$E$91*SUM('Integration Inputs'!$C$67:$H$67))))</f>
        <v>0</v>
      </c>
      <c r="F1104" s="162">
        <f>E1104*D1113*D1114</f>
        <v>0</v>
      </c>
    </row>
    <row r="1105" spans="2:7" x14ac:dyDescent="0.25">
      <c r="C1105" s="1" t="s">
        <v>30</v>
      </c>
      <c r="D1105" s="164">
        <f>IF(AND(E1089=0,E1092=0,E1093=0),0,E1093*((E1089+E1092)/2)*3)</f>
        <v>6</v>
      </c>
      <c r="E1105" s="162">
        <f>IF(D1105=0,0,IF(D1105&lt;'Integration Inputs'!$D$81,'Integration Inputs'!$C$91*SUM('Integration Inputs'!$C$68:$H$68),IF(D1105&lt;'Integration Inputs'!$F$81,'Integration Inputs'!$D$91*SUM('Integration Inputs'!$C$68:$H$68),'Integration Inputs'!$E$91*SUM('Integration Inputs'!$C$68:$H$68))))</f>
        <v>0</v>
      </c>
      <c r="F1105" s="162">
        <f>E1105*D1113*D1114</f>
        <v>0</v>
      </c>
    </row>
    <row r="1106" spans="2:7" x14ac:dyDescent="0.25">
      <c r="C1106" s="1" t="s">
        <v>31</v>
      </c>
      <c r="D1106" s="164">
        <f>IF(AND(E1092=0,E1095=0),0,E1095*E1092*3)</f>
        <v>9</v>
      </c>
      <c r="E1106" s="162">
        <f>IF(D1106=0,0,IF(D1106&lt;'Integration Inputs'!$D$82,'Integration Inputs'!$C$91*SUM('Integration Inputs'!$C$69:$H$69),IF(D1106&lt;'Integration Inputs'!$F$82,'Integration Inputs'!$D$91*SUM('Integration Inputs'!$C$69:$H$69),'Integration Inputs'!$E$91*SUM('Integration Inputs'!$C$69:$H$69))))</f>
        <v>0</v>
      </c>
      <c r="F1106" s="162">
        <f>E1106*D1113*D1114</f>
        <v>0</v>
      </c>
    </row>
    <row r="1107" spans="2:7" x14ac:dyDescent="0.25">
      <c r="C1107" s="39" t="s">
        <v>32</v>
      </c>
      <c r="D1107" s="168">
        <f>IF(AND(E1092=0,E1096=0),0,(E1096*E1092*5))</f>
        <v>5</v>
      </c>
      <c r="E1107" s="169">
        <f>IF(D1107=0,0,IF(D1107&lt;'Integration Inputs'!$D$83,'Integration Inputs'!$C$91*SUM('Integration Inputs'!$C$70:$H$70),IF(D1107&lt;'Integration Inputs'!$F$83,'Integration Inputs'!$D$91*SUM('Integration Inputs'!$C$70:$H$70),'Integration Inputs'!$E$91*SUM('Integration Inputs'!$C$70:$H$70))))</f>
        <v>0</v>
      </c>
      <c r="F1107" s="169">
        <f>E1107*D1113*D1114</f>
        <v>0</v>
      </c>
    </row>
    <row r="1108" spans="2:7" x14ac:dyDescent="0.25">
      <c r="C1108" s="1" t="s">
        <v>40</v>
      </c>
      <c r="D1108" s="164">
        <f>SUM(D1100:D1101)</f>
        <v>15</v>
      </c>
      <c r="E1108" s="162">
        <f>SUM(E1100:E1101)</f>
        <v>15.942614266471008</v>
      </c>
      <c r="F1108" s="162">
        <f>SUM(F1100:F1101)</f>
        <v>0</v>
      </c>
    </row>
    <row r="1109" spans="2:7" x14ac:dyDescent="0.25">
      <c r="C1109" s="1" t="s">
        <v>41</v>
      </c>
      <c r="D1109" s="164">
        <f>SUM(D1102:D1103)</f>
        <v>6</v>
      </c>
      <c r="E1109" s="162">
        <f>SUM(E1102:E1103)</f>
        <v>1.824636125518966</v>
      </c>
      <c r="F1109" s="162">
        <f>SUM(F1102:F1103)</f>
        <v>0</v>
      </c>
    </row>
    <row r="1110" spans="2:7" x14ac:dyDescent="0.25">
      <c r="C1110" s="39" t="s">
        <v>42</v>
      </c>
      <c r="D1110" s="168">
        <f>SUM(D1104:D1107)</f>
        <v>25</v>
      </c>
      <c r="E1110" s="169">
        <f>SUM(E1104:E1107)</f>
        <v>0</v>
      </c>
      <c r="F1110" s="169">
        <f>SUM(F1104:F1107)</f>
        <v>0</v>
      </c>
    </row>
    <row r="1111" spans="2:7" x14ac:dyDescent="0.25">
      <c r="D1111" s="164"/>
      <c r="E1111" s="162">
        <f>SUM(E1100:E1107)</f>
        <v>17.767250391989972</v>
      </c>
      <c r="F1111" s="162">
        <f>SUM(F1100:F1107)</f>
        <v>0</v>
      </c>
    </row>
    <row r="1112" spans="2:7" ht="15.6" x14ac:dyDescent="0.3">
      <c r="C1112" s="171" t="s">
        <v>43</v>
      </c>
      <c r="D1112" s="172">
        <f>(AVERAGE(E1085:E1088)*((E1084*5)+(E1084*E1092))+((AVERAGE(E1085:E1088)*((E1089+E1092)/2)*E1083)+(E1091))+((E1094*E1090)+(E1093*((E1089+E1092)/2)*3)+(E1095*E1092*3)+(E1096*E1092*5)))/3</f>
        <v>15.333333333333334</v>
      </c>
    </row>
    <row r="1113" spans="2:7" ht="14.4" x14ac:dyDescent="0.3">
      <c r="C1113" s="21" t="s">
        <v>228</v>
      </c>
      <c r="D1113" s="179"/>
    </row>
    <row r="1114" spans="2:7" x14ac:dyDescent="0.25">
      <c r="C1114" s="21" t="s">
        <v>229</v>
      </c>
      <c r="D1114" s="185"/>
    </row>
    <row r="1115" spans="2:7" ht="15.6" x14ac:dyDescent="0.3">
      <c r="C1115" s="171" t="s">
        <v>230</v>
      </c>
      <c r="D1115" s="172">
        <f>D1112*D1113*D1114</f>
        <v>0</v>
      </c>
      <c r="E1115" s="176">
        <f>SUM(F1100:F1107)</f>
        <v>0</v>
      </c>
      <c r="F1115" s="25" t="s">
        <v>231</v>
      </c>
    </row>
    <row r="1117" spans="2:7" x14ac:dyDescent="0.25">
      <c r="B1117" s="1" t="str">
        <f>LEFT(B1080,2)+1&amp;")."</f>
        <v>31).</v>
      </c>
      <c r="C1117" s="149"/>
      <c r="D1117" s="149"/>
      <c r="E1117" s="149"/>
      <c r="F1117" s="149"/>
      <c r="G1117" s="149"/>
    </row>
    <row r="1118" spans="2:7" x14ac:dyDescent="0.25">
      <c r="C1118" s="152" t="s">
        <v>164</v>
      </c>
      <c r="D1118" s="152"/>
      <c r="E1118" s="153"/>
      <c r="F1118" s="153"/>
      <c r="G1118" s="153"/>
    </row>
    <row r="1119" spans="2:7" ht="17.399999999999999" x14ac:dyDescent="0.3">
      <c r="C1119" s="26" t="s">
        <v>170</v>
      </c>
      <c r="D1119" s="156" t="s">
        <v>272</v>
      </c>
      <c r="E1119" s="157"/>
    </row>
    <row r="1120" spans="2:7" x14ac:dyDescent="0.25">
      <c r="C1120" s="21" t="s">
        <v>174</v>
      </c>
      <c r="D1120" s="59" t="s">
        <v>168</v>
      </c>
      <c r="E1120" s="1">
        <f>IF(D1120=$I$8,$J$8,IF(D1120=$I$9,$J$9,IF(D1120=$I$10,$J$10,0)))</f>
        <v>1</v>
      </c>
    </row>
    <row r="1121" spans="3:6" x14ac:dyDescent="0.25">
      <c r="C1121" s="21" t="s">
        <v>177</v>
      </c>
      <c r="D1121" s="59" t="s">
        <v>178</v>
      </c>
      <c r="E1121" s="1">
        <f>IF(D1121=$I$13,$J$13,IF(D1121=$I$14,$J$14,IF(D1121=$I$15,$J$15,0)))</f>
        <v>1</v>
      </c>
    </row>
    <row r="1122" spans="3:6" x14ac:dyDescent="0.25">
      <c r="C1122" s="21" t="s">
        <v>179</v>
      </c>
      <c r="D1122" s="59" t="s">
        <v>204</v>
      </c>
      <c r="E1122" s="1">
        <f>IF(D1122=$I$18,$J$18,IF(D1122=$I$19,$J$19,IF(D1122=$I$20,$J$20,0)))</f>
        <v>5</v>
      </c>
    </row>
    <row r="1123" spans="3:6" x14ac:dyDescent="0.25">
      <c r="C1123" s="21" t="s">
        <v>183</v>
      </c>
      <c r="D1123" s="59" t="s">
        <v>204</v>
      </c>
      <c r="E1123" s="1">
        <f>IF(D1123=$I$18,$J$18,IF(D1123=$I$19,$J$19,IF(D1123=$I$20,$J$20,0)))</f>
        <v>5</v>
      </c>
    </row>
    <row r="1124" spans="3:6" x14ac:dyDescent="0.25">
      <c r="C1124" s="21" t="s">
        <v>185</v>
      </c>
      <c r="D1124" s="59" t="s">
        <v>186</v>
      </c>
      <c r="E1124" s="1">
        <f>IF(D1124=$I$18,$J$18,IF(D1124=$I$19,$J$19,IF(D1124=$I$20,$J$20,0)))</f>
        <v>3</v>
      </c>
    </row>
    <row r="1125" spans="3:6" x14ac:dyDescent="0.25">
      <c r="C1125" s="21" t="s">
        <v>189</v>
      </c>
      <c r="D1125" s="59" t="s">
        <v>180</v>
      </c>
      <c r="E1125" s="1">
        <f>IF(D1125=$I$18,$J$18,IF(D1125=$I$19,$J$19,IF(D1125=$I$20,$J$20,0)))</f>
        <v>1</v>
      </c>
    </row>
    <row r="1126" spans="3:6" x14ac:dyDescent="0.25">
      <c r="C1126" s="21" t="s">
        <v>192</v>
      </c>
      <c r="D1126" s="59" t="s">
        <v>193</v>
      </c>
      <c r="E1126" s="1">
        <f>IF(D1126=$I$30,$J$30,IF(D1126=$I$31,$J$31,IF(D1126=$I$32,$J$32,0)))</f>
        <v>1</v>
      </c>
    </row>
    <row r="1127" spans="3:6" x14ac:dyDescent="0.25">
      <c r="C1127" s="21" t="s">
        <v>194</v>
      </c>
      <c r="D1127" s="59" t="s">
        <v>227</v>
      </c>
      <c r="E1127" s="1">
        <f>IF(D1127=$L$30,$M$30,IF(D1127=$L$31,$M$31,IF(D1127=$L$32,$M$32,0)))</f>
        <v>5</v>
      </c>
    </row>
    <row r="1128" spans="3:6" x14ac:dyDescent="0.25">
      <c r="C1128" s="21" t="s">
        <v>198</v>
      </c>
      <c r="D1128" s="59" t="s">
        <v>195</v>
      </c>
      <c r="E1128" s="1">
        <f>IF(D1128=$L$30,$M$30,IF(D1128=$L$31,$M$31,IF(D1128=$L$32,$M$32,0)))</f>
        <v>1</v>
      </c>
    </row>
    <row r="1129" spans="3:6" x14ac:dyDescent="0.25">
      <c r="C1129" s="21" t="s">
        <v>200</v>
      </c>
      <c r="D1129" s="59" t="s">
        <v>201</v>
      </c>
      <c r="E1129" s="1">
        <f>IF(D1129=$I$23,$J$23,IF(D1129=$I$24,$J$24,IF(D1129=$I$25,$J$25,IF(D1129=$I$26,$J$26,IF(D1129=$I$27,$J$27,0)))))</f>
        <v>1</v>
      </c>
    </row>
    <row r="1130" spans="3:6" x14ac:dyDescent="0.25">
      <c r="C1130" s="21" t="s">
        <v>203</v>
      </c>
      <c r="D1130" s="59" t="s">
        <v>184</v>
      </c>
      <c r="E1130" s="1">
        <f>IF(D1130=$L$13,$M$13,IF(D1130=$L$14,$M$14,IF(D1130=$L$15,$M$15,0)))</f>
        <v>1</v>
      </c>
    </row>
    <row r="1131" spans="3:6" x14ac:dyDescent="0.25">
      <c r="C1131" s="21" t="s">
        <v>206</v>
      </c>
      <c r="D1131" s="59" t="s">
        <v>173</v>
      </c>
      <c r="E1131" s="1">
        <f>IF(D1131=$L$8,$M$8,IF(D1131=$L$9,$M$9,IF(D1131=$L$10,$M$10,0)))</f>
        <v>3</v>
      </c>
    </row>
    <row r="1132" spans="3:6" x14ac:dyDescent="0.25">
      <c r="C1132" s="21" t="s">
        <v>207</v>
      </c>
      <c r="D1132" s="59" t="s">
        <v>199</v>
      </c>
      <c r="E1132" s="1">
        <f>IF(D1132=$L$18,$M$18,IF(D1132=$L$19,$M$19,IF(D1132=$L$20,$M$20,0)))</f>
        <v>1</v>
      </c>
    </row>
    <row r="1133" spans="3:6" x14ac:dyDescent="0.25">
      <c r="C1133" s="21" t="s">
        <v>210</v>
      </c>
      <c r="D1133" s="59" t="s">
        <v>213</v>
      </c>
      <c r="E1133" s="1">
        <f>IF(D1133=$L$23,$M$23,IF(D1133=$L$24,$M$24,IF(D1133=$L$25,$M$25,0)))</f>
        <v>1</v>
      </c>
    </row>
    <row r="1136" spans="3:6" x14ac:dyDescent="0.25">
      <c r="E1136" s="39" t="s">
        <v>217</v>
      </c>
      <c r="F1136" s="1" t="s">
        <v>218</v>
      </c>
    </row>
    <row r="1137" spans="3:6" x14ac:dyDescent="0.25">
      <c r="C1137" s="26" t="s">
        <v>25</v>
      </c>
      <c r="D1137" s="161">
        <f>IF(AND(E1121=0,E1122=0,E1123=0,E1124=0,E1125=0),0,E1121*5*(AVERAGE(E1122:E1125)))</f>
        <v>17.5</v>
      </c>
      <c r="E1137" s="162">
        <f>IF(D1137=0,0,IF(D1137&lt;'Integration Inputs'!$D$76,'Integration Inputs'!$C$91*SUM('Integration Inputs'!$C$63:$H$63),IF(D1137&lt;'Integration Inputs'!$F$76,'Integration Inputs'!$D$91*SUM('Integration Inputs'!$C$63:$H$63),'Integration Inputs'!$E$91*SUM('Integration Inputs'!C$63:H$63))))</f>
        <v>12.651149969844976</v>
      </c>
      <c r="F1137" s="163">
        <f>E1137*D1150*D1151</f>
        <v>0</v>
      </c>
    </row>
    <row r="1138" spans="3:6" x14ac:dyDescent="0.25">
      <c r="C1138" s="1" t="s">
        <v>26</v>
      </c>
      <c r="D1138" s="164">
        <f>IF(AND(E1121=0,E1122=0,E1129=0),0,E1121*E1129*(AVERAGE(E1122:E1125)))</f>
        <v>3.5</v>
      </c>
      <c r="E1138" s="162">
        <f>IF(D1138=0,0,IF(D1138&lt;'Integration Inputs'!$D$77,'Integration Inputs'!$C$91*SUM('Integration Inputs'!$C$64:$H$64),IF(D1138&lt;'Integration Inputs'!$F$77,'Integration Inputs'!$D$91*SUM('Integration Inputs'!$C$64:$H$64),'Integration Inputs'!$E$91*SUM('Integration Inputs'!$C$64:$H$64))))</f>
        <v>3.2914642966260312</v>
      </c>
      <c r="F1138" s="162">
        <f>E1138*D1150*D1151</f>
        <v>0</v>
      </c>
    </row>
    <row r="1139" spans="3:6" x14ac:dyDescent="0.25">
      <c r="C1139" s="1" t="s">
        <v>27</v>
      </c>
      <c r="D1139" s="164">
        <f>IF(AND(E1120=0,E1122=0,E1123=0,E1124=0,E1125=0,E1126=0,,E1129=0),0,(AVERAGE(E1122:E1125)*((E1126+E1129)/2)*E1120))</f>
        <v>3.5</v>
      </c>
      <c r="E1139" s="162">
        <f>IF(D1139=0,0,IF(D1139&lt;'Integration Inputs'!$D$78,'Integration Inputs'!$C$91*SUM('Integration Inputs'!$C$65:$H$65),IF(D1139&lt;'Integration Inputs'!$F$78,'Integration Inputs'!$D$91*SUM('Integration Inputs'!$C$65:$H$65),'Integration Inputs'!$E$91*SUM('Integration Inputs'!$C$65:$H$65))))</f>
        <v>0.85186978454503848</v>
      </c>
      <c r="F1139" s="162">
        <f>E1139*D1150*D1151</f>
        <v>0</v>
      </c>
    </row>
    <row r="1140" spans="3:6" x14ac:dyDescent="0.25">
      <c r="C1140" s="1" t="s">
        <v>28</v>
      </c>
      <c r="D1140" s="164">
        <f>IF(E1128=0,0,E1128)</f>
        <v>1</v>
      </c>
      <c r="E1140" s="162">
        <f>IF(D1140=0,0,IF(D1140&lt;'Integration Inputs'!$D$79,'Integration Inputs'!$C$91*SUM('Integration Inputs'!$C$66:$H$66),IF(D1140&lt;'Integration Inputs'!$F$79,'Integration Inputs'!$D$91*SUM('Integration Inputs'!$C$66:$H$66),'Integration Inputs'!$E$91*SUM('Integration Inputs'!$C$66:$H$66))))</f>
        <v>0.97276634097392756</v>
      </c>
      <c r="F1140" s="162">
        <f>E1140*D1150*D1151</f>
        <v>0</v>
      </c>
    </row>
    <row r="1141" spans="3:6" x14ac:dyDescent="0.25">
      <c r="C1141" s="1" t="s">
        <v>29</v>
      </c>
      <c r="D1141" s="164">
        <f>IF(AND(E1131=0,E1127=0),0,E1131*E1127)</f>
        <v>15</v>
      </c>
      <c r="E1141" s="162">
        <f>IF(D1141=0,0,IF(D1141&lt;'Integration Inputs'!$D$80,'Integration Inputs'!$C$91*SUM('Integration Inputs'!$C$67:$H$67),IF(D1141&lt;'Integration Inputs'!$F$80,'Integration Inputs'!$D$91*SUM('Integration Inputs'!$C$67:$H$67),'Integration Inputs'!$E$91*SUM('Integration Inputs'!$C$67:$H$67))))</f>
        <v>0</v>
      </c>
      <c r="F1141" s="162">
        <f>E1141*D1150*D1151</f>
        <v>0</v>
      </c>
    </row>
    <row r="1142" spans="3:6" x14ac:dyDescent="0.25">
      <c r="C1142" s="1" t="s">
        <v>30</v>
      </c>
      <c r="D1142" s="164">
        <f>IF(AND(E1126=0,E1129=0,E1130=0),0,E1130*((E1126+E1129)/2)*3)</f>
        <v>3</v>
      </c>
      <c r="E1142" s="162">
        <f>IF(D1142=0,0,IF(D1142&lt;'Integration Inputs'!$D$81,'Integration Inputs'!$C$91*SUM('Integration Inputs'!$C$68:$H$68),IF(D1142&lt;'Integration Inputs'!$F$81,'Integration Inputs'!$D$91*SUM('Integration Inputs'!$C$68:$H$68),'Integration Inputs'!$E$91*SUM('Integration Inputs'!$C$68:$H$68))))</f>
        <v>0</v>
      </c>
      <c r="F1142" s="162">
        <f>E1142*D1150*D1151</f>
        <v>0</v>
      </c>
    </row>
    <row r="1143" spans="3:6" x14ac:dyDescent="0.25">
      <c r="C1143" s="1" t="s">
        <v>31</v>
      </c>
      <c r="D1143" s="164">
        <f>IF(AND(E1129=0,E1132=0),0,E1132*E1129*3)</f>
        <v>3</v>
      </c>
      <c r="E1143" s="162">
        <f>IF(D1143=0,0,IF(D1143&lt;'Integration Inputs'!$D$82,'Integration Inputs'!$C$91*SUM('Integration Inputs'!$C$69:$H$69),IF(D1143&lt;'Integration Inputs'!$F$82,'Integration Inputs'!$D$91*SUM('Integration Inputs'!$C$69:$H$69),'Integration Inputs'!$E$91*SUM('Integration Inputs'!$C$69:$H$69))))</f>
        <v>0</v>
      </c>
      <c r="F1143" s="162">
        <f>E1143*D1150*D1151</f>
        <v>0</v>
      </c>
    </row>
    <row r="1144" spans="3:6" x14ac:dyDescent="0.25">
      <c r="C1144" s="39" t="s">
        <v>32</v>
      </c>
      <c r="D1144" s="168">
        <f>IF(AND(E1129=0,E1133=0),0,(E1133*E1129*5))</f>
        <v>5</v>
      </c>
      <c r="E1144" s="169">
        <f>IF(D1144=0,0,IF(D1144&lt;'Integration Inputs'!$D$83,'Integration Inputs'!$C$91*SUM('Integration Inputs'!$C$70:$H$70),IF(D1144&lt;'Integration Inputs'!$F$83,'Integration Inputs'!$D$91*SUM('Integration Inputs'!$C$70:$H$70),'Integration Inputs'!$E$91*SUM('Integration Inputs'!$C$70:$H$70))))</f>
        <v>0</v>
      </c>
      <c r="F1144" s="169">
        <f>E1144*D1150*D1151</f>
        <v>0</v>
      </c>
    </row>
    <row r="1145" spans="3:6" x14ac:dyDescent="0.25">
      <c r="C1145" s="1" t="s">
        <v>40</v>
      </c>
      <c r="D1145" s="164">
        <f>SUM(D1137:D1138)</f>
        <v>21</v>
      </c>
      <c r="E1145" s="162">
        <f>SUM(E1137:E1138)</f>
        <v>15.942614266471008</v>
      </c>
      <c r="F1145" s="162">
        <f>SUM(F1137:F1138)</f>
        <v>0</v>
      </c>
    </row>
    <row r="1146" spans="3:6" x14ac:dyDescent="0.25">
      <c r="C1146" s="1" t="s">
        <v>41</v>
      </c>
      <c r="D1146" s="164">
        <f>SUM(D1139:D1140)</f>
        <v>4.5</v>
      </c>
      <c r="E1146" s="162">
        <f>SUM(E1139:E1140)</f>
        <v>1.824636125518966</v>
      </c>
      <c r="F1146" s="162">
        <f>SUM(F1139:F1140)</f>
        <v>0</v>
      </c>
    </row>
    <row r="1147" spans="3:6" x14ac:dyDescent="0.25">
      <c r="C1147" s="39" t="s">
        <v>42</v>
      </c>
      <c r="D1147" s="168">
        <f>SUM(D1141:D1144)</f>
        <v>26</v>
      </c>
      <c r="E1147" s="169">
        <f>SUM(E1141:E1144)</f>
        <v>0</v>
      </c>
      <c r="F1147" s="169">
        <f>SUM(F1141:F1144)</f>
        <v>0</v>
      </c>
    </row>
    <row r="1148" spans="3:6" x14ac:dyDescent="0.25">
      <c r="D1148" s="164"/>
      <c r="E1148" s="162">
        <f>SUM(E1137:E1144)</f>
        <v>17.767250391989972</v>
      </c>
      <c r="F1148" s="162">
        <f>SUM(F1137:F1144)</f>
        <v>0</v>
      </c>
    </row>
    <row r="1149" spans="3:6" ht="15.6" x14ac:dyDescent="0.3">
      <c r="C1149" s="171" t="s">
        <v>43</v>
      </c>
      <c r="D1149" s="172">
        <f>(AVERAGE(E1122:E1125)*((E1121*5)+(E1121*E1129))+((AVERAGE(E1122:E1125)*((E1126+E1129)/2)*E1120)+(E1128))+((E1131*E1127)+(E1130*((E1126+E1129)/2)*3)+(E1132*E1129*3)+(E1133*E1129*5)))/3</f>
        <v>17.166666666666668</v>
      </c>
    </row>
    <row r="1150" spans="3:6" ht="14.4" x14ac:dyDescent="0.3">
      <c r="C1150" s="21" t="s">
        <v>228</v>
      </c>
      <c r="D1150" s="179"/>
    </row>
    <row r="1151" spans="3:6" x14ac:dyDescent="0.25">
      <c r="C1151" s="21" t="s">
        <v>229</v>
      </c>
      <c r="D1151" s="185"/>
    </row>
    <row r="1152" spans="3:6" ht="15.6" x14ac:dyDescent="0.3">
      <c r="C1152" s="171" t="s">
        <v>230</v>
      </c>
      <c r="D1152" s="172">
        <f>D1149*D1150*D1151</f>
        <v>0</v>
      </c>
      <c r="E1152" s="176">
        <f>SUM(F1137:F1144)</f>
        <v>0</v>
      </c>
      <c r="F1152" s="25" t="s">
        <v>231</v>
      </c>
    </row>
    <row r="1154" spans="2:7" x14ac:dyDescent="0.25">
      <c r="B1154" s="1" t="str">
        <f>LEFT(B1117,2)+1&amp;")."</f>
        <v>32).</v>
      </c>
      <c r="C1154" s="149"/>
      <c r="D1154" s="149"/>
      <c r="E1154" s="149"/>
      <c r="F1154" s="149"/>
      <c r="G1154" s="149"/>
    </row>
    <row r="1155" spans="2:7" x14ac:dyDescent="0.25">
      <c r="C1155" s="152" t="s">
        <v>164</v>
      </c>
      <c r="D1155" s="152"/>
      <c r="E1155" s="153"/>
      <c r="F1155" s="153"/>
      <c r="G1155" s="153"/>
    </row>
    <row r="1156" spans="2:7" ht="17.399999999999999" x14ac:dyDescent="0.3">
      <c r="C1156" s="26" t="s">
        <v>170</v>
      </c>
      <c r="D1156" s="156" t="s">
        <v>273</v>
      </c>
      <c r="E1156" s="157"/>
    </row>
    <row r="1157" spans="2:7" x14ac:dyDescent="0.25">
      <c r="C1157" s="21" t="s">
        <v>174</v>
      </c>
      <c r="D1157" s="59" t="s">
        <v>168</v>
      </c>
      <c r="E1157" s="1">
        <f>IF(D1157=$I$8,$J$8,IF(D1157=$I$9,$J$9,IF(D1157=$I$10,$J$10,0)))</f>
        <v>1</v>
      </c>
    </row>
    <row r="1158" spans="2:7" x14ac:dyDescent="0.25">
      <c r="C1158" s="21" t="s">
        <v>177</v>
      </c>
      <c r="D1158" s="59" t="s">
        <v>178</v>
      </c>
      <c r="E1158" s="1">
        <f>IF(D1158=$I$13,$J$13,IF(D1158=$I$14,$J$14,IF(D1158=$I$15,$J$15,0)))</f>
        <v>1</v>
      </c>
    </row>
    <row r="1159" spans="2:7" x14ac:dyDescent="0.25">
      <c r="C1159" s="21" t="s">
        <v>179</v>
      </c>
      <c r="D1159" s="59" t="s">
        <v>186</v>
      </c>
      <c r="E1159" s="1">
        <f>IF(D1159=$I$18,$J$18,IF(D1159=$I$19,$J$19,IF(D1159=$I$20,$J$20,0)))</f>
        <v>3</v>
      </c>
    </row>
    <row r="1160" spans="2:7" x14ac:dyDescent="0.25">
      <c r="C1160" s="21" t="s">
        <v>183</v>
      </c>
      <c r="D1160" s="59" t="s">
        <v>186</v>
      </c>
      <c r="E1160" s="1">
        <f>IF(D1160=$I$18,$J$18,IF(D1160=$I$19,$J$19,IF(D1160=$I$20,$J$20,0)))</f>
        <v>3</v>
      </c>
    </row>
    <row r="1161" spans="2:7" x14ac:dyDescent="0.25">
      <c r="C1161" s="21" t="s">
        <v>185</v>
      </c>
      <c r="D1161" s="59" t="s">
        <v>180</v>
      </c>
      <c r="E1161" s="1">
        <f>IF(D1161=$I$18,$J$18,IF(D1161=$I$19,$J$19,IF(D1161=$I$20,$J$20,0)))</f>
        <v>1</v>
      </c>
    </row>
    <row r="1162" spans="2:7" x14ac:dyDescent="0.25">
      <c r="C1162" s="21" t="s">
        <v>189</v>
      </c>
      <c r="D1162" s="59" t="s">
        <v>180</v>
      </c>
      <c r="E1162" s="1">
        <f>IF(D1162=$I$18,$J$18,IF(D1162=$I$19,$J$19,IF(D1162=$I$20,$J$20,0)))</f>
        <v>1</v>
      </c>
    </row>
    <row r="1163" spans="2:7" x14ac:dyDescent="0.25">
      <c r="C1163" s="21" t="s">
        <v>192</v>
      </c>
      <c r="D1163" s="59" t="s">
        <v>193</v>
      </c>
      <c r="E1163" s="1">
        <f>IF(D1163=$I$30,$J$30,IF(D1163=$I$31,$J$31,IF(D1163=$I$32,$J$32,0)))</f>
        <v>1</v>
      </c>
    </row>
    <row r="1164" spans="2:7" x14ac:dyDescent="0.25">
      <c r="C1164" s="21" t="s">
        <v>194</v>
      </c>
      <c r="D1164" s="59" t="s">
        <v>195</v>
      </c>
      <c r="E1164" s="1">
        <f>IF(D1164=$L$30,$M$30,IF(D1164=$L$31,$M$31,IF(D1164=$L$32,$M$32,0)))</f>
        <v>1</v>
      </c>
    </row>
    <row r="1165" spans="2:7" x14ac:dyDescent="0.25">
      <c r="C1165" s="21" t="s">
        <v>198</v>
      </c>
      <c r="D1165" s="59" t="s">
        <v>195</v>
      </c>
      <c r="E1165" s="1">
        <f>IF(D1165=$L$30,$M$30,IF(D1165=$L$31,$M$31,IF(D1165=$L$32,$M$32,0)))</f>
        <v>1</v>
      </c>
    </row>
    <row r="1166" spans="2:7" x14ac:dyDescent="0.25">
      <c r="C1166" s="21" t="s">
        <v>200</v>
      </c>
      <c r="D1166" s="59" t="s">
        <v>201</v>
      </c>
      <c r="E1166" s="1">
        <f>IF(D1166=$I$23,$J$23,IF(D1166=$I$24,$J$24,IF(D1166=$I$25,$J$25,IF(D1166=$I$26,$J$26,IF(D1166=$I$27,$J$27,0)))))</f>
        <v>1</v>
      </c>
    </row>
    <row r="1167" spans="2:7" x14ac:dyDescent="0.25">
      <c r="C1167" s="21" t="s">
        <v>203</v>
      </c>
      <c r="D1167" s="59" t="s">
        <v>184</v>
      </c>
      <c r="E1167" s="1">
        <f>IF(D1167=$L$13,$M$13,IF(D1167=$L$14,$M$14,IF(D1167=$L$15,$M$15,0)))</f>
        <v>1</v>
      </c>
    </row>
    <row r="1168" spans="2:7" x14ac:dyDescent="0.25">
      <c r="C1168" s="21" t="s">
        <v>206</v>
      </c>
      <c r="D1168" s="59" t="s">
        <v>173</v>
      </c>
      <c r="E1168" s="1">
        <f>IF(D1168=$L$8,$M$8,IF(D1168=$L$9,$M$9,IF(D1168=$L$10,$M$10,0)))</f>
        <v>3</v>
      </c>
    </row>
    <row r="1169" spans="3:6" x14ac:dyDescent="0.25">
      <c r="C1169" s="21" t="s">
        <v>207</v>
      </c>
      <c r="D1169" s="59" t="s">
        <v>199</v>
      </c>
      <c r="E1169" s="1">
        <f>IF(D1169=$L$18,$M$18,IF(D1169=$L$19,$M$19,IF(D1169=$L$20,$M$20,0)))</f>
        <v>1</v>
      </c>
    </row>
    <row r="1170" spans="3:6" x14ac:dyDescent="0.25">
      <c r="C1170" s="21" t="s">
        <v>210</v>
      </c>
      <c r="D1170" s="59" t="s">
        <v>213</v>
      </c>
      <c r="E1170" s="1">
        <f>IF(D1170=$L$23,$M$23,IF(D1170=$L$24,$M$24,IF(D1170=$L$25,$M$25,0)))</f>
        <v>1</v>
      </c>
      <c r="F1170" s="1" t="s">
        <v>212</v>
      </c>
    </row>
    <row r="1173" spans="3:6" x14ac:dyDescent="0.25">
      <c r="E1173" s="39" t="s">
        <v>217</v>
      </c>
      <c r="F1173" s="1" t="s">
        <v>218</v>
      </c>
    </row>
    <row r="1174" spans="3:6" x14ac:dyDescent="0.25">
      <c r="C1174" s="26" t="s">
        <v>25</v>
      </c>
      <c r="D1174" s="161">
        <f>IF(AND(E1158=0,E1159=0,E1160=0,E1161=0,E1162=0),0,E1158*5*(AVERAGE(E1159:E1162)))</f>
        <v>10</v>
      </c>
      <c r="E1174" s="162">
        <f>IF(D1174=0,0,IF(D1174&lt;'Integration Inputs'!$D$76,'Integration Inputs'!$C$91*SUM('Integration Inputs'!$C$63:$H$63),IF(D1174&lt;'Integration Inputs'!$F$76,'Integration Inputs'!$D$91*SUM('Integration Inputs'!$C$63:$H$63),'Integration Inputs'!$E$91*SUM('Integration Inputs'!C$63:H$63))))</f>
        <v>12.651149969844976</v>
      </c>
      <c r="F1174" s="163">
        <f>E1174*D1187*D1188</f>
        <v>0</v>
      </c>
    </row>
    <row r="1175" spans="3:6" x14ac:dyDescent="0.25">
      <c r="C1175" s="1" t="s">
        <v>26</v>
      </c>
      <c r="D1175" s="164">
        <f>IF(AND(E1158=0,E1159=0,E1166=0),0,E1158*E1166*(AVERAGE(E1159:E1162)))</f>
        <v>2</v>
      </c>
      <c r="E1175" s="162">
        <f>IF(D1175=0,0,IF(D1175&lt;'Integration Inputs'!$D$77,'Integration Inputs'!$C$91*SUM('Integration Inputs'!$C$64:$H$64),IF(D1175&lt;'Integration Inputs'!$F$77,'Integration Inputs'!$D$91*SUM('Integration Inputs'!$C$64:$H$64),'Integration Inputs'!$E$91*SUM('Integration Inputs'!$C$64:$H$64))))</f>
        <v>3.2914642966260312</v>
      </c>
      <c r="F1175" s="162">
        <f>E1175*D1187*D1188</f>
        <v>0</v>
      </c>
    </row>
    <row r="1176" spans="3:6" x14ac:dyDescent="0.25">
      <c r="C1176" s="1" t="s">
        <v>27</v>
      </c>
      <c r="D1176" s="164">
        <f>IF(AND(E1157=0,E1159=0,E1160=0,E1161=0,E1162=0,E1163=0,,E1166=0),0,(AVERAGE(E1159:E1162)*((E1163+E1166)/2)*E1157))</f>
        <v>2</v>
      </c>
      <c r="E1176" s="162">
        <f>IF(D1176=0,0,IF(D1176&lt;'Integration Inputs'!$D$78,'Integration Inputs'!$C$91*SUM('Integration Inputs'!$C$65:$H$65),IF(D1176&lt;'Integration Inputs'!$F$78,'Integration Inputs'!$D$91*SUM('Integration Inputs'!$C$65:$H$65),'Integration Inputs'!$E$91*SUM('Integration Inputs'!$C$65:$H$65))))</f>
        <v>0.85186978454503848</v>
      </c>
      <c r="F1176" s="162">
        <f>E1176*D1187*D1188</f>
        <v>0</v>
      </c>
    </row>
    <row r="1177" spans="3:6" x14ac:dyDescent="0.25">
      <c r="C1177" s="1" t="s">
        <v>28</v>
      </c>
      <c r="D1177" s="164">
        <f>IF(E1165=0,0,E1165)</f>
        <v>1</v>
      </c>
      <c r="E1177" s="162">
        <f>IF(D1177=0,0,IF(D1177&lt;'Integration Inputs'!$D$79,'Integration Inputs'!$C$91*SUM('Integration Inputs'!$C$66:$H$66),IF(D1177&lt;'Integration Inputs'!$F$79,'Integration Inputs'!$D$91*SUM('Integration Inputs'!$C$66:$H$66),'Integration Inputs'!$E$91*SUM('Integration Inputs'!$C$66:$H$66))))</f>
        <v>0.97276634097392756</v>
      </c>
      <c r="F1177" s="162">
        <f>E1177*D1187*D1188</f>
        <v>0</v>
      </c>
    </row>
    <row r="1178" spans="3:6" x14ac:dyDescent="0.25">
      <c r="C1178" s="1" t="s">
        <v>29</v>
      </c>
      <c r="D1178" s="164">
        <f>IF(AND(E1168=0,E1164=0),0,E1168*E1164)</f>
        <v>3</v>
      </c>
      <c r="E1178" s="162">
        <f>IF(D1178=0,0,IF(D1178&lt;'Integration Inputs'!$D$80,'Integration Inputs'!$C$91*SUM('Integration Inputs'!$C$67:$H$67),IF(D1178&lt;'Integration Inputs'!$F$80,'Integration Inputs'!$D$91*SUM('Integration Inputs'!$C$67:$H$67),'Integration Inputs'!$E$91*SUM('Integration Inputs'!$C$67:$H$67))))</f>
        <v>0</v>
      </c>
      <c r="F1178" s="162">
        <f>E1178*D1187*D1188</f>
        <v>0</v>
      </c>
    </row>
    <row r="1179" spans="3:6" x14ac:dyDescent="0.25">
      <c r="C1179" s="1" t="s">
        <v>30</v>
      </c>
      <c r="D1179" s="164">
        <f>IF(AND(E1163=0,E1166=0,E1167=0),0,E1167*((E1163+E1166)/2)*3)</f>
        <v>3</v>
      </c>
      <c r="E1179" s="162">
        <f>IF(D1179=0,0,IF(D1179&lt;'Integration Inputs'!$D$81,'Integration Inputs'!$C$91*SUM('Integration Inputs'!$C$68:$H$68),IF(D1179&lt;'Integration Inputs'!$F$81,'Integration Inputs'!$D$91*SUM('Integration Inputs'!$C$68:$H$68),'Integration Inputs'!$E$91*SUM('Integration Inputs'!$C$68:$H$68))))</f>
        <v>0</v>
      </c>
      <c r="F1179" s="162">
        <f>E1179*D1187*D1188</f>
        <v>0</v>
      </c>
    </row>
    <row r="1180" spans="3:6" x14ac:dyDescent="0.25">
      <c r="C1180" s="1" t="s">
        <v>31</v>
      </c>
      <c r="D1180" s="164">
        <f>IF(AND(E1166=0,E1169=0),0,E1169*E1166*3)</f>
        <v>3</v>
      </c>
      <c r="E1180" s="162">
        <f>IF(D1180=0,0,IF(D1180&lt;'Integration Inputs'!$D$82,'Integration Inputs'!$C$91*SUM('Integration Inputs'!$C$69:$H$69),IF(D1180&lt;'Integration Inputs'!$F$82,'Integration Inputs'!$D$91*SUM('Integration Inputs'!$C$69:$H$69),'Integration Inputs'!$E$91*SUM('Integration Inputs'!$C$69:$H$69))))</f>
        <v>0</v>
      </c>
      <c r="F1180" s="162">
        <f>E1180*D1187*D1188</f>
        <v>0</v>
      </c>
    </row>
    <row r="1181" spans="3:6" x14ac:dyDescent="0.25">
      <c r="C1181" s="39" t="s">
        <v>32</v>
      </c>
      <c r="D1181" s="168">
        <f>IF(AND(E1166=0,E1170=0),0,(E1170*E1166*5))</f>
        <v>5</v>
      </c>
      <c r="E1181" s="169">
        <f>IF(D1181=0,0,IF(D1181&lt;'Integration Inputs'!$D$83,'Integration Inputs'!$C$91*SUM('Integration Inputs'!$C$70:$H$70),IF(D1181&lt;'Integration Inputs'!$F$83,'Integration Inputs'!$D$91*SUM('Integration Inputs'!$C$70:$H$70),'Integration Inputs'!$E$91*SUM('Integration Inputs'!$C$70:$H$70))))</f>
        <v>0</v>
      </c>
      <c r="F1181" s="169">
        <f>E1181*D1187*D1188</f>
        <v>0</v>
      </c>
    </row>
    <row r="1182" spans="3:6" x14ac:dyDescent="0.25">
      <c r="C1182" s="1" t="s">
        <v>40</v>
      </c>
      <c r="D1182" s="164">
        <f>SUM(D1174:D1175)</f>
        <v>12</v>
      </c>
      <c r="E1182" s="162">
        <f>SUM(E1174:E1175)</f>
        <v>15.942614266471008</v>
      </c>
      <c r="F1182" s="162">
        <f>SUM(F1174:F1175)</f>
        <v>0</v>
      </c>
    </row>
    <row r="1183" spans="3:6" x14ac:dyDescent="0.25">
      <c r="C1183" s="1" t="s">
        <v>41</v>
      </c>
      <c r="D1183" s="164">
        <f>SUM(D1176:D1177)</f>
        <v>3</v>
      </c>
      <c r="E1183" s="162">
        <f>SUM(E1176:E1177)</f>
        <v>1.824636125518966</v>
      </c>
      <c r="F1183" s="162">
        <f>SUM(F1176:F1177)</f>
        <v>0</v>
      </c>
    </row>
    <row r="1184" spans="3:6" x14ac:dyDescent="0.25">
      <c r="C1184" s="39" t="s">
        <v>42</v>
      </c>
      <c r="D1184" s="168">
        <f>SUM(D1178:D1181)</f>
        <v>14</v>
      </c>
      <c r="E1184" s="169">
        <f>SUM(E1178:E1181)</f>
        <v>0</v>
      </c>
      <c r="F1184" s="169">
        <f>SUM(F1178:F1181)</f>
        <v>0</v>
      </c>
    </row>
    <row r="1185" spans="2:7" x14ac:dyDescent="0.25">
      <c r="D1185" s="164"/>
      <c r="E1185" s="162">
        <f>SUM(E1174:E1181)</f>
        <v>17.767250391989972</v>
      </c>
      <c r="F1185" s="162">
        <f>SUM(F1174:F1181)</f>
        <v>0</v>
      </c>
    </row>
    <row r="1186" spans="2:7" ht="15.6" x14ac:dyDescent="0.3">
      <c r="C1186" s="171" t="s">
        <v>43</v>
      </c>
      <c r="D1186" s="172">
        <f>(AVERAGE(E1159:E1162)*((E1158*5)+(E1158*E1166))+((AVERAGE(E1159:E1162)*((E1163+E1166)/2)*E1157)+(E1165))+((E1168*E1164)+(E1167*((E1163+E1166)/2)*3)+(E1169*E1166*3)+(E1170*E1166*5)))/3</f>
        <v>9.6666666666666661</v>
      </c>
    </row>
    <row r="1187" spans="2:7" ht="14.4" x14ac:dyDescent="0.3">
      <c r="C1187" s="21" t="s">
        <v>228</v>
      </c>
      <c r="D1187" s="179"/>
    </row>
    <row r="1188" spans="2:7" x14ac:dyDescent="0.25">
      <c r="C1188" s="21" t="s">
        <v>229</v>
      </c>
      <c r="D1188" s="185"/>
    </row>
    <row r="1189" spans="2:7" ht="15.6" x14ac:dyDescent="0.3">
      <c r="C1189" s="171" t="s">
        <v>230</v>
      </c>
      <c r="D1189" s="172">
        <f>D1186*D1187*D1188</f>
        <v>0</v>
      </c>
      <c r="E1189" s="176">
        <f>SUM(F1174:F1181)</f>
        <v>0</v>
      </c>
      <c r="F1189" s="25" t="s">
        <v>231</v>
      </c>
    </row>
    <row r="1191" spans="2:7" x14ac:dyDescent="0.25">
      <c r="B1191" s="1" t="str">
        <f>LEFT(B1154,2)+1&amp;")."</f>
        <v>33).</v>
      </c>
      <c r="C1191" s="149"/>
      <c r="D1191" s="149"/>
      <c r="E1191" s="149"/>
      <c r="F1191" s="149"/>
      <c r="G1191" s="149"/>
    </row>
    <row r="1192" spans="2:7" x14ac:dyDescent="0.25">
      <c r="C1192" s="152" t="s">
        <v>164</v>
      </c>
      <c r="D1192" s="152"/>
      <c r="E1192" s="153"/>
      <c r="F1192" s="153"/>
      <c r="G1192" s="153"/>
    </row>
    <row r="1193" spans="2:7" ht="17.399999999999999" x14ac:dyDescent="0.3">
      <c r="C1193" s="26" t="s">
        <v>170</v>
      </c>
      <c r="D1193" s="156" t="s">
        <v>274</v>
      </c>
      <c r="E1193" s="157"/>
    </row>
    <row r="1194" spans="2:7" x14ac:dyDescent="0.25">
      <c r="C1194" s="21" t="s">
        <v>174</v>
      </c>
      <c r="D1194" s="59" t="s">
        <v>168</v>
      </c>
      <c r="E1194" s="1">
        <f>IF(D1194=$I$8,$J$8,IF(D1194=$I$9,$J$9,IF(D1194=$I$10,$J$10,0)))</f>
        <v>1</v>
      </c>
    </row>
    <row r="1195" spans="2:7" x14ac:dyDescent="0.25">
      <c r="C1195" s="21" t="s">
        <v>177</v>
      </c>
      <c r="D1195" s="59" t="s">
        <v>178</v>
      </c>
      <c r="E1195" s="1">
        <f>IF(D1195=$I$13,$J$13,IF(D1195=$I$14,$J$14,IF(D1195=$I$15,$J$15,0)))</f>
        <v>1</v>
      </c>
    </row>
    <row r="1196" spans="2:7" x14ac:dyDescent="0.25">
      <c r="C1196" s="21" t="s">
        <v>179</v>
      </c>
      <c r="D1196" s="59" t="s">
        <v>180</v>
      </c>
      <c r="E1196" s="1">
        <f>IF(D1196=$I$18,$J$18,IF(D1196=$I$19,$J$19,IF(D1196=$I$20,$J$20,0)))</f>
        <v>1</v>
      </c>
    </row>
    <row r="1197" spans="2:7" x14ac:dyDescent="0.25">
      <c r="C1197" s="21" t="s">
        <v>183</v>
      </c>
      <c r="D1197" s="59" t="s">
        <v>180</v>
      </c>
      <c r="E1197" s="1">
        <f>IF(D1197=$I$18,$J$18,IF(D1197=$I$19,$J$19,IF(D1197=$I$20,$J$20,0)))</f>
        <v>1</v>
      </c>
    </row>
    <row r="1198" spans="2:7" x14ac:dyDescent="0.25">
      <c r="C1198" s="21" t="s">
        <v>185</v>
      </c>
      <c r="D1198" s="59" t="s">
        <v>180</v>
      </c>
      <c r="E1198" s="1">
        <f>IF(D1198=$I$18,$J$18,IF(D1198=$I$19,$J$19,IF(D1198=$I$20,$J$20,0)))</f>
        <v>1</v>
      </c>
    </row>
    <row r="1199" spans="2:7" x14ac:dyDescent="0.25">
      <c r="C1199" s="21" t="s">
        <v>189</v>
      </c>
      <c r="D1199" s="59" t="s">
        <v>180</v>
      </c>
      <c r="E1199" s="1">
        <f>IF(D1199=$I$18,$J$18,IF(D1199=$I$19,$J$19,IF(D1199=$I$20,$J$20,0)))</f>
        <v>1</v>
      </c>
    </row>
    <row r="1200" spans="2:7" x14ac:dyDescent="0.25">
      <c r="C1200" s="21" t="s">
        <v>192</v>
      </c>
      <c r="D1200" s="59" t="s">
        <v>193</v>
      </c>
      <c r="E1200" s="1">
        <f>IF(D1200=$I$30,$J$30,IF(D1200=$I$31,$J$31,IF(D1200=$I$32,$J$32,0)))</f>
        <v>1</v>
      </c>
    </row>
    <row r="1201" spans="3:6" x14ac:dyDescent="0.25">
      <c r="C1201" s="21" t="s">
        <v>194</v>
      </c>
      <c r="D1201" s="59" t="s">
        <v>195</v>
      </c>
      <c r="E1201" s="1">
        <f>IF(D1201=$L$30,$M$30,IF(D1201=$L$31,$M$31,IF(D1201=$L$32,$M$32,0)))</f>
        <v>1</v>
      </c>
    </row>
    <row r="1202" spans="3:6" x14ac:dyDescent="0.25">
      <c r="C1202" s="21" t="s">
        <v>198</v>
      </c>
      <c r="D1202" s="59" t="s">
        <v>225</v>
      </c>
      <c r="E1202" s="1">
        <f>IF(D1202=$L$30,$M$30,IF(D1202=$L$31,$M$31,IF(D1202=$L$32,$M$32,0)))</f>
        <v>3</v>
      </c>
    </row>
    <row r="1203" spans="3:6" x14ac:dyDescent="0.25">
      <c r="C1203" s="21" t="s">
        <v>200</v>
      </c>
      <c r="D1203" s="59" t="s">
        <v>201</v>
      </c>
      <c r="E1203" s="1">
        <f>IF(D1203=$I$23,$J$23,IF(D1203=$I$24,$J$24,IF(D1203=$I$25,$J$25,IF(D1203=$I$26,$J$26,IF(D1203=$I$27,$J$27,0)))))</f>
        <v>1</v>
      </c>
    </row>
    <row r="1204" spans="3:6" x14ac:dyDescent="0.25">
      <c r="C1204" s="21" t="s">
        <v>203</v>
      </c>
      <c r="D1204" s="59" t="s">
        <v>188</v>
      </c>
      <c r="E1204" s="1">
        <f>IF(D1204=$L$13,$M$13,IF(D1204=$L$14,$M$14,IF(D1204=$L$15,$M$15,0)))</f>
        <v>3</v>
      </c>
    </row>
    <row r="1205" spans="3:6" x14ac:dyDescent="0.25">
      <c r="C1205" s="21" t="s">
        <v>206</v>
      </c>
      <c r="D1205" s="59" t="s">
        <v>173</v>
      </c>
      <c r="E1205" s="1">
        <f>IF(D1205=$L$8,$M$8,IF(D1205=$L$9,$M$9,IF(D1205=$L$10,$M$10,0)))</f>
        <v>3</v>
      </c>
    </row>
    <row r="1206" spans="3:6" x14ac:dyDescent="0.25">
      <c r="C1206" s="21" t="s">
        <v>207</v>
      </c>
      <c r="D1206" s="59" t="s">
        <v>199</v>
      </c>
      <c r="E1206" s="1">
        <f>IF(D1206=$L$18,$M$18,IF(D1206=$L$19,$M$19,IF(D1206=$L$20,$M$20,0)))</f>
        <v>1</v>
      </c>
    </row>
    <row r="1207" spans="3:6" x14ac:dyDescent="0.25">
      <c r="C1207" s="21" t="s">
        <v>210</v>
      </c>
      <c r="D1207" s="59" t="s">
        <v>213</v>
      </c>
      <c r="E1207" s="1">
        <f>IF(D1207=$L$23,$M$23,IF(D1207=$L$24,$M$24,IF(D1207=$L$25,$M$25,0)))</f>
        <v>1</v>
      </c>
      <c r="F1207" s="1" t="s">
        <v>212</v>
      </c>
    </row>
    <row r="1210" spans="3:6" x14ac:dyDescent="0.25">
      <c r="E1210" s="39" t="s">
        <v>217</v>
      </c>
      <c r="F1210" s="1" t="s">
        <v>218</v>
      </c>
    </row>
    <row r="1211" spans="3:6" x14ac:dyDescent="0.25">
      <c r="C1211" s="26" t="s">
        <v>25</v>
      </c>
      <c r="D1211" s="161">
        <f>IF(AND(E1195=0,E1196=0,E1197=0,E1198=0,E1199=0),0,E1195*5*(AVERAGE(E1196:E1199)))</f>
        <v>5</v>
      </c>
      <c r="E1211" s="162">
        <f>IF(D1211=0,0,IF(D1211&lt;'Integration Inputs'!$D$76,'Integration Inputs'!$C$91*SUM('Integration Inputs'!$C$63:$H$63),IF(D1211&lt;'Integration Inputs'!$F$76,'Integration Inputs'!$D$91*SUM('Integration Inputs'!$C$63:$H$63),'Integration Inputs'!$E$91*SUM('Integration Inputs'!C$63:H$63))))</f>
        <v>12.651149969844976</v>
      </c>
      <c r="F1211" s="163">
        <f>E1211*D1224*D1225</f>
        <v>0</v>
      </c>
    </row>
    <row r="1212" spans="3:6" x14ac:dyDescent="0.25">
      <c r="C1212" s="1" t="s">
        <v>26</v>
      </c>
      <c r="D1212" s="164">
        <f>IF(AND(E1195=0,E1196=0,E1203=0),0,E1195*E1203*(AVERAGE(E1196:E1199)))</f>
        <v>1</v>
      </c>
      <c r="E1212" s="162">
        <f>IF(D1212=0,0,IF(D1212&lt;'Integration Inputs'!$D$77,'Integration Inputs'!$C$91*SUM('Integration Inputs'!$C$64:$H$64),IF(D1212&lt;'Integration Inputs'!$F$77,'Integration Inputs'!$D$91*SUM('Integration Inputs'!$C$64:$H$64),'Integration Inputs'!$E$91*SUM('Integration Inputs'!$C$64:$H$64))))</f>
        <v>2.1943095310840208</v>
      </c>
      <c r="F1212" s="162">
        <f>E1212*D1224*D1225</f>
        <v>0</v>
      </c>
    </row>
    <row r="1213" spans="3:6" x14ac:dyDescent="0.25">
      <c r="C1213" s="1" t="s">
        <v>27</v>
      </c>
      <c r="D1213" s="164">
        <f>IF(AND(E1194=0,E1196=0,E1197=0,E1198=0,E1199=0,E1200=0,,E1203=0),0,(AVERAGE(E1196:E1199)*((E1200+E1203)/2)*E1194))</f>
        <v>1</v>
      </c>
      <c r="E1213" s="162">
        <f>IF(D1213=0,0,IF(D1213&lt;'Integration Inputs'!$D$78,'Integration Inputs'!$C$91*SUM('Integration Inputs'!$C$65:$H$65),IF(D1213&lt;'Integration Inputs'!$F$78,'Integration Inputs'!$D$91*SUM('Integration Inputs'!$C$65:$H$65),'Integration Inputs'!$E$91*SUM('Integration Inputs'!$C$65:$H$65))))</f>
        <v>0.56791318969669236</v>
      </c>
      <c r="F1213" s="162">
        <f>E1213*D1224*D1225</f>
        <v>0</v>
      </c>
    </row>
    <row r="1214" spans="3:6" x14ac:dyDescent="0.25">
      <c r="C1214" s="1" t="s">
        <v>28</v>
      </c>
      <c r="D1214" s="164">
        <f>IF(E1202=0,0,E1202)</f>
        <v>3</v>
      </c>
      <c r="E1214" s="162">
        <f>IF(D1214=0,0,IF(D1214&lt;'Integration Inputs'!$D$79,'Integration Inputs'!$C$91*SUM('Integration Inputs'!$C$66:$H$66),IF(D1214&lt;'Integration Inputs'!$F$79,'Integration Inputs'!$D$91*SUM('Integration Inputs'!$C$66:$H$66),'Integration Inputs'!$E$91*SUM('Integration Inputs'!$C$66:$H$66))))</f>
        <v>1.4591495114608914</v>
      </c>
      <c r="F1214" s="162">
        <f>E1214*D1224*D1225</f>
        <v>0</v>
      </c>
    </row>
    <row r="1215" spans="3:6" x14ac:dyDescent="0.25">
      <c r="C1215" s="1" t="s">
        <v>29</v>
      </c>
      <c r="D1215" s="164">
        <f>IF(AND(E1205=0,E1201=0),0,E1205*E1201)</f>
        <v>3</v>
      </c>
      <c r="E1215" s="162">
        <f>IF(D1215=0,0,IF(D1215&lt;'Integration Inputs'!$D$80,'Integration Inputs'!$C$91*SUM('Integration Inputs'!$C$67:$H$67),IF(D1215&lt;'Integration Inputs'!$F$80,'Integration Inputs'!$D$91*SUM('Integration Inputs'!$C$67:$H$67),'Integration Inputs'!$E$91*SUM('Integration Inputs'!$C$67:$H$67))))</f>
        <v>0</v>
      </c>
      <c r="F1215" s="162">
        <f>E1215*D1224*D1225</f>
        <v>0</v>
      </c>
    </row>
    <row r="1216" spans="3:6" x14ac:dyDescent="0.25">
      <c r="C1216" s="1" t="s">
        <v>30</v>
      </c>
      <c r="D1216" s="164">
        <f>IF(AND(E1200=0,E1203=0,E1204=0),0,E1204*((E1200+E1203)/2)*3)</f>
        <v>9</v>
      </c>
      <c r="E1216" s="162">
        <f>IF(D1216=0,0,IF(D1216&lt;'Integration Inputs'!$D$81,'Integration Inputs'!$C$91*SUM('Integration Inputs'!$C$68:$H$68),IF(D1216&lt;'Integration Inputs'!$F$81,'Integration Inputs'!$D$91*SUM('Integration Inputs'!$C$68:$H$68),'Integration Inputs'!$E$91*SUM('Integration Inputs'!$C$68:$H$68))))</f>
        <v>0</v>
      </c>
      <c r="F1216" s="162">
        <f>E1216*D1224*D1225</f>
        <v>0</v>
      </c>
    </row>
    <row r="1217" spans="2:7" x14ac:dyDescent="0.25">
      <c r="C1217" s="1" t="s">
        <v>31</v>
      </c>
      <c r="D1217" s="164">
        <f>IF(AND(E1203=0,E1206=0),0,E1206*E1203*3)</f>
        <v>3</v>
      </c>
      <c r="E1217" s="162">
        <f>IF(D1217=0,0,IF(D1217&lt;'Integration Inputs'!$D$82,'Integration Inputs'!$C$91*SUM('Integration Inputs'!$C$69:$H$69),IF(D1217&lt;'Integration Inputs'!$F$82,'Integration Inputs'!$D$91*SUM('Integration Inputs'!$C$69:$H$69),'Integration Inputs'!$E$91*SUM('Integration Inputs'!$C$69:$H$69))))</f>
        <v>0</v>
      </c>
      <c r="F1217" s="162">
        <f>E1217*D1224*D1225</f>
        <v>0</v>
      </c>
    </row>
    <row r="1218" spans="2:7" x14ac:dyDescent="0.25">
      <c r="C1218" s="39" t="s">
        <v>32</v>
      </c>
      <c r="D1218" s="168">
        <f>IF(AND(E1203=0,E1207=0),0,(E1207*E1203*5))</f>
        <v>5</v>
      </c>
      <c r="E1218" s="169">
        <f>IF(D1218=0,0,IF(D1218&lt;'Integration Inputs'!$D$83,'Integration Inputs'!$C$91*SUM('Integration Inputs'!$C$70:$H$70),IF(D1218&lt;'Integration Inputs'!$F$83,'Integration Inputs'!$D$91*SUM('Integration Inputs'!$C$70:$H$70),'Integration Inputs'!$E$91*SUM('Integration Inputs'!$C$70:$H$70))))</f>
        <v>0</v>
      </c>
      <c r="F1218" s="169">
        <f>E1218*D1224*D1225</f>
        <v>0</v>
      </c>
    </row>
    <row r="1219" spans="2:7" x14ac:dyDescent="0.25">
      <c r="C1219" s="1" t="s">
        <v>40</v>
      </c>
      <c r="D1219" s="164">
        <f>SUM(D1211:D1212)</f>
        <v>6</v>
      </c>
      <c r="E1219" s="162">
        <f>SUM(E1211:E1212)</f>
        <v>14.845459500928996</v>
      </c>
      <c r="F1219" s="162">
        <f>SUM(F1211:F1212)</f>
        <v>0</v>
      </c>
    </row>
    <row r="1220" spans="2:7" x14ac:dyDescent="0.25">
      <c r="C1220" s="1" t="s">
        <v>41</v>
      </c>
      <c r="D1220" s="164">
        <f>SUM(D1213:D1214)</f>
        <v>4</v>
      </c>
      <c r="E1220" s="162">
        <f>SUM(E1213:E1214)</f>
        <v>2.0270627011575839</v>
      </c>
      <c r="F1220" s="162">
        <f>SUM(F1213:F1214)</f>
        <v>0</v>
      </c>
    </row>
    <row r="1221" spans="2:7" x14ac:dyDescent="0.25">
      <c r="C1221" s="39" t="s">
        <v>42</v>
      </c>
      <c r="D1221" s="168">
        <f>SUM(D1215:D1218)</f>
        <v>20</v>
      </c>
      <c r="E1221" s="169">
        <f>SUM(E1215:E1218)</f>
        <v>0</v>
      </c>
      <c r="F1221" s="169">
        <f>SUM(F1215:F1218)</f>
        <v>0</v>
      </c>
    </row>
    <row r="1222" spans="2:7" x14ac:dyDescent="0.25">
      <c r="D1222" s="164"/>
      <c r="E1222" s="162">
        <f>SUM(E1211:E1218)</f>
        <v>16.872522202086579</v>
      </c>
      <c r="F1222" s="162">
        <f>SUM(F1211:F1218)</f>
        <v>0</v>
      </c>
    </row>
    <row r="1223" spans="2:7" ht="15.6" x14ac:dyDescent="0.3">
      <c r="C1223" s="171" t="s">
        <v>43</v>
      </c>
      <c r="D1223" s="172">
        <f>(AVERAGE(E1196:E1199)*((E1195*5)+(E1195*E1203))+((AVERAGE(E1196:E1199)*((E1200+E1203)/2)*E1194)+(E1202))+((E1205*E1201)+(E1204*((E1200+E1203)/2)*3)+(E1206*E1203*3)+(E1207*E1203*5)))/3</f>
        <v>10</v>
      </c>
    </row>
    <row r="1224" spans="2:7" ht="14.4" x14ac:dyDescent="0.3">
      <c r="C1224" s="21" t="s">
        <v>228</v>
      </c>
      <c r="D1224" s="179"/>
    </row>
    <row r="1225" spans="2:7" x14ac:dyDescent="0.25">
      <c r="C1225" s="21" t="s">
        <v>229</v>
      </c>
      <c r="D1225" s="185"/>
    </row>
    <row r="1226" spans="2:7" ht="15.6" x14ac:dyDescent="0.3">
      <c r="C1226" s="171" t="s">
        <v>230</v>
      </c>
      <c r="D1226" s="172">
        <f>D1223*D1224*D1225</f>
        <v>0</v>
      </c>
      <c r="E1226" s="176">
        <f>SUM(F1211:F1218)</f>
        <v>0</v>
      </c>
      <c r="F1226" s="25" t="s">
        <v>231</v>
      </c>
    </row>
    <row r="1228" spans="2:7" x14ac:dyDescent="0.25">
      <c r="B1228" s="1" t="str">
        <f>LEFT(B1191,2)+1&amp;")."</f>
        <v>34).</v>
      </c>
      <c r="C1228" s="149"/>
      <c r="D1228" s="149"/>
      <c r="E1228" s="149"/>
      <c r="F1228" s="149"/>
      <c r="G1228" s="149"/>
    </row>
    <row r="1229" spans="2:7" x14ac:dyDescent="0.25">
      <c r="C1229" s="152" t="s">
        <v>164</v>
      </c>
      <c r="D1229" s="152"/>
      <c r="E1229" s="153"/>
      <c r="F1229" s="153"/>
      <c r="G1229" s="153"/>
    </row>
    <row r="1230" spans="2:7" ht="17.399999999999999" x14ac:dyDescent="0.3">
      <c r="C1230" s="26" t="s">
        <v>170</v>
      </c>
      <c r="D1230" s="156" t="s">
        <v>275</v>
      </c>
      <c r="E1230" s="157"/>
    </row>
    <row r="1231" spans="2:7" x14ac:dyDescent="0.25">
      <c r="C1231" s="21" t="s">
        <v>174</v>
      </c>
      <c r="D1231" s="59" t="s">
        <v>168</v>
      </c>
      <c r="E1231" s="1">
        <f>IF(D1231=$I$8,$J$8,IF(D1231=$I$9,$J$9,IF(D1231=$I$10,$J$10,0)))</f>
        <v>1</v>
      </c>
    </row>
    <row r="1232" spans="2:7" x14ac:dyDescent="0.25">
      <c r="C1232" s="21" t="s">
        <v>177</v>
      </c>
      <c r="D1232" s="59" t="s">
        <v>178</v>
      </c>
      <c r="E1232" s="1">
        <f>IF(D1232=$I$13,$J$13,IF(D1232=$I$14,$J$14,IF(D1232=$I$15,$J$15,0)))</f>
        <v>1</v>
      </c>
    </row>
    <row r="1233" spans="3:6" x14ac:dyDescent="0.25">
      <c r="C1233" s="21" t="s">
        <v>179</v>
      </c>
      <c r="D1233" s="59" t="s">
        <v>204</v>
      </c>
      <c r="E1233" s="1">
        <f>IF(D1233=$I$18,$J$18,IF(D1233=$I$19,$J$19,IF(D1233=$I$20,$J$20,0)))</f>
        <v>5</v>
      </c>
    </row>
    <row r="1234" spans="3:6" x14ac:dyDescent="0.25">
      <c r="C1234" s="21" t="s">
        <v>183</v>
      </c>
      <c r="D1234" s="59" t="s">
        <v>204</v>
      </c>
      <c r="E1234" s="1">
        <f>IF(D1234=$I$18,$J$18,IF(D1234=$I$19,$J$19,IF(D1234=$I$20,$J$20,0)))</f>
        <v>5</v>
      </c>
    </row>
    <row r="1235" spans="3:6" x14ac:dyDescent="0.25">
      <c r="C1235" s="21" t="s">
        <v>185</v>
      </c>
      <c r="D1235" s="59" t="s">
        <v>186</v>
      </c>
      <c r="E1235" s="1">
        <f>IF(D1235=$I$18,$J$18,IF(D1235=$I$19,$J$19,IF(D1235=$I$20,$J$20,0)))</f>
        <v>3</v>
      </c>
    </row>
    <row r="1236" spans="3:6" x14ac:dyDescent="0.25">
      <c r="C1236" s="21" t="s">
        <v>189</v>
      </c>
      <c r="D1236" s="59" t="s">
        <v>186</v>
      </c>
      <c r="E1236" s="1">
        <f>IF(D1236=$I$18,$J$18,IF(D1236=$I$19,$J$19,IF(D1236=$I$20,$J$20,0)))</f>
        <v>3</v>
      </c>
    </row>
    <row r="1237" spans="3:6" x14ac:dyDescent="0.25">
      <c r="C1237" s="21" t="s">
        <v>192</v>
      </c>
      <c r="D1237" s="59" t="s">
        <v>224</v>
      </c>
      <c r="E1237" s="1">
        <f>IF(D1237=$I$30,$J$30,IF(D1237=$I$31,$J$31,IF(D1237=$I$32,$J$32,0)))</f>
        <v>3</v>
      </c>
    </row>
    <row r="1238" spans="3:6" x14ac:dyDescent="0.25">
      <c r="C1238" s="21" t="s">
        <v>194</v>
      </c>
      <c r="D1238" s="59" t="s">
        <v>225</v>
      </c>
      <c r="E1238" s="1">
        <f>IF(D1238=$L$30,$M$30,IF(D1238=$L$31,$M$31,IF(D1238=$L$32,$M$32,0)))</f>
        <v>3</v>
      </c>
    </row>
    <row r="1239" spans="3:6" x14ac:dyDescent="0.25">
      <c r="C1239" s="21" t="s">
        <v>198</v>
      </c>
      <c r="D1239" s="59" t="s">
        <v>227</v>
      </c>
      <c r="E1239" s="1">
        <f>IF(D1239=$L$30,$M$30,IF(D1239=$L$31,$M$31,IF(D1239=$L$32,$M$32,0)))</f>
        <v>5</v>
      </c>
    </row>
    <row r="1240" spans="3:6" x14ac:dyDescent="0.25">
      <c r="C1240" s="21" t="s">
        <v>200</v>
      </c>
      <c r="D1240" s="59" t="s">
        <v>201</v>
      </c>
      <c r="E1240" s="1">
        <f>IF(D1240=$I$23,$J$23,IF(D1240=$I$24,$J$24,IF(D1240=$I$25,$J$25,IF(D1240=$I$26,$J$26,IF(D1240=$I$27,$J$27,0)))))</f>
        <v>1</v>
      </c>
    </row>
    <row r="1241" spans="3:6" x14ac:dyDescent="0.25">
      <c r="C1241" s="21" t="s">
        <v>203</v>
      </c>
      <c r="D1241" s="59" t="s">
        <v>184</v>
      </c>
      <c r="E1241" s="1">
        <f>IF(D1241=$L$13,$M$13,IF(D1241=$L$14,$M$14,IF(D1241=$L$15,$M$15,0)))</f>
        <v>1</v>
      </c>
    </row>
    <row r="1242" spans="3:6" x14ac:dyDescent="0.25">
      <c r="C1242" s="21" t="s">
        <v>206</v>
      </c>
      <c r="D1242" s="59" t="s">
        <v>173</v>
      </c>
      <c r="E1242" s="1">
        <f>IF(D1242=$L$8,$M$8,IF(D1242=$L$9,$M$9,IF(D1242=$L$10,$M$10,0)))</f>
        <v>3</v>
      </c>
    </row>
    <row r="1243" spans="3:6" x14ac:dyDescent="0.25">
      <c r="C1243" s="21" t="s">
        <v>207</v>
      </c>
      <c r="D1243" s="59" t="s">
        <v>199</v>
      </c>
      <c r="E1243" s="1">
        <f>IF(D1243=$L$18,$M$18,IF(D1243=$L$19,$M$19,IF(D1243=$L$20,$M$20,0)))</f>
        <v>1</v>
      </c>
    </row>
    <row r="1244" spans="3:6" x14ac:dyDescent="0.25">
      <c r="C1244" s="21" t="s">
        <v>210</v>
      </c>
      <c r="D1244" s="59" t="s">
        <v>213</v>
      </c>
      <c r="E1244" s="1">
        <f>IF(D1244=$L$23,$M$23,IF(D1244=$L$24,$M$24,IF(D1244=$L$25,$M$25,0)))</f>
        <v>1</v>
      </c>
      <c r="F1244" s="1" t="s">
        <v>212</v>
      </c>
    </row>
    <row r="1247" spans="3:6" x14ac:dyDescent="0.25">
      <c r="E1247" s="39" t="s">
        <v>217</v>
      </c>
      <c r="F1247" s="1" t="s">
        <v>218</v>
      </c>
    </row>
    <row r="1248" spans="3:6" x14ac:dyDescent="0.25">
      <c r="C1248" s="26" t="s">
        <v>25</v>
      </c>
      <c r="D1248" s="161">
        <f>IF(AND(E1232=0,E1233=0,E1234=0,E1235=0,E1236=0),0,E1232*5*(AVERAGE(E1233:E1236)))</f>
        <v>20</v>
      </c>
      <c r="E1248" s="162">
        <f>IF(D1248=0,0,IF(D1248&lt;'Integration Inputs'!$D$76,'Integration Inputs'!$C$91*SUM('Integration Inputs'!$C$63:$H$63),IF(D1248&lt;'Integration Inputs'!$F$76,'Integration Inputs'!$D$91*SUM('Integration Inputs'!$C$63:$H$63),'Integration Inputs'!$E$91*SUM('Integration Inputs'!C$63:H$63))))</f>
        <v>12.651149969844976</v>
      </c>
      <c r="F1248" s="163">
        <f>E1248*D1261*D1262</f>
        <v>0</v>
      </c>
    </row>
    <row r="1249" spans="3:6" x14ac:dyDescent="0.25">
      <c r="C1249" s="1" t="s">
        <v>26</v>
      </c>
      <c r="D1249" s="164">
        <f>IF(AND(E1232=0,E1233=0,E1240=0),0,E1232*E1240*(AVERAGE(E1233:E1236)))</f>
        <v>4</v>
      </c>
      <c r="E1249" s="162">
        <f>IF(D1249=0,0,IF(D1249&lt;'Integration Inputs'!$D$77,'Integration Inputs'!$C$91*SUM('Integration Inputs'!$C$64:$H$64),IF(D1249&lt;'Integration Inputs'!$F$77,'Integration Inputs'!$D$91*SUM('Integration Inputs'!$C$64:$H$64),'Integration Inputs'!$E$91*SUM('Integration Inputs'!$C$64:$H$64))))</f>
        <v>3.2914642966260312</v>
      </c>
      <c r="F1249" s="162">
        <f>E1249*D1261*D1262</f>
        <v>0</v>
      </c>
    </row>
    <row r="1250" spans="3:6" x14ac:dyDescent="0.25">
      <c r="C1250" s="1" t="s">
        <v>27</v>
      </c>
      <c r="D1250" s="164">
        <f>IF(AND(E1231=0,E1233=0,E1234=0,E1235=0,E1236=0,E1237=0,,E1240=0),0,(AVERAGE(E1233:E1236)*((E1237+E1240)/2)*E1231))</f>
        <v>8</v>
      </c>
      <c r="E1250" s="162">
        <f>IF(D1250=0,0,IF(D1250&lt;'Integration Inputs'!$D$78,'Integration Inputs'!$C$91*SUM('Integration Inputs'!$C$65:$H$65),IF(D1250&lt;'Integration Inputs'!$F$78,'Integration Inputs'!$D$91*SUM('Integration Inputs'!$C$65:$H$65),'Integration Inputs'!$E$91*SUM('Integration Inputs'!$C$65:$H$65))))</f>
        <v>0.85186978454503848</v>
      </c>
      <c r="F1250" s="162">
        <f>E1250*D1261*D1262</f>
        <v>0</v>
      </c>
    </row>
    <row r="1251" spans="3:6" x14ac:dyDescent="0.25">
      <c r="C1251" s="1" t="s">
        <v>28</v>
      </c>
      <c r="D1251" s="164">
        <f>IF(E1239=0,0,E1239)</f>
        <v>5</v>
      </c>
      <c r="E1251" s="162">
        <f>IF(D1251=0,0,IF(D1251&lt;'Integration Inputs'!$D$79,'Integration Inputs'!$C$91*SUM('Integration Inputs'!$C$66:$H$66),IF(D1251&lt;'Integration Inputs'!$F$79,'Integration Inputs'!$D$91*SUM('Integration Inputs'!$C$66:$H$66),'Integration Inputs'!$E$91*SUM('Integration Inputs'!$C$66:$H$66))))</f>
        <v>1.4591495114608914</v>
      </c>
      <c r="F1251" s="162">
        <f>E1251*D1261*D1262</f>
        <v>0</v>
      </c>
    </row>
    <row r="1252" spans="3:6" x14ac:dyDescent="0.25">
      <c r="C1252" s="1" t="s">
        <v>29</v>
      </c>
      <c r="D1252" s="164">
        <f>IF(AND(E1242=0,E1238=0),0,E1242*E1238)</f>
        <v>9</v>
      </c>
      <c r="E1252" s="162">
        <f>IF(D1252=0,0,IF(D1252&lt;'Integration Inputs'!$D$80,'Integration Inputs'!$C$91*SUM('Integration Inputs'!$C$67:$H$67),IF(D1252&lt;'Integration Inputs'!$F$80,'Integration Inputs'!$D$91*SUM('Integration Inputs'!$C$67:$H$67),'Integration Inputs'!$E$91*SUM('Integration Inputs'!$C$67:$H$67))))</f>
        <v>0</v>
      </c>
      <c r="F1252" s="162">
        <f>E1252*D1261*D1262</f>
        <v>0</v>
      </c>
    </row>
    <row r="1253" spans="3:6" x14ac:dyDescent="0.25">
      <c r="C1253" s="1" t="s">
        <v>30</v>
      </c>
      <c r="D1253" s="164">
        <f>IF(AND(E1237=0,E1240=0,E1241=0),0,E1241*((E1237+E1240)/2)*3)</f>
        <v>6</v>
      </c>
      <c r="E1253" s="162">
        <f>IF(D1253=0,0,IF(D1253&lt;'Integration Inputs'!$D$81,'Integration Inputs'!$C$91*SUM('Integration Inputs'!$C$68:$H$68),IF(D1253&lt;'Integration Inputs'!$F$81,'Integration Inputs'!$D$91*SUM('Integration Inputs'!$C$68:$H$68),'Integration Inputs'!$E$91*SUM('Integration Inputs'!$C$68:$H$68))))</f>
        <v>0</v>
      </c>
      <c r="F1253" s="162">
        <f>E1253*D1261*D1262</f>
        <v>0</v>
      </c>
    </row>
    <row r="1254" spans="3:6" x14ac:dyDescent="0.25">
      <c r="C1254" s="1" t="s">
        <v>31</v>
      </c>
      <c r="D1254" s="164">
        <f>IF(AND(E1240=0,E1243=0),0,E1243*E1240*3)</f>
        <v>3</v>
      </c>
      <c r="E1254" s="162">
        <f>IF(D1254=0,0,IF(D1254&lt;'Integration Inputs'!$D$82,'Integration Inputs'!$C$91*SUM('Integration Inputs'!$C$69:$H$69),IF(D1254&lt;'Integration Inputs'!$F$82,'Integration Inputs'!$D$91*SUM('Integration Inputs'!$C$69:$H$69),'Integration Inputs'!$E$91*SUM('Integration Inputs'!$C$69:$H$69))))</f>
        <v>0</v>
      </c>
      <c r="F1254" s="162">
        <f>E1254*D1261*D1262</f>
        <v>0</v>
      </c>
    </row>
    <row r="1255" spans="3:6" x14ac:dyDescent="0.25">
      <c r="C1255" s="39" t="s">
        <v>32</v>
      </c>
      <c r="D1255" s="168">
        <f>IF(AND(E1240=0,E1244=0),0,(E1244*E1240*5))</f>
        <v>5</v>
      </c>
      <c r="E1255" s="169">
        <f>IF(D1255=0,0,IF(D1255&lt;'Integration Inputs'!$D$83,'Integration Inputs'!$C$91*SUM('Integration Inputs'!$C$70:$H$70),IF(D1255&lt;'Integration Inputs'!$F$83,'Integration Inputs'!$D$91*SUM('Integration Inputs'!$C$70:$H$70),'Integration Inputs'!$E$91*SUM('Integration Inputs'!$C$70:$H$70))))</f>
        <v>0</v>
      </c>
      <c r="F1255" s="169">
        <f>E1255*D1261*D1262</f>
        <v>0</v>
      </c>
    </row>
    <row r="1256" spans="3:6" x14ac:dyDescent="0.25">
      <c r="C1256" s="1" t="s">
        <v>40</v>
      </c>
      <c r="D1256" s="164">
        <f>SUM(D1248:D1249)</f>
        <v>24</v>
      </c>
      <c r="E1256" s="162">
        <f>SUM(E1248:E1249)</f>
        <v>15.942614266471008</v>
      </c>
      <c r="F1256" s="162">
        <f>SUM(F1248:F1249)</f>
        <v>0</v>
      </c>
    </row>
    <row r="1257" spans="3:6" x14ac:dyDescent="0.25">
      <c r="C1257" s="1" t="s">
        <v>41</v>
      </c>
      <c r="D1257" s="164">
        <f>SUM(D1250:D1251)</f>
        <v>13</v>
      </c>
      <c r="E1257" s="162">
        <f>SUM(E1250:E1251)</f>
        <v>2.3110192960059299</v>
      </c>
      <c r="F1257" s="162">
        <f>SUM(F1250:F1251)</f>
        <v>0</v>
      </c>
    </row>
    <row r="1258" spans="3:6" x14ac:dyDescent="0.25">
      <c r="C1258" s="39" t="s">
        <v>42</v>
      </c>
      <c r="D1258" s="168">
        <f>SUM(D1252:D1255)</f>
        <v>23</v>
      </c>
      <c r="E1258" s="169">
        <f>SUM(E1252:E1255)</f>
        <v>0</v>
      </c>
      <c r="F1258" s="169">
        <f>SUM(F1252:F1255)</f>
        <v>0</v>
      </c>
    </row>
    <row r="1259" spans="3:6" x14ac:dyDescent="0.25">
      <c r="D1259" s="164"/>
      <c r="E1259" s="162">
        <f>SUM(E1248:E1255)</f>
        <v>18.253633562476935</v>
      </c>
      <c r="F1259" s="162">
        <f>SUM(F1248:F1255)</f>
        <v>0</v>
      </c>
    </row>
    <row r="1260" spans="3:6" ht="15.6" x14ac:dyDescent="0.3">
      <c r="C1260" s="171" t="s">
        <v>43</v>
      </c>
      <c r="D1260" s="172">
        <f>(AVERAGE(E1233:E1236)*((E1232*5)+(E1232*E1240))+((AVERAGE(E1233:E1236)*((E1237+E1240)/2)*E1231)+(E1239))+((E1242*E1238)+(E1241*((E1237+E1240)/2)*3)+(E1243*E1240*3)+(E1244*E1240*5)))/3</f>
        <v>20</v>
      </c>
    </row>
    <row r="1261" spans="3:6" ht="14.4" x14ac:dyDescent="0.3">
      <c r="C1261" s="21" t="s">
        <v>228</v>
      </c>
      <c r="D1261" s="179"/>
    </row>
    <row r="1262" spans="3:6" x14ac:dyDescent="0.25">
      <c r="C1262" s="21" t="s">
        <v>229</v>
      </c>
      <c r="D1262" s="185"/>
    </row>
    <row r="1263" spans="3:6" ht="15.6" x14ac:dyDescent="0.3">
      <c r="C1263" s="171" t="s">
        <v>230</v>
      </c>
      <c r="D1263" s="172">
        <f>D1260*D1261*D1262</f>
        <v>0</v>
      </c>
      <c r="E1263" s="176">
        <f>SUM(F1248:F1255)</f>
        <v>0</v>
      </c>
      <c r="F1263" s="25" t="s">
        <v>231</v>
      </c>
    </row>
    <row r="1265" spans="2:7" x14ac:dyDescent="0.25">
      <c r="B1265" s="1" t="str">
        <f>LEFT(B1228,2)+1&amp;")."</f>
        <v>35).</v>
      </c>
      <c r="C1265" s="149"/>
      <c r="D1265" s="149"/>
      <c r="E1265" s="149"/>
      <c r="F1265" s="149"/>
      <c r="G1265" s="149"/>
    </row>
    <row r="1266" spans="2:7" x14ac:dyDescent="0.25">
      <c r="C1266" s="152" t="s">
        <v>164</v>
      </c>
      <c r="D1266" s="152"/>
      <c r="E1266" s="153"/>
      <c r="F1266" s="153"/>
      <c r="G1266" s="153"/>
    </row>
    <row r="1267" spans="2:7" ht="17.399999999999999" x14ac:dyDescent="0.3">
      <c r="C1267" s="26" t="s">
        <v>170</v>
      </c>
      <c r="D1267" s="156" t="s">
        <v>276</v>
      </c>
      <c r="E1267" s="157"/>
    </row>
    <row r="1268" spans="2:7" x14ac:dyDescent="0.25">
      <c r="C1268" s="21" t="s">
        <v>174</v>
      </c>
      <c r="D1268" s="59" t="s">
        <v>175</v>
      </c>
      <c r="E1268" s="1">
        <f>IF(D1268=$I$8,$J$8,IF(D1268=$I$9,$J$9,IF(D1268=$I$10,$J$10,0)))</f>
        <v>3</v>
      </c>
    </row>
    <row r="1269" spans="2:7" x14ac:dyDescent="0.25">
      <c r="C1269" s="21" t="s">
        <v>177</v>
      </c>
      <c r="D1269" s="59" t="s">
        <v>178</v>
      </c>
      <c r="E1269" s="1">
        <f>IF(D1269=$I$13,$J$13,IF(D1269=$I$14,$J$14,IF(D1269=$I$15,$J$15,0)))</f>
        <v>1</v>
      </c>
    </row>
    <row r="1270" spans="2:7" x14ac:dyDescent="0.25">
      <c r="C1270" s="21" t="s">
        <v>179</v>
      </c>
      <c r="D1270" s="59" t="s">
        <v>186</v>
      </c>
      <c r="E1270" s="1">
        <f>IF(D1270=$I$18,$J$18,IF(D1270=$I$19,$J$19,IF(D1270=$I$20,$J$20,0)))</f>
        <v>3</v>
      </c>
    </row>
    <row r="1271" spans="2:7" x14ac:dyDescent="0.25">
      <c r="C1271" s="21" t="s">
        <v>183</v>
      </c>
      <c r="D1271" s="59" t="s">
        <v>186</v>
      </c>
      <c r="E1271" s="1">
        <f>IF(D1271=$I$18,$J$18,IF(D1271=$I$19,$J$19,IF(D1271=$I$20,$J$20,0)))</f>
        <v>3</v>
      </c>
    </row>
    <row r="1272" spans="2:7" x14ac:dyDescent="0.25">
      <c r="C1272" s="21" t="s">
        <v>185</v>
      </c>
      <c r="D1272" s="59" t="s">
        <v>186</v>
      </c>
      <c r="E1272" s="1">
        <f>IF(D1272=$I$18,$J$18,IF(D1272=$I$19,$J$19,IF(D1272=$I$20,$J$20,0)))</f>
        <v>3</v>
      </c>
    </row>
    <row r="1273" spans="2:7" x14ac:dyDescent="0.25">
      <c r="C1273" s="21" t="s">
        <v>189</v>
      </c>
      <c r="D1273" s="59" t="s">
        <v>180</v>
      </c>
      <c r="E1273" s="1">
        <f>IF(D1273=$I$18,$J$18,IF(D1273=$I$19,$J$19,IF(D1273=$I$20,$J$20,0)))</f>
        <v>1</v>
      </c>
    </row>
    <row r="1274" spans="2:7" x14ac:dyDescent="0.25">
      <c r="C1274" s="21" t="s">
        <v>192</v>
      </c>
      <c r="D1274" s="59" t="s">
        <v>224</v>
      </c>
      <c r="E1274" s="1">
        <f>IF(D1274=$I$30,$J$30,IF(D1274=$I$31,$J$31,IF(D1274=$I$32,$J$32,0)))</f>
        <v>3</v>
      </c>
    </row>
    <row r="1275" spans="2:7" x14ac:dyDescent="0.25">
      <c r="C1275" s="21" t="s">
        <v>194</v>
      </c>
      <c r="D1275" s="59" t="s">
        <v>195</v>
      </c>
      <c r="E1275" s="1">
        <f>IF(D1275=$L$30,$M$30,IF(D1275=$L$31,$M$31,IF(D1275=$L$32,$M$32,0)))</f>
        <v>1</v>
      </c>
    </row>
    <row r="1276" spans="2:7" x14ac:dyDescent="0.25">
      <c r="C1276" s="21" t="s">
        <v>198</v>
      </c>
      <c r="D1276" s="59" t="s">
        <v>195</v>
      </c>
      <c r="E1276" s="1">
        <f>IF(D1276=$L$30,$M$30,IF(D1276=$L$31,$M$31,IF(D1276=$L$32,$M$32,0)))</f>
        <v>1</v>
      </c>
    </row>
    <row r="1277" spans="2:7" x14ac:dyDescent="0.25">
      <c r="C1277" s="21" t="s">
        <v>200</v>
      </c>
      <c r="D1277" s="59" t="s">
        <v>201</v>
      </c>
      <c r="E1277" s="1">
        <f>IF(D1277=$I$23,$J$23,IF(D1277=$I$24,$J$24,IF(D1277=$I$25,$J$25,IF(D1277=$I$26,$J$26,IF(D1277=$I$27,$J$27,0)))))</f>
        <v>1</v>
      </c>
    </row>
    <row r="1278" spans="2:7" x14ac:dyDescent="0.25">
      <c r="C1278" s="21" t="s">
        <v>203</v>
      </c>
      <c r="D1278" s="59" t="s">
        <v>184</v>
      </c>
      <c r="E1278" s="1">
        <f>IF(D1278=$L$13,$M$13,IF(D1278=$L$14,$M$14,IF(D1278=$L$15,$M$15,0)))</f>
        <v>1</v>
      </c>
    </row>
    <row r="1279" spans="2:7" x14ac:dyDescent="0.25">
      <c r="C1279" s="21" t="s">
        <v>206</v>
      </c>
      <c r="D1279" s="59" t="s">
        <v>173</v>
      </c>
      <c r="E1279" s="1">
        <f>IF(D1279=$L$8,$M$8,IF(D1279=$L$9,$M$9,IF(D1279=$L$10,$M$10,0)))</f>
        <v>3</v>
      </c>
    </row>
    <row r="1280" spans="2:7" x14ac:dyDescent="0.25">
      <c r="C1280" s="21" t="s">
        <v>207</v>
      </c>
      <c r="D1280" s="59" t="s">
        <v>202</v>
      </c>
      <c r="E1280" s="1">
        <f>IF(D1280=$L$18,$M$18,IF(D1280=$L$19,$M$19,IF(D1280=$L$20,$M$20,0)))</f>
        <v>3</v>
      </c>
    </row>
    <row r="1281" spans="3:6" x14ac:dyDescent="0.25">
      <c r="C1281" s="21" t="s">
        <v>210</v>
      </c>
      <c r="D1281" s="59" t="s">
        <v>213</v>
      </c>
      <c r="E1281" s="1">
        <f>IF(D1281=$L$23,$M$23,IF(D1281=$L$24,$M$24,IF(D1281=$L$25,$M$25,0)))</f>
        <v>1</v>
      </c>
      <c r="F1281" s="1" t="s">
        <v>212</v>
      </c>
    </row>
    <row r="1284" spans="3:6" x14ac:dyDescent="0.25">
      <c r="E1284" s="39" t="s">
        <v>217</v>
      </c>
      <c r="F1284" s="1" t="s">
        <v>218</v>
      </c>
    </row>
    <row r="1285" spans="3:6" x14ac:dyDescent="0.25">
      <c r="C1285" s="26" t="s">
        <v>25</v>
      </c>
      <c r="D1285" s="161">
        <f>IF(AND(E1269=0,E1270=0,E1271=0,E1272=0,E1273=0),0,E1269*5*(AVERAGE(E1270:E1273)))</f>
        <v>12.5</v>
      </c>
      <c r="E1285" s="162">
        <f>IF(D1285=0,0,IF(D1285&lt;'Integration Inputs'!$D$76,'Integration Inputs'!$C$91*SUM('Integration Inputs'!$C$63:$H$63),IF(D1285&lt;'Integration Inputs'!$F$76,'Integration Inputs'!$D$91*SUM('Integration Inputs'!$C$63:$H$63),'Integration Inputs'!$E$91*SUM('Integration Inputs'!C$63:H$63))))</f>
        <v>12.651149969844976</v>
      </c>
      <c r="F1285" s="163">
        <f>E1285*D1298*D1299</f>
        <v>0</v>
      </c>
    </row>
    <row r="1286" spans="3:6" x14ac:dyDescent="0.25">
      <c r="C1286" s="1" t="s">
        <v>26</v>
      </c>
      <c r="D1286" s="164">
        <f>IF(AND(E1269=0,E1270=0,E1277=0),0,E1269*E1277*(AVERAGE(E1270:E1273)))</f>
        <v>2.5</v>
      </c>
      <c r="E1286" s="162">
        <f>IF(D1286=0,0,IF(D1286&lt;'Integration Inputs'!$D$77,'Integration Inputs'!$C$91*SUM('Integration Inputs'!$C$64:$H$64),IF(D1286&lt;'Integration Inputs'!$F$77,'Integration Inputs'!$D$91*SUM('Integration Inputs'!$C$64:$H$64),'Integration Inputs'!$E$91*SUM('Integration Inputs'!$C$64:$H$64))))</f>
        <v>3.2914642966260312</v>
      </c>
      <c r="F1286" s="162">
        <f>E1286*D1298*D1299</f>
        <v>0</v>
      </c>
    </row>
    <row r="1287" spans="3:6" x14ac:dyDescent="0.25">
      <c r="C1287" s="1" t="s">
        <v>27</v>
      </c>
      <c r="D1287" s="164">
        <f>IF(AND(E1268=0,E1270=0,E1271=0,E1272=0,E1273=0,E1274=0,,E1277=0),0,(AVERAGE(E1270:E1273)*((E1274+E1277)/2)*E1268))</f>
        <v>15</v>
      </c>
      <c r="E1287" s="162">
        <f>IF(D1287=0,0,IF(D1287&lt;'Integration Inputs'!$D$78,'Integration Inputs'!$C$91*SUM('Integration Inputs'!$C$65:$H$65),IF(D1287&lt;'Integration Inputs'!$F$78,'Integration Inputs'!$D$91*SUM('Integration Inputs'!$C$65:$H$65),'Integration Inputs'!$E$91*SUM('Integration Inputs'!$C$65:$H$65))))</f>
        <v>0.85186978454503848</v>
      </c>
      <c r="F1287" s="162">
        <f>E1287*D1298*D1299</f>
        <v>0</v>
      </c>
    </row>
    <row r="1288" spans="3:6" x14ac:dyDescent="0.25">
      <c r="C1288" s="1" t="s">
        <v>28</v>
      </c>
      <c r="D1288" s="164">
        <f>IF(E1276=0,0,E1276)</f>
        <v>1</v>
      </c>
      <c r="E1288" s="162">
        <f>IF(D1288=0,0,IF(D1288&lt;'Integration Inputs'!$D$79,'Integration Inputs'!$C$91*SUM('Integration Inputs'!$C$66:$H$66),IF(D1288&lt;'Integration Inputs'!$F$79,'Integration Inputs'!$D$91*SUM('Integration Inputs'!$C$66:$H$66),'Integration Inputs'!$E$91*SUM('Integration Inputs'!$C$66:$H$66))))</f>
        <v>0.97276634097392756</v>
      </c>
      <c r="F1288" s="162">
        <f>E1288*D1298*D1299</f>
        <v>0</v>
      </c>
    </row>
    <row r="1289" spans="3:6" x14ac:dyDescent="0.25">
      <c r="C1289" s="1" t="s">
        <v>29</v>
      </c>
      <c r="D1289" s="164">
        <f>IF(AND(E1279=0,E1275=0),0,E1279*E1275)</f>
        <v>3</v>
      </c>
      <c r="E1289" s="162">
        <f>IF(D1289=0,0,IF(D1289&lt;'Integration Inputs'!$D$80,'Integration Inputs'!$C$91*SUM('Integration Inputs'!$C$67:$H$67),IF(D1289&lt;'Integration Inputs'!$F$80,'Integration Inputs'!$D$91*SUM('Integration Inputs'!$C$67:$H$67),'Integration Inputs'!$E$91*SUM('Integration Inputs'!$C$67:$H$67))))</f>
        <v>0</v>
      </c>
      <c r="F1289" s="162">
        <f>E1289*D1298*D1299</f>
        <v>0</v>
      </c>
    </row>
    <row r="1290" spans="3:6" x14ac:dyDescent="0.25">
      <c r="C1290" s="1" t="s">
        <v>30</v>
      </c>
      <c r="D1290" s="164">
        <f>IF(AND(E1274=0,E1277=0,E1278=0),0,E1278*((E1274+E1277)/2)*3)</f>
        <v>6</v>
      </c>
      <c r="E1290" s="162">
        <f>IF(D1290=0,0,IF(D1290&lt;'Integration Inputs'!$D$81,'Integration Inputs'!$C$91*SUM('Integration Inputs'!$C$68:$H$68),IF(D1290&lt;'Integration Inputs'!$F$81,'Integration Inputs'!$D$91*SUM('Integration Inputs'!$C$68:$H$68),'Integration Inputs'!$E$91*SUM('Integration Inputs'!$C$68:$H$68))))</f>
        <v>0</v>
      </c>
      <c r="F1290" s="162">
        <f>E1290*D1298*D1299</f>
        <v>0</v>
      </c>
    </row>
    <row r="1291" spans="3:6" x14ac:dyDescent="0.25">
      <c r="C1291" s="1" t="s">
        <v>31</v>
      </c>
      <c r="D1291" s="164">
        <f>IF(AND(E1277=0,E1280=0),0,E1280*E1277*3)</f>
        <v>9</v>
      </c>
      <c r="E1291" s="162">
        <f>IF(D1291=0,0,IF(D1291&lt;'Integration Inputs'!$D$82,'Integration Inputs'!$C$91*SUM('Integration Inputs'!$C$69:$H$69),IF(D1291&lt;'Integration Inputs'!$F$82,'Integration Inputs'!$D$91*SUM('Integration Inputs'!$C$69:$H$69),'Integration Inputs'!$E$91*SUM('Integration Inputs'!$C$69:$H$69))))</f>
        <v>0</v>
      </c>
      <c r="F1291" s="162">
        <f>E1291*D1298*D1299</f>
        <v>0</v>
      </c>
    </row>
    <row r="1292" spans="3:6" x14ac:dyDescent="0.25">
      <c r="C1292" s="39" t="s">
        <v>32</v>
      </c>
      <c r="D1292" s="168">
        <f>IF(AND(E1277=0,E1281=0),0,(E1281*E1277*5))</f>
        <v>5</v>
      </c>
      <c r="E1292" s="169">
        <f>IF(D1292=0,0,IF(D1292&lt;'Integration Inputs'!$D$83,'Integration Inputs'!$C$91*SUM('Integration Inputs'!$C$70:$H$70),IF(D1292&lt;'Integration Inputs'!$F$83,'Integration Inputs'!$D$91*SUM('Integration Inputs'!$C$70:$H$70),'Integration Inputs'!$E$91*SUM('Integration Inputs'!$C$70:$H$70))))</f>
        <v>0</v>
      </c>
      <c r="F1292" s="169">
        <f>E1292*D1298*D1299</f>
        <v>0</v>
      </c>
    </row>
    <row r="1293" spans="3:6" x14ac:dyDescent="0.25">
      <c r="C1293" s="1" t="s">
        <v>40</v>
      </c>
      <c r="D1293" s="164">
        <f>SUM(D1285:D1286)</f>
        <v>15</v>
      </c>
      <c r="E1293" s="162">
        <f>SUM(E1285:E1286)</f>
        <v>15.942614266471008</v>
      </c>
      <c r="F1293" s="162">
        <f>SUM(F1285:F1286)</f>
        <v>0</v>
      </c>
    </row>
    <row r="1294" spans="3:6" x14ac:dyDescent="0.25">
      <c r="C1294" s="1" t="s">
        <v>41</v>
      </c>
      <c r="D1294" s="164">
        <f>SUM(D1287:D1288)</f>
        <v>16</v>
      </c>
      <c r="E1294" s="162">
        <f>SUM(E1287:E1288)</f>
        <v>1.824636125518966</v>
      </c>
      <c r="F1294" s="162">
        <f>SUM(F1287:F1288)</f>
        <v>0</v>
      </c>
    </row>
    <row r="1295" spans="3:6" x14ac:dyDescent="0.25">
      <c r="C1295" s="39" t="s">
        <v>42</v>
      </c>
      <c r="D1295" s="168">
        <f>SUM(D1289:D1292)</f>
        <v>23</v>
      </c>
      <c r="E1295" s="169">
        <f>SUM(E1289:E1292)</f>
        <v>0</v>
      </c>
      <c r="F1295" s="169">
        <f>SUM(F1289:F1292)</f>
        <v>0</v>
      </c>
    </row>
    <row r="1296" spans="3:6" x14ac:dyDescent="0.25">
      <c r="D1296" s="164"/>
      <c r="E1296" s="162">
        <f>SUM(E1285:E1292)</f>
        <v>17.767250391989972</v>
      </c>
      <c r="F1296" s="162">
        <f>SUM(F1285:F1292)</f>
        <v>0</v>
      </c>
    </row>
    <row r="1297" spans="2:7" ht="15.6" x14ac:dyDescent="0.3">
      <c r="C1297" s="171" t="s">
        <v>43</v>
      </c>
      <c r="D1297" s="172">
        <f>(AVERAGE(E1270:E1273)*((E1269*5)+(E1269*E1277))+((AVERAGE(E1270:E1273)*((E1274+E1277)/2)*E1268)+(E1276))+((E1279*E1275)+(E1278*((E1274+E1277)/2)*3)+(E1280*E1277*3)+(E1281*E1277*5)))/3</f>
        <v>18</v>
      </c>
    </row>
    <row r="1298" spans="2:7" ht="14.4" x14ac:dyDescent="0.3">
      <c r="C1298" s="21" t="s">
        <v>228</v>
      </c>
      <c r="D1298" s="179"/>
    </row>
    <row r="1299" spans="2:7" x14ac:dyDescent="0.25">
      <c r="C1299" s="21" t="s">
        <v>229</v>
      </c>
      <c r="D1299" s="185"/>
    </row>
    <row r="1300" spans="2:7" ht="15.6" x14ac:dyDescent="0.3">
      <c r="C1300" s="171" t="s">
        <v>230</v>
      </c>
      <c r="D1300" s="172">
        <f>D1297*D1298*D1299</f>
        <v>0</v>
      </c>
      <c r="E1300" s="176">
        <f>SUM(F1285:F1292)</f>
        <v>0</v>
      </c>
      <c r="F1300" s="25" t="s">
        <v>231</v>
      </c>
    </row>
    <row r="1302" spans="2:7" x14ac:dyDescent="0.25">
      <c r="B1302" s="1" t="str">
        <f>LEFT(B1265,2)+1&amp;")."</f>
        <v>36).</v>
      </c>
      <c r="C1302" s="149"/>
      <c r="D1302" s="149"/>
      <c r="E1302" s="149"/>
      <c r="F1302" s="149"/>
      <c r="G1302" s="149"/>
    </row>
    <row r="1303" spans="2:7" x14ac:dyDescent="0.25">
      <c r="C1303" s="152" t="s">
        <v>164</v>
      </c>
      <c r="D1303" s="152"/>
      <c r="E1303" s="153"/>
      <c r="F1303" s="153"/>
      <c r="G1303" s="153"/>
    </row>
    <row r="1304" spans="2:7" ht="17.399999999999999" x14ac:dyDescent="0.3">
      <c r="C1304" s="26" t="s">
        <v>170</v>
      </c>
      <c r="D1304" s="156" t="s">
        <v>277</v>
      </c>
      <c r="E1304" s="157"/>
    </row>
    <row r="1305" spans="2:7" x14ac:dyDescent="0.25">
      <c r="C1305" s="21" t="s">
        <v>174</v>
      </c>
      <c r="D1305" s="59" t="s">
        <v>168</v>
      </c>
      <c r="E1305" s="1">
        <f>IF(D1305=$I$8,$J$8,IF(D1305=$I$9,$J$9,IF(D1305=$I$10,$J$10,0)))</f>
        <v>1</v>
      </c>
    </row>
    <row r="1306" spans="2:7" x14ac:dyDescent="0.25">
      <c r="C1306" s="21" t="s">
        <v>177</v>
      </c>
      <c r="D1306" s="59" t="s">
        <v>178</v>
      </c>
      <c r="E1306" s="1">
        <f>IF(D1306=$I$13,$J$13,IF(D1306=$I$14,$J$14,IF(D1306=$I$15,$J$15,0)))</f>
        <v>1</v>
      </c>
    </row>
    <row r="1307" spans="2:7" x14ac:dyDescent="0.25">
      <c r="C1307" s="21" t="s">
        <v>179</v>
      </c>
      <c r="D1307" s="59" t="s">
        <v>180</v>
      </c>
      <c r="E1307" s="1">
        <f>IF(D1307=$I$18,$J$18,IF(D1307=$I$19,$J$19,IF(D1307=$I$20,$J$20,0)))</f>
        <v>1</v>
      </c>
    </row>
    <row r="1308" spans="2:7" x14ac:dyDescent="0.25">
      <c r="C1308" s="21" t="s">
        <v>183</v>
      </c>
      <c r="D1308" s="59" t="s">
        <v>180</v>
      </c>
      <c r="E1308" s="1">
        <f>IF(D1308=$I$18,$J$18,IF(D1308=$I$19,$J$19,IF(D1308=$I$20,$J$20,0)))</f>
        <v>1</v>
      </c>
    </row>
    <row r="1309" spans="2:7" x14ac:dyDescent="0.25">
      <c r="C1309" s="21" t="s">
        <v>185</v>
      </c>
      <c r="D1309" s="59" t="s">
        <v>186</v>
      </c>
      <c r="E1309" s="1">
        <f>IF(D1309=$I$18,$J$18,IF(D1309=$I$19,$J$19,IF(D1309=$I$20,$J$20,0)))</f>
        <v>3</v>
      </c>
    </row>
    <row r="1310" spans="2:7" x14ac:dyDescent="0.25">
      <c r="C1310" s="21" t="s">
        <v>189</v>
      </c>
      <c r="D1310" s="59" t="s">
        <v>186</v>
      </c>
      <c r="E1310" s="1">
        <f>IF(D1310=$I$18,$J$18,IF(D1310=$I$19,$J$19,IF(D1310=$I$20,$J$20,0)))</f>
        <v>3</v>
      </c>
    </row>
    <row r="1311" spans="2:7" x14ac:dyDescent="0.25">
      <c r="C1311" s="21" t="s">
        <v>192</v>
      </c>
      <c r="D1311" s="59" t="s">
        <v>193</v>
      </c>
      <c r="E1311" s="1">
        <f>IF(D1311=$I$30,$J$30,IF(D1311=$I$31,$J$31,IF(D1311=$I$32,$J$32,0)))</f>
        <v>1</v>
      </c>
    </row>
    <row r="1312" spans="2:7" x14ac:dyDescent="0.25">
      <c r="C1312" s="21" t="s">
        <v>194</v>
      </c>
      <c r="D1312" s="59" t="s">
        <v>195</v>
      </c>
      <c r="E1312" s="1">
        <f>IF(D1312=$L$30,$M$30,IF(D1312=$L$31,$M$31,IF(D1312=$L$32,$M$32,0)))</f>
        <v>1</v>
      </c>
    </row>
    <row r="1313" spans="3:6" x14ac:dyDescent="0.25">
      <c r="C1313" s="21" t="s">
        <v>198</v>
      </c>
      <c r="D1313" s="59" t="s">
        <v>225</v>
      </c>
      <c r="E1313" s="1">
        <f>IF(D1313=$L$30,$M$30,IF(D1313=$L$31,$M$31,IF(D1313=$L$32,$M$32,0)))</f>
        <v>3</v>
      </c>
    </row>
    <row r="1314" spans="3:6" x14ac:dyDescent="0.25">
      <c r="C1314" s="21" t="s">
        <v>200</v>
      </c>
      <c r="D1314" s="59" t="s">
        <v>201</v>
      </c>
      <c r="E1314" s="1">
        <f>IF(D1314=$I$23,$J$23,IF(D1314=$I$24,$J$24,IF(D1314=$I$25,$J$25,IF(D1314=$I$26,$J$26,IF(D1314=$I$27,$J$27,0)))))</f>
        <v>1</v>
      </c>
    </row>
    <row r="1315" spans="3:6" x14ac:dyDescent="0.25">
      <c r="C1315" s="21" t="s">
        <v>203</v>
      </c>
      <c r="D1315" s="59" t="s">
        <v>184</v>
      </c>
      <c r="E1315" s="1">
        <f>IF(D1315=$L$13,$M$13,IF(D1315=$L$14,$M$14,IF(D1315=$L$15,$M$15,0)))</f>
        <v>1</v>
      </c>
    </row>
    <row r="1316" spans="3:6" x14ac:dyDescent="0.25">
      <c r="C1316" s="21" t="s">
        <v>206</v>
      </c>
      <c r="D1316" s="59" t="s">
        <v>173</v>
      </c>
      <c r="E1316" s="1">
        <f>IF(D1316=$L$8,$M$8,IF(D1316=$L$9,$M$9,IF(D1316=$L$10,$M$10,0)))</f>
        <v>3</v>
      </c>
    </row>
    <row r="1317" spans="3:6" x14ac:dyDescent="0.25">
      <c r="C1317" s="21" t="s">
        <v>207</v>
      </c>
      <c r="D1317" s="59" t="s">
        <v>199</v>
      </c>
      <c r="E1317" s="1">
        <f>IF(D1317=$L$18,$M$18,IF(D1317=$L$19,$M$19,IF(D1317=$L$20,$M$20,0)))</f>
        <v>1</v>
      </c>
    </row>
    <row r="1318" spans="3:6" x14ac:dyDescent="0.25">
      <c r="C1318" s="21" t="s">
        <v>210</v>
      </c>
      <c r="D1318" s="59" t="s">
        <v>213</v>
      </c>
      <c r="E1318" s="1">
        <f>IF(D1318=$L$23,$M$23,IF(D1318=$L$24,$M$24,IF(D1318=$L$25,$M$25,0)))</f>
        <v>1</v>
      </c>
      <c r="F1318" s="1" t="s">
        <v>212</v>
      </c>
    </row>
    <row r="1321" spans="3:6" x14ac:dyDescent="0.25">
      <c r="E1321" s="39" t="s">
        <v>217</v>
      </c>
      <c r="F1321" s="1" t="s">
        <v>218</v>
      </c>
    </row>
    <row r="1322" spans="3:6" x14ac:dyDescent="0.25">
      <c r="C1322" s="26" t="s">
        <v>25</v>
      </c>
      <c r="D1322" s="161">
        <f>IF(AND(E1306=0,E1307=0,E1308=0,E1309=0,E1310=0),0,E1306*5*(AVERAGE(E1307:E1310)))</f>
        <v>10</v>
      </c>
      <c r="E1322" s="162">
        <f>IF(D1322=0,0,IF(D1322&lt;'Integration Inputs'!$D$76,'Integration Inputs'!$C$91*SUM('Integration Inputs'!$C$63:$H$63),IF(D1322&lt;'Integration Inputs'!$F$76,'Integration Inputs'!$D$91*SUM('Integration Inputs'!$C$63:$H$63),'Integration Inputs'!$E$91*SUM('Integration Inputs'!C$63:H$63))))</f>
        <v>12.651149969844976</v>
      </c>
      <c r="F1322" s="163">
        <f>E1322*D1335*D1336</f>
        <v>0</v>
      </c>
    </row>
    <row r="1323" spans="3:6" x14ac:dyDescent="0.25">
      <c r="C1323" s="1" t="s">
        <v>26</v>
      </c>
      <c r="D1323" s="164">
        <f>IF(AND(E1306=0,E1307=0,E1314=0),0,E1306*E1314*(AVERAGE(E1307:E1310)))</f>
        <v>2</v>
      </c>
      <c r="E1323" s="162">
        <f>IF(D1323=0,0,IF(D1323&lt;'Integration Inputs'!$D$77,'Integration Inputs'!$C$91*SUM('Integration Inputs'!$C$64:$H$64),IF(D1323&lt;'Integration Inputs'!$F$77,'Integration Inputs'!$D$91*SUM('Integration Inputs'!$C$64:$H$64),'Integration Inputs'!$E$91*SUM('Integration Inputs'!$C$64:$H$64))))</f>
        <v>3.2914642966260312</v>
      </c>
      <c r="F1323" s="162">
        <f>E1323*D1335*D1336</f>
        <v>0</v>
      </c>
    </row>
    <row r="1324" spans="3:6" x14ac:dyDescent="0.25">
      <c r="C1324" s="1" t="s">
        <v>27</v>
      </c>
      <c r="D1324" s="164">
        <f>IF(AND(E1305=0,E1307=0,E1308=0,E1309=0,E1310=0,E1311=0,,E1314=0),0,(AVERAGE(E1307:E1310)*((E1311+E1314)/2)*E1305))</f>
        <v>2</v>
      </c>
      <c r="E1324" s="162">
        <f>IF(D1324=0,0,IF(D1324&lt;'Integration Inputs'!$D$78,'Integration Inputs'!$C$91*SUM('Integration Inputs'!$C$65:$H$65),IF(D1324&lt;'Integration Inputs'!$F$78,'Integration Inputs'!$D$91*SUM('Integration Inputs'!$C$65:$H$65),'Integration Inputs'!$E$91*SUM('Integration Inputs'!$C$65:$H$65))))</f>
        <v>0.85186978454503848</v>
      </c>
      <c r="F1324" s="162">
        <f>E1324*D1335*D1336</f>
        <v>0</v>
      </c>
    </row>
    <row r="1325" spans="3:6" x14ac:dyDescent="0.25">
      <c r="C1325" s="1" t="s">
        <v>28</v>
      </c>
      <c r="D1325" s="164">
        <f>IF(E1313=0,0,E1313)</f>
        <v>3</v>
      </c>
      <c r="E1325" s="162">
        <f>IF(D1325=0,0,IF(D1325&lt;'Integration Inputs'!$D$79,'Integration Inputs'!$C$91*SUM('Integration Inputs'!$C$66:$H$66),IF(D1325&lt;'Integration Inputs'!$F$79,'Integration Inputs'!$D$91*SUM('Integration Inputs'!$C$66:$H$66),'Integration Inputs'!$E$91*SUM('Integration Inputs'!$C$66:$H$66))))</f>
        <v>1.4591495114608914</v>
      </c>
      <c r="F1325" s="162">
        <f>E1325*D1335*D1336</f>
        <v>0</v>
      </c>
    </row>
    <row r="1326" spans="3:6" x14ac:dyDescent="0.25">
      <c r="C1326" s="1" t="s">
        <v>29</v>
      </c>
      <c r="D1326" s="164">
        <f>IF(AND(E1316=0,E1312=0),0,E1316*E1312)</f>
        <v>3</v>
      </c>
      <c r="E1326" s="162">
        <f>IF(D1326=0,0,IF(D1326&lt;'Integration Inputs'!$D$80,'Integration Inputs'!$C$91*SUM('Integration Inputs'!$C$67:$H$67),IF(D1326&lt;'Integration Inputs'!$F$80,'Integration Inputs'!$D$91*SUM('Integration Inputs'!$C$67:$H$67),'Integration Inputs'!$E$91*SUM('Integration Inputs'!$C$67:$H$67))))</f>
        <v>0</v>
      </c>
      <c r="F1326" s="162">
        <f>E1326*D1335*D1336</f>
        <v>0</v>
      </c>
    </row>
    <row r="1327" spans="3:6" x14ac:dyDescent="0.25">
      <c r="C1327" s="1" t="s">
        <v>30</v>
      </c>
      <c r="D1327" s="164">
        <f>IF(AND(E1311=0,E1314=0,E1315=0),0,E1315*((E1311+E1314)/2)*3)</f>
        <v>3</v>
      </c>
      <c r="E1327" s="162">
        <f>IF(D1327=0,0,IF(D1327&lt;'Integration Inputs'!$D$81,'Integration Inputs'!$C$91*SUM('Integration Inputs'!$C$68:$H$68),IF(D1327&lt;'Integration Inputs'!$F$81,'Integration Inputs'!$D$91*SUM('Integration Inputs'!$C$68:$H$68),'Integration Inputs'!$E$91*SUM('Integration Inputs'!$C$68:$H$68))))</f>
        <v>0</v>
      </c>
      <c r="F1327" s="162">
        <f>E1327*D1335*D1336</f>
        <v>0</v>
      </c>
    </row>
    <row r="1328" spans="3:6" x14ac:dyDescent="0.25">
      <c r="C1328" s="1" t="s">
        <v>31</v>
      </c>
      <c r="D1328" s="164">
        <f>IF(AND(E1314=0,E1317=0),0,E1317*E1314*3)</f>
        <v>3</v>
      </c>
      <c r="E1328" s="162">
        <f>IF(D1328=0,0,IF(D1328&lt;'Integration Inputs'!$D$82,'Integration Inputs'!$C$91*SUM('Integration Inputs'!$C$69:$H$69),IF(D1328&lt;'Integration Inputs'!$F$82,'Integration Inputs'!$D$91*SUM('Integration Inputs'!$C$69:$H$69),'Integration Inputs'!$E$91*SUM('Integration Inputs'!$C$69:$H$69))))</f>
        <v>0</v>
      </c>
      <c r="F1328" s="162">
        <f>E1328*D1335*D1336</f>
        <v>0</v>
      </c>
    </row>
    <row r="1329" spans="2:7" x14ac:dyDescent="0.25">
      <c r="C1329" s="39" t="s">
        <v>32</v>
      </c>
      <c r="D1329" s="168">
        <f>IF(AND(E1314=0,E1318=0),0,(E1318*E1314*5))</f>
        <v>5</v>
      </c>
      <c r="E1329" s="169">
        <f>IF(D1329=0,0,IF(D1329&lt;'Integration Inputs'!$D$83,'Integration Inputs'!$C$91*SUM('Integration Inputs'!$C$70:$H$70),IF(D1329&lt;'Integration Inputs'!$F$83,'Integration Inputs'!$D$91*SUM('Integration Inputs'!$C$70:$H$70),'Integration Inputs'!$E$91*SUM('Integration Inputs'!$C$70:$H$70))))</f>
        <v>0</v>
      </c>
      <c r="F1329" s="169">
        <f>E1329*D1335*D1336</f>
        <v>0</v>
      </c>
    </row>
    <row r="1330" spans="2:7" x14ac:dyDescent="0.25">
      <c r="C1330" s="1" t="s">
        <v>40</v>
      </c>
      <c r="D1330" s="164">
        <f>SUM(D1322:D1323)</f>
        <v>12</v>
      </c>
      <c r="E1330" s="162">
        <f>SUM(E1322:E1323)</f>
        <v>15.942614266471008</v>
      </c>
      <c r="F1330" s="162">
        <f>SUM(F1322:F1323)</f>
        <v>0</v>
      </c>
    </row>
    <row r="1331" spans="2:7" x14ac:dyDescent="0.25">
      <c r="C1331" s="1" t="s">
        <v>41</v>
      </c>
      <c r="D1331" s="164">
        <f>SUM(D1324:D1325)</f>
        <v>5</v>
      </c>
      <c r="E1331" s="162">
        <f>SUM(E1324:E1325)</f>
        <v>2.3110192960059299</v>
      </c>
      <c r="F1331" s="162">
        <f>SUM(F1324:F1325)</f>
        <v>0</v>
      </c>
    </row>
    <row r="1332" spans="2:7" x14ac:dyDescent="0.25">
      <c r="C1332" s="39" t="s">
        <v>42</v>
      </c>
      <c r="D1332" s="168">
        <f>SUM(D1326:D1329)</f>
        <v>14</v>
      </c>
      <c r="E1332" s="169">
        <f>SUM(E1326:E1329)</f>
        <v>0</v>
      </c>
      <c r="F1332" s="169">
        <f>SUM(F1326:F1329)</f>
        <v>0</v>
      </c>
    </row>
    <row r="1333" spans="2:7" x14ac:dyDescent="0.25">
      <c r="D1333" s="164"/>
      <c r="E1333" s="162">
        <f>SUM(E1322:E1329)</f>
        <v>18.253633562476935</v>
      </c>
      <c r="F1333" s="162">
        <f>SUM(F1322:F1329)</f>
        <v>0</v>
      </c>
    </row>
    <row r="1334" spans="2:7" ht="15.6" x14ac:dyDescent="0.3">
      <c r="C1334" s="171" t="s">
        <v>43</v>
      </c>
      <c r="D1334" s="172">
        <f>(AVERAGE(E1307:E1310)*((E1306*5)+(E1306*E1314))+((AVERAGE(E1307:E1310)*((E1311+E1314)/2)*E1305)+(E1313))+((E1316*E1312)+(E1315*((E1311+E1314)/2)*3)+(E1317*E1314*3)+(E1318*E1314*5)))/3</f>
        <v>10.333333333333334</v>
      </c>
    </row>
    <row r="1335" spans="2:7" ht="14.4" x14ac:dyDescent="0.3">
      <c r="C1335" s="21" t="s">
        <v>228</v>
      </c>
      <c r="D1335" s="179"/>
    </row>
    <row r="1336" spans="2:7" x14ac:dyDescent="0.25">
      <c r="C1336" s="21" t="s">
        <v>229</v>
      </c>
      <c r="D1336" s="185"/>
    </row>
    <row r="1337" spans="2:7" ht="15.6" x14ac:dyDescent="0.3">
      <c r="C1337" s="171" t="s">
        <v>230</v>
      </c>
      <c r="D1337" s="172">
        <f>D1334*D1335*D1336</f>
        <v>0</v>
      </c>
      <c r="E1337" s="176">
        <f>SUM(F1322:F1329)</f>
        <v>0</v>
      </c>
      <c r="F1337" s="25" t="s">
        <v>231</v>
      </c>
    </row>
    <row r="1339" spans="2:7" x14ac:dyDescent="0.25">
      <c r="B1339" s="1" t="str">
        <f>LEFT(B1302,2)+1&amp;")."</f>
        <v>37).</v>
      </c>
      <c r="C1339" s="149"/>
      <c r="D1339" s="149"/>
      <c r="E1339" s="149"/>
      <c r="F1339" s="149"/>
      <c r="G1339" s="149"/>
    </row>
    <row r="1340" spans="2:7" x14ac:dyDescent="0.25">
      <c r="C1340" s="152" t="s">
        <v>164</v>
      </c>
      <c r="D1340" s="152"/>
      <c r="E1340" s="153"/>
      <c r="F1340" s="153"/>
      <c r="G1340" s="153"/>
    </row>
    <row r="1341" spans="2:7" ht="17.399999999999999" x14ac:dyDescent="0.3">
      <c r="C1341" s="26" t="s">
        <v>170</v>
      </c>
      <c r="D1341" s="156" t="s">
        <v>278</v>
      </c>
      <c r="E1341" s="157"/>
    </row>
    <row r="1342" spans="2:7" x14ac:dyDescent="0.25">
      <c r="C1342" s="21" t="s">
        <v>174</v>
      </c>
      <c r="D1342" s="59" t="s">
        <v>175</v>
      </c>
      <c r="E1342" s="1">
        <f>IF(D1342=$I$8,$J$8,IF(D1342=$I$9,$J$9,IF(D1342=$I$10,$J$10,0)))</f>
        <v>3</v>
      </c>
    </row>
    <row r="1343" spans="2:7" x14ac:dyDescent="0.25">
      <c r="C1343" s="21" t="s">
        <v>177</v>
      </c>
      <c r="D1343" s="59" t="s">
        <v>178</v>
      </c>
      <c r="E1343" s="1">
        <f>IF(D1343=$I$13,$J$13,IF(D1343=$I$14,$J$14,IF(D1343=$I$15,$J$15,0)))</f>
        <v>1</v>
      </c>
    </row>
    <row r="1344" spans="2:7" x14ac:dyDescent="0.25">
      <c r="C1344" s="21" t="s">
        <v>179</v>
      </c>
      <c r="D1344" s="59" t="s">
        <v>186</v>
      </c>
      <c r="E1344" s="1">
        <f>IF(D1344=$I$18,$J$18,IF(D1344=$I$19,$J$19,IF(D1344=$I$20,$J$20,0)))</f>
        <v>3</v>
      </c>
    </row>
    <row r="1345" spans="3:6" x14ac:dyDescent="0.25">
      <c r="C1345" s="21" t="s">
        <v>183</v>
      </c>
      <c r="D1345" s="59" t="s">
        <v>186</v>
      </c>
      <c r="E1345" s="1">
        <f>IF(D1345=$I$18,$J$18,IF(D1345=$I$19,$J$19,IF(D1345=$I$20,$J$20,0)))</f>
        <v>3</v>
      </c>
    </row>
    <row r="1346" spans="3:6" x14ac:dyDescent="0.25">
      <c r="C1346" s="21" t="s">
        <v>185</v>
      </c>
      <c r="D1346" s="59" t="s">
        <v>180</v>
      </c>
      <c r="E1346" s="1">
        <f>IF(D1346=$I$18,$J$18,IF(D1346=$I$19,$J$19,IF(D1346=$I$20,$J$20,0)))</f>
        <v>1</v>
      </c>
    </row>
    <row r="1347" spans="3:6" x14ac:dyDescent="0.25">
      <c r="C1347" s="21" t="s">
        <v>189</v>
      </c>
      <c r="D1347" s="59" t="s">
        <v>180</v>
      </c>
      <c r="E1347" s="1">
        <f>IF(D1347=$I$18,$J$18,IF(D1347=$I$19,$J$19,IF(D1347=$I$20,$J$20,0)))</f>
        <v>1</v>
      </c>
    </row>
    <row r="1348" spans="3:6" x14ac:dyDescent="0.25">
      <c r="C1348" s="21" t="s">
        <v>192</v>
      </c>
      <c r="D1348" s="59" t="s">
        <v>224</v>
      </c>
      <c r="E1348" s="1">
        <f>IF(D1348=$I$30,$J$30,IF(D1348=$I$31,$J$31,IF(D1348=$I$32,$J$32,0)))</f>
        <v>3</v>
      </c>
    </row>
    <row r="1349" spans="3:6" x14ac:dyDescent="0.25">
      <c r="C1349" s="21" t="s">
        <v>194</v>
      </c>
      <c r="D1349" s="59" t="s">
        <v>195</v>
      </c>
      <c r="E1349" s="1">
        <f>IF(D1349=$L$30,$M$30,IF(D1349=$L$31,$M$31,IF(D1349=$L$32,$M$32,0)))</f>
        <v>1</v>
      </c>
    </row>
    <row r="1350" spans="3:6" x14ac:dyDescent="0.25">
      <c r="C1350" s="21" t="s">
        <v>198</v>
      </c>
      <c r="D1350" s="59" t="s">
        <v>227</v>
      </c>
      <c r="E1350" s="1">
        <f>IF(D1350=$L$30,$M$30,IF(D1350=$L$31,$M$31,IF(D1350=$L$32,$M$32,0)))</f>
        <v>5</v>
      </c>
    </row>
    <row r="1351" spans="3:6" x14ac:dyDescent="0.25">
      <c r="C1351" s="21" t="s">
        <v>200</v>
      </c>
      <c r="D1351" s="59" t="s">
        <v>201</v>
      </c>
      <c r="E1351" s="1">
        <f>IF(D1351=$I$23,$J$23,IF(D1351=$I$24,$J$24,IF(D1351=$I$25,$J$25,IF(D1351=$I$26,$J$26,IF(D1351=$I$27,$J$27,0)))))</f>
        <v>1</v>
      </c>
    </row>
    <row r="1352" spans="3:6" x14ac:dyDescent="0.25">
      <c r="C1352" s="21" t="s">
        <v>203</v>
      </c>
      <c r="D1352" s="59" t="s">
        <v>188</v>
      </c>
      <c r="E1352" s="1">
        <f>IF(D1352=$L$13,$M$13,IF(D1352=$L$14,$M$14,IF(D1352=$L$15,$M$15,0)))</f>
        <v>3</v>
      </c>
    </row>
    <row r="1353" spans="3:6" x14ac:dyDescent="0.25">
      <c r="C1353" s="21" t="s">
        <v>206</v>
      </c>
      <c r="D1353" s="59" t="s">
        <v>173</v>
      </c>
      <c r="E1353" s="1">
        <f>IF(D1353=$L$8,$M$8,IF(D1353=$L$9,$M$9,IF(D1353=$L$10,$M$10,0)))</f>
        <v>3</v>
      </c>
    </row>
    <row r="1354" spans="3:6" x14ac:dyDescent="0.25">
      <c r="C1354" s="21" t="s">
        <v>207</v>
      </c>
      <c r="D1354" s="59" t="s">
        <v>202</v>
      </c>
      <c r="E1354" s="1">
        <f>IF(D1354=$L$18,$M$18,IF(D1354=$L$19,$M$19,IF(D1354=$L$20,$M$20,0)))</f>
        <v>3</v>
      </c>
    </row>
    <row r="1355" spans="3:6" x14ac:dyDescent="0.25">
      <c r="C1355" s="21" t="s">
        <v>210</v>
      </c>
      <c r="D1355" s="59" t="s">
        <v>211</v>
      </c>
      <c r="E1355" s="1">
        <f>IF(D1355=$L$23,$M$23,IF(D1355=$L$24,$M$24,IF(D1355=$L$25,$M$25,0)))</f>
        <v>3</v>
      </c>
      <c r="F1355" s="1" t="s">
        <v>212</v>
      </c>
    </row>
    <row r="1358" spans="3:6" x14ac:dyDescent="0.25">
      <c r="E1358" s="39" t="s">
        <v>217</v>
      </c>
      <c r="F1358" s="1" t="s">
        <v>218</v>
      </c>
    </row>
    <row r="1359" spans="3:6" x14ac:dyDescent="0.25">
      <c r="C1359" s="26" t="s">
        <v>25</v>
      </c>
      <c r="D1359" s="161">
        <f>IF(AND(E1343=0,E1344=0,E1345=0,E1346=0,E1347=0),0,E1343*5*(AVERAGE(E1344:E1347)))</f>
        <v>10</v>
      </c>
      <c r="E1359" s="162">
        <f>IF(D1359=0,0,IF(D1359&lt;'Integration Inputs'!$D$76,'Integration Inputs'!$C$91*SUM('Integration Inputs'!$C$63:$H$63),IF(D1359&lt;'Integration Inputs'!$F$76,'Integration Inputs'!$D$91*SUM('Integration Inputs'!$C$63:$H$63),'Integration Inputs'!$E$91*SUM('Integration Inputs'!C$63:H$63))))</f>
        <v>12.651149969844976</v>
      </c>
      <c r="F1359" s="163">
        <f>E1359*D1372*D1373</f>
        <v>0</v>
      </c>
    </row>
    <row r="1360" spans="3:6" x14ac:dyDescent="0.25">
      <c r="C1360" s="1" t="s">
        <v>26</v>
      </c>
      <c r="D1360" s="164">
        <f>IF(AND(E1343=0,E1344=0,E1351=0),0,E1343*E1351*(AVERAGE(E1344:E1347)))</f>
        <v>2</v>
      </c>
      <c r="E1360" s="162">
        <f>IF(D1360=0,0,IF(D1360&lt;'Integration Inputs'!$D$77,'Integration Inputs'!$C$91*SUM('Integration Inputs'!$C$64:$H$64),IF(D1360&lt;'Integration Inputs'!$F$77,'Integration Inputs'!$D$91*SUM('Integration Inputs'!$C$64:$H$64),'Integration Inputs'!$E$91*SUM('Integration Inputs'!$C$64:$H$64))))</f>
        <v>3.2914642966260312</v>
      </c>
      <c r="F1360" s="162">
        <f>E1360*D1372*D1373</f>
        <v>0</v>
      </c>
    </row>
    <row r="1361" spans="2:7" x14ac:dyDescent="0.25">
      <c r="C1361" s="1" t="s">
        <v>27</v>
      </c>
      <c r="D1361" s="164">
        <f>IF(AND(E1342=0,E1344=0,E1345=0,E1346=0,E1347=0,E1348=0,,E1351=0),0,(AVERAGE(E1344:E1347)*((E1348+E1351)/2)*E1342))</f>
        <v>12</v>
      </c>
      <c r="E1361" s="162">
        <f>IF(D1361=0,0,IF(D1361&lt;'Integration Inputs'!$D$78,'Integration Inputs'!$C$91*SUM('Integration Inputs'!$C$65:$H$65),IF(D1361&lt;'Integration Inputs'!$F$78,'Integration Inputs'!$D$91*SUM('Integration Inputs'!$C$65:$H$65),'Integration Inputs'!$E$91*SUM('Integration Inputs'!$C$65:$H$65))))</f>
        <v>0.85186978454503848</v>
      </c>
      <c r="F1361" s="162">
        <f>E1361*D1372*D1373</f>
        <v>0</v>
      </c>
    </row>
    <row r="1362" spans="2:7" x14ac:dyDescent="0.25">
      <c r="C1362" s="1" t="s">
        <v>28</v>
      </c>
      <c r="D1362" s="164">
        <f>IF(E1350=0,0,E1350)</f>
        <v>5</v>
      </c>
      <c r="E1362" s="162">
        <f>IF(D1362=0,0,IF(D1362&lt;'Integration Inputs'!$D$79,'Integration Inputs'!$C$91*SUM('Integration Inputs'!$C$66:$H$66),IF(D1362&lt;'Integration Inputs'!$F$79,'Integration Inputs'!$D$91*SUM('Integration Inputs'!$C$66:$H$66),'Integration Inputs'!$E$91*SUM('Integration Inputs'!$C$66:$H$66))))</f>
        <v>1.4591495114608914</v>
      </c>
      <c r="F1362" s="162">
        <f>E1362*D1372*D1373</f>
        <v>0</v>
      </c>
    </row>
    <row r="1363" spans="2:7" x14ac:dyDescent="0.25">
      <c r="C1363" s="1" t="s">
        <v>29</v>
      </c>
      <c r="D1363" s="164">
        <f>IF(AND(E1353=0,E1349=0),0,E1353*E1349)</f>
        <v>3</v>
      </c>
      <c r="E1363" s="162">
        <f>IF(D1363=0,0,IF(D1363&lt;'Integration Inputs'!$D$80,'Integration Inputs'!$C$91*SUM('Integration Inputs'!$C$67:$H$67),IF(D1363&lt;'Integration Inputs'!$F$80,'Integration Inputs'!$D$91*SUM('Integration Inputs'!$C$67:$H$67),'Integration Inputs'!$E$91*SUM('Integration Inputs'!$C$67:$H$67))))</f>
        <v>0</v>
      </c>
      <c r="F1363" s="162">
        <f>E1363*D1372*D1373</f>
        <v>0</v>
      </c>
    </row>
    <row r="1364" spans="2:7" x14ac:dyDescent="0.25">
      <c r="C1364" s="1" t="s">
        <v>30</v>
      </c>
      <c r="D1364" s="164">
        <f>IF(AND(E1348=0,E1351=0,E1352=0),0,E1352*((E1348+E1351)/2)*3)</f>
        <v>18</v>
      </c>
      <c r="E1364" s="162">
        <f>IF(D1364=0,0,IF(D1364&lt;'Integration Inputs'!$D$81,'Integration Inputs'!$C$91*SUM('Integration Inputs'!$C$68:$H$68),IF(D1364&lt;'Integration Inputs'!$F$81,'Integration Inputs'!$D$91*SUM('Integration Inputs'!$C$68:$H$68),'Integration Inputs'!$E$91*SUM('Integration Inputs'!$C$68:$H$68))))</f>
        <v>0</v>
      </c>
      <c r="F1364" s="162">
        <f>E1364*D1372*D1373</f>
        <v>0</v>
      </c>
    </row>
    <row r="1365" spans="2:7" x14ac:dyDescent="0.25">
      <c r="C1365" s="1" t="s">
        <v>31</v>
      </c>
      <c r="D1365" s="164">
        <f>IF(AND(E1351=0,E1354=0),0,E1354*E1351*3)</f>
        <v>9</v>
      </c>
      <c r="E1365" s="162">
        <f>IF(D1365=0,0,IF(D1365&lt;'Integration Inputs'!$D$82,'Integration Inputs'!$C$91*SUM('Integration Inputs'!$C$69:$H$69),IF(D1365&lt;'Integration Inputs'!$F$82,'Integration Inputs'!$D$91*SUM('Integration Inputs'!$C$69:$H$69),'Integration Inputs'!$E$91*SUM('Integration Inputs'!$C$69:$H$69))))</f>
        <v>0</v>
      </c>
      <c r="F1365" s="162">
        <f>E1365*D1372*D1373</f>
        <v>0</v>
      </c>
    </row>
    <row r="1366" spans="2:7" x14ac:dyDescent="0.25">
      <c r="C1366" s="39" t="s">
        <v>32</v>
      </c>
      <c r="D1366" s="168">
        <f>IF(AND(E1351=0,E1355=0),0,(E1355*E1351*5))</f>
        <v>15</v>
      </c>
      <c r="E1366" s="169">
        <f>IF(D1366=0,0,IF(D1366&lt;'Integration Inputs'!$D$83,'Integration Inputs'!$C$91*SUM('Integration Inputs'!$C$70:$H$70),IF(D1366&lt;'Integration Inputs'!$F$83,'Integration Inputs'!$D$91*SUM('Integration Inputs'!$C$70:$H$70),'Integration Inputs'!$E$91*SUM('Integration Inputs'!$C$70:$H$70))))</f>
        <v>0</v>
      </c>
      <c r="F1366" s="169">
        <f>E1366*D1372*D1373</f>
        <v>0</v>
      </c>
    </row>
    <row r="1367" spans="2:7" x14ac:dyDescent="0.25">
      <c r="C1367" s="1" t="s">
        <v>40</v>
      </c>
      <c r="D1367" s="164">
        <f>SUM(D1359:D1360)</f>
        <v>12</v>
      </c>
      <c r="E1367" s="162">
        <f>SUM(E1359:E1360)</f>
        <v>15.942614266471008</v>
      </c>
      <c r="F1367" s="162">
        <f>SUM(F1359:F1360)</f>
        <v>0</v>
      </c>
    </row>
    <row r="1368" spans="2:7" x14ac:dyDescent="0.25">
      <c r="C1368" s="1" t="s">
        <v>41</v>
      </c>
      <c r="D1368" s="164">
        <f>SUM(D1361:D1362)</f>
        <v>17</v>
      </c>
      <c r="E1368" s="162">
        <f>SUM(E1361:E1362)</f>
        <v>2.3110192960059299</v>
      </c>
      <c r="F1368" s="162">
        <f>SUM(F1361:F1362)</f>
        <v>0</v>
      </c>
    </row>
    <row r="1369" spans="2:7" x14ac:dyDescent="0.25">
      <c r="C1369" s="39" t="s">
        <v>42</v>
      </c>
      <c r="D1369" s="168">
        <f>SUM(D1363:D1366)</f>
        <v>45</v>
      </c>
      <c r="E1369" s="169">
        <f>SUM(E1363:E1366)</f>
        <v>0</v>
      </c>
      <c r="F1369" s="169">
        <f>SUM(F1363:F1366)</f>
        <v>0</v>
      </c>
    </row>
    <row r="1370" spans="2:7" x14ac:dyDescent="0.25">
      <c r="D1370" s="164"/>
      <c r="E1370" s="162">
        <f>SUM(E1359:E1366)</f>
        <v>18.253633562476935</v>
      </c>
      <c r="F1370" s="162">
        <f>SUM(F1359:F1366)</f>
        <v>0</v>
      </c>
    </row>
    <row r="1371" spans="2:7" ht="15.6" x14ac:dyDescent="0.3">
      <c r="C1371" s="171" t="s">
        <v>43</v>
      </c>
      <c r="D1371" s="172">
        <f>(AVERAGE(E1344:E1347)*((E1343*5)+(E1343*E1351))+((AVERAGE(E1344:E1347)*((E1348+E1351)/2)*E1342)+(E1350))+((E1353*E1349)+(E1352*((E1348+E1351)/2)*3)+(E1354*E1351*3)+(E1355*E1351*5)))/3</f>
        <v>24.666666666666668</v>
      </c>
    </row>
    <row r="1372" spans="2:7" ht="14.4" x14ac:dyDescent="0.3">
      <c r="C1372" s="21" t="s">
        <v>228</v>
      </c>
      <c r="D1372" s="179"/>
    </row>
    <row r="1373" spans="2:7" x14ac:dyDescent="0.25">
      <c r="C1373" s="21" t="s">
        <v>229</v>
      </c>
      <c r="D1373" s="185"/>
    </row>
    <row r="1374" spans="2:7" ht="15.6" x14ac:dyDescent="0.3">
      <c r="C1374" s="171" t="s">
        <v>230</v>
      </c>
      <c r="D1374" s="172">
        <f>D1371*D1372*D1373</f>
        <v>0</v>
      </c>
      <c r="E1374" s="176">
        <f>SUM(F1359:F1366)</f>
        <v>0</v>
      </c>
      <c r="F1374" s="25" t="s">
        <v>231</v>
      </c>
    </row>
    <row r="1376" spans="2:7" x14ac:dyDescent="0.25">
      <c r="B1376" s="1" t="str">
        <f>LEFT(B1339,2)+1&amp;")."</f>
        <v>38).</v>
      </c>
      <c r="C1376" s="149"/>
      <c r="D1376" s="149"/>
      <c r="E1376" s="149"/>
      <c r="F1376" s="149"/>
      <c r="G1376" s="149"/>
    </row>
    <row r="1377" spans="3:7" x14ac:dyDescent="0.25">
      <c r="C1377" s="152" t="s">
        <v>164</v>
      </c>
      <c r="D1377" s="152"/>
      <c r="E1377" s="153"/>
      <c r="F1377" s="153"/>
      <c r="G1377" s="153"/>
    </row>
    <row r="1378" spans="3:7" ht="17.399999999999999" x14ac:dyDescent="0.3">
      <c r="C1378" s="26" t="s">
        <v>170</v>
      </c>
      <c r="D1378" s="156" t="s">
        <v>279</v>
      </c>
      <c r="E1378" s="157"/>
    </row>
    <row r="1379" spans="3:7" x14ac:dyDescent="0.25">
      <c r="C1379" s="21" t="s">
        <v>174</v>
      </c>
      <c r="D1379" s="59" t="s">
        <v>175</v>
      </c>
      <c r="E1379" s="1">
        <f>IF(D1379=$I$8,$J$8,IF(D1379=$I$9,$J$9,IF(D1379=$I$10,$J$10,0)))</f>
        <v>3</v>
      </c>
    </row>
    <row r="1380" spans="3:7" x14ac:dyDescent="0.25">
      <c r="C1380" s="21" t="s">
        <v>177</v>
      </c>
      <c r="D1380" s="59" t="s">
        <v>178</v>
      </c>
      <c r="E1380" s="1">
        <f>IF(D1380=$I$13,$J$13,IF(D1380=$I$14,$J$14,IF(D1380=$I$15,$J$15,0)))</f>
        <v>1</v>
      </c>
    </row>
    <row r="1381" spans="3:7" x14ac:dyDescent="0.25">
      <c r="C1381" s="21" t="s">
        <v>179</v>
      </c>
      <c r="D1381" s="59" t="s">
        <v>204</v>
      </c>
      <c r="E1381" s="1">
        <f>IF(D1381=$I$18,$J$18,IF(D1381=$I$19,$J$19,IF(D1381=$I$20,$J$20,0)))</f>
        <v>5</v>
      </c>
    </row>
    <row r="1382" spans="3:7" x14ac:dyDescent="0.25">
      <c r="C1382" s="21" t="s">
        <v>183</v>
      </c>
      <c r="D1382" s="59" t="s">
        <v>204</v>
      </c>
      <c r="E1382" s="1">
        <f>IF(D1382=$I$18,$J$18,IF(D1382=$I$19,$J$19,IF(D1382=$I$20,$J$20,0)))</f>
        <v>5</v>
      </c>
    </row>
    <row r="1383" spans="3:7" x14ac:dyDescent="0.25">
      <c r="C1383" s="21" t="s">
        <v>185</v>
      </c>
      <c r="D1383" s="59" t="s">
        <v>186</v>
      </c>
      <c r="E1383" s="1">
        <f>IF(D1383=$I$18,$J$18,IF(D1383=$I$19,$J$19,IF(D1383=$I$20,$J$20,0)))</f>
        <v>3</v>
      </c>
    </row>
    <row r="1384" spans="3:7" x14ac:dyDescent="0.25">
      <c r="C1384" s="21" t="s">
        <v>189</v>
      </c>
      <c r="D1384" s="59" t="s">
        <v>180</v>
      </c>
      <c r="E1384" s="1">
        <f>IF(D1384=$I$18,$J$18,IF(D1384=$I$19,$J$19,IF(D1384=$I$20,$J$20,0)))</f>
        <v>1</v>
      </c>
    </row>
    <row r="1385" spans="3:7" x14ac:dyDescent="0.25">
      <c r="C1385" s="21" t="s">
        <v>192</v>
      </c>
      <c r="D1385" s="59" t="s">
        <v>224</v>
      </c>
      <c r="E1385" s="1">
        <f>IF(D1385=$I$30,$J$30,IF(D1385=$I$31,$J$31,IF(D1385=$I$32,$J$32,0)))</f>
        <v>3</v>
      </c>
    </row>
    <row r="1386" spans="3:7" x14ac:dyDescent="0.25">
      <c r="C1386" s="21" t="s">
        <v>194</v>
      </c>
      <c r="D1386" s="59" t="s">
        <v>195</v>
      </c>
      <c r="E1386" s="1">
        <f>IF(D1386=$L$30,$M$30,IF(D1386=$L$31,$M$31,IF(D1386=$L$32,$M$32,0)))</f>
        <v>1</v>
      </c>
    </row>
    <row r="1387" spans="3:7" x14ac:dyDescent="0.25">
      <c r="C1387" s="21" t="s">
        <v>198</v>
      </c>
      <c r="D1387" s="59" t="s">
        <v>195</v>
      </c>
      <c r="E1387" s="1">
        <f>IF(D1387=$L$30,$M$30,IF(D1387=$L$31,$M$31,IF(D1387=$L$32,$M$32,0)))</f>
        <v>1</v>
      </c>
    </row>
    <row r="1388" spans="3:7" x14ac:dyDescent="0.25">
      <c r="C1388" s="21" t="s">
        <v>200</v>
      </c>
      <c r="D1388" s="59" t="s">
        <v>201</v>
      </c>
      <c r="E1388" s="1">
        <f>IF(D1388=$I$23,$J$23,IF(D1388=$I$24,$J$24,IF(D1388=$I$25,$J$25,IF(D1388=$I$26,$J$26,IF(D1388=$I$27,$J$27,0)))))</f>
        <v>1</v>
      </c>
      <c r="F1388" s="1" t="s">
        <v>280</v>
      </c>
    </row>
    <row r="1389" spans="3:7" x14ac:dyDescent="0.25">
      <c r="C1389" s="21" t="s">
        <v>203</v>
      </c>
      <c r="D1389" s="59" t="s">
        <v>188</v>
      </c>
      <c r="E1389" s="1">
        <f>IF(D1389=$L$13,$M$13,IF(D1389=$L$14,$M$14,IF(D1389=$L$15,$M$15,0)))</f>
        <v>3</v>
      </c>
    </row>
    <row r="1390" spans="3:7" x14ac:dyDescent="0.25">
      <c r="C1390" s="21" t="s">
        <v>206</v>
      </c>
      <c r="D1390" s="59" t="s">
        <v>173</v>
      </c>
      <c r="E1390" s="1">
        <f>IF(D1390=$L$8,$M$8,IF(D1390=$L$9,$M$9,IF(D1390=$L$10,$M$10,0)))</f>
        <v>3</v>
      </c>
    </row>
    <row r="1391" spans="3:7" x14ac:dyDescent="0.25">
      <c r="C1391" s="21" t="s">
        <v>207</v>
      </c>
      <c r="D1391" s="59" t="s">
        <v>202</v>
      </c>
      <c r="E1391" s="1">
        <f>IF(D1391=$L$18,$M$18,IF(D1391=$L$19,$M$19,IF(D1391=$L$20,$M$20,0)))</f>
        <v>3</v>
      </c>
    </row>
    <row r="1392" spans="3:7" x14ac:dyDescent="0.25">
      <c r="C1392" s="21" t="s">
        <v>210</v>
      </c>
      <c r="D1392" s="59" t="s">
        <v>211</v>
      </c>
      <c r="E1392" s="1">
        <f>IF(D1392=$L$23,$M$23,IF(D1392=$L$24,$M$24,IF(D1392=$L$25,$M$25,0)))</f>
        <v>3</v>
      </c>
      <c r="F1392" s="1" t="s">
        <v>212</v>
      </c>
    </row>
    <row r="1395" spans="3:6" x14ac:dyDescent="0.25">
      <c r="E1395" s="39" t="s">
        <v>217</v>
      </c>
      <c r="F1395" s="1" t="s">
        <v>218</v>
      </c>
    </row>
    <row r="1396" spans="3:6" x14ac:dyDescent="0.25">
      <c r="C1396" s="26" t="s">
        <v>25</v>
      </c>
      <c r="D1396" s="161">
        <f>IF(AND(E1380=0,E1381=0,E1382=0,E1383=0,E1384=0),0,E1380*5*(AVERAGE(E1381:E1384)))</f>
        <v>17.5</v>
      </c>
      <c r="E1396" s="162">
        <f>IF(D1396=0,0,IF(D1396&lt;'Integration Inputs'!$D$76,'Integration Inputs'!$C$91*SUM('Integration Inputs'!$C$63:$H$63),IF(D1396&lt;'Integration Inputs'!$F$76,'Integration Inputs'!$D$91*SUM('Integration Inputs'!$C$63:$H$63),'Integration Inputs'!$E$91*SUM('Integration Inputs'!C$63:H$63))))</f>
        <v>12.651149969844976</v>
      </c>
      <c r="F1396" s="163">
        <f>E1396*D1409*D1410</f>
        <v>0</v>
      </c>
    </row>
    <row r="1397" spans="3:6" x14ac:dyDescent="0.25">
      <c r="C1397" s="1" t="s">
        <v>26</v>
      </c>
      <c r="D1397" s="164">
        <f>IF(AND(E1380=0,E1381=0,E1388=0),0,E1380*E1388*(AVERAGE(E1381:E1384)))</f>
        <v>3.5</v>
      </c>
      <c r="E1397" s="162">
        <f>IF(D1397=0,0,IF(D1397&lt;'Integration Inputs'!$D$77,'Integration Inputs'!$C$91*SUM('Integration Inputs'!$C$64:$H$64),IF(D1397&lt;'Integration Inputs'!$F$77,'Integration Inputs'!$D$91*SUM('Integration Inputs'!$C$64:$H$64),'Integration Inputs'!$E$91*SUM('Integration Inputs'!$C$64:$H$64))))</f>
        <v>3.2914642966260312</v>
      </c>
      <c r="F1397" s="162">
        <f>E1397*D1409*D1410</f>
        <v>0</v>
      </c>
    </row>
    <row r="1398" spans="3:6" x14ac:dyDescent="0.25">
      <c r="C1398" s="1" t="s">
        <v>27</v>
      </c>
      <c r="D1398" s="164">
        <f>IF(AND(E1379=0,E1381=0,E1382=0,E1383=0,E1384=0,E1385=0,,E1388=0),0,(AVERAGE(E1381:E1384)*((E1385+E1388)/2)*E1379))</f>
        <v>21</v>
      </c>
      <c r="E1398" s="162">
        <f>IF(D1398=0,0,IF(D1398&lt;'Integration Inputs'!$D$78,'Integration Inputs'!$C$91*SUM('Integration Inputs'!$C$65:$H$65),IF(D1398&lt;'Integration Inputs'!$F$78,'Integration Inputs'!$D$91*SUM('Integration Inputs'!$C$65:$H$65),'Integration Inputs'!$E$91*SUM('Integration Inputs'!$C$65:$H$65))))</f>
        <v>0.85186978454503848</v>
      </c>
      <c r="F1398" s="162">
        <f>E1398*D1409*D1410</f>
        <v>0</v>
      </c>
    </row>
    <row r="1399" spans="3:6" x14ac:dyDescent="0.25">
      <c r="C1399" s="1" t="s">
        <v>28</v>
      </c>
      <c r="D1399" s="164">
        <f>IF(E1387=0,0,E1387)</f>
        <v>1</v>
      </c>
      <c r="E1399" s="162">
        <f>IF(D1399=0,0,IF(D1399&lt;'Integration Inputs'!$D$79,'Integration Inputs'!$C$91*SUM('Integration Inputs'!$C$66:$H$66),IF(D1399&lt;'Integration Inputs'!$F$79,'Integration Inputs'!$D$91*SUM('Integration Inputs'!$C$66:$H$66),'Integration Inputs'!$E$91*SUM('Integration Inputs'!$C$66:$H$66))))</f>
        <v>0.97276634097392756</v>
      </c>
      <c r="F1399" s="162">
        <f>E1399*D1409*D1410</f>
        <v>0</v>
      </c>
    </row>
    <row r="1400" spans="3:6" x14ac:dyDescent="0.25">
      <c r="C1400" s="1" t="s">
        <v>29</v>
      </c>
      <c r="D1400" s="164">
        <f>IF(AND(E1390=0,E1386=0),0,E1390*E1386)</f>
        <v>3</v>
      </c>
      <c r="E1400" s="162">
        <f>IF(D1400=0,0,IF(D1400&lt;'Integration Inputs'!$D$80,'Integration Inputs'!$C$91*SUM('Integration Inputs'!$C$67:$H$67),IF(D1400&lt;'Integration Inputs'!$F$80,'Integration Inputs'!$D$91*SUM('Integration Inputs'!$C$67:$H$67),'Integration Inputs'!$E$91*SUM('Integration Inputs'!$C$67:$H$67))))</f>
        <v>0</v>
      </c>
      <c r="F1400" s="162">
        <f>E1400*D1409*D1410</f>
        <v>0</v>
      </c>
    </row>
    <row r="1401" spans="3:6" x14ac:dyDescent="0.25">
      <c r="C1401" s="1" t="s">
        <v>30</v>
      </c>
      <c r="D1401" s="164">
        <f>IF(AND(E1385=0,E1388=0,E1389=0),0,E1389*((E1385+E1388)/2)*3)</f>
        <v>18</v>
      </c>
      <c r="E1401" s="162">
        <f>IF(D1401=0,0,IF(D1401&lt;'Integration Inputs'!$D$81,'Integration Inputs'!$C$91*SUM('Integration Inputs'!$C$68:$H$68),IF(D1401&lt;'Integration Inputs'!$F$81,'Integration Inputs'!$D$91*SUM('Integration Inputs'!$C$68:$H$68),'Integration Inputs'!$E$91*SUM('Integration Inputs'!$C$68:$H$68))))</f>
        <v>0</v>
      </c>
      <c r="F1401" s="162">
        <f>E1401*D1409*D1410</f>
        <v>0</v>
      </c>
    </row>
    <row r="1402" spans="3:6" x14ac:dyDescent="0.25">
      <c r="C1402" s="1" t="s">
        <v>31</v>
      </c>
      <c r="D1402" s="164">
        <f>IF(AND(E1388=0,E1391=0),0,E1391*E1388*3)</f>
        <v>9</v>
      </c>
      <c r="E1402" s="162">
        <f>IF(D1402=0,0,IF(D1402&lt;'Integration Inputs'!$D$82,'Integration Inputs'!$C$91*SUM('Integration Inputs'!$C$69:$H$69),IF(D1402&lt;'Integration Inputs'!$F$82,'Integration Inputs'!$D$91*SUM('Integration Inputs'!$C$69:$H$69),'Integration Inputs'!$E$91*SUM('Integration Inputs'!$C$69:$H$69))))</f>
        <v>0</v>
      </c>
      <c r="F1402" s="162">
        <f>E1402*D1409*D1410</f>
        <v>0</v>
      </c>
    </row>
    <row r="1403" spans="3:6" x14ac:dyDescent="0.25">
      <c r="C1403" s="39" t="s">
        <v>32</v>
      </c>
      <c r="D1403" s="168">
        <f>IF(AND(E1388=0,E1392=0),0,(E1392*E1388*5))</f>
        <v>15</v>
      </c>
      <c r="E1403" s="169">
        <f>IF(D1403=0,0,IF(D1403&lt;'Integration Inputs'!$D$83,'Integration Inputs'!$C$91*SUM('Integration Inputs'!$C$70:$H$70),IF(D1403&lt;'Integration Inputs'!$F$83,'Integration Inputs'!$D$91*SUM('Integration Inputs'!$C$70:$H$70),'Integration Inputs'!$E$91*SUM('Integration Inputs'!$C$70:$H$70))))</f>
        <v>0</v>
      </c>
      <c r="F1403" s="169">
        <f>E1403*D1409*D1410</f>
        <v>0</v>
      </c>
    </row>
    <row r="1404" spans="3:6" x14ac:dyDescent="0.25">
      <c r="C1404" s="1" t="s">
        <v>40</v>
      </c>
      <c r="D1404" s="164">
        <f>SUM(D1396:D1397)</f>
        <v>21</v>
      </c>
      <c r="E1404" s="162">
        <f>SUM(E1396:E1397)</f>
        <v>15.942614266471008</v>
      </c>
      <c r="F1404" s="162">
        <f>SUM(F1396:F1397)</f>
        <v>0</v>
      </c>
    </row>
    <row r="1405" spans="3:6" x14ac:dyDescent="0.25">
      <c r="C1405" s="1" t="s">
        <v>41</v>
      </c>
      <c r="D1405" s="164">
        <f>SUM(D1398:D1399)</f>
        <v>22</v>
      </c>
      <c r="E1405" s="162">
        <f>SUM(E1398:E1399)</f>
        <v>1.824636125518966</v>
      </c>
      <c r="F1405" s="162">
        <f>SUM(F1398:F1399)</f>
        <v>0</v>
      </c>
    </row>
    <row r="1406" spans="3:6" x14ac:dyDescent="0.25">
      <c r="C1406" s="39" t="s">
        <v>42</v>
      </c>
      <c r="D1406" s="168">
        <f>SUM(D1400:D1403)</f>
        <v>45</v>
      </c>
      <c r="E1406" s="169">
        <f>SUM(E1400:E1403)</f>
        <v>0</v>
      </c>
      <c r="F1406" s="169">
        <f>SUM(F1400:F1403)</f>
        <v>0</v>
      </c>
    </row>
    <row r="1407" spans="3:6" x14ac:dyDescent="0.25">
      <c r="D1407" s="164"/>
      <c r="E1407" s="162">
        <f>SUM(E1396:E1403)</f>
        <v>17.767250391989972</v>
      </c>
      <c r="F1407" s="162">
        <f>SUM(F1396:F1403)</f>
        <v>0</v>
      </c>
    </row>
    <row r="1408" spans="3:6" ht="15.6" x14ac:dyDescent="0.3">
      <c r="C1408" s="171" t="s">
        <v>43</v>
      </c>
      <c r="D1408" s="172">
        <f>(AVERAGE(E1381:E1384)*((E1380*5)+(E1380*E1388))+((AVERAGE(E1381:E1384)*((E1385+E1388)/2)*E1379)+(E1387))+((E1390*E1386)+(E1389*((E1385+E1388)/2)*3)+(E1391*E1388*3)+(E1392*E1388*5)))/3</f>
        <v>29.333333333333332</v>
      </c>
    </row>
    <row r="1409" spans="2:7" ht="14.4" x14ac:dyDescent="0.3">
      <c r="C1409" s="21" t="s">
        <v>228</v>
      </c>
      <c r="D1409" s="179"/>
    </row>
    <row r="1410" spans="2:7" x14ac:dyDescent="0.25">
      <c r="C1410" s="21" t="s">
        <v>229</v>
      </c>
      <c r="D1410" s="185"/>
    </row>
    <row r="1411" spans="2:7" ht="15.6" x14ac:dyDescent="0.3">
      <c r="C1411" s="171" t="s">
        <v>230</v>
      </c>
      <c r="D1411" s="172">
        <f>D1408*D1409*D1410</f>
        <v>0</v>
      </c>
      <c r="E1411" s="176">
        <f>SUM(F1396:F1403)</f>
        <v>0</v>
      </c>
      <c r="F1411" s="25" t="s">
        <v>231</v>
      </c>
    </row>
    <row r="1413" spans="2:7" x14ac:dyDescent="0.25">
      <c r="B1413" s="1" t="str">
        <f>LEFT(B1376,2)+1&amp;")."</f>
        <v>39).</v>
      </c>
      <c r="C1413" s="149"/>
      <c r="D1413" s="149"/>
      <c r="E1413" s="149"/>
      <c r="F1413" s="149"/>
      <c r="G1413" s="149"/>
    </row>
    <row r="1414" spans="2:7" x14ac:dyDescent="0.25">
      <c r="C1414" s="152" t="s">
        <v>164</v>
      </c>
      <c r="D1414" s="152"/>
      <c r="E1414" s="153"/>
      <c r="F1414" s="153"/>
      <c r="G1414" s="153"/>
    </row>
    <row r="1415" spans="2:7" ht="17.399999999999999" x14ac:dyDescent="0.3">
      <c r="C1415" s="26" t="s">
        <v>170</v>
      </c>
      <c r="D1415" s="156" t="s">
        <v>281</v>
      </c>
      <c r="E1415" s="157"/>
    </row>
    <row r="1416" spans="2:7" x14ac:dyDescent="0.25">
      <c r="C1416" s="21" t="s">
        <v>174</v>
      </c>
      <c r="D1416" s="59" t="s">
        <v>168</v>
      </c>
      <c r="E1416" s="1">
        <f>IF(D1416=$I$8,$J$8,IF(D1416=$I$9,$J$9,IF(D1416=$I$10,$J$10,0)))</f>
        <v>1</v>
      </c>
    </row>
    <row r="1417" spans="2:7" x14ac:dyDescent="0.25">
      <c r="C1417" s="21" t="s">
        <v>177</v>
      </c>
      <c r="D1417" s="59" t="s">
        <v>178</v>
      </c>
      <c r="E1417" s="1">
        <f>IF(D1417=$I$13,$J$13,IF(D1417=$I$14,$J$14,IF(D1417=$I$15,$J$15,0)))</f>
        <v>1</v>
      </c>
    </row>
    <row r="1418" spans="2:7" x14ac:dyDescent="0.25">
      <c r="C1418" s="21" t="s">
        <v>179</v>
      </c>
      <c r="D1418" s="59" t="s">
        <v>180</v>
      </c>
      <c r="E1418" s="1">
        <f>IF(D1418=$I$18,$J$18,IF(D1418=$I$19,$J$19,IF(D1418=$I$20,$J$20,0)))</f>
        <v>1</v>
      </c>
    </row>
    <row r="1419" spans="2:7" x14ac:dyDescent="0.25">
      <c r="C1419" s="21" t="s">
        <v>183</v>
      </c>
      <c r="D1419" s="59" t="s">
        <v>180</v>
      </c>
      <c r="E1419" s="1">
        <f>IF(D1419=$I$18,$J$18,IF(D1419=$I$19,$J$19,IF(D1419=$I$20,$J$20,0)))</f>
        <v>1</v>
      </c>
    </row>
    <row r="1420" spans="2:7" x14ac:dyDescent="0.25">
      <c r="C1420" s="21" t="s">
        <v>185</v>
      </c>
      <c r="D1420" s="59" t="s">
        <v>180</v>
      </c>
      <c r="E1420" s="1">
        <f>IF(D1420=$I$18,$J$18,IF(D1420=$I$19,$J$19,IF(D1420=$I$20,$J$20,0)))</f>
        <v>1</v>
      </c>
    </row>
    <row r="1421" spans="2:7" x14ac:dyDescent="0.25">
      <c r="C1421" s="21" t="s">
        <v>189</v>
      </c>
      <c r="D1421" s="59" t="s">
        <v>180</v>
      </c>
      <c r="E1421" s="1">
        <f>IF(D1421=$I$18,$J$18,IF(D1421=$I$19,$J$19,IF(D1421=$I$20,$J$20,0)))</f>
        <v>1</v>
      </c>
    </row>
    <row r="1422" spans="2:7" x14ac:dyDescent="0.25">
      <c r="C1422" s="21" t="s">
        <v>192</v>
      </c>
      <c r="D1422" s="59" t="s">
        <v>193</v>
      </c>
      <c r="E1422" s="1">
        <f>IF(D1422=$I$30,$J$30,IF(D1422=$I$31,$J$31,IF(D1422=$I$32,$J$32,0)))</f>
        <v>1</v>
      </c>
      <c r="F1422" s="1" t="s">
        <v>282</v>
      </c>
    </row>
    <row r="1423" spans="2:7" x14ac:dyDescent="0.25">
      <c r="C1423" s="21" t="s">
        <v>194</v>
      </c>
      <c r="D1423" s="59" t="s">
        <v>195</v>
      </c>
      <c r="E1423" s="1">
        <f>IF(D1423=$L$30,$M$30,IF(D1423=$L$31,$M$31,IF(D1423=$L$32,$M$32,0)))</f>
        <v>1</v>
      </c>
      <c r="F1423" s="1" t="s">
        <v>283</v>
      </c>
    </row>
    <row r="1424" spans="2:7" x14ac:dyDescent="0.25">
      <c r="C1424" s="21" t="s">
        <v>198</v>
      </c>
      <c r="D1424" s="59" t="s">
        <v>195</v>
      </c>
      <c r="E1424" s="1">
        <f>IF(D1424=$L$30,$M$30,IF(D1424=$L$31,$M$31,IF(D1424=$L$32,$M$32,0)))</f>
        <v>1</v>
      </c>
      <c r="F1424" s="1" t="s">
        <v>283</v>
      </c>
    </row>
    <row r="1425" spans="3:6" x14ac:dyDescent="0.25">
      <c r="C1425" s="21" t="s">
        <v>200</v>
      </c>
      <c r="D1425" s="59" t="s">
        <v>201</v>
      </c>
      <c r="E1425" s="1">
        <f>IF(D1425=$I$23,$J$23,IF(D1425=$I$24,$J$24,IF(D1425=$I$25,$J$25,IF(D1425=$I$26,$J$26,IF(D1425=$I$27,$J$27,0)))))</f>
        <v>1</v>
      </c>
      <c r="F1425" s="1" t="s">
        <v>282</v>
      </c>
    </row>
    <row r="1426" spans="3:6" x14ac:dyDescent="0.25">
      <c r="C1426" s="21" t="s">
        <v>203</v>
      </c>
      <c r="D1426" s="59" t="s">
        <v>184</v>
      </c>
      <c r="E1426" s="1">
        <f>IF(D1426=$L$13,$M$13,IF(D1426=$L$14,$M$14,IF(D1426=$L$15,$M$15,0)))</f>
        <v>1</v>
      </c>
    </row>
    <row r="1427" spans="3:6" x14ac:dyDescent="0.25">
      <c r="C1427" s="21" t="s">
        <v>206</v>
      </c>
      <c r="D1427" s="59" t="s">
        <v>169</v>
      </c>
      <c r="E1427" s="1">
        <f>IF(D1427=$L$8,$M$8,IF(D1427=$L$9,$M$9,IF(D1427=$L$10,$M$10,0)))</f>
        <v>1</v>
      </c>
    </row>
    <row r="1428" spans="3:6" x14ac:dyDescent="0.25">
      <c r="C1428" s="21" t="s">
        <v>207</v>
      </c>
      <c r="D1428" s="59" t="s">
        <v>202</v>
      </c>
      <c r="E1428" s="1">
        <f>IF(D1428=$L$18,$M$18,IF(D1428=$L$19,$M$19,IF(D1428=$L$20,$M$20,0)))</f>
        <v>3</v>
      </c>
    </row>
    <row r="1429" spans="3:6" x14ac:dyDescent="0.25">
      <c r="C1429" s="21" t="s">
        <v>210</v>
      </c>
      <c r="D1429" s="59" t="s">
        <v>213</v>
      </c>
      <c r="E1429" s="1">
        <f>IF(D1429=$L$23,$M$23,IF(D1429=$L$24,$M$24,IF(D1429=$L$25,$M$25,0)))</f>
        <v>1</v>
      </c>
      <c r="F1429" s="1" t="s">
        <v>284</v>
      </c>
    </row>
    <row r="1432" spans="3:6" x14ac:dyDescent="0.25">
      <c r="E1432" s="39" t="s">
        <v>217</v>
      </c>
      <c r="F1432" s="1" t="s">
        <v>218</v>
      </c>
    </row>
    <row r="1433" spans="3:6" x14ac:dyDescent="0.25">
      <c r="C1433" s="26" t="s">
        <v>25</v>
      </c>
      <c r="D1433" s="161">
        <f>IF(AND(E1417=0,E1418=0,E1419=0,E1420=0,E1421=0),0,E1417*5*(AVERAGE(E1418:E1421)))</f>
        <v>5</v>
      </c>
      <c r="E1433" s="162">
        <f>IF(D1433=0,0,IF(D1433&lt;'Integration Inputs'!$D$76,'Integration Inputs'!$C$91*SUM('Integration Inputs'!$C$63:$H$63),IF(D1433&lt;'Integration Inputs'!$F$76,'Integration Inputs'!$D$91*SUM('Integration Inputs'!$C$63:$H$63),'Integration Inputs'!$E$91*SUM('Integration Inputs'!C$63:H$63))))</f>
        <v>12.651149969844976</v>
      </c>
      <c r="F1433" s="163">
        <f>E1433*D1446*D1447</f>
        <v>0</v>
      </c>
    </row>
    <row r="1434" spans="3:6" x14ac:dyDescent="0.25">
      <c r="C1434" s="1" t="s">
        <v>26</v>
      </c>
      <c r="D1434" s="164">
        <f>IF(AND(E1417=0,E1418=0,E1425=0),0,E1417*E1425*(AVERAGE(E1418:E1421)))</f>
        <v>1</v>
      </c>
      <c r="E1434" s="162">
        <f>IF(D1434=0,0,IF(D1434&lt;'Integration Inputs'!$D$77,'Integration Inputs'!$C$91*SUM('Integration Inputs'!$C$64:$H$64),IF(D1434&lt;'Integration Inputs'!$F$77,'Integration Inputs'!$D$91*SUM('Integration Inputs'!$C$64:$H$64),'Integration Inputs'!$E$91*SUM('Integration Inputs'!$C$64:$H$64))))</f>
        <v>2.1943095310840208</v>
      </c>
      <c r="F1434" s="162">
        <f>E1434*D1446*D1447</f>
        <v>0</v>
      </c>
    </row>
    <row r="1435" spans="3:6" x14ac:dyDescent="0.25">
      <c r="C1435" s="1" t="s">
        <v>27</v>
      </c>
      <c r="D1435" s="164">
        <f>IF(AND(E1416=0,E1418=0,E1419=0,E1420=0,E1421=0,E1422=0,,E1425=0),0,(AVERAGE(E1418:E1421)*((E1422+E1425)/2)*E1416))</f>
        <v>1</v>
      </c>
      <c r="E1435" s="162">
        <f>IF(D1435=0,0,IF(D1435&lt;'Integration Inputs'!$D$78,'Integration Inputs'!$C$91*SUM('Integration Inputs'!$C$65:$H$65),IF(D1435&lt;'Integration Inputs'!$F$78,'Integration Inputs'!$D$91*SUM('Integration Inputs'!$C$65:$H$65),'Integration Inputs'!$E$91*SUM('Integration Inputs'!$C$65:$H$65))))</f>
        <v>0.56791318969669236</v>
      </c>
      <c r="F1435" s="162">
        <f>E1435*D1446*D1447</f>
        <v>0</v>
      </c>
    </row>
    <row r="1436" spans="3:6" x14ac:dyDescent="0.25">
      <c r="C1436" s="1" t="s">
        <v>28</v>
      </c>
      <c r="D1436" s="164">
        <f>IF(E1424=0,0,E1424)</f>
        <v>1</v>
      </c>
      <c r="E1436" s="162">
        <f>IF(D1436=0,0,IF(D1436&lt;'Integration Inputs'!$D$79,'Integration Inputs'!$C$91*SUM('Integration Inputs'!$C$66:$H$66),IF(D1436&lt;'Integration Inputs'!$F$79,'Integration Inputs'!$D$91*SUM('Integration Inputs'!$C$66:$H$66),'Integration Inputs'!$E$91*SUM('Integration Inputs'!$C$66:$H$66))))</f>
        <v>0.97276634097392756</v>
      </c>
      <c r="F1436" s="162">
        <f>E1436*D1446*D1447</f>
        <v>0</v>
      </c>
    </row>
    <row r="1437" spans="3:6" x14ac:dyDescent="0.25">
      <c r="C1437" s="1" t="s">
        <v>29</v>
      </c>
      <c r="D1437" s="164">
        <f>IF(AND(E1427=0,E1423=0),0,E1427*E1423)</f>
        <v>1</v>
      </c>
      <c r="E1437" s="162">
        <f>IF(D1437=0,0,IF(D1437&lt;'Integration Inputs'!$D$80,'Integration Inputs'!$C$91*SUM('Integration Inputs'!$C$67:$H$67),IF(D1437&lt;'Integration Inputs'!$F$80,'Integration Inputs'!$D$91*SUM('Integration Inputs'!$C$67:$H$67),'Integration Inputs'!$E$91*SUM('Integration Inputs'!$C$67:$H$67))))</f>
        <v>0</v>
      </c>
      <c r="F1437" s="162">
        <f>E1437*D1446*D1447</f>
        <v>0</v>
      </c>
    </row>
    <row r="1438" spans="3:6" x14ac:dyDescent="0.25">
      <c r="C1438" s="1" t="s">
        <v>30</v>
      </c>
      <c r="D1438" s="164">
        <f>IF(AND(E1422=0,E1425=0,E1426=0),0,E1426*((E1422+E1425)/2)*3)</f>
        <v>3</v>
      </c>
      <c r="E1438" s="162">
        <f>IF(D1438=0,0,IF(D1438&lt;'Integration Inputs'!$D$81,'Integration Inputs'!$C$91*SUM('Integration Inputs'!$C$68:$H$68),IF(D1438&lt;'Integration Inputs'!$F$81,'Integration Inputs'!$D$91*SUM('Integration Inputs'!$C$68:$H$68),'Integration Inputs'!$E$91*SUM('Integration Inputs'!$C$68:$H$68))))</f>
        <v>0</v>
      </c>
      <c r="F1438" s="162">
        <f>E1438*D1446*D1447</f>
        <v>0</v>
      </c>
    </row>
    <row r="1439" spans="3:6" x14ac:dyDescent="0.25">
      <c r="C1439" s="1" t="s">
        <v>31</v>
      </c>
      <c r="D1439" s="164">
        <f>IF(AND(E1425=0,E1428=0),0,E1428*E1425*3)</f>
        <v>9</v>
      </c>
      <c r="E1439" s="162">
        <f>IF(D1439=0,0,IF(D1439&lt;'Integration Inputs'!$D$82,'Integration Inputs'!$C$91*SUM('Integration Inputs'!$C$69:$H$69),IF(D1439&lt;'Integration Inputs'!$F$82,'Integration Inputs'!$D$91*SUM('Integration Inputs'!$C$69:$H$69),'Integration Inputs'!$E$91*SUM('Integration Inputs'!$C$69:$H$69))))</f>
        <v>0</v>
      </c>
      <c r="F1439" s="162">
        <f>E1439*D1446*D1447</f>
        <v>0</v>
      </c>
    </row>
    <row r="1440" spans="3:6" x14ac:dyDescent="0.25">
      <c r="C1440" s="39" t="s">
        <v>32</v>
      </c>
      <c r="D1440" s="168">
        <f>IF(AND(E1425=0,E1429=0),0,(E1429*E1425*5))</f>
        <v>5</v>
      </c>
      <c r="E1440" s="169">
        <f>IF(D1440=0,0,IF(D1440&lt;'Integration Inputs'!$D$83,'Integration Inputs'!$C$91*SUM('Integration Inputs'!$C$70:$H$70),IF(D1440&lt;'Integration Inputs'!$F$83,'Integration Inputs'!$D$91*SUM('Integration Inputs'!$C$70:$H$70),'Integration Inputs'!$E$91*SUM('Integration Inputs'!$C$70:$H$70))))</f>
        <v>0</v>
      </c>
      <c r="F1440" s="169">
        <f>E1440*D1446*D1447</f>
        <v>0</v>
      </c>
    </row>
    <row r="1441" spans="2:7" x14ac:dyDescent="0.25">
      <c r="C1441" s="1" t="s">
        <v>40</v>
      </c>
      <c r="D1441" s="164">
        <f>SUM(D1433:D1434)</f>
        <v>6</v>
      </c>
      <c r="E1441" s="162">
        <f>SUM(E1433:E1434)</f>
        <v>14.845459500928996</v>
      </c>
      <c r="F1441" s="162">
        <f>SUM(F1433:F1434)</f>
        <v>0</v>
      </c>
    </row>
    <row r="1442" spans="2:7" x14ac:dyDescent="0.25">
      <c r="C1442" s="1" t="s">
        <v>41</v>
      </c>
      <c r="D1442" s="164">
        <f>SUM(D1435:D1436)</f>
        <v>2</v>
      </c>
      <c r="E1442" s="162">
        <f>SUM(E1435:E1436)</f>
        <v>1.5406795306706198</v>
      </c>
      <c r="F1442" s="162">
        <f>SUM(F1435:F1436)</f>
        <v>0</v>
      </c>
    </row>
    <row r="1443" spans="2:7" x14ac:dyDescent="0.25">
      <c r="C1443" s="39" t="s">
        <v>42</v>
      </c>
      <c r="D1443" s="168">
        <f>SUM(D1437:D1440)</f>
        <v>18</v>
      </c>
      <c r="E1443" s="169">
        <f>SUM(E1437:E1440)</f>
        <v>0</v>
      </c>
      <c r="F1443" s="169">
        <f>SUM(F1437:F1440)</f>
        <v>0</v>
      </c>
    </row>
    <row r="1444" spans="2:7" x14ac:dyDescent="0.25">
      <c r="D1444" s="164"/>
      <c r="E1444" s="162">
        <f>SUM(E1433:E1440)</f>
        <v>16.386139031599615</v>
      </c>
      <c r="F1444" s="162">
        <f>SUM(F1433:F1440)</f>
        <v>0</v>
      </c>
    </row>
    <row r="1445" spans="2:7" ht="15.6" x14ac:dyDescent="0.3">
      <c r="C1445" s="171" t="s">
        <v>43</v>
      </c>
      <c r="D1445" s="172">
        <f>(AVERAGE(E1418:E1421)*((E1417*5)+(E1417*E1425))+((AVERAGE(E1418:E1421)*((E1422+E1425)/2)*E1416)+(E1424))+((E1427*E1423)+(E1426*((E1422+E1425)/2)*3)+(E1428*E1425*3)+(E1429*E1425*5)))/3</f>
        <v>8.6666666666666661</v>
      </c>
    </row>
    <row r="1446" spans="2:7" ht="14.4" x14ac:dyDescent="0.3">
      <c r="C1446" s="21" t="s">
        <v>228</v>
      </c>
      <c r="D1446" s="179"/>
    </row>
    <row r="1447" spans="2:7" x14ac:dyDescent="0.25">
      <c r="C1447" s="21" t="s">
        <v>229</v>
      </c>
      <c r="D1447" s="185"/>
    </row>
    <row r="1448" spans="2:7" ht="15.6" x14ac:dyDescent="0.3">
      <c r="C1448" s="171" t="s">
        <v>230</v>
      </c>
      <c r="D1448" s="172">
        <f>D1445*D1446*D1447</f>
        <v>0</v>
      </c>
      <c r="E1448" s="176">
        <f>SUM(F1433:F1440)</f>
        <v>0</v>
      </c>
      <c r="F1448" s="25" t="s">
        <v>231</v>
      </c>
    </row>
    <row r="1450" spans="2:7" x14ac:dyDescent="0.25">
      <c r="B1450" s="1" t="str">
        <f>LEFT(B1413,2)+1&amp;")."</f>
        <v>40).</v>
      </c>
      <c r="C1450" s="149"/>
      <c r="D1450" s="149"/>
      <c r="E1450" s="149"/>
      <c r="F1450" s="149"/>
      <c r="G1450" s="149"/>
    </row>
    <row r="1451" spans="2:7" x14ac:dyDescent="0.25">
      <c r="C1451" s="152" t="s">
        <v>164</v>
      </c>
      <c r="D1451" s="152"/>
      <c r="E1451" s="153"/>
      <c r="F1451" s="153"/>
      <c r="G1451" s="153"/>
    </row>
    <row r="1452" spans="2:7" ht="17.399999999999999" x14ac:dyDescent="0.3">
      <c r="C1452" s="26" t="s">
        <v>170</v>
      </c>
      <c r="D1452" s="156" t="s">
        <v>285</v>
      </c>
      <c r="E1452" s="157"/>
    </row>
    <row r="1453" spans="2:7" x14ac:dyDescent="0.25">
      <c r="C1453" s="21" t="s">
        <v>174</v>
      </c>
      <c r="D1453" s="59" t="s">
        <v>168</v>
      </c>
      <c r="E1453" s="1">
        <f>IF(D1453=$I$8,$J$8,IF(D1453=$I$9,$J$9,IF(D1453=$I$10,$J$10,0)))</f>
        <v>1</v>
      </c>
    </row>
    <row r="1454" spans="2:7" x14ac:dyDescent="0.25">
      <c r="C1454" s="21" t="s">
        <v>177</v>
      </c>
      <c r="D1454" s="59" t="s">
        <v>178</v>
      </c>
      <c r="E1454" s="1">
        <f>IF(D1454=$I$13,$J$13,IF(D1454=$I$14,$J$14,IF(D1454=$I$15,$J$15,0)))</f>
        <v>1</v>
      </c>
    </row>
    <row r="1455" spans="2:7" x14ac:dyDescent="0.25">
      <c r="C1455" s="21" t="s">
        <v>179</v>
      </c>
      <c r="D1455" s="59" t="s">
        <v>180</v>
      </c>
      <c r="E1455" s="1">
        <f>IF(D1455=$I$18,$J$18,IF(D1455=$I$19,$J$19,IF(D1455=$I$20,$J$20,0)))</f>
        <v>1</v>
      </c>
    </row>
    <row r="1456" spans="2:7" x14ac:dyDescent="0.25">
      <c r="C1456" s="21" t="s">
        <v>183</v>
      </c>
      <c r="D1456" s="59" t="s">
        <v>180</v>
      </c>
      <c r="E1456" s="1">
        <f>IF(D1456=$I$18,$J$18,IF(D1456=$I$19,$J$19,IF(D1456=$I$20,$J$20,0)))</f>
        <v>1</v>
      </c>
    </row>
    <row r="1457" spans="3:6" x14ac:dyDescent="0.25">
      <c r="C1457" s="21" t="s">
        <v>185</v>
      </c>
      <c r="D1457" s="59" t="s">
        <v>186</v>
      </c>
      <c r="E1457" s="1">
        <f>IF(D1457=$I$18,$J$18,IF(D1457=$I$19,$J$19,IF(D1457=$I$20,$J$20,0)))</f>
        <v>3</v>
      </c>
    </row>
    <row r="1458" spans="3:6" x14ac:dyDescent="0.25">
      <c r="C1458" s="21" t="s">
        <v>189</v>
      </c>
      <c r="D1458" s="59" t="s">
        <v>180</v>
      </c>
      <c r="E1458" s="1">
        <f>IF(D1458=$I$18,$J$18,IF(D1458=$I$19,$J$19,IF(D1458=$I$20,$J$20,0)))</f>
        <v>1</v>
      </c>
    </row>
    <row r="1459" spans="3:6" x14ac:dyDescent="0.25">
      <c r="C1459" s="21" t="s">
        <v>192</v>
      </c>
      <c r="D1459" s="59" t="s">
        <v>193</v>
      </c>
      <c r="E1459" s="1">
        <f>IF(D1459=$I$30,$J$30,IF(D1459=$I$31,$J$31,IF(D1459=$I$32,$J$32,0)))</f>
        <v>1</v>
      </c>
    </row>
    <row r="1460" spans="3:6" x14ac:dyDescent="0.25">
      <c r="C1460" s="21" t="s">
        <v>194</v>
      </c>
      <c r="D1460" s="59" t="s">
        <v>195</v>
      </c>
      <c r="E1460" s="1">
        <f>IF(D1460=$L$30,$M$30,IF(D1460=$L$31,$M$31,IF(D1460=$L$32,$M$32,0)))</f>
        <v>1</v>
      </c>
      <c r="F1460" s="1" t="s">
        <v>286</v>
      </c>
    </row>
    <row r="1461" spans="3:6" x14ac:dyDescent="0.25">
      <c r="C1461" s="21" t="s">
        <v>198</v>
      </c>
      <c r="D1461" s="59" t="s">
        <v>195</v>
      </c>
      <c r="E1461" s="1">
        <f>IF(D1461=$L$30,$M$30,IF(D1461=$L$31,$M$31,IF(D1461=$L$32,$M$32,0)))</f>
        <v>1</v>
      </c>
    </row>
    <row r="1462" spans="3:6" x14ac:dyDescent="0.25">
      <c r="C1462" s="21" t="s">
        <v>200</v>
      </c>
      <c r="D1462" s="59" t="s">
        <v>201</v>
      </c>
      <c r="E1462" s="1">
        <f>IF(D1462=$I$23,$J$23,IF(D1462=$I$24,$J$24,IF(D1462=$I$25,$J$25,IF(D1462=$I$26,$J$26,IF(D1462=$I$27,$J$27,0)))))</f>
        <v>1</v>
      </c>
      <c r="F1462" s="1" t="s">
        <v>287</v>
      </c>
    </row>
    <row r="1463" spans="3:6" x14ac:dyDescent="0.25">
      <c r="C1463" s="21" t="s">
        <v>203</v>
      </c>
      <c r="D1463" s="59" t="s">
        <v>184</v>
      </c>
      <c r="E1463" s="1">
        <f>IF(D1463=$L$13,$M$13,IF(D1463=$L$14,$M$14,IF(D1463=$L$15,$M$15,0)))</f>
        <v>1</v>
      </c>
    </row>
    <row r="1464" spans="3:6" x14ac:dyDescent="0.25">
      <c r="C1464" s="21" t="s">
        <v>206</v>
      </c>
      <c r="D1464" s="59" t="s">
        <v>176</v>
      </c>
      <c r="E1464" s="1">
        <f>IF(D1464=$L$8,$M$8,IF(D1464=$L$9,$M$9,IF(D1464=$L$10,$M$10,0)))</f>
        <v>5</v>
      </c>
    </row>
    <row r="1465" spans="3:6" x14ac:dyDescent="0.25">
      <c r="C1465" s="21" t="s">
        <v>207</v>
      </c>
      <c r="D1465" s="59" t="s">
        <v>199</v>
      </c>
      <c r="E1465" s="1">
        <f>IF(D1465=$L$18,$M$18,IF(D1465=$L$19,$M$19,IF(D1465=$L$20,$M$20,0)))</f>
        <v>1</v>
      </c>
    </row>
    <row r="1466" spans="3:6" x14ac:dyDescent="0.25">
      <c r="C1466" s="21" t="s">
        <v>210</v>
      </c>
      <c r="D1466" s="59" t="s">
        <v>213</v>
      </c>
      <c r="E1466" s="1">
        <f>IF(D1466=$L$23,$M$23,IF(D1466=$L$24,$M$24,IF(D1466=$L$25,$M$25,0)))</f>
        <v>1</v>
      </c>
      <c r="F1466" s="1" t="s">
        <v>212</v>
      </c>
    </row>
    <row r="1469" spans="3:6" x14ac:dyDescent="0.25">
      <c r="E1469" s="39" t="s">
        <v>217</v>
      </c>
      <c r="F1469" s="1" t="s">
        <v>218</v>
      </c>
    </row>
    <row r="1470" spans="3:6" x14ac:dyDescent="0.25">
      <c r="C1470" s="26" t="s">
        <v>25</v>
      </c>
      <c r="D1470" s="161">
        <f>IF(AND(E1454=0,E1455=0,E1456=0,E1457=0,E1458=0),0,E1454*5*(AVERAGE(E1455:E1458)))</f>
        <v>7.5</v>
      </c>
      <c r="E1470" s="162">
        <f>IF(D1470=0,0,IF(D1470&lt;'Integration Inputs'!$D$76,'Integration Inputs'!$C$91*SUM('Integration Inputs'!$C$63:$H$63),IF(D1470&lt;'Integration Inputs'!$F$76,'Integration Inputs'!$D$91*SUM('Integration Inputs'!$C$63:$H$63),'Integration Inputs'!$E$91*SUM('Integration Inputs'!C$63:H$63))))</f>
        <v>12.651149969844976</v>
      </c>
      <c r="F1470" s="163">
        <f>E1470*D1483*D1484</f>
        <v>0</v>
      </c>
    </row>
    <row r="1471" spans="3:6" x14ac:dyDescent="0.25">
      <c r="C1471" s="1" t="s">
        <v>26</v>
      </c>
      <c r="D1471" s="164">
        <f>IF(AND(E1454=0,E1455=0,E1462=0),0,E1454*E1462*(AVERAGE(E1455:E1458)))</f>
        <v>1.5</v>
      </c>
      <c r="E1471" s="162">
        <f>IF(D1471=0,0,IF(D1471&lt;'Integration Inputs'!$D$77,'Integration Inputs'!$C$91*SUM('Integration Inputs'!$C$64:$H$64),IF(D1471&lt;'Integration Inputs'!$F$77,'Integration Inputs'!$D$91*SUM('Integration Inputs'!$C$64:$H$64),'Integration Inputs'!$E$91*SUM('Integration Inputs'!$C$64:$H$64))))</f>
        <v>3.2914642966260312</v>
      </c>
      <c r="F1471" s="162">
        <f>E1471*D1483*D1484</f>
        <v>0</v>
      </c>
    </row>
    <row r="1472" spans="3:6" x14ac:dyDescent="0.25">
      <c r="C1472" s="1" t="s">
        <v>27</v>
      </c>
      <c r="D1472" s="164">
        <f>IF(AND(E1453=0,E1455=0,E1456=0,E1457=0,E1458=0,E1459=0,,E1462=0),0,(AVERAGE(E1455:E1458)*((E1459+E1462)/2)*E1453))</f>
        <v>1.5</v>
      </c>
      <c r="E1472" s="162">
        <f>IF(D1472=0,0,IF(D1472&lt;'Integration Inputs'!$D$78,'Integration Inputs'!$C$91*SUM('Integration Inputs'!$C$65:$H$65),IF(D1472&lt;'Integration Inputs'!$F$78,'Integration Inputs'!$D$91*SUM('Integration Inputs'!$C$65:$H$65),'Integration Inputs'!$E$91*SUM('Integration Inputs'!$C$65:$H$65))))</f>
        <v>0.85186978454503848</v>
      </c>
      <c r="F1472" s="162">
        <f>E1472*D1483*D1484</f>
        <v>0</v>
      </c>
    </row>
    <row r="1473" spans="2:7" x14ac:dyDescent="0.25">
      <c r="C1473" s="1" t="s">
        <v>28</v>
      </c>
      <c r="D1473" s="164">
        <f>IF(E1461=0,0,E1461)</f>
        <v>1</v>
      </c>
      <c r="E1473" s="162">
        <f>IF(D1473=0,0,IF(D1473&lt;'Integration Inputs'!$D$79,'Integration Inputs'!$C$91*SUM('Integration Inputs'!$C$66:$H$66),IF(D1473&lt;'Integration Inputs'!$F$79,'Integration Inputs'!$D$91*SUM('Integration Inputs'!$C$66:$H$66),'Integration Inputs'!$E$91*SUM('Integration Inputs'!$C$66:$H$66))))</f>
        <v>0.97276634097392756</v>
      </c>
      <c r="F1473" s="162">
        <f>E1473*D1483*D1484</f>
        <v>0</v>
      </c>
    </row>
    <row r="1474" spans="2:7" x14ac:dyDescent="0.25">
      <c r="C1474" s="1" t="s">
        <v>29</v>
      </c>
      <c r="D1474" s="164">
        <f>IF(AND(E1464=0,E1460=0),0,E1464*E1460)</f>
        <v>5</v>
      </c>
      <c r="E1474" s="162">
        <f>IF(D1474=0,0,IF(D1474&lt;'Integration Inputs'!$D$80,'Integration Inputs'!$C$91*SUM('Integration Inputs'!$C$67:$H$67),IF(D1474&lt;'Integration Inputs'!$F$80,'Integration Inputs'!$D$91*SUM('Integration Inputs'!$C$67:$H$67),'Integration Inputs'!$E$91*SUM('Integration Inputs'!$C$67:$H$67))))</f>
        <v>0</v>
      </c>
      <c r="F1474" s="162">
        <f>E1474*D1483*D1484</f>
        <v>0</v>
      </c>
    </row>
    <row r="1475" spans="2:7" x14ac:dyDescent="0.25">
      <c r="C1475" s="1" t="s">
        <v>30</v>
      </c>
      <c r="D1475" s="164">
        <f>IF(AND(E1459=0,E1462=0,E1463=0),0,E1463*((E1459+E1462)/2)*3)</f>
        <v>3</v>
      </c>
      <c r="E1475" s="162">
        <f>IF(D1475=0,0,IF(D1475&lt;'Integration Inputs'!$D$81,'Integration Inputs'!$C$91*SUM('Integration Inputs'!$C$68:$H$68),IF(D1475&lt;'Integration Inputs'!$F$81,'Integration Inputs'!$D$91*SUM('Integration Inputs'!$C$68:$H$68),'Integration Inputs'!$E$91*SUM('Integration Inputs'!$C$68:$H$68))))</f>
        <v>0</v>
      </c>
      <c r="F1475" s="162">
        <f>E1475*D1483*D1484</f>
        <v>0</v>
      </c>
    </row>
    <row r="1476" spans="2:7" x14ac:dyDescent="0.25">
      <c r="C1476" s="1" t="s">
        <v>31</v>
      </c>
      <c r="D1476" s="164">
        <f>IF(AND(E1462=0,E1465=0),0,E1465*E1462*3)</f>
        <v>3</v>
      </c>
      <c r="E1476" s="162">
        <f>IF(D1476=0,0,IF(D1476&lt;'Integration Inputs'!$D$82,'Integration Inputs'!$C$91*SUM('Integration Inputs'!$C$69:$H$69),IF(D1476&lt;'Integration Inputs'!$F$82,'Integration Inputs'!$D$91*SUM('Integration Inputs'!$C$69:$H$69),'Integration Inputs'!$E$91*SUM('Integration Inputs'!$C$69:$H$69))))</f>
        <v>0</v>
      </c>
      <c r="F1476" s="162">
        <f>E1476*D1483*D1484</f>
        <v>0</v>
      </c>
    </row>
    <row r="1477" spans="2:7" x14ac:dyDescent="0.25">
      <c r="C1477" s="39" t="s">
        <v>32</v>
      </c>
      <c r="D1477" s="168">
        <f>IF(AND(E1462=0,E1466=0),0,(E1466*E1462*5))</f>
        <v>5</v>
      </c>
      <c r="E1477" s="169">
        <f>IF(D1477=0,0,IF(D1477&lt;'Integration Inputs'!$D$83,'Integration Inputs'!$C$91*SUM('Integration Inputs'!$C$70:$H$70),IF(D1477&lt;'Integration Inputs'!$F$83,'Integration Inputs'!$D$91*SUM('Integration Inputs'!$C$70:$H$70),'Integration Inputs'!$E$91*SUM('Integration Inputs'!$C$70:$H$70))))</f>
        <v>0</v>
      </c>
      <c r="F1477" s="169">
        <f>E1477*D1483*D1484</f>
        <v>0</v>
      </c>
    </row>
    <row r="1478" spans="2:7" x14ac:dyDescent="0.25">
      <c r="C1478" s="1" t="s">
        <v>40</v>
      </c>
      <c r="D1478" s="164">
        <f>SUM(D1470:D1471)</f>
        <v>9</v>
      </c>
      <c r="E1478" s="162">
        <f>SUM(E1470:E1471)</f>
        <v>15.942614266471008</v>
      </c>
      <c r="F1478" s="162">
        <f>SUM(F1470:F1471)</f>
        <v>0</v>
      </c>
    </row>
    <row r="1479" spans="2:7" x14ac:dyDescent="0.25">
      <c r="C1479" s="1" t="s">
        <v>41</v>
      </c>
      <c r="D1479" s="164">
        <f>SUM(D1472:D1473)</f>
        <v>2.5</v>
      </c>
      <c r="E1479" s="162">
        <f>SUM(E1472:E1473)</f>
        <v>1.824636125518966</v>
      </c>
      <c r="F1479" s="162">
        <f>SUM(F1472:F1473)</f>
        <v>0</v>
      </c>
    </row>
    <row r="1480" spans="2:7" x14ac:dyDescent="0.25">
      <c r="C1480" s="39" t="s">
        <v>42</v>
      </c>
      <c r="D1480" s="168">
        <f>SUM(D1474:D1477)</f>
        <v>16</v>
      </c>
      <c r="E1480" s="169">
        <f>SUM(E1474:E1477)</f>
        <v>0</v>
      </c>
      <c r="F1480" s="169">
        <f>SUM(F1474:F1477)</f>
        <v>0</v>
      </c>
    </row>
    <row r="1481" spans="2:7" x14ac:dyDescent="0.25">
      <c r="D1481" s="164"/>
      <c r="E1481" s="162">
        <f>SUM(E1470:E1477)</f>
        <v>17.767250391989972</v>
      </c>
      <c r="F1481" s="162">
        <f>SUM(F1470:F1477)</f>
        <v>0</v>
      </c>
    </row>
    <row r="1482" spans="2:7" ht="15.6" x14ac:dyDescent="0.3">
      <c r="C1482" s="171" t="s">
        <v>43</v>
      </c>
      <c r="D1482" s="172">
        <f>(AVERAGE(E1455:E1458)*((E1454*5)+(E1454*E1462))+((AVERAGE(E1455:E1458)*((E1459+E1462)/2)*E1453)+(E1461))+((E1464*E1460)+(E1463*((E1459+E1462)/2)*3)+(E1465*E1462*3)+(E1466*E1462*5)))/3</f>
        <v>9.1666666666666661</v>
      </c>
    </row>
    <row r="1483" spans="2:7" ht="14.4" x14ac:dyDescent="0.3">
      <c r="C1483" s="21" t="s">
        <v>228</v>
      </c>
      <c r="D1483" s="179"/>
    </row>
    <row r="1484" spans="2:7" x14ac:dyDescent="0.25">
      <c r="C1484" s="21" t="s">
        <v>229</v>
      </c>
      <c r="D1484" s="185"/>
    </row>
    <row r="1485" spans="2:7" ht="15.6" x14ac:dyDescent="0.3">
      <c r="C1485" s="171" t="s">
        <v>230</v>
      </c>
      <c r="D1485" s="172">
        <f>D1482*D1483*D1484</f>
        <v>0</v>
      </c>
      <c r="E1485" s="176">
        <f>SUM(F1470:F1477)</f>
        <v>0</v>
      </c>
      <c r="F1485" s="25" t="s">
        <v>231</v>
      </c>
    </row>
    <row r="1487" spans="2:7" x14ac:dyDescent="0.25">
      <c r="B1487" s="1" t="str">
        <f>LEFT(B1450,2)+1&amp;")."</f>
        <v>41).</v>
      </c>
      <c r="C1487" s="149"/>
      <c r="D1487" s="149"/>
      <c r="E1487" s="149"/>
      <c r="F1487" s="149"/>
      <c r="G1487" s="149"/>
    </row>
    <row r="1488" spans="2:7" x14ac:dyDescent="0.25">
      <c r="C1488" s="152" t="s">
        <v>164</v>
      </c>
      <c r="D1488" s="152"/>
      <c r="E1488" s="153"/>
      <c r="F1488" s="153"/>
      <c r="G1488" s="153"/>
    </row>
    <row r="1489" spans="3:6" ht="17.399999999999999" x14ac:dyDescent="0.3">
      <c r="C1489" s="26" t="s">
        <v>170</v>
      </c>
      <c r="D1489" s="156" t="s">
        <v>288</v>
      </c>
      <c r="E1489" s="157"/>
    </row>
    <row r="1490" spans="3:6" x14ac:dyDescent="0.25">
      <c r="C1490" s="21" t="s">
        <v>174</v>
      </c>
      <c r="D1490" s="59" t="s">
        <v>168</v>
      </c>
      <c r="E1490" s="1">
        <f>IF(D1490=$I$8,$J$8,IF(D1490=$I$9,$J$9,IF(D1490=$I$10,$J$10,0)))</f>
        <v>1</v>
      </c>
    </row>
    <row r="1491" spans="3:6" x14ac:dyDescent="0.25">
      <c r="C1491" s="21" t="s">
        <v>177</v>
      </c>
      <c r="D1491" s="59" t="s">
        <v>178</v>
      </c>
      <c r="E1491" s="1">
        <f>IF(D1491=$I$13,$J$13,IF(D1491=$I$14,$J$14,IF(D1491=$I$15,$J$15,0)))</f>
        <v>1</v>
      </c>
    </row>
    <row r="1492" spans="3:6" x14ac:dyDescent="0.25">
      <c r="C1492" s="21" t="s">
        <v>179</v>
      </c>
      <c r="D1492" s="59" t="s">
        <v>186</v>
      </c>
      <c r="E1492" s="1">
        <f>IF(D1492=$I$18,$J$18,IF(D1492=$I$19,$J$19,IF(D1492=$I$20,$J$20,0)))</f>
        <v>3</v>
      </c>
    </row>
    <row r="1493" spans="3:6" x14ac:dyDescent="0.25">
      <c r="C1493" s="21" t="s">
        <v>183</v>
      </c>
      <c r="D1493" s="59" t="s">
        <v>186</v>
      </c>
      <c r="E1493" s="1">
        <f>IF(D1493=$I$18,$J$18,IF(D1493=$I$19,$J$19,IF(D1493=$I$20,$J$20,0)))</f>
        <v>3</v>
      </c>
    </row>
    <row r="1494" spans="3:6" x14ac:dyDescent="0.25">
      <c r="C1494" s="21" t="s">
        <v>185</v>
      </c>
      <c r="D1494" s="59" t="s">
        <v>186</v>
      </c>
      <c r="E1494" s="1">
        <f>IF(D1494=$I$18,$J$18,IF(D1494=$I$19,$J$19,IF(D1494=$I$20,$J$20,0)))</f>
        <v>3</v>
      </c>
    </row>
    <row r="1495" spans="3:6" x14ac:dyDescent="0.25">
      <c r="C1495" s="21" t="s">
        <v>189</v>
      </c>
      <c r="D1495" s="59" t="s">
        <v>186</v>
      </c>
      <c r="E1495" s="1">
        <f>IF(D1495=$I$18,$J$18,IF(D1495=$I$19,$J$19,IF(D1495=$I$20,$J$20,0)))</f>
        <v>3</v>
      </c>
    </row>
    <row r="1496" spans="3:6" x14ac:dyDescent="0.25">
      <c r="C1496" s="21" t="s">
        <v>192</v>
      </c>
      <c r="D1496" s="59" t="s">
        <v>226</v>
      </c>
      <c r="E1496" s="1">
        <f>IF(D1496=$I$30,$J$30,IF(D1496=$I$31,$J$31,IF(D1496=$I$32,$J$32,0)))</f>
        <v>5</v>
      </c>
    </row>
    <row r="1497" spans="3:6" x14ac:dyDescent="0.25">
      <c r="C1497" s="21" t="s">
        <v>194</v>
      </c>
      <c r="D1497" s="59" t="s">
        <v>227</v>
      </c>
      <c r="E1497" s="1">
        <f>IF(D1497=$L$30,$M$30,IF(D1497=$L$31,$M$31,IF(D1497=$L$32,$M$32,0)))</f>
        <v>5</v>
      </c>
      <c r="F1497" s="1" t="s">
        <v>289</v>
      </c>
    </row>
    <row r="1498" spans="3:6" x14ac:dyDescent="0.25">
      <c r="C1498" s="21" t="s">
        <v>198</v>
      </c>
      <c r="D1498" s="59" t="s">
        <v>195</v>
      </c>
      <c r="E1498" s="1">
        <f>IF(D1498=$L$30,$M$30,IF(D1498=$L$31,$M$31,IF(D1498=$L$32,$M$32,0)))</f>
        <v>1</v>
      </c>
      <c r="F1498" s="1" t="s">
        <v>290</v>
      </c>
    </row>
    <row r="1499" spans="3:6" x14ac:dyDescent="0.25">
      <c r="C1499" s="21" t="s">
        <v>200</v>
      </c>
      <c r="D1499" s="59" t="s">
        <v>214</v>
      </c>
      <c r="E1499" s="1">
        <f>IF(D1499=$I$23,$J$23,IF(D1499=$I$24,$J$24,IF(D1499=$I$25,$J$25,IF(D1499=$I$26,$J$26,IF(D1499=$I$27,$J$27,0)))))</f>
        <v>3</v>
      </c>
    </row>
    <row r="1500" spans="3:6" x14ac:dyDescent="0.25">
      <c r="C1500" s="21" t="s">
        <v>203</v>
      </c>
      <c r="D1500" s="59" t="s">
        <v>188</v>
      </c>
      <c r="E1500" s="1">
        <f>IF(D1500=$L$13,$M$13,IF(D1500=$L$14,$M$14,IF(D1500=$L$15,$M$15,0)))</f>
        <v>3</v>
      </c>
    </row>
    <row r="1501" spans="3:6" x14ac:dyDescent="0.25">
      <c r="C1501" s="21" t="s">
        <v>206</v>
      </c>
      <c r="D1501" s="59" t="s">
        <v>173</v>
      </c>
      <c r="E1501" s="1">
        <f>IF(D1501=$L$8,$M$8,IF(D1501=$L$9,$M$9,IF(D1501=$L$10,$M$10,0)))</f>
        <v>3</v>
      </c>
    </row>
    <row r="1502" spans="3:6" x14ac:dyDescent="0.25">
      <c r="C1502" s="21" t="s">
        <v>207</v>
      </c>
      <c r="D1502" s="59" t="s">
        <v>202</v>
      </c>
      <c r="E1502" s="1">
        <f>IF(D1502=$L$18,$M$18,IF(D1502=$L$19,$M$19,IF(D1502=$L$20,$M$20,0)))</f>
        <v>3</v>
      </c>
    </row>
    <row r="1503" spans="3:6" x14ac:dyDescent="0.25">
      <c r="C1503" s="21" t="s">
        <v>210</v>
      </c>
      <c r="D1503" s="59" t="s">
        <v>211</v>
      </c>
      <c r="E1503" s="1">
        <f>IF(D1503=$L$23,$M$23,IF(D1503=$L$24,$M$24,IF(D1503=$L$25,$M$25,0)))</f>
        <v>3</v>
      </c>
      <c r="F1503" s="1" t="s">
        <v>212</v>
      </c>
    </row>
    <row r="1506" spans="3:6" x14ac:dyDescent="0.25">
      <c r="E1506" s="39" t="s">
        <v>217</v>
      </c>
      <c r="F1506" s="1" t="s">
        <v>218</v>
      </c>
    </row>
    <row r="1507" spans="3:6" x14ac:dyDescent="0.25">
      <c r="C1507" s="26" t="s">
        <v>25</v>
      </c>
      <c r="D1507" s="161">
        <f>IF(AND(E1491=0,E1492=0,E1493=0,E1494=0,E1495=0),0,E1491*5*(AVERAGE(E1492:E1495)))</f>
        <v>15</v>
      </c>
      <c r="E1507" s="162">
        <f>IF(D1507=0,0,IF(D1507&lt;'Integration Inputs'!$D$76,'Integration Inputs'!$C$91*SUM('Integration Inputs'!$C$63:$H$63),IF(D1507&lt;'Integration Inputs'!$F$76,'Integration Inputs'!$D$91*SUM('Integration Inputs'!$C$63:$H$63),'Integration Inputs'!$E$91*SUM('Integration Inputs'!C$63:H$63))))</f>
        <v>12.651149969844976</v>
      </c>
      <c r="F1507" s="163">
        <f>E1507*D1520*D1521</f>
        <v>0</v>
      </c>
    </row>
    <row r="1508" spans="3:6" x14ac:dyDescent="0.25">
      <c r="C1508" s="1" t="s">
        <v>26</v>
      </c>
      <c r="D1508" s="164">
        <f>IF(AND(E1491=0,E1492=0,E1499=0),0,E1491*E1499*(AVERAGE(E1492:E1495)))</f>
        <v>9</v>
      </c>
      <c r="E1508" s="162">
        <f>IF(D1508=0,0,IF(D1508&lt;'Integration Inputs'!$D$77,'Integration Inputs'!$C$91*SUM('Integration Inputs'!$C$64:$H$64),IF(D1508&lt;'Integration Inputs'!$F$77,'Integration Inputs'!$D$91*SUM('Integration Inputs'!$C$64:$H$64),'Integration Inputs'!$E$91*SUM('Integration Inputs'!$C$64:$H$64))))</f>
        <v>3.2914642966260312</v>
      </c>
      <c r="F1508" s="162">
        <f>E1508*D1520*D1521</f>
        <v>0</v>
      </c>
    </row>
    <row r="1509" spans="3:6" x14ac:dyDescent="0.25">
      <c r="C1509" s="1" t="s">
        <v>27</v>
      </c>
      <c r="D1509" s="164">
        <f>IF(AND(E1490=0,E1492=0,E1493=0,E1494=0,E1495=0,E1496=0,,E1499=0),0,(AVERAGE(E1492:E1495)*((E1496+E1499)/2)*E1490))</f>
        <v>12</v>
      </c>
      <c r="E1509" s="162">
        <f>IF(D1509=0,0,IF(D1509&lt;'Integration Inputs'!$D$78,'Integration Inputs'!$C$91*SUM('Integration Inputs'!$C$65:$H$65),IF(D1509&lt;'Integration Inputs'!$F$78,'Integration Inputs'!$D$91*SUM('Integration Inputs'!$C$65:$H$65),'Integration Inputs'!$E$91*SUM('Integration Inputs'!$C$65:$H$65))))</f>
        <v>0.85186978454503848</v>
      </c>
      <c r="F1509" s="162">
        <f>E1509*D1520*D1521</f>
        <v>0</v>
      </c>
    </row>
    <row r="1510" spans="3:6" x14ac:dyDescent="0.25">
      <c r="C1510" s="1" t="s">
        <v>28</v>
      </c>
      <c r="D1510" s="164">
        <f>IF(E1498=0,0,E1498)</f>
        <v>1</v>
      </c>
      <c r="E1510" s="162">
        <f>IF(D1510=0,0,IF(D1510&lt;'Integration Inputs'!$D$79,'Integration Inputs'!$C$91*SUM('Integration Inputs'!$C$66:$H$66),IF(D1510&lt;'Integration Inputs'!$F$79,'Integration Inputs'!$D$91*SUM('Integration Inputs'!$C$66:$H$66),'Integration Inputs'!$E$91*SUM('Integration Inputs'!$C$66:$H$66))))</f>
        <v>0.97276634097392756</v>
      </c>
      <c r="F1510" s="162">
        <f>E1510*D1520*D1521</f>
        <v>0</v>
      </c>
    </row>
    <row r="1511" spans="3:6" x14ac:dyDescent="0.25">
      <c r="C1511" s="1" t="s">
        <v>29</v>
      </c>
      <c r="D1511" s="164">
        <f>IF(AND(E1501=0,E1497=0),0,E1501*E1497)</f>
        <v>15</v>
      </c>
      <c r="E1511" s="162">
        <f>IF(D1511=0,0,IF(D1511&lt;'Integration Inputs'!$D$80,'Integration Inputs'!$C$91*SUM('Integration Inputs'!$C$67:$H$67),IF(D1511&lt;'Integration Inputs'!$F$80,'Integration Inputs'!$D$91*SUM('Integration Inputs'!$C$67:$H$67),'Integration Inputs'!$E$91*SUM('Integration Inputs'!$C$67:$H$67))))</f>
        <v>0</v>
      </c>
      <c r="F1511" s="162">
        <f>E1511*D1520*D1521</f>
        <v>0</v>
      </c>
    </row>
    <row r="1512" spans="3:6" x14ac:dyDescent="0.25">
      <c r="C1512" s="1" t="s">
        <v>30</v>
      </c>
      <c r="D1512" s="164">
        <f>IF(AND(E1496=0,E1499=0,E1500=0),0,E1500*((E1496+E1499)/2)*3)</f>
        <v>36</v>
      </c>
      <c r="E1512" s="162">
        <f>IF(D1512=0,0,IF(D1512&lt;'Integration Inputs'!$D$81,'Integration Inputs'!$C$91*SUM('Integration Inputs'!$C$68:$H$68),IF(D1512&lt;'Integration Inputs'!$F$81,'Integration Inputs'!$D$91*SUM('Integration Inputs'!$C$68:$H$68),'Integration Inputs'!$E$91*SUM('Integration Inputs'!$C$68:$H$68))))</f>
        <v>0</v>
      </c>
      <c r="F1512" s="162">
        <f>E1512*D1520*D1521</f>
        <v>0</v>
      </c>
    </row>
    <row r="1513" spans="3:6" x14ac:dyDescent="0.25">
      <c r="C1513" s="1" t="s">
        <v>31</v>
      </c>
      <c r="D1513" s="164">
        <f>IF(AND(E1499=0,E1502=0),0,E1502*E1499*3)</f>
        <v>27</v>
      </c>
      <c r="E1513" s="162">
        <f>IF(D1513=0,0,IF(D1513&lt;'Integration Inputs'!$D$82,'Integration Inputs'!$C$91*SUM('Integration Inputs'!$C$69:$H$69),IF(D1513&lt;'Integration Inputs'!$F$82,'Integration Inputs'!$D$91*SUM('Integration Inputs'!$C$69:$H$69),'Integration Inputs'!$E$91*SUM('Integration Inputs'!$C$69:$H$69))))</f>
        <v>0</v>
      </c>
      <c r="F1513" s="162">
        <f>E1513*D1520*D1521</f>
        <v>0</v>
      </c>
    </row>
    <row r="1514" spans="3:6" x14ac:dyDescent="0.25">
      <c r="C1514" s="39" t="s">
        <v>32</v>
      </c>
      <c r="D1514" s="168">
        <f>IF(AND(E1499=0,E1503=0),0,(E1503*E1499*5))</f>
        <v>45</v>
      </c>
      <c r="E1514" s="169">
        <f>IF(D1514=0,0,IF(D1514&lt;'Integration Inputs'!$D$83,'Integration Inputs'!$C$91*SUM('Integration Inputs'!$C$70:$H$70),IF(D1514&lt;'Integration Inputs'!$F$83,'Integration Inputs'!$D$91*SUM('Integration Inputs'!$C$70:$H$70),'Integration Inputs'!$E$91*SUM('Integration Inputs'!$C$70:$H$70))))</f>
        <v>0</v>
      </c>
      <c r="F1514" s="169">
        <f>E1514*D1520*D1521</f>
        <v>0</v>
      </c>
    </row>
    <row r="1515" spans="3:6" x14ac:dyDescent="0.25">
      <c r="C1515" s="1" t="s">
        <v>40</v>
      </c>
      <c r="D1515" s="164">
        <f>SUM(D1507:D1508)</f>
        <v>24</v>
      </c>
      <c r="E1515" s="162">
        <f>SUM(E1507:E1508)</f>
        <v>15.942614266471008</v>
      </c>
      <c r="F1515" s="162">
        <f>SUM(F1507:F1508)</f>
        <v>0</v>
      </c>
    </row>
    <row r="1516" spans="3:6" x14ac:dyDescent="0.25">
      <c r="C1516" s="1" t="s">
        <v>41</v>
      </c>
      <c r="D1516" s="164">
        <f>SUM(D1509:D1510)</f>
        <v>13</v>
      </c>
      <c r="E1516" s="162">
        <f>SUM(E1509:E1510)</f>
        <v>1.824636125518966</v>
      </c>
      <c r="F1516" s="162">
        <f>SUM(F1509:F1510)</f>
        <v>0</v>
      </c>
    </row>
    <row r="1517" spans="3:6" x14ac:dyDescent="0.25">
      <c r="C1517" s="39" t="s">
        <v>42</v>
      </c>
      <c r="D1517" s="168">
        <f>SUM(D1511:D1514)</f>
        <v>123</v>
      </c>
      <c r="E1517" s="169">
        <f>SUM(E1511:E1514)</f>
        <v>0</v>
      </c>
      <c r="F1517" s="169">
        <f>SUM(F1511:F1514)</f>
        <v>0</v>
      </c>
    </row>
    <row r="1518" spans="3:6" x14ac:dyDescent="0.25">
      <c r="D1518" s="164"/>
      <c r="E1518" s="162">
        <f>SUM(E1507:E1514)</f>
        <v>17.767250391989972</v>
      </c>
      <c r="F1518" s="162">
        <f>SUM(F1507:F1514)</f>
        <v>0</v>
      </c>
    </row>
    <row r="1519" spans="3:6" ht="15.6" x14ac:dyDescent="0.3">
      <c r="C1519" s="171" t="s">
        <v>43</v>
      </c>
      <c r="D1519" s="172">
        <f>(AVERAGE(E1492:E1495)*((E1491*5)+(E1491*E1499))+((AVERAGE(E1492:E1495)*((E1496+E1499)/2)*E1490)+(E1498))+((E1501*E1497)+(E1500*((E1496+E1499)/2)*3)+(E1502*E1499*3)+(E1503*E1499*5)))/3</f>
        <v>53.333333333333336</v>
      </c>
    </row>
    <row r="1520" spans="3:6" ht="14.4" x14ac:dyDescent="0.3">
      <c r="C1520" s="21" t="s">
        <v>228</v>
      </c>
      <c r="D1520" s="179"/>
    </row>
    <row r="1521" spans="2:7" x14ac:dyDescent="0.25">
      <c r="C1521" s="21" t="s">
        <v>229</v>
      </c>
      <c r="D1521" s="185"/>
    </row>
    <row r="1522" spans="2:7" ht="15.6" x14ac:dyDescent="0.3">
      <c r="C1522" s="171" t="s">
        <v>230</v>
      </c>
      <c r="D1522" s="172">
        <f>D1519*D1520*D1521</f>
        <v>0</v>
      </c>
      <c r="E1522" s="176">
        <f>SUM(F1507:F1514)</f>
        <v>0</v>
      </c>
      <c r="F1522" s="25" t="s">
        <v>231</v>
      </c>
    </row>
    <row r="1524" spans="2:7" x14ac:dyDescent="0.25">
      <c r="B1524" s="1" t="str">
        <f>LEFT(B1487,2)+1&amp;")."</f>
        <v>42).</v>
      </c>
      <c r="C1524" s="149"/>
      <c r="D1524" s="149"/>
      <c r="E1524" s="149"/>
      <c r="F1524" s="149"/>
      <c r="G1524" s="149"/>
    </row>
    <row r="1525" spans="2:7" x14ac:dyDescent="0.25">
      <c r="C1525" s="152" t="s">
        <v>164</v>
      </c>
      <c r="D1525" s="152"/>
      <c r="E1525" s="153"/>
      <c r="F1525" s="153"/>
      <c r="G1525" s="153"/>
    </row>
    <row r="1526" spans="2:7" ht="17.399999999999999" x14ac:dyDescent="0.3">
      <c r="C1526" s="26" t="s">
        <v>170</v>
      </c>
      <c r="D1526" s="156" t="s">
        <v>291</v>
      </c>
      <c r="E1526" s="157"/>
    </row>
    <row r="1527" spans="2:7" x14ac:dyDescent="0.25">
      <c r="C1527" s="21" t="s">
        <v>174</v>
      </c>
      <c r="D1527" s="59" t="s">
        <v>175</v>
      </c>
      <c r="E1527" s="1">
        <f>IF(D1527=$I$8,$J$8,IF(D1527=$I$9,$J$9,IF(D1527=$I$10,$J$10,0)))</f>
        <v>3</v>
      </c>
    </row>
    <row r="1528" spans="2:7" x14ac:dyDescent="0.25">
      <c r="C1528" s="21" t="s">
        <v>177</v>
      </c>
      <c r="D1528" s="59" t="s">
        <v>178</v>
      </c>
      <c r="E1528" s="1">
        <f>IF(D1528=$I$13,$J$13,IF(D1528=$I$14,$J$14,IF(D1528=$I$15,$J$15,0)))</f>
        <v>1</v>
      </c>
    </row>
    <row r="1529" spans="2:7" x14ac:dyDescent="0.25">
      <c r="C1529" s="21" t="s">
        <v>179</v>
      </c>
      <c r="D1529" s="59" t="s">
        <v>186</v>
      </c>
      <c r="E1529" s="1">
        <f>IF(D1529=$I$18,$J$18,IF(D1529=$I$19,$J$19,IF(D1529=$I$20,$J$20,0)))</f>
        <v>3</v>
      </c>
    </row>
    <row r="1530" spans="2:7" x14ac:dyDescent="0.25">
      <c r="C1530" s="21" t="s">
        <v>183</v>
      </c>
      <c r="D1530" s="59" t="s">
        <v>186</v>
      </c>
      <c r="E1530" s="1">
        <f>IF(D1530=$I$18,$J$18,IF(D1530=$I$19,$J$19,IF(D1530=$I$20,$J$20,0)))</f>
        <v>3</v>
      </c>
    </row>
    <row r="1531" spans="2:7" x14ac:dyDescent="0.25">
      <c r="C1531" s="21" t="s">
        <v>185</v>
      </c>
      <c r="D1531" s="59" t="s">
        <v>186</v>
      </c>
      <c r="E1531" s="1">
        <f>IF(D1531=$I$18,$J$18,IF(D1531=$I$19,$J$19,IF(D1531=$I$20,$J$20,0)))</f>
        <v>3</v>
      </c>
    </row>
    <row r="1532" spans="2:7" x14ac:dyDescent="0.25">
      <c r="C1532" s="21" t="s">
        <v>189</v>
      </c>
      <c r="D1532" s="59" t="s">
        <v>204</v>
      </c>
      <c r="E1532" s="1">
        <f>IF(D1532=$I$18,$J$18,IF(D1532=$I$19,$J$19,IF(D1532=$I$20,$J$20,0)))</f>
        <v>5</v>
      </c>
    </row>
    <row r="1533" spans="2:7" x14ac:dyDescent="0.25">
      <c r="C1533" s="21" t="s">
        <v>192</v>
      </c>
      <c r="D1533" s="59" t="s">
        <v>226</v>
      </c>
      <c r="E1533" s="1">
        <f>IF(D1533=$I$30,$J$30,IF(D1533=$I$31,$J$31,IF(D1533=$I$32,$J$32,0)))</f>
        <v>5</v>
      </c>
    </row>
    <row r="1534" spans="2:7" x14ac:dyDescent="0.25">
      <c r="C1534" s="21" t="s">
        <v>194</v>
      </c>
      <c r="D1534" s="59" t="s">
        <v>195</v>
      </c>
      <c r="E1534" s="1">
        <f>IF(D1534=$L$30,$M$30,IF(D1534=$L$31,$M$31,IF(D1534=$L$32,$M$32,0)))</f>
        <v>1</v>
      </c>
      <c r="F1534" s="1" t="s">
        <v>292</v>
      </c>
    </row>
    <row r="1535" spans="2:7" x14ac:dyDescent="0.25">
      <c r="C1535" s="21" t="s">
        <v>198</v>
      </c>
      <c r="D1535" s="59" t="s">
        <v>195</v>
      </c>
      <c r="E1535" s="1">
        <f>IF(D1535=$L$30,$M$30,IF(D1535=$L$31,$M$31,IF(D1535=$L$32,$M$32,0)))</f>
        <v>1</v>
      </c>
    </row>
    <row r="1536" spans="2:7" x14ac:dyDescent="0.25">
      <c r="C1536" s="21" t="s">
        <v>200</v>
      </c>
      <c r="D1536" s="59" t="s">
        <v>215</v>
      </c>
      <c r="E1536" s="1">
        <f>IF(D1536=$I$23,$J$23,IF(D1536=$I$24,$J$24,IF(D1536=$I$25,$J$25,IF(D1536=$I$26,$J$26,IF(D1536=$I$27,$J$27,0)))))</f>
        <v>5</v>
      </c>
      <c r="F1536" s="1" t="s">
        <v>293</v>
      </c>
    </row>
    <row r="1537" spans="3:6" x14ac:dyDescent="0.25">
      <c r="C1537" s="21" t="s">
        <v>203</v>
      </c>
      <c r="D1537" s="59" t="s">
        <v>188</v>
      </c>
      <c r="E1537" s="1">
        <f>IF(D1537=$L$13,$M$13,IF(D1537=$L$14,$M$14,IF(D1537=$L$15,$M$15,0)))</f>
        <v>3</v>
      </c>
    </row>
    <row r="1538" spans="3:6" x14ac:dyDescent="0.25">
      <c r="C1538" s="21" t="s">
        <v>206</v>
      </c>
      <c r="D1538" s="59" t="s">
        <v>176</v>
      </c>
      <c r="E1538" s="1">
        <f>IF(D1538=$L$8,$M$8,IF(D1538=$L$9,$M$9,IF(D1538=$L$10,$M$10,0)))</f>
        <v>5</v>
      </c>
    </row>
    <row r="1539" spans="3:6" x14ac:dyDescent="0.25">
      <c r="C1539" s="21" t="s">
        <v>207</v>
      </c>
      <c r="D1539" s="59" t="s">
        <v>202</v>
      </c>
      <c r="E1539" s="1">
        <f>IF(D1539=$L$18,$M$18,IF(D1539=$L$19,$M$19,IF(D1539=$L$20,$M$20,0)))</f>
        <v>3</v>
      </c>
    </row>
    <row r="1540" spans="3:6" x14ac:dyDescent="0.25">
      <c r="C1540" s="21" t="s">
        <v>210</v>
      </c>
      <c r="D1540" s="59" t="s">
        <v>211</v>
      </c>
      <c r="E1540" s="1">
        <f>IF(D1540=$L$23,$M$23,IF(D1540=$L$24,$M$24,IF(D1540=$L$25,$M$25,0)))</f>
        <v>3</v>
      </c>
      <c r="F1540" s="1" t="s">
        <v>212</v>
      </c>
    </row>
    <row r="1543" spans="3:6" x14ac:dyDescent="0.25">
      <c r="E1543" s="39" t="s">
        <v>217</v>
      </c>
      <c r="F1543" s="1" t="s">
        <v>218</v>
      </c>
    </row>
    <row r="1544" spans="3:6" x14ac:dyDescent="0.25">
      <c r="C1544" s="26" t="s">
        <v>25</v>
      </c>
      <c r="D1544" s="161">
        <f>IF(AND(E1528=0,E1529=0,E1530=0,E1531=0,E1532=0),0,E1528*5*(AVERAGE(E1529:E1532)))</f>
        <v>17.5</v>
      </c>
      <c r="E1544" s="162">
        <f>IF(D1544=0,0,IF(D1544&lt;'Integration Inputs'!$D$76,'Integration Inputs'!$C$91*SUM('Integration Inputs'!$C$63:$H$63),IF(D1544&lt;'Integration Inputs'!$F$76,'Integration Inputs'!$D$91*SUM('Integration Inputs'!$C$63:$H$63),'Integration Inputs'!$E$91*SUM('Integration Inputs'!C$63:H$63))))</f>
        <v>12.651149969844976</v>
      </c>
      <c r="F1544" s="163">
        <f>E1544*D1557*D1558</f>
        <v>0</v>
      </c>
    </row>
    <row r="1545" spans="3:6" x14ac:dyDescent="0.25">
      <c r="C1545" s="1" t="s">
        <v>26</v>
      </c>
      <c r="D1545" s="164">
        <f>IF(AND(E1528=0,E1529=0,E1536=0),0,E1528*E1536*(AVERAGE(E1529:E1532)))</f>
        <v>17.5</v>
      </c>
      <c r="E1545" s="162">
        <f>IF(D1545=0,0,IF(D1545&lt;'Integration Inputs'!$D$77,'Integration Inputs'!$C$91*SUM('Integration Inputs'!$C$64:$H$64),IF(D1545&lt;'Integration Inputs'!$F$77,'Integration Inputs'!$D$91*SUM('Integration Inputs'!$C$64:$H$64),'Integration Inputs'!$E$91*SUM('Integration Inputs'!$C$64:$H$64))))</f>
        <v>3.2914642966260312</v>
      </c>
      <c r="F1545" s="162">
        <f>E1545*D1557*D1558</f>
        <v>0</v>
      </c>
    </row>
    <row r="1546" spans="3:6" x14ac:dyDescent="0.25">
      <c r="C1546" s="1" t="s">
        <v>27</v>
      </c>
      <c r="D1546" s="164">
        <f>IF(AND(E1527=0,E1529=0,E1530=0,E1531=0,E1532=0,E1533=0,,E1536=0),0,(AVERAGE(E1529:E1532)*((E1533+E1536)/2)*E1527))</f>
        <v>52.5</v>
      </c>
      <c r="E1546" s="162">
        <f>IF(D1546=0,0,IF(D1546&lt;'Integration Inputs'!$D$78,'Integration Inputs'!$C$91*SUM('Integration Inputs'!$C$65:$H$65),IF(D1546&lt;'Integration Inputs'!$F$78,'Integration Inputs'!$D$91*SUM('Integration Inputs'!$C$65:$H$65),'Integration Inputs'!$E$91*SUM('Integration Inputs'!$C$65:$H$65))))</f>
        <v>0.85186978454503848</v>
      </c>
      <c r="F1546" s="162">
        <f>E1546*D1557*D1558</f>
        <v>0</v>
      </c>
    </row>
    <row r="1547" spans="3:6" x14ac:dyDescent="0.25">
      <c r="C1547" s="1" t="s">
        <v>28</v>
      </c>
      <c r="D1547" s="164">
        <f>IF(E1535=0,0,E1535)</f>
        <v>1</v>
      </c>
      <c r="E1547" s="162">
        <f>IF(D1547=0,0,IF(D1547&lt;'Integration Inputs'!$D$79,'Integration Inputs'!$C$91*SUM('Integration Inputs'!$C$66:$H$66),IF(D1547&lt;'Integration Inputs'!$F$79,'Integration Inputs'!$D$91*SUM('Integration Inputs'!$C$66:$H$66),'Integration Inputs'!$E$91*SUM('Integration Inputs'!$C$66:$H$66))))</f>
        <v>0.97276634097392756</v>
      </c>
      <c r="F1547" s="162">
        <f>E1547*D1557*D1558</f>
        <v>0</v>
      </c>
    </row>
    <row r="1548" spans="3:6" x14ac:dyDescent="0.25">
      <c r="C1548" s="1" t="s">
        <v>29</v>
      </c>
      <c r="D1548" s="164">
        <f>IF(AND(E1538=0,E1534=0),0,E1538*E1534)</f>
        <v>5</v>
      </c>
      <c r="E1548" s="162">
        <f>IF(D1548=0,0,IF(D1548&lt;'Integration Inputs'!$D$80,'Integration Inputs'!$C$91*SUM('Integration Inputs'!$C$67:$H$67),IF(D1548&lt;'Integration Inputs'!$F$80,'Integration Inputs'!$D$91*SUM('Integration Inputs'!$C$67:$H$67),'Integration Inputs'!$E$91*SUM('Integration Inputs'!$C$67:$H$67))))</f>
        <v>0</v>
      </c>
      <c r="F1548" s="162">
        <f>E1548*D1557*D1558</f>
        <v>0</v>
      </c>
    </row>
    <row r="1549" spans="3:6" x14ac:dyDescent="0.25">
      <c r="C1549" s="1" t="s">
        <v>30</v>
      </c>
      <c r="D1549" s="164">
        <f>IF(AND(E1533=0,E1536=0,E1537=0),0,E1537*((E1533+E1536)/2)*3)</f>
        <v>45</v>
      </c>
      <c r="E1549" s="162">
        <f>IF(D1549=0,0,IF(D1549&lt;'Integration Inputs'!$D$81,'Integration Inputs'!$C$91*SUM('Integration Inputs'!$C$68:$H$68),IF(D1549&lt;'Integration Inputs'!$F$81,'Integration Inputs'!$D$91*SUM('Integration Inputs'!$C$68:$H$68),'Integration Inputs'!$E$91*SUM('Integration Inputs'!$C$68:$H$68))))</f>
        <v>0</v>
      </c>
      <c r="F1549" s="162">
        <f>E1549*D1557*D1558</f>
        <v>0</v>
      </c>
    </row>
    <row r="1550" spans="3:6" x14ac:dyDescent="0.25">
      <c r="C1550" s="1" t="s">
        <v>31</v>
      </c>
      <c r="D1550" s="164">
        <f>IF(AND(E1536=0,E1539=0),0,E1539*E1536*3)</f>
        <v>45</v>
      </c>
      <c r="E1550" s="162">
        <f>IF(D1550=0,0,IF(D1550&lt;'Integration Inputs'!$D$82,'Integration Inputs'!$C$91*SUM('Integration Inputs'!$C$69:$H$69),IF(D1550&lt;'Integration Inputs'!$F$82,'Integration Inputs'!$D$91*SUM('Integration Inputs'!$C$69:$H$69),'Integration Inputs'!$E$91*SUM('Integration Inputs'!$C$69:$H$69))))</f>
        <v>0</v>
      </c>
      <c r="F1550" s="162">
        <f>E1550*D1557*D1558</f>
        <v>0</v>
      </c>
    </row>
    <row r="1551" spans="3:6" x14ac:dyDescent="0.25">
      <c r="C1551" s="39" t="s">
        <v>32</v>
      </c>
      <c r="D1551" s="168">
        <f>IF(AND(E1536=0,E1540=0),0,(E1540*E1536*5))</f>
        <v>75</v>
      </c>
      <c r="E1551" s="169">
        <f>IF(D1551=0,0,IF(D1551&lt;'Integration Inputs'!$D$83,'Integration Inputs'!$C$91*SUM('Integration Inputs'!$C$70:$H$70),IF(D1551&lt;'Integration Inputs'!$F$83,'Integration Inputs'!$D$91*SUM('Integration Inputs'!$C$70:$H$70),'Integration Inputs'!$E$91*SUM('Integration Inputs'!$C$70:$H$70))))</f>
        <v>0</v>
      </c>
      <c r="F1551" s="169">
        <f>E1551*D1557*D1558</f>
        <v>0</v>
      </c>
    </row>
    <row r="1552" spans="3:6" x14ac:dyDescent="0.25">
      <c r="C1552" s="1" t="s">
        <v>40</v>
      </c>
      <c r="D1552" s="164">
        <f>SUM(D1544:D1545)</f>
        <v>35</v>
      </c>
      <c r="E1552" s="162">
        <f>SUM(E1544:E1545)</f>
        <v>15.942614266471008</v>
      </c>
      <c r="F1552" s="162">
        <f>SUM(F1544:F1545)</f>
        <v>0</v>
      </c>
    </row>
    <row r="1553" spans="2:7" x14ac:dyDescent="0.25">
      <c r="C1553" s="1" t="s">
        <v>41</v>
      </c>
      <c r="D1553" s="164">
        <f>SUM(D1546:D1547)</f>
        <v>53.5</v>
      </c>
      <c r="E1553" s="162">
        <f>SUM(E1546:E1547)</f>
        <v>1.824636125518966</v>
      </c>
      <c r="F1553" s="162">
        <f>SUM(F1546:F1547)</f>
        <v>0</v>
      </c>
    </row>
    <row r="1554" spans="2:7" x14ac:dyDescent="0.25">
      <c r="C1554" s="39" t="s">
        <v>42</v>
      </c>
      <c r="D1554" s="168">
        <f>SUM(D1548:D1551)</f>
        <v>170</v>
      </c>
      <c r="E1554" s="169">
        <f>SUM(E1548:E1551)</f>
        <v>0</v>
      </c>
      <c r="F1554" s="169">
        <f>SUM(F1548:F1551)</f>
        <v>0</v>
      </c>
    </row>
    <row r="1555" spans="2:7" x14ac:dyDescent="0.25">
      <c r="D1555" s="164"/>
      <c r="E1555" s="162">
        <f>SUM(E1544:E1551)</f>
        <v>17.767250391989972</v>
      </c>
      <c r="F1555" s="162">
        <f>SUM(F1544:F1551)</f>
        <v>0</v>
      </c>
    </row>
    <row r="1556" spans="2:7" ht="15.6" x14ac:dyDescent="0.3">
      <c r="C1556" s="171" t="s">
        <v>43</v>
      </c>
      <c r="D1556" s="172">
        <f>(AVERAGE(E1529:E1532)*((E1528*5)+(E1528*E1536))+((AVERAGE(E1529:E1532)*((E1533+E1536)/2)*E1527)+(E1535))+((E1538*E1534)+(E1537*((E1533+E1536)/2)*3)+(E1539*E1536*3)+(E1540*E1536*5)))/3</f>
        <v>86.166666666666671</v>
      </c>
    </row>
    <row r="1557" spans="2:7" ht="14.4" x14ac:dyDescent="0.3">
      <c r="C1557" s="21" t="s">
        <v>228</v>
      </c>
      <c r="D1557" s="179"/>
    </row>
    <row r="1558" spans="2:7" x14ac:dyDescent="0.25">
      <c r="C1558" s="21" t="s">
        <v>229</v>
      </c>
      <c r="D1558" s="185"/>
    </row>
    <row r="1559" spans="2:7" ht="15.6" x14ac:dyDescent="0.3">
      <c r="C1559" s="171" t="s">
        <v>230</v>
      </c>
      <c r="D1559" s="172">
        <f>D1556*D1557*D1558</f>
        <v>0</v>
      </c>
      <c r="E1559" s="176">
        <f>SUM(F1544:F1551)</f>
        <v>0</v>
      </c>
      <c r="F1559" s="25" t="s">
        <v>231</v>
      </c>
    </row>
    <row r="1561" spans="2:7" x14ac:dyDescent="0.25">
      <c r="B1561" s="1" t="str">
        <f>LEFT(B1524,2)+1&amp;")."</f>
        <v>43).</v>
      </c>
      <c r="C1561" s="149"/>
      <c r="D1561" s="149"/>
      <c r="E1561" s="149"/>
      <c r="F1561" s="149"/>
      <c r="G1561" s="149"/>
    </row>
    <row r="1562" spans="2:7" x14ac:dyDescent="0.25">
      <c r="C1562" s="152" t="s">
        <v>164</v>
      </c>
      <c r="D1562" s="152"/>
      <c r="E1562" s="153"/>
      <c r="F1562" s="153"/>
      <c r="G1562" s="153"/>
    </row>
    <row r="1563" spans="2:7" ht="17.399999999999999" x14ac:dyDescent="0.3">
      <c r="C1563" s="26" t="s">
        <v>170</v>
      </c>
      <c r="D1563" s="156" t="s">
        <v>294</v>
      </c>
      <c r="E1563" s="157"/>
    </row>
    <row r="1564" spans="2:7" x14ac:dyDescent="0.25">
      <c r="C1564" s="21" t="s">
        <v>174</v>
      </c>
      <c r="D1564" s="59" t="s">
        <v>175</v>
      </c>
      <c r="E1564" s="1">
        <f>IF(D1564=$I$8,$J$8,IF(D1564=$I$9,$J$9,IF(D1564=$I$10,$J$10,0)))</f>
        <v>3</v>
      </c>
    </row>
    <row r="1565" spans="2:7" x14ac:dyDescent="0.25">
      <c r="C1565" s="21" t="s">
        <v>177</v>
      </c>
      <c r="D1565" s="59" t="s">
        <v>187</v>
      </c>
      <c r="E1565" s="1">
        <f>IF(D1565=$I$13,$J$13,IF(D1565=$I$14,$J$14,IF(D1565=$I$15,$J$15,0)))</f>
        <v>3</v>
      </c>
    </row>
    <row r="1566" spans="2:7" x14ac:dyDescent="0.25">
      <c r="C1566" s="21" t="s">
        <v>179</v>
      </c>
      <c r="D1566" s="59" t="s">
        <v>186</v>
      </c>
      <c r="E1566" s="1">
        <f>IF(D1566=$I$18,$J$18,IF(D1566=$I$19,$J$19,IF(D1566=$I$20,$J$20,0)))</f>
        <v>3</v>
      </c>
    </row>
    <row r="1567" spans="2:7" x14ac:dyDescent="0.25">
      <c r="C1567" s="21" t="s">
        <v>183</v>
      </c>
      <c r="D1567" s="59" t="s">
        <v>186</v>
      </c>
      <c r="E1567" s="1">
        <f>IF(D1567=$I$18,$J$18,IF(D1567=$I$19,$J$19,IF(D1567=$I$20,$J$20,0)))</f>
        <v>3</v>
      </c>
    </row>
    <row r="1568" spans="2:7" x14ac:dyDescent="0.25">
      <c r="C1568" s="21" t="s">
        <v>185</v>
      </c>
      <c r="D1568" s="59" t="s">
        <v>204</v>
      </c>
      <c r="E1568" s="1">
        <f>IF(D1568=$I$18,$J$18,IF(D1568=$I$19,$J$19,IF(D1568=$I$20,$J$20,0)))</f>
        <v>5</v>
      </c>
    </row>
    <row r="1569" spans="3:6" x14ac:dyDescent="0.25">
      <c r="C1569" s="21" t="s">
        <v>189</v>
      </c>
      <c r="D1569" s="59" t="s">
        <v>180</v>
      </c>
      <c r="E1569" s="1">
        <f>IF(D1569=$I$18,$J$18,IF(D1569=$I$19,$J$19,IF(D1569=$I$20,$J$20,0)))</f>
        <v>1</v>
      </c>
    </row>
    <row r="1570" spans="3:6" x14ac:dyDescent="0.25">
      <c r="C1570" s="21" t="s">
        <v>192</v>
      </c>
      <c r="D1570" s="59" t="s">
        <v>226</v>
      </c>
      <c r="E1570" s="1">
        <f>IF(D1570=$I$30,$J$30,IF(D1570=$I$31,$J$31,IF(D1570=$I$32,$J$32,0)))</f>
        <v>5</v>
      </c>
    </row>
    <row r="1571" spans="3:6" x14ac:dyDescent="0.25">
      <c r="C1571" s="21" t="s">
        <v>194</v>
      </c>
      <c r="D1571" s="59" t="s">
        <v>195</v>
      </c>
      <c r="E1571" s="1">
        <f>IF(D1571=$L$30,$M$30,IF(D1571=$L$31,$M$31,IF(D1571=$L$32,$M$32,0)))</f>
        <v>1</v>
      </c>
      <c r="F1571" s="1" t="s">
        <v>292</v>
      </c>
    </row>
    <row r="1572" spans="3:6" x14ac:dyDescent="0.25">
      <c r="C1572" s="21" t="s">
        <v>198</v>
      </c>
      <c r="D1572" s="59" t="s">
        <v>195</v>
      </c>
      <c r="E1572" s="1">
        <f>IF(D1572=$L$30,$M$30,IF(D1572=$L$31,$M$31,IF(D1572=$L$32,$M$32,0)))</f>
        <v>1</v>
      </c>
    </row>
    <row r="1573" spans="3:6" x14ac:dyDescent="0.25">
      <c r="C1573" s="21" t="s">
        <v>200</v>
      </c>
      <c r="D1573" s="59" t="s">
        <v>215</v>
      </c>
      <c r="E1573" s="1">
        <f>IF(D1573=$I$23,$J$23,IF(D1573=$I$24,$J$24,IF(D1573=$I$25,$J$25,IF(D1573=$I$26,$J$26,IF(D1573=$I$27,$J$27,0)))))</f>
        <v>5</v>
      </c>
      <c r="F1573" s="1" t="s">
        <v>295</v>
      </c>
    </row>
    <row r="1574" spans="3:6" x14ac:dyDescent="0.25">
      <c r="C1574" s="21" t="s">
        <v>203</v>
      </c>
      <c r="D1574" s="59" t="s">
        <v>191</v>
      </c>
      <c r="E1574" s="1">
        <f>IF(D1574=$L$13,$M$13,IF(D1574=$L$14,$M$14,IF(D1574=$L$15,$M$15,0)))</f>
        <v>5</v>
      </c>
    </row>
    <row r="1575" spans="3:6" x14ac:dyDescent="0.25">
      <c r="C1575" s="21" t="s">
        <v>206</v>
      </c>
      <c r="D1575" s="59" t="s">
        <v>173</v>
      </c>
      <c r="E1575" s="1">
        <f>IF(D1575=$L$8,$M$8,IF(D1575=$L$9,$M$9,IF(D1575=$L$10,$M$10,0)))</f>
        <v>3</v>
      </c>
    </row>
    <row r="1576" spans="3:6" x14ac:dyDescent="0.25">
      <c r="C1576" s="21" t="s">
        <v>207</v>
      </c>
      <c r="D1576" s="59" t="s">
        <v>202</v>
      </c>
      <c r="E1576" s="1">
        <f>IF(D1576=$L$18,$M$18,IF(D1576=$L$19,$M$19,IF(D1576=$L$20,$M$20,0)))</f>
        <v>3</v>
      </c>
    </row>
    <row r="1577" spans="3:6" x14ac:dyDescent="0.25">
      <c r="C1577" s="21" t="s">
        <v>210</v>
      </c>
      <c r="D1577" s="59" t="s">
        <v>211</v>
      </c>
      <c r="E1577" s="1">
        <f>IF(D1577=$L$23,$M$23,IF(D1577=$L$24,$M$24,IF(D1577=$L$25,$M$25,0)))</f>
        <v>3</v>
      </c>
      <c r="F1577" s="1" t="s">
        <v>212</v>
      </c>
    </row>
    <row r="1580" spans="3:6" x14ac:dyDescent="0.25">
      <c r="E1580" s="39" t="s">
        <v>217</v>
      </c>
      <c r="F1580" s="1" t="s">
        <v>218</v>
      </c>
    </row>
    <row r="1581" spans="3:6" x14ac:dyDescent="0.25">
      <c r="C1581" s="26" t="s">
        <v>25</v>
      </c>
      <c r="D1581" s="161">
        <f>IF(AND(E1565=0,E1566=0,E1567=0,E1568=0,E1569=0),0,E1565*5*(AVERAGE(E1566:E1569)))</f>
        <v>45</v>
      </c>
      <c r="E1581" s="162">
        <f>IF(D1581=0,0,IF(D1581&lt;'Integration Inputs'!$D$76,'Integration Inputs'!$C$91*SUM('Integration Inputs'!$C$63:$H$63),IF(D1581&lt;'Integration Inputs'!$F$76,'Integration Inputs'!$D$91*SUM('Integration Inputs'!$C$63:$H$63),'Integration Inputs'!$E$91*SUM('Integration Inputs'!C$63:H$63))))</f>
        <v>12.651149969844976</v>
      </c>
      <c r="F1581" s="163">
        <f>E1581*D1594*D1595</f>
        <v>0</v>
      </c>
    </row>
    <row r="1582" spans="3:6" x14ac:dyDescent="0.25">
      <c r="C1582" s="1" t="s">
        <v>26</v>
      </c>
      <c r="D1582" s="164">
        <f>IF(AND(E1565=0,E1566=0,E1573=0),0,E1565*E1573*(AVERAGE(E1566:E1569)))</f>
        <v>45</v>
      </c>
      <c r="E1582" s="162">
        <f>IF(D1582=0,0,IF(D1582&lt;'Integration Inputs'!$D$77,'Integration Inputs'!$C$91*SUM('Integration Inputs'!$C$64:$H$64),IF(D1582&lt;'Integration Inputs'!$F$77,'Integration Inputs'!$D$91*SUM('Integration Inputs'!$C$64:$H$64),'Integration Inputs'!$E$91*SUM('Integration Inputs'!$C$64:$H$64))))</f>
        <v>3.2914642966260312</v>
      </c>
      <c r="F1582" s="162">
        <f>E1582*D1594*D1595</f>
        <v>0</v>
      </c>
    </row>
    <row r="1583" spans="3:6" x14ac:dyDescent="0.25">
      <c r="C1583" s="1" t="s">
        <v>27</v>
      </c>
      <c r="D1583" s="164">
        <f>IF(AND(E1564=0,E1566=0,E1567=0,E1568=0,E1569=0,E1570=0,,E1573=0),0,(AVERAGE(E1566:E1569)*((E1570+E1573)/2)*E1564))</f>
        <v>45</v>
      </c>
      <c r="E1583" s="162">
        <f>IF(D1583=0,0,IF(D1583&lt;'Integration Inputs'!$D$78,'Integration Inputs'!$C$91*SUM('Integration Inputs'!$C$65:$H$65),IF(D1583&lt;'Integration Inputs'!$F$78,'Integration Inputs'!$D$91*SUM('Integration Inputs'!$C$65:$H$65),'Integration Inputs'!$E$91*SUM('Integration Inputs'!$C$65:$H$65))))</f>
        <v>0.85186978454503848</v>
      </c>
      <c r="F1583" s="162">
        <f>E1583*D1594*D1595</f>
        <v>0</v>
      </c>
    </row>
    <row r="1584" spans="3:6" x14ac:dyDescent="0.25">
      <c r="C1584" s="1" t="s">
        <v>28</v>
      </c>
      <c r="D1584" s="164">
        <f>IF(E1572=0,0,E1572)</f>
        <v>1</v>
      </c>
      <c r="E1584" s="162">
        <f>IF(D1584=0,0,IF(D1584&lt;'Integration Inputs'!$D$79,'Integration Inputs'!$C$91*SUM('Integration Inputs'!$C$66:$H$66),IF(D1584&lt;'Integration Inputs'!$F$79,'Integration Inputs'!$D$91*SUM('Integration Inputs'!$C$66:$H$66),'Integration Inputs'!$E$91*SUM('Integration Inputs'!$C$66:$H$66))))</f>
        <v>0.97276634097392756</v>
      </c>
      <c r="F1584" s="162">
        <f>E1584*D1594*D1595</f>
        <v>0</v>
      </c>
    </row>
    <row r="1585" spans="2:7" x14ac:dyDescent="0.25">
      <c r="C1585" s="1" t="s">
        <v>29</v>
      </c>
      <c r="D1585" s="164">
        <f>IF(AND(E1575=0,E1571=0),0,E1575*E1571)</f>
        <v>3</v>
      </c>
      <c r="E1585" s="162">
        <f>IF(D1585=0,0,IF(D1585&lt;'Integration Inputs'!$D$80,'Integration Inputs'!$C$91*SUM('Integration Inputs'!$C$67:$H$67),IF(D1585&lt;'Integration Inputs'!$F$80,'Integration Inputs'!$D$91*SUM('Integration Inputs'!$C$67:$H$67),'Integration Inputs'!$E$91*SUM('Integration Inputs'!$C$67:$H$67))))</f>
        <v>0</v>
      </c>
      <c r="F1585" s="162">
        <f>E1585*D1594*D1595</f>
        <v>0</v>
      </c>
    </row>
    <row r="1586" spans="2:7" x14ac:dyDescent="0.25">
      <c r="C1586" s="1" t="s">
        <v>30</v>
      </c>
      <c r="D1586" s="164">
        <f>IF(AND(E1570=0,E1573=0,E1574=0),0,E1574*((E1570+E1573)/2)*3)</f>
        <v>75</v>
      </c>
      <c r="E1586" s="162">
        <f>IF(D1586=0,0,IF(D1586&lt;'Integration Inputs'!$D$81,'Integration Inputs'!$C$91*SUM('Integration Inputs'!$C$68:$H$68),IF(D1586&lt;'Integration Inputs'!$F$81,'Integration Inputs'!$D$91*SUM('Integration Inputs'!$C$68:$H$68),'Integration Inputs'!$E$91*SUM('Integration Inputs'!$C$68:$H$68))))</f>
        <v>0</v>
      </c>
      <c r="F1586" s="162">
        <f>E1586*D1594*D1595</f>
        <v>0</v>
      </c>
    </row>
    <row r="1587" spans="2:7" x14ac:dyDescent="0.25">
      <c r="C1587" s="1" t="s">
        <v>31</v>
      </c>
      <c r="D1587" s="164">
        <f>IF(AND(E1573=0,E1576=0),0,E1576*E1573*3)</f>
        <v>45</v>
      </c>
      <c r="E1587" s="162">
        <f>IF(D1587=0,0,IF(D1587&lt;'Integration Inputs'!$D$82,'Integration Inputs'!$C$91*SUM('Integration Inputs'!$C$69:$H$69),IF(D1587&lt;'Integration Inputs'!$F$82,'Integration Inputs'!$D$91*SUM('Integration Inputs'!$C$69:$H$69),'Integration Inputs'!$E$91*SUM('Integration Inputs'!$C$69:$H$69))))</f>
        <v>0</v>
      </c>
      <c r="F1587" s="162">
        <f>E1587*D1594*D1595</f>
        <v>0</v>
      </c>
    </row>
    <row r="1588" spans="2:7" x14ac:dyDescent="0.25">
      <c r="C1588" s="39" t="s">
        <v>32</v>
      </c>
      <c r="D1588" s="168">
        <f>IF(AND(E1573=0,E1577=0),0,(E1577*E1573*5))</f>
        <v>75</v>
      </c>
      <c r="E1588" s="169">
        <f>IF(D1588=0,0,IF(D1588&lt;'Integration Inputs'!$D$83,'Integration Inputs'!$C$91*SUM('Integration Inputs'!$C$70:$H$70),IF(D1588&lt;'Integration Inputs'!$F$83,'Integration Inputs'!$D$91*SUM('Integration Inputs'!$C$70:$H$70),'Integration Inputs'!$E$91*SUM('Integration Inputs'!$C$70:$H$70))))</f>
        <v>0</v>
      </c>
      <c r="F1588" s="169">
        <f>E1588*D1594*D1595</f>
        <v>0</v>
      </c>
    </row>
    <row r="1589" spans="2:7" x14ac:dyDescent="0.25">
      <c r="C1589" s="1" t="s">
        <v>40</v>
      </c>
      <c r="D1589" s="164">
        <f>SUM(D1581:D1582)</f>
        <v>90</v>
      </c>
      <c r="E1589" s="162">
        <f>SUM(E1581:E1582)</f>
        <v>15.942614266471008</v>
      </c>
      <c r="F1589" s="162">
        <f>SUM(F1581:F1582)</f>
        <v>0</v>
      </c>
    </row>
    <row r="1590" spans="2:7" x14ac:dyDescent="0.25">
      <c r="C1590" s="1" t="s">
        <v>41</v>
      </c>
      <c r="D1590" s="164">
        <f>SUM(D1583:D1584)</f>
        <v>46</v>
      </c>
      <c r="E1590" s="162">
        <f>SUM(E1583:E1584)</f>
        <v>1.824636125518966</v>
      </c>
      <c r="F1590" s="162">
        <f>SUM(F1583:F1584)</f>
        <v>0</v>
      </c>
    </row>
    <row r="1591" spans="2:7" x14ac:dyDescent="0.25">
      <c r="C1591" s="39" t="s">
        <v>42</v>
      </c>
      <c r="D1591" s="168">
        <f>SUM(D1585:D1588)</f>
        <v>198</v>
      </c>
      <c r="E1591" s="169">
        <f>SUM(E1585:E1588)</f>
        <v>0</v>
      </c>
      <c r="F1591" s="169">
        <f>SUM(F1585:F1588)</f>
        <v>0</v>
      </c>
    </row>
    <row r="1592" spans="2:7" x14ac:dyDescent="0.25">
      <c r="D1592" s="164"/>
      <c r="E1592" s="162">
        <f>SUM(E1581:E1588)</f>
        <v>17.767250391989972</v>
      </c>
      <c r="F1592" s="162">
        <f>SUM(F1581:F1588)</f>
        <v>0</v>
      </c>
    </row>
    <row r="1593" spans="2:7" ht="15.6" x14ac:dyDescent="0.3">
      <c r="C1593" s="171" t="s">
        <v>43</v>
      </c>
      <c r="D1593" s="172">
        <f>(AVERAGE(E1566:E1569)*((E1565*5)+(E1565*E1573))+((AVERAGE(E1566:E1569)*((E1570+E1573)/2)*E1564)+(E1572))+((E1575*E1571)+(E1574*((E1570+E1573)/2)*3)+(E1576*E1573*3)+(E1577*E1573*5)))/3</f>
        <v>111.33333333333333</v>
      </c>
    </row>
    <row r="1594" spans="2:7" ht="14.4" x14ac:dyDescent="0.3">
      <c r="C1594" s="21" t="s">
        <v>228</v>
      </c>
      <c r="D1594" s="179"/>
    </row>
    <row r="1595" spans="2:7" x14ac:dyDescent="0.25">
      <c r="C1595" s="21" t="s">
        <v>229</v>
      </c>
      <c r="D1595" s="185"/>
    </row>
    <row r="1596" spans="2:7" ht="15.6" x14ac:dyDescent="0.3">
      <c r="C1596" s="171" t="s">
        <v>230</v>
      </c>
      <c r="D1596" s="172">
        <f>D1593*D1594*D1595</f>
        <v>0</v>
      </c>
      <c r="E1596" s="176">
        <f>SUM(F1581:F1588)</f>
        <v>0</v>
      </c>
      <c r="F1596" s="25" t="s">
        <v>231</v>
      </c>
    </row>
    <row r="1598" spans="2:7" x14ac:dyDescent="0.25">
      <c r="B1598" s="1" t="str">
        <f>LEFT(B1561,2)+1&amp;")."</f>
        <v>44).</v>
      </c>
      <c r="C1598" s="149"/>
      <c r="D1598" s="149"/>
      <c r="E1598" s="149"/>
      <c r="F1598" s="149"/>
      <c r="G1598" s="149"/>
    </row>
    <row r="1599" spans="2:7" x14ac:dyDescent="0.25">
      <c r="C1599" s="152" t="s">
        <v>164</v>
      </c>
      <c r="D1599" s="152"/>
      <c r="E1599" s="153"/>
      <c r="F1599" s="153"/>
      <c r="G1599" s="153"/>
    </row>
    <row r="1600" spans="2:7" ht="17.399999999999999" x14ac:dyDescent="0.3">
      <c r="C1600" s="26" t="s">
        <v>170</v>
      </c>
      <c r="D1600" s="156" t="s">
        <v>296</v>
      </c>
      <c r="E1600" s="157"/>
    </row>
    <row r="1601" spans="3:6" x14ac:dyDescent="0.25">
      <c r="C1601" s="21" t="s">
        <v>174</v>
      </c>
      <c r="D1601" s="59" t="s">
        <v>168</v>
      </c>
      <c r="E1601" s="1">
        <f>IF(D1601=$I$8,$J$8,IF(D1601=$I$9,$J$9,IF(D1601=$I$10,$J$10,0)))</f>
        <v>1</v>
      </c>
    </row>
    <row r="1602" spans="3:6" x14ac:dyDescent="0.25">
      <c r="C1602" s="21" t="s">
        <v>177</v>
      </c>
      <c r="D1602" s="59" t="s">
        <v>178</v>
      </c>
      <c r="E1602" s="1">
        <f>IF(D1602=$I$13,$J$13,IF(D1602=$I$14,$J$14,IF(D1602=$I$15,$J$15,0)))</f>
        <v>1</v>
      </c>
    </row>
    <row r="1603" spans="3:6" x14ac:dyDescent="0.25">
      <c r="C1603" s="21" t="s">
        <v>179</v>
      </c>
      <c r="D1603" s="59" t="s">
        <v>186</v>
      </c>
      <c r="E1603" s="1">
        <f>IF(D1603=$I$18,$J$18,IF(D1603=$I$19,$J$19,IF(D1603=$I$20,$J$20,0)))</f>
        <v>3</v>
      </c>
    </row>
    <row r="1604" spans="3:6" x14ac:dyDescent="0.25">
      <c r="C1604" s="21" t="s">
        <v>183</v>
      </c>
      <c r="D1604" s="59" t="s">
        <v>186</v>
      </c>
      <c r="E1604" s="1">
        <f>IF(D1604=$I$18,$J$18,IF(D1604=$I$19,$J$19,IF(D1604=$I$20,$J$20,0)))</f>
        <v>3</v>
      </c>
    </row>
    <row r="1605" spans="3:6" x14ac:dyDescent="0.25">
      <c r="C1605" s="21" t="s">
        <v>185</v>
      </c>
      <c r="D1605" s="59" t="s">
        <v>186</v>
      </c>
      <c r="E1605" s="1">
        <f>IF(D1605=$I$18,$J$18,IF(D1605=$I$19,$J$19,IF(D1605=$I$20,$J$20,0)))</f>
        <v>3</v>
      </c>
    </row>
    <row r="1606" spans="3:6" x14ac:dyDescent="0.25">
      <c r="C1606" s="21" t="s">
        <v>189</v>
      </c>
      <c r="D1606" s="59" t="s">
        <v>186</v>
      </c>
      <c r="E1606" s="1">
        <f>IF(D1606=$I$18,$J$18,IF(D1606=$I$19,$J$19,IF(D1606=$I$20,$J$20,0)))</f>
        <v>3</v>
      </c>
    </row>
    <row r="1607" spans="3:6" x14ac:dyDescent="0.25">
      <c r="C1607" s="21" t="s">
        <v>192</v>
      </c>
      <c r="D1607" s="59" t="s">
        <v>226</v>
      </c>
      <c r="E1607" s="1">
        <f>IF(D1607=$I$30,$J$30,IF(D1607=$I$31,$J$31,IF(D1607=$I$32,$J$32,0)))</f>
        <v>5</v>
      </c>
    </row>
    <row r="1608" spans="3:6" x14ac:dyDescent="0.25">
      <c r="C1608" s="21" t="s">
        <v>194</v>
      </c>
      <c r="D1608" s="59" t="s">
        <v>227</v>
      </c>
      <c r="E1608" s="1">
        <f>IF(D1608=$L$30,$M$30,IF(D1608=$L$31,$M$31,IF(D1608=$L$32,$M$32,0)))</f>
        <v>5</v>
      </c>
      <c r="F1608" s="1" t="s">
        <v>297</v>
      </c>
    </row>
    <row r="1609" spans="3:6" x14ac:dyDescent="0.25">
      <c r="C1609" s="21" t="s">
        <v>198</v>
      </c>
      <c r="D1609" s="59" t="s">
        <v>195</v>
      </c>
      <c r="E1609" s="1">
        <f>IF(D1609=$L$30,$M$30,IF(D1609=$L$31,$M$31,IF(D1609=$L$32,$M$32,0)))</f>
        <v>1</v>
      </c>
      <c r="F1609" s="1" t="s">
        <v>298</v>
      </c>
    </row>
    <row r="1610" spans="3:6" x14ac:dyDescent="0.25">
      <c r="C1610" s="21" t="s">
        <v>200</v>
      </c>
      <c r="D1610" s="59" t="s">
        <v>215</v>
      </c>
      <c r="E1610" s="1">
        <f>IF(D1610=$I$23,$J$23,IF(D1610=$I$24,$J$24,IF(D1610=$I$25,$J$25,IF(D1610=$I$26,$J$26,IF(D1610=$I$27,$J$27,0)))))</f>
        <v>5</v>
      </c>
      <c r="F1610" s="1" t="s">
        <v>295</v>
      </c>
    </row>
    <row r="1611" spans="3:6" x14ac:dyDescent="0.25">
      <c r="C1611" s="21" t="s">
        <v>203</v>
      </c>
      <c r="D1611" s="59" t="s">
        <v>188</v>
      </c>
      <c r="E1611" s="1">
        <f>IF(D1611=$L$13,$M$13,IF(D1611=$L$14,$M$14,IF(D1611=$L$15,$M$15,0)))</f>
        <v>3</v>
      </c>
    </row>
    <row r="1612" spans="3:6" x14ac:dyDescent="0.25">
      <c r="C1612" s="21" t="s">
        <v>206</v>
      </c>
      <c r="D1612" s="59" t="s">
        <v>176</v>
      </c>
      <c r="E1612" s="1">
        <f>IF(D1612=$L$8,$M$8,IF(D1612=$L$9,$M$9,IF(D1612=$L$10,$M$10,0)))</f>
        <v>5</v>
      </c>
    </row>
    <row r="1613" spans="3:6" x14ac:dyDescent="0.25">
      <c r="C1613" s="21" t="s">
        <v>207</v>
      </c>
      <c r="D1613" s="59" t="s">
        <v>202</v>
      </c>
      <c r="E1613" s="1">
        <f>IF(D1613=$L$18,$M$18,IF(D1613=$L$19,$M$19,IF(D1613=$L$20,$M$20,0)))</f>
        <v>3</v>
      </c>
    </row>
    <row r="1614" spans="3:6" x14ac:dyDescent="0.25">
      <c r="C1614" s="21" t="s">
        <v>210</v>
      </c>
      <c r="D1614" s="59" t="s">
        <v>211</v>
      </c>
      <c r="E1614" s="1">
        <f>IF(D1614=$L$23,$M$23,IF(D1614=$L$24,$M$24,IF(D1614=$L$25,$M$25,0)))</f>
        <v>3</v>
      </c>
      <c r="F1614" s="1" t="s">
        <v>212</v>
      </c>
    </row>
    <row r="1617" spans="3:6" x14ac:dyDescent="0.25">
      <c r="E1617" s="39" t="s">
        <v>217</v>
      </c>
      <c r="F1617" s="1" t="s">
        <v>218</v>
      </c>
    </row>
    <row r="1618" spans="3:6" x14ac:dyDescent="0.25">
      <c r="C1618" s="26" t="s">
        <v>25</v>
      </c>
      <c r="D1618" s="161">
        <f>IF(AND(E1602=0,E1603=0,E1604=0,E1605=0,E1606=0),0,E1602*5*(AVERAGE(E1603:E1606)))</f>
        <v>15</v>
      </c>
      <c r="E1618" s="162">
        <f>IF(D1618=0,0,IF(D1618&lt;'Integration Inputs'!$D$76,'Integration Inputs'!$C$91*SUM('Integration Inputs'!$C$63:$H$63),IF(D1618&lt;'Integration Inputs'!$F$76,'Integration Inputs'!$D$91*SUM('Integration Inputs'!$C$63:$H$63),'Integration Inputs'!$E$91*SUM('Integration Inputs'!C$63:H$63))))</f>
        <v>12.651149969844976</v>
      </c>
      <c r="F1618" s="163">
        <f>E1618*D1631*D1632</f>
        <v>0</v>
      </c>
    </row>
    <row r="1619" spans="3:6" x14ac:dyDescent="0.25">
      <c r="C1619" s="1" t="s">
        <v>26</v>
      </c>
      <c r="D1619" s="164">
        <f>IF(AND(E1602=0,E1603=0,E1610=0),0,E1602*E1610*(AVERAGE(E1603:E1606)))</f>
        <v>15</v>
      </c>
      <c r="E1619" s="162">
        <f>IF(D1619=0,0,IF(D1619&lt;'Integration Inputs'!$D$77,'Integration Inputs'!$C$91*SUM('Integration Inputs'!$C$64:$H$64),IF(D1619&lt;'Integration Inputs'!$F$77,'Integration Inputs'!$D$91*SUM('Integration Inputs'!$C$64:$H$64),'Integration Inputs'!$E$91*SUM('Integration Inputs'!$C$64:$H$64))))</f>
        <v>3.2914642966260312</v>
      </c>
      <c r="F1619" s="162">
        <f>E1619*D1631*D1632</f>
        <v>0</v>
      </c>
    </row>
    <row r="1620" spans="3:6" x14ac:dyDescent="0.25">
      <c r="C1620" s="1" t="s">
        <v>27</v>
      </c>
      <c r="D1620" s="164">
        <f>IF(AND(E1601=0,E1603=0,E1604=0,E1605=0,E1606=0,E1607=0,,E1610=0),0,(AVERAGE(E1603:E1606)*((E1607+E1610)/2)*E1601))</f>
        <v>15</v>
      </c>
      <c r="E1620" s="162">
        <f>IF(D1620=0,0,IF(D1620&lt;'Integration Inputs'!$D$78,'Integration Inputs'!$C$91*SUM('Integration Inputs'!$C$65:$H$65),IF(D1620&lt;'Integration Inputs'!$F$78,'Integration Inputs'!$D$91*SUM('Integration Inputs'!$C$65:$H$65),'Integration Inputs'!$E$91*SUM('Integration Inputs'!$C$65:$H$65))))</f>
        <v>0.85186978454503848</v>
      </c>
      <c r="F1620" s="162">
        <f>E1620*D1631*D1632</f>
        <v>0</v>
      </c>
    </row>
    <row r="1621" spans="3:6" x14ac:dyDescent="0.25">
      <c r="C1621" s="1" t="s">
        <v>28</v>
      </c>
      <c r="D1621" s="164">
        <f>IF(E1609=0,0,E1609)</f>
        <v>1</v>
      </c>
      <c r="E1621" s="162">
        <f>IF(D1621=0,0,IF(D1621&lt;'Integration Inputs'!$D$79,'Integration Inputs'!$C$91*SUM('Integration Inputs'!$C$66:$H$66),IF(D1621&lt;'Integration Inputs'!$F$79,'Integration Inputs'!$D$91*SUM('Integration Inputs'!$C$66:$H$66),'Integration Inputs'!$E$91*SUM('Integration Inputs'!$C$66:$H$66))))</f>
        <v>0.97276634097392756</v>
      </c>
      <c r="F1621" s="162">
        <f>E1621*D1631*D1632</f>
        <v>0</v>
      </c>
    </row>
    <row r="1622" spans="3:6" x14ac:dyDescent="0.25">
      <c r="C1622" s="1" t="s">
        <v>29</v>
      </c>
      <c r="D1622" s="164">
        <f>IF(AND(E1612=0,E1608=0),0,E1612*E1608)</f>
        <v>25</v>
      </c>
      <c r="E1622" s="162">
        <f>IF(D1622=0,0,IF(D1622&lt;'Integration Inputs'!$D$80,'Integration Inputs'!$C$91*SUM('Integration Inputs'!$C$67:$H$67),IF(D1622&lt;'Integration Inputs'!$F$80,'Integration Inputs'!$D$91*SUM('Integration Inputs'!$C$67:$H$67),'Integration Inputs'!$E$91*SUM('Integration Inputs'!$C$67:$H$67))))</f>
        <v>0</v>
      </c>
      <c r="F1622" s="162">
        <f>E1622*D1631*D1632</f>
        <v>0</v>
      </c>
    </row>
    <row r="1623" spans="3:6" x14ac:dyDescent="0.25">
      <c r="C1623" s="1" t="s">
        <v>30</v>
      </c>
      <c r="D1623" s="164">
        <f>IF(AND(E1607=0,E1610=0,E1611=0),0,E1611*((E1607+E1610)/2)*3)</f>
        <v>45</v>
      </c>
      <c r="E1623" s="162">
        <f>IF(D1623=0,0,IF(D1623&lt;'Integration Inputs'!$D$81,'Integration Inputs'!$C$91*SUM('Integration Inputs'!$C$68:$H$68),IF(D1623&lt;'Integration Inputs'!$F$81,'Integration Inputs'!$D$91*SUM('Integration Inputs'!$C$68:$H$68),'Integration Inputs'!$E$91*SUM('Integration Inputs'!$C$68:$H$68))))</f>
        <v>0</v>
      </c>
      <c r="F1623" s="162">
        <f>E1623*D1631*D1632</f>
        <v>0</v>
      </c>
    </row>
    <row r="1624" spans="3:6" x14ac:dyDescent="0.25">
      <c r="C1624" s="1" t="s">
        <v>31</v>
      </c>
      <c r="D1624" s="164">
        <f>IF(AND(E1610=0,E1613=0),0,E1613*E1610*3)</f>
        <v>45</v>
      </c>
      <c r="E1624" s="162">
        <f>IF(D1624=0,0,IF(D1624&lt;'Integration Inputs'!$D$82,'Integration Inputs'!$C$91*SUM('Integration Inputs'!$C$69:$H$69),IF(D1624&lt;'Integration Inputs'!$F$82,'Integration Inputs'!$D$91*SUM('Integration Inputs'!$C$69:$H$69),'Integration Inputs'!$E$91*SUM('Integration Inputs'!$C$69:$H$69))))</f>
        <v>0</v>
      </c>
      <c r="F1624" s="162">
        <f>E1624*D1631*D1632</f>
        <v>0</v>
      </c>
    </row>
    <row r="1625" spans="3:6" x14ac:dyDescent="0.25">
      <c r="C1625" s="39" t="s">
        <v>32</v>
      </c>
      <c r="D1625" s="168">
        <f>IF(AND(E1610=0,E1614=0),0,(E1614*E1610*5))</f>
        <v>75</v>
      </c>
      <c r="E1625" s="169">
        <f>IF(D1625=0,0,IF(D1625&lt;'Integration Inputs'!$D$83,'Integration Inputs'!$C$91*SUM('Integration Inputs'!$C$70:$H$70),IF(D1625&lt;'Integration Inputs'!$F$83,'Integration Inputs'!$D$91*SUM('Integration Inputs'!$C$70:$H$70),'Integration Inputs'!$E$91*SUM('Integration Inputs'!$C$70:$H$70))))</f>
        <v>0</v>
      </c>
      <c r="F1625" s="169">
        <f>E1625*D1631*D1632</f>
        <v>0</v>
      </c>
    </row>
    <row r="1626" spans="3:6" x14ac:dyDescent="0.25">
      <c r="C1626" s="1" t="s">
        <v>40</v>
      </c>
      <c r="D1626" s="164">
        <f>SUM(D1618:D1619)</f>
        <v>30</v>
      </c>
      <c r="E1626" s="162">
        <f>SUM(E1618:E1619)</f>
        <v>15.942614266471008</v>
      </c>
      <c r="F1626" s="162">
        <f>SUM(F1618:F1619)</f>
        <v>0</v>
      </c>
    </row>
    <row r="1627" spans="3:6" x14ac:dyDescent="0.25">
      <c r="C1627" s="1" t="s">
        <v>41</v>
      </c>
      <c r="D1627" s="164">
        <f>SUM(D1620:D1621)</f>
        <v>16</v>
      </c>
      <c r="E1627" s="162">
        <f>SUM(E1620:E1621)</f>
        <v>1.824636125518966</v>
      </c>
      <c r="F1627" s="162">
        <f>SUM(F1620:F1621)</f>
        <v>0</v>
      </c>
    </row>
    <row r="1628" spans="3:6" x14ac:dyDescent="0.25">
      <c r="C1628" s="39" t="s">
        <v>42</v>
      </c>
      <c r="D1628" s="168">
        <f>SUM(D1622:D1625)</f>
        <v>190</v>
      </c>
      <c r="E1628" s="169">
        <f>SUM(E1622:E1625)</f>
        <v>0</v>
      </c>
      <c r="F1628" s="169">
        <f>SUM(F1622:F1625)</f>
        <v>0</v>
      </c>
    </row>
    <row r="1629" spans="3:6" x14ac:dyDescent="0.25">
      <c r="D1629" s="164"/>
      <c r="E1629" s="162">
        <f>SUM(E1618:E1625)</f>
        <v>17.767250391989972</v>
      </c>
      <c r="F1629" s="162">
        <f>SUM(F1618:F1625)</f>
        <v>0</v>
      </c>
    </row>
    <row r="1630" spans="3:6" ht="15.6" x14ac:dyDescent="0.3">
      <c r="C1630" s="171" t="s">
        <v>43</v>
      </c>
      <c r="D1630" s="172">
        <f>(AVERAGE(E1603:E1606)*((E1602*5)+(E1602*E1610))+((AVERAGE(E1603:E1606)*((E1607+E1610)/2)*E1601)+(E1609))+((E1612*E1608)+(E1611*((E1607+E1610)/2)*3)+(E1613*E1610*3)+(E1614*E1610*5)))/3</f>
        <v>78.666666666666671</v>
      </c>
    </row>
    <row r="1631" spans="3:6" ht="14.4" x14ac:dyDescent="0.3">
      <c r="C1631" s="21" t="s">
        <v>228</v>
      </c>
      <c r="D1631" s="179"/>
    </row>
    <row r="1632" spans="3:6" x14ac:dyDescent="0.25">
      <c r="C1632" s="21" t="s">
        <v>229</v>
      </c>
      <c r="D1632" s="185"/>
    </row>
    <row r="1633" spans="2:7" ht="15.6" x14ac:dyDescent="0.3">
      <c r="C1633" s="171" t="s">
        <v>230</v>
      </c>
      <c r="D1633" s="172">
        <f>D1630*D1631*D1632</f>
        <v>0</v>
      </c>
      <c r="E1633" s="176">
        <f>SUM(F1618:F1625)</f>
        <v>0</v>
      </c>
      <c r="F1633" s="25" t="s">
        <v>231</v>
      </c>
    </row>
    <row r="1635" spans="2:7" x14ac:dyDescent="0.25">
      <c r="B1635" s="1" t="str">
        <f>LEFT(B1598,2)+1&amp;")."</f>
        <v>45).</v>
      </c>
      <c r="C1635" s="149"/>
      <c r="D1635" s="149"/>
      <c r="E1635" s="149"/>
      <c r="F1635" s="149"/>
      <c r="G1635" s="149"/>
    </row>
    <row r="1636" spans="2:7" x14ac:dyDescent="0.25">
      <c r="C1636" s="152" t="s">
        <v>164</v>
      </c>
      <c r="D1636" s="152"/>
      <c r="E1636" s="153"/>
      <c r="F1636" s="153"/>
      <c r="G1636" s="153"/>
    </row>
    <row r="1637" spans="2:7" ht="17.399999999999999" x14ac:dyDescent="0.3">
      <c r="C1637" s="26" t="s">
        <v>170</v>
      </c>
      <c r="D1637" s="156" t="s">
        <v>299</v>
      </c>
      <c r="E1637" s="157"/>
    </row>
    <row r="1638" spans="2:7" x14ac:dyDescent="0.25">
      <c r="C1638" s="21" t="s">
        <v>174</v>
      </c>
      <c r="D1638" s="59" t="s">
        <v>168</v>
      </c>
      <c r="E1638" s="1">
        <f>IF(D1638=$I$8,$J$8,IF(D1638=$I$9,$J$9,IF(D1638=$I$10,$J$10,0)))</f>
        <v>1</v>
      </c>
    </row>
    <row r="1639" spans="2:7" x14ac:dyDescent="0.25">
      <c r="C1639" s="21" t="s">
        <v>177</v>
      </c>
      <c r="D1639" s="59" t="s">
        <v>178</v>
      </c>
      <c r="E1639" s="1">
        <f>IF(D1639=$I$13,$J$13,IF(D1639=$I$14,$J$14,IF(D1639=$I$15,$J$15,0)))</f>
        <v>1</v>
      </c>
    </row>
    <row r="1640" spans="2:7" x14ac:dyDescent="0.25">
      <c r="C1640" s="21" t="s">
        <v>179</v>
      </c>
      <c r="D1640" s="59" t="s">
        <v>186</v>
      </c>
      <c r="E1640" s="1">
        <f>IF(D1640=$I$18,$J$18,IF(D1640=$I$19,$J$19,IF(D1640=$I$20,$J$20,0)))</f>
        <v>3</v>
      </c>
    </row>
    <row r="1641" spans="2:7" x14ac:dyDescent="0.25">
      <c r="C1641" s="21" t="s">
        <v>183</v>
      </c>
      <c r="D1641" s="59" t="s">
        <v>186</v>
      </c>
      <c r="E1641" s="1">
        <f>IF(D1641=$I$18,$J$18,IF(D1641=$I$19,$J$19,IF(D1641=$I$20,$J$20,0)))</f>
        <v>3</v>
      </c>
    </row>
    <row r="1642" spans="2:7" x14ac:dyDescent="0.25">
      <c r="C1642" s="21" t="s">
        <v>185</v>
      </c>
      <c r="D1642" s="59" t="s">
        <v>180</v>
      </c>
      <c r="E1642" s="1">
        <f>IF(D1642=$I$18,$J$18,IF(D1642=$I$19,$J$19,IF(D1642=$I$20,$J$20,0)))</f>
        <v>1</v>
      </c>
    </row>
    <row r="1643" spans="2:7" x14ac:dyDescent="0.25">
      <c r="C1643" s="21" t="s">
        <v>189</v>
      </c>
      <c r="D1643" s="59" t="s">
        <v>180</v>
      </c>
      <c r="E1643" s="1">
        <f>IF(D1643=$I$18,$J$18,IF(D1643=$I$19,$J$19,IF(D1643=$I$20,$J$20,0)))</f>
        <v>1</v>
      </c>
    </row>
    <row r="1644" spans="2:7" x14ac:dyDescent="0.25">
      <c r="C1644" s="21" t="s">
        <v>192</v>
      </c>
      <c r="D1644" s="59" t="s">
        <v>226</v>
      </c>
      <c r="E1644" s="1">
        <f>IF(D1644=$I$30,$J$30,IF(D1644=$I$31,$J$31,IF(D1644=$I$32,$J$32,0)))</f>
        <v>5</v>
      </c>
    </row>
    <row r="1645" spans="2:7" x14ac:dyDescent="0.25">
      <c r="C1645" s="21" t="s">
        <v>194</v>
      </c>
      <c r="D1645" s="59" t="s">
        <v>195</v>
      </c>
      <c r="E1645" s="1">
        <f>IF(D1645=$L$30,$M$30,IF(D1645=$L$31,$M$31,IF(D1645=$L$32,$M$32,0)))</f>
        <v>1</v>
      </c>
    </row>
    <row r="1646" spans="2:7" x14ac:dyDescent="0.25">
      <c r="C1646" s="21" t="s">
        <v>198</v>
      </c>
      <c r="D1646" s="59" t="s">
        <v>225</v>
      </c>
      <c r="E1646" s="1">
        <f>IF(D1646=$L$30,$M$30,IF(D1646=$L$31,$M$31,IF(D1646=$L$32,$M$32,0)))</f>
        <v>3</v>
      </c>
    </row>
    <row r="1647" spans="2:7" x14ac:dyDescent="0.25">
      <c r="C1647" s="21" t="s">
        <v>200</v>
      </c>
      <c r="D1647" s="59" t="s">
        <v>215</v>
      </c>
      <c r="E1647" s="1">
        <f>IF(D1647=$I$23,$J$23,IF(D1647=$I$24,$J$24,IF(D1647=$I$25,$J$25,IF(D1647=$I$26,$J$26,IF(D1647=$I$27,$J$27,0)))))</f>
        <v>5</v>
      </c>
      <c r="F1647" s="1" t="s">
        <v>295</v>
      </c>
    </row>
    <row r="1648" spans="2:7" x14ac:dyDescent="0.25">
      <c r="C1648" s="21" t="s">
        <v>203</v>
      </c>
      <c r="D1648" s="59" t="s">
        <v>188</v>
      </c>
      <c r="E1648" s="1">
        <f>IF(D1648=$L$13,$M$13,IF(D1648=$L$14,$M$14,IF(D1648=$L$15,$M$15,0)))</f>
        <v>3</v>
      </c>
    </row>
    <row r="1649" spans="3:6" x14ac:dyDescent="0.25">
      <c r="C1649" s="21" t="s">
        <v>206</v>
      </c>
      <c r="D1649" s="59" t="s">
        <v>173</v>
      </c>
      <c r="E1649" s="1">
        <f>IF(D1649=$L$8,$M$8,IF(D1649=$L$9,$M$9,IF(D1649=$L$10,$M$10,0)))</f>
        <v>3</v>
      </c>
    </row>
    <row r="1650" spans="3:6" x14ac:dyDescent="0.25">
      <c r="C1650" s="21" t="s">
        <v>207</v>
      </c>
      <c r="D1650" s="59" t="s">
        <v>199</v>
      </c>
      <c r="E1650" s="1">
        <f>IF(D1650=$L$18,$M$18,IF(D1650=$L$19,$M$19,IF(D1650=$L$20,$M$20,0)))</f>
        <v>1</v>
      </c>
    </row>
    <row r="1651" spans="3:6" x14ac:dyDescent="0.25">
      <c r="C1651" s="21" t="s">
        <v>210</v>
      </c>
      <c r="D1651" s="59" t="s">
        <v>213</v>
      </c>
      <c r="E1651" s="1">
        <f>IF(D1651=$L$23,$M$23,IF(D1651=$L$24,$M$24,IF(D1651=$L$25,$M$25,0)))</f>
        <v>1</v>
      </c>
      <c r="F1651" s="1" t="s">
        <v>212</v>
      </c>
    </row>
    <row r="1654" spans="3:6" x14ac:dyDescent="0.25">
      <c r="E1654" s="39" t="s">
        <v>217</v>
      </c>
      <c r="F1654" s="1" t="s">
        <v>218</v>
      </c>
    </row>
    <row r="1655" spans="3:6" x14ac:dyDescent="0.25">
      <c r="C1655" s="26" t="s">
        <v>25</v>
      </c>
      <c r="D1655" s="161">
        <f>IF(AND(E1639=0,E1640=0,E1641=0,E1642=0,E1643=0),0,E1639*5*(AVERAGE(E1640:E1643)))</f>
        <v>10</v>
      </c>
      <c r="E1655" s="162">
        <f>IF(D1655=0,0,IF(D1655&lt;'Integration Inputs'!$D$76,'Integration Inputs'!$C$91*SUM('Integration Inputs'!$C$63:$H$63),IF(D1655&lt;'Integration Inputs'!$F$76,'Integration Inputs'!$D$91*SUM('Integration Inputs'!$C$63:$H$63),'Integration Inputs'!$E$91*SUM('Integration Inputs'!C$63:H$63))))</f>
        <v>12.651149969844976</v>
      </c>
      <c r="F1655" s="163">
        <f>E1655*D1668*D1669</f>
        <v>0</v>
      </c>
    </row>
    <row r="1656" spans="3:6" x14ac:dyDescent="0.25">
      <c r="C1656" s="1" t="s">
        <v>26</v>
      </c>
      <c r="D1656" s="164">
        <f>IF(AND(E1639=0,E1640=0,E1647=0),0,E1639*E1647*(AVERAGE(E1640:E1643)))</f>
        <v>10</v>
      </c>
      <c r="E1656" s="162">
        <f>IF(D1656=0,0,IF(D1656&lt;'Integration Inputs'!$D$77,'Integration Inputs'!$C$91*SUM('Integration Inputs'!$C$64:$H$64),IF(D1656&lt;'Integration Inputs'!$F$77,'Integration Inputs'!$D$91*SUM('Integration Inputs'!$C$64:$H$64),'Integration Inputs'!$E$91*SUM('Integration Inputs'!$C$64:$H$64))))</f>
        <v>3.2914642966260312</v>
      </c>
      <c r="F1656" s="162">
        <f>E1656*D1668*D1669</f>
        <v>0</v>
      </c>
    </row>
    <row r="1657" spans="3:6" x14ac:dyDescent="0.25">
      <c r="C1657" s="1" t="s">
        <v>27</v>
      </c>
      <c r="D1657" s="164">
        <f>IF(AND(E1638=0,E1640=0,E1641=0,E1642=0,E1643=0,E1644=0,,E1647=0),0,(AVERAGE(E1640:E1643)*((E1644+E1647)/2)*E1638))</f>
        <v>10</v>
      </c>
      <c r="E1657" s="162">
        <f>IF(D1657=0,0,IF(D1657&lt;'Integration Inputs'!$D$78,'Integration Inputs'!$C$91*SUM('Integration Inputs'!$C$65:$H$65),IF(D1657&lt;'Integration Inputs'!$F$78,'Integration Inputs'!$D$91*SUM('Integration Inputs'!$C$65:$H$65),'Integration Inputs'!$E$91*SUM('Integration Inputs'!$C$65:$H$65))))</f>
        <v>0.85186978454503848</v>
      </c>
      <c r="F1657" s="162">
        <f>E1657*D1668*D1669</f>
        <v>0</v>
      </c>
    </row>
    <row r="1658" spans="3:6" x14ac:dyDescent="0.25">
      <c r="C1658" s="1" t="s">
        <v>28</v>
      </c>
      <c r="D1658" s="164">
        <f>IF(E1646=0,0,E1646)</f>
        <v>3</v>
      </c>
      <c r="E1658" s="162">
        <f>IF(D1658=0,0,IF(D1658&lt;'Integration Inputs'!$D$79,'Integration Inputs'!$C$91*SUM('Integration Inputs'!$C$66:$H$66),IF(D1658&lt;'Integration Inputs'!$F$79,'Integration Inputs'!$D$91*SUM('Integration Inputs'!$C$66:$H$66),'Integration Inputs'!$E$91*SUM('Integration Inputs'!$C$66:$H$66))))</f>
        <v>1.4591495114608914</v>
      </c>
      <c r="F1658" s="162">
        <f>E1658*D1668*D1669</f>
        <v>0</v>
      </c>
    </row>
    <row r="1659" spans="3:6" x14ac:dyDescent="0.25">
      <c r="C1659" s="1" t="s">
        <v>29</v>
      </c>
      <c r="D1659" s="164">
        <f>IF(AND(E1649=0,E1645=0),0,E1649*E1645)</f>
        <v>3</v>
      </c>
      <c r="E1659" s="162">
        <f>IF(D1659=0,0,IF(D1659&lt;'Integration Inputs'!$D$80,'Integration Inputs'!$C$91*SUM('Integration Inputs'!$C$67:$H$67),IF(D1659&lt;'Integration Inputs'!$F$80,'Integration Inputs'!$D$91*SUM('Integration Inputs'!$C$67:$H$67),'Integration Inputs'!$E$91*SUM('Integration Inputs'!$C$67:$H$67))))</f>
        <v>0</v>
      </c>
      <c r="F1659" s="162">
        <f>E1659*D1668*D1669</f>
        <v>0</v>
      </c>
    </row>
    <row r="1660" spans="3:6" x14ac:dyDescent="0.25">
      <c r="C1660" s="1" t="s">
        <v>30</v>
      </c>
      <c r="D1660" s="164">
        <f>IF(AND(E1644=0,E1647=0,E1648=0),0,E1648*((E1644+E1647)/2)*3)</f>
        <v>45</v>
      </c>
      <c r="E1660" s="162">
        <f>IF(D1660=0,0,IF(D1660&lt;'Integration Inputs'!$D$81,'Integration Inputs'!$C$91*SUM('Integration Inputs'!$C$68:$H$68),IF(D1660&lt;'Integration Inputs'!$F$81,'Integration Inputs'!$D$91*SUM('Integration Inputs'!$C$68:$H$68),'Integration Inputs'!$E$91*SUM('Integration Inputs'!$C$68:$H$68))))</f>
        <v>0</v>
      </c>
      <c r="F1660" s="162">
        <f>E1660*D1668*D1669</f>
        <v>0</v>
      </c>
    </row>
    <row r="1661" spans="3:6" x14ac:dyDescent="0.25">
      <c r="C1661" s="1" t="s">
        <v>31</v>
      </c>
      <c r="D1661" s="164">
        <f>IF(AND(E1647=0,E1650=0),0,E1650*E1647*3)</f>
        <v>15</v>
      </c>
      <c r="E1661" s="162">
        <f>IF(D1661=0,0,IF(D1661&lt;'Integration Inputs'!$D$82,'Integration Inputs'!$C$91*SUM('Integration Inputs'!$C$69:$H$69),IF(D1661&lt;'Integration Inputs'!$F$82,'Integration Inputs'!$D$91*SUM('Integration Inputs'!$C$69:$H$69),'Integration Inputs'!$E$91*SUM('Integration Inputs'!$C$69:$H$69))))</f>
        <v>0</v>
      </c>
      <c r="F1661" s="162">
        <f>E1661*D1668*D1669</f>
        <v>0</v>
      </c>
    </row>
    <row r="1662" spans="3:6" x14ac:dyDescent="0.25">
      <c r="C1662" s="39" t="s">
        <v>32</v>
      </c>
      <c r="D1662" s="168">
        <f>IF(AND(E1647=0,E1651=0),0,(E1651*E1647*5))</f>
        <v>25</v>
      </c>
      <c r="E1662" s="169">
        <f>IF(D1662=0,0,IF(D1662&lt;'Integration Inputs'!$D$83,'Integration Inputs'!$C$91*SUM('Integration Inputs'!$C$70:$H$70),IF(D1662&lt;'Integration Inputs'!$F$83,'Integration Inputs'!$D$91*SUM('Integration Inputs'!$C$70:$H$70),'Integration Inputs'!$E$91*SUM('Integration Inputs'!$C$70:$H$70))))</f>
        <v>0</v>
      </c>
      <c r="F1662" s="169">
        <f>E1662*D1668*D1669</f>
        <v>0</v>
      </c>
    </row>
    <row r="1663" spans="3:6" x14ac:dyDescent="0.25">
      <c r="C1663" s="1" t="s">
        <v>40</v>
      </c>
      <c r="D1663" s="164">
        <f>SUM(D1655:D1656)</f>
        <v>20</v>
      </c>
      <c r="E1663" s="162">
        <f>SUM(E1655:E1656)</f>
        <v>15.942614266471008</v>
      </c>
      <c r="F1663" s="162">
        <f>SUM(F1655:F1656)</f>
        <v>0</v>
      </c>
    </row>
    <row r="1664" spans="3:6" x14ac:dyDescent="0.25">
      <c r="C1664" s="1" t="s">
        <v>41</v>
      </c>
      <c r="D1664" s="164">
        <f>SUM(D1657:D1658)</f>
        <v>13</v>
      </c>
      <c r="E1664" s="162">
        <f>SUM(E1657:E1658)</f>
        <v>2.3110192960059299</v>
      </c>
      <c r="F1664" s="162">
        <f>SUM(F1657:F1658)</f>
        <v>0</v>
      </c>
    </row>
    <row r="1665" spans="2:8" x14ac:dyDescent="0.25">
      <c r="C1665" s="39" t="s">
        <v>42</v>
      </c>
      <c r="D1665" s="168">
        <f>SUM(D1659:D1662)</f>
        <v>88</v>
      </c>
      <c r="E1665" s="169">
        <f>SUM(E1659:E1662)</f>
        <v>0</v>
      </c>
      <c r="F1665" s="169">
        <f>SUM(F1659:F1662)</f>
        <v>0</v>
      </c>
    </row>
    <row r="1666" spans="2:8" x14ac:dyDescent="0.25">
      <c r="D1666" s="164"/>
      <c r="E1666" s="162">
        <f>SUM(E1655:E1662)</f>
        <v>18.253633562476935</v>
      </c>
      <c r="F1666" s="162">
        <f>SUM(F1655:F1662)</f>
        <v>0</v>
      </c>
    </row>
    <row r="1667" spans="2:8" ht="15.6" x14ac:dyDescent="0.3">
      <c r="C1667" s="171" t="s">
        <v>43</v>
      </c>
      <c r="D1667" s="172">
        <f>(AVERAGE(E1640:E1643)*((E1639*5)+(E1639*E1647))+((AVERAGE(E1640:E1643)*((E1644+E1647)/2)*E1638)+(E1646))+((E1649*E1645)+(E1648*((E1644+E1647)/2)*3)+(E1650*E1647*3)+(E1651*E1647*5)))/3</f>
        <v>40.333333333333336</v>
      </c>
    </row>
    <row r="1668" spans="2:8" ht="14.4" x14ac:dyDescent="0.3">
      <c r="C1668" s="21" t="s">
        <v>228</v>
      </c>
      <c r="D1668" s="179"/>
    </row>
    <row r="1669" spans="2:8" x14ac:dyDescent="0.25">
      <c r="C1669" s="21" t="s">
        <v>229</v>
      </c>
      <c r="D1669" s="185"/>
    </row>
    <row r="1670" spans="2:8" ht="15.6" x14ac:dyDescent="0.3">
      <c r="C1670" s="171" t="s">
        <v>230</v>
      </c>
      <c r="D1670" s="172">
        <f>D1667*D1668*D1669</f>
        <v>0</v>
      </c>
      <c r="E1670" s="176">
        <f>SUM(F1655:F1662)</f>
        <v>0</v>
      </c>
      <c r="F1670" s="25" t="s">
        <v>231</v>
      </c>
    </row>
    <row r="1672" spans="2:8" x14ac:dyDescent="0.25">
      <c r="B1672" s="1" t="str">
        <f>LEFT(B1635,2)+1&amp;")."</f>
        <v>46).</v>
      </c>
      <c r="C1672" s="149"/>
      <c r="D1672" s="149"/>
      <c r="E1672" s="149"/>
      <c r="F1672" s="149"/>
      <c r="G1672" s="149"/>
    </row>
    <row r="1673" spans="2:8" x14ac:dyDescent="0.25">
      <c r="C1673" s="152" t="s">
        <v>164</v>
      </c>
      <c r="D1673" s="152"/>
      <c r="E1673" s="153"/>
      <c r="F1673" s="153"/>
      <c r="G1673" s="153"/>
    </row>
    <row r="1674" spans="2:8" ht="17.399999999999999" x14ac:dyDescent="0.3">
      <c r="C1674" s="26" t="s">
        <v>170</v>
      </c>
      <c r="D1674" s="156" t="s">
        <v>300</v>
      </c>
      <c r="E1674" s="157"/>
    </row>
    <row r="1675" spans="2:8" x14ac:dyDescent="0.25">
      <c r="C1675" s="21" t="s">
        <v>174</v>
      </c>
      <c r="D1675" s="59" t="s">
        <v>168</v>
      </c>
      <c r="E1675" s="1">
        <f>IF(D1675=$I$8,$J$8,IF(D1675=$I$9,$J$9,IF(D1675=$I$10,$J$10,0)))</f>
        <v>1</v>
      </c>
    </row>
    <row r="1676" spans="2:8" x14ac:dyDescent="0.25">
      <c r="C1676" s="21" t="s">
        <v>177</v>
      </c>
      <c r="D1676" s="59" t="s">
        <v>178</v>
      </c>
      <c r="E1676" s="1">
        <f>IF(D1676=$I$13,$J$13,IF(D1676=$I$14,$J$14,IF(D1676=$I$15,$J$15,0)))</f>
        <v>1</v>
      </c>
    </row>
    <row r="1677" spans="2:8" ht="12.75" customHeight="1" x14ac:dyDescent="0.25">
      <c r="C1677" s="21" t="s">
        <v>179</v>
      </c>
      <c r="D1677" s="59" t="s">
        <v>180</v>
      </c>
      <c r="E1677" s="1">
        <f>IF(D1677=$I$18,$J$18,IF(D1677=$I$19,$J$19,IF(D1677=$I$20,$J$20,0)))</f>
        <v>1</v>
      </c>
      <c r="F1677" s="472" t="s">
        <v>301</v>
      </c>
      <c r="G1677" s="472"/>
      <c r="H1677" s="472"/>
    </row>
    <row r="1678" spans="2:8" x14ac:dyDescent="0.25">
      <c r="C1678" s="21" t="s">
        <v>183</v>
      </c>
      <c r="D1678" s="59" t="s">
        <v>180</v>
      </c>
      <c r="E1678" s="1">
        <f>IF(D1678=$I$18,$J$18,IF(D1678=$I$19,$J$19,IF(D1678=$I$20,$J$20,0)))</f>
        <v>1</v>
      </c>
      <c r="F1678" s="472"/>
      <c r="G1678" s="472"/>
      <c r="H1678" s="472"/>
    </row>
    <row r="1679" spans="2:8" x14ac:dyDescent="0.25">
      <c r="C1679" s="21" t="s">
        <v>185</v>
      </c>
      <c r="D1679" s="59" t="s">
        <v>180</v>
      </c>
      <c r="E1679" s="1">
        <f>IF(D1679=$I$18,$J$18,IF(D1679=$I$19,$J$19,IF(D1679=$I$20,$J$20,0)))</f>
        <v>1</v>
      </c>
    </row>
    <row r="1680" spans="2:8" x14ac:dyDescent="0.25">
      <c r="C1680" s="21" t="s">
        <v>189</v>
      </c>
      <c r="D1680" s="59" t="s">
        <v>180</v>
      </c>
      <c r="E1680" s="1">
        <f>IF(D1680=$I$18,$J$18,IF(D1680=$I$19,$J$19,IF(D1680=$I$20,$J$20,0)))</f>
        <v>1</v>
      </c>
    </row>
    <row r="1681" spans="3:6" x14ac:dyDescent="0.25">
      <c r="C1681" s="21" t="s">
        <v>192</v>
      </c>
      <c r="D1681" s="59" t="s">
        <v>226</v>
      </c>
      <c r="E1681" s="1">
        <f>IF(D1681=$I$30,$J$30,IF(D1681=$I$31,$J$31,IF(D1681=$I$32,$J$32,0)))</f>
        <v>5</v>
      </c>
    </row>
    <row r="1682" spans="3:6" x14ac:dyDescent="0.25">
      <c r="C1682" s="21" t="s">
        <v>194</v>
      </c>
      <c r="D1682" s="59" t="s">
        <v>225</v>
      </c>
      <c r="E1682" s="1">
        <f>IF(D1682=$L$30,$M$30,IF(D1682=$L$31,$M$31,IF(D1682=$L$32,$M$32,0)))</f>
        <v>3</v>
      </c>
      <c r="F1682" s="1" t="s">
        <v>292</v>
      </c>
    </row>
    <row r="1683" spans="3:6" x14ac:dyDescent="0.25">
      <c r="C1683" s="21" t="s">
        <v>198</v>
      </c>
      <c r="D1683" s="59" t="s">
        <v>227</v>
      </c>
      <c r="E1683" s="1">
        <f>IF(D1683=$L$30,$M$30,IF(D1683=$L$31,$M$31,IF(D1683=$L$32,$M$32,0)))</f>
        <v>5</v>
      </c>
    </row>
    <row r="1684" spans="3:6" x14ac:dyDescent="0.25">
      <c r="C1684" s="21" t="s">
        <v>200</v>
      </c>
      <c r="D1684" s="59" t="s">
        <v>215</v>
      </c>
      <c r="E1684" s="1">
        <f>IF(D1684=$I$23,$J$23,IF(D1684=$I$24,$J$24,IF(D1684=$I$25,$J$25,IF(D1684=$I$26,$J$26,IF(D1684=$I$27,$J$27,0)))))</f>
        <v>5</v>
      </c>
      <c r="F1684" s="1" t="s">
        <v>295</v>
      </c>
    </row>
    <row r="1685" spans="3:6" x14ac:dyDescent="0.25">
      <c r="C1685" s="21" t="s">
        <v>203</v>
      </c>
      <c r="D1685" s="59" t="s">
        <v>184</v>
      </c>
      <c r="E1685" s="1">
        <f>IF(D1685=$L$13,$M$13,IF(D1685=$L$14,$M$14,IF(D1685=$L$15,$M$15,0)))</f>
        <v>1</v>
      </c>
    </row>
    <row r="1686" spans="3:6" x14ac:dyDescent="0.25">
      <c r="C1686" s="21" t="s">
        <v>206</v>
      </c>
      <c r="D1686" s="59" t="s">
        <v>169</v>
      </c>
      <c r="E1686" s="1">
        <f>IF(D1686=$L$8,$M$8,IF(D1686=$L$9,$M$9,IF(D1686=$L$10,$M$10,0)))</f>
        <v>1</v>
      </c>
    </row>
    <row r="1687" spans="3:6" x14ac:dyDescent="0.25">
      <c r="C1687" s="21" t="s">
        <v>207</v>
      </c>
      <c r="D1687" s="59" t="s">
        <v>199</v>
      </c>
      <c r="E1687" s="1">
        <f>IF(D1687=$L$18,$M$18,IF(D1687=$L$19,$M$19,IF(D1687=$L$20,$M$20,0)))</f>
        <v>1</v>
      </c>
    </row>
    <row r="1688" spans="3:6" x14ac:dyDescent="0.25">
      <c r="C1688" s="21" t="s">
        <v>210</v>
      </c>
      <c r="D1688" s="59" t="s">
        <v>213</v>
      </c>
      <c r="E1688" s="1">
        <f>IF(D1688=$L$23,$M$23,IF(D1688=$L$24,$M$24,IF(D1688=$L$25,$M$25,0)))</f>
        <v>1</v>
      </c>
      <c r="F1688" s="1" t="s">
        <v>302</v>
      </c>
    </row>
    <row r="1691" spans="3:6" x14ac:dyDescent="0.25">
      <c r="E1691" s="39" t="s">
        <v>217</v>
      </c>
      <c r="F1691" s="1" t="s">
        <v>218</v>
      </c>
    </row>
    <row r="1692" spans="3:6" x14ac:dyDescent="0.25">
      <c r="C1692" s="26" t="s">
        <v>25</v>
      </c>
      <c r="D1692" s="161">
        <f>IF(AND(E1676=0,E1677=0,E1678=0,E1679=0,E1680=0),0,E1676*5*(AVERAGE(E1677:E1680)))</f>
        <v>5</v>
      </c>
      <c r="E1692" s="162">
        <f>IF(D1692=0,0,IF(D1692&lt;'Integration Inputs'!$D$76,'Integration Inputs'!$C$91*SUM('Integration Inputs'!$C$63:$H$63),IF(D1692&lt;'Integration Inputs'!$F$76,'Integration Inputs'!$D$91*SUM('Integration Inputs'!$C$63:$H$63),'Integration Inputs'!$E$91*SUM('Integration Inputs'!C$63:H$63))))</f>
        <v>12.651149969844976</v>
      </c>
      <c r="F1692" s="163">
        <f>E1692*D1705*D1706</f>
        <v>0</v>
      </c>
    </row>
    <row r="1693" spans="3:6" x14ac:dyDescent="0.25">
      <c r="C1693" s="1" t="s">
        <v>26</v>
      </c>
      <c r="D1693" s="164">
        <f>IF(AND(E1676=0,E1677=0,E1684=0),0,E1676*E1684*(AVERAGE(E1677:E1680)))</f>
        <v>5</v>
      </c>
      <c r="E1693" s="162">
        <f>IF(D1693=0,0,IF(D1693&lt;'Integration Inputs'!$D$77,'Integration Inputs'!$C$91*SUM('Integration Inputs'!$C$64:$H$64),IF(D1693&lt;'Integration Inputs'!$F$77,'Integration Inputs'!$D$91*SUM('Integration Inputs'!$C$64:$H$64),'Integration Inputs'!$E$91*SUM('Integration Inputs'!$C$64:$H$64))))</f>
        <v>3.2914642966260312</v>
      </c>
      <c r="F1693" s="162">
        <f>E1693*D1705*D1706</f>
        <v>0</v>
      </c>
    </row>
    <row r="1694" spans="3:6" x14ac:dyDescent="0.25">
      <c r="C1694" s="1" t="s">
        <v>27</v>
      </c>
      <c r="D1694" s="164">
        <f>IF(AND(E1675=0,E1677=0,E1678=0,E1679=0,E1680=0,E1681=0,,E1684=0),0,(AVERAGE(E1677:E1680)*((E1681+E1684)/2)*E1675))</f>
        <v>5</v>
      </c>
      <c r="E1694" s="162">
        <f>IF(D1694=0,0,IF(D1694&lt;'Integration Inputs'!$D$78,'Integration Inputs'!$C$91*SUM('Integration Inputs'!$C$65:$H$65),IF(D1694&lt;'Integration Inputs'!$F$78,'Integration Inputs'!$D$91*SUM('Integration Inputs'!$C$65:$H$65),'Integration Inputs'!$E$91*SUM('Integration Inputs'!$C$65:$H$65))))</f>
        <v>0.85186978454503848</v>
      </c>
      <c r="F1694" s="162">
        <f>E1694*D1705*D1706</f>
        <v>0</v>
      </c>
    </row>
    <row r="1695" spans="3:6" x14ac:dyDescent="0.25">
      <c r="C1695" s="1" t="s">
        <v>28</v>
      </c>
      <c r="D1695" s="164">
        <f>IF(E1683=0,0,E1683)</f>
        <v>5</v>
      </c>
      <c r="E1695" s="162">
        <f>IF(D1695=0,0,IF(D1695&lt;'Integration Inputs'!$D$79,'Integration Inputs'!$C$91*SUM('Integration Inputs'!$C$66:$H$66),IF(D1695&lt;'Integration Inputs'!$F$79,'Integration Inputs'!$D$91*SUM('Integration Inputs'!$C$66:$H$66),'Integration Inputs'!$E$91*SUM('Integration Inputs'!$C$66:$H$66))))</f>
        <v>1.4591495114608914</v>
      </c>
      <c r="F1695" s="162">
        <f>E1695*D1705*D1706</f>
        <v>0</v>
      </c>
    </row>
    <row r="1696" spans="3:6" x14ac:dyDescent="0.25">
      <c r="C1696" s="1" t="s">
        <v>29</v>
      </c>
      <c r="D1696" s="164">
        <f>IF(AND(E1686=0,E1682=0),0,E1686*E1682)</f>
        <v>3</v>
      </c>
      <c r="E1696" s="162">
        <f>IF(D1696=0,0,IF(D1696&lt;'Integration Inputs'!$D$80,'Integration Inputs'!$C$91*SUM('Integration Inputs'!$C$67:$H$67),IF(D1696&lt;'Integration Inputs'!$F$80,'Integration Inputs'!$D$91*SUM('Integration Inputs'!$C$67:$H$67),'Integration Inputs'!$E$91*SUM('Integration Inputs'!$C$67:$H$67))))</f>
        <v>0</v>
      </c>
      <c r="F1696" s="162">
        <f>E1696*D1705*D1706</f>
        <v>0</v>
      </c>
    </row>
    <row r="1697" spans="2:7" x14ac:dyDescent="0.25">
      <c r="C1697" s="1" t="s">
        <v>30</v>
      </c>
      <c r="D1697" s="164">
        <f>IF(AND(E1681=0,E1684=0,E1685=0),0,E1685*((E1681+E1684)/2)*3)</f>
        <v>15</v>
      </c>
      <c r="E1697" s="162">
        <f>IF(D1697=0,0,IF(D1697&lt;'Integration Inputs'!$D$81,'Integration Inputs'!$C$91*SUM('Integration Inputs'!$C$68:$H$68),IF(D1697&lt;'Integration Inputs'!$F$81,'Integration Inputs'!$D$91*SUM('Integration Inputs'!$C$68:$H$68),'Integration Inputs'!$E$91*SUM('Integration Inputs'!$C$68:$H$68))))</f>
        <v>0</v>
      </c>
      <c r="F1697" s="162">
        <f>E1697*D1705*D1706</f>
        <v>0</v>
      </c>
    </row>
    <row r="1698" spans="2:7" x14ac:dyDescent="0.25">
      <c r="C1698" s="1" t="s">
        <v>31</v>
      </c>
      <c r="D1698" s="164">
        <f>IF(AND(E1684=0,E1687=0),0,E1687*E1684*3)</f>
        <v>15</v>
      </c>
      <c r="E1698" s="162">
        <f>IF(D1698=0,0,IF(D1698&lt;'Integration Inputs'!$D$82,'Integration Inputs'!$C$91*SUM('Integration Inputs'!$C$69:$H$69),IF(D1698&lt;'Integration Inputs'!$F$82,'Integration Inputs'!$D$91*SUM('Integration Inputs'!$C$69:$H$69),'Integration Inputs'!$E$91*SUM('Integration Inputs'!$C$69:$H$69))))</f>
        <v>0</v>
      </c>
      <c r="F1698" s="162">
        <f>E1698*D1705*D1706</f>
        <v>0</v>
      </c>
    </row>
    <row r="1699" spans="2:7" x14ac:dyDescent="0.25">
      <c r="C1699" s="39" t="s">
        <v>32</v>
      </c>
      <c r="D1699" s="168">
        <f>IF(AND(E1684=0,E1688=0),0,(E1688*E1684*5))</f>
        <v>25</v>
      </c>
      <c r="E1699" s="169">
        <f>IF(D1699=0,0,IF(D1699&lt;'Integration Inputs'!$D$83,'Integration Inputs'!$C$91*SUM('Integration Inputs'!$C$70:$H$70),IF(D1699&lt;'Integration Inputs'!$F$83,'Integration Inputs'!$D$91*SUM('Integration Inputs'!$C$70:$H$70),'Integration Inputs'!$E$91*SUM('Integration Inputs'!$C$70:$H$70))))</f>
        <v>0</v>
      </c>
      <c r="F1699" s="169">
        <f>E1699*D1705*D1706</f>
        <v>0</v>
      </c>
    </row>
    <row r="1700" spans="2:7" x14ac:dyDescent="0.25">
      <c r="C1700" s="1" t="s">
        <v>40</v>
      </c>
      <c r="D1700" s="164">
        <f>SUM(D1692:D1693)</f>
        <v>10</v>
      </c>
      <c r="E1700" s="162">
        <f>SUM(E1692:E1693)</f>
        <v>15.942614266471008</v>
      </c>
      <c r="F1700" s="162">
        <f>SUM(F1692:F1693)</f>
        <v>0</v>
      </c>
    </row>
    <row r="1701" spans="2:7" x14ac:dyDescent="0.25">
      <c r="C1701" s="1" t="s">
        <v>41</v>
      </c>
      <c r="D1701" s="164">
        <f>SUM(D1694:D1695)</f>
        <v>10</v>
      </c>
      <c r="E1701" s="162">
        <f>SUM(E1694:E1695)</f>
        <v>2.3110192960059299</v>
      </c>
      <c r="F1701" s="162">
        <f>SUM(F1694:F1695)</f>
        <v>0</v>
      </c>
    </row>
    <row r="1702" spans="2:7" x14ac:dyDescent="0.25">
      <c r="C1702" s="39" t="s">
        <v>42</v>
      </c>
      <c r="D1702" s="168">
        <f>SUM(D1696:D1699)</f>
        <v>58</v>
      </c>
      <c r="E1702" s="169">
        <f>SUM(E1696:E1699)</f>
        <v>0</v>
      </c>
      <c r="F1702" s="169">
        <f>SUM(F1696:F1699)</f>
        <v>0</v>
      </c>
    </row>
    <row r="1703" spans="2:7" x14ac:dyDescent="0.25">
      <c r="D1703" s="164"/>
      <c r="E1703" s="162">
        <f>SUM(E1692:E1699)</f>
        <v>18.253633562476935</v>
      </c>
      <c r="F1703" s="162">
        <f>SUM(F1692:F1699)</f>
        <v>0</v>
      </c>
    </row>
    <row r="1704" spans="2:7" ht="15.6" x14ac:dyDescent="0.3">
      <c r="C1704" s="171" t="s">
        <v>43</v>
      </c>
      <c r="D1704" s="172">
        <f>(AVERAGE(E1677:E1680)*((E1676*5)+(E1676*E1684))+((AVERAGE(E1677:E1680)*((E1681+E1684)/2)*E1675)+(E1683))+((E1686*E1682)+(E1685*((E1681+E1684)/2)*3)+(E1687*E1684*3)+(E1688*E1684*5)))/3</f>
        <v>26</v>
      </c>
    </row>
    <row r="1705" spans="2:7" ht="14.4" x14ac:dyDescent="0.3">
      <c r="C1705" s="21" t="s">
        <v>228</v>
      </c>
      <c r="D1705" s="179"/>
    </row>
    <row r="1706" spans="2:7" x14ac:dyDescent="0.25">
      <c r="C1706" s="21" t="s">
        <v>229</v>
      </c>
      <c r="D1706" s="185"/>
    </row>
    <row r="1707" spans="2:7" ht="15.6" x14ac:dyDescent="0.3">
      <c r="C1707" s="171" t="s">
        <v>230</v>
      </c>
      <c r="D1707" s="172">
        <f>D1704*D1705*D1706</f>
        <v>0</v>
      </c>
      <c r="E1707" s="176">
        <f>SUM(F1692:F1699)</f>
        <v>0</v>
      </c>
      <c r="F1707" s="25" t="s">
        <v>231</v>
      </c>
    </row>
    <row r="1709" spans="2:7" x14ac:dyDescent="0.25">
      <c r="B1709" s="1" t="str">
        <f>LEFT(B1672,2)+1&amp;")."</f>
        <v>47).</v>
      </c>
      <c r="C1709" s="149"/>
      <c r="D1709" s="149"/>
      <c r="E1709" s="149"/>
      <c r="F1709" s="149"/>
      <c r="G1709" s="149"/>
    </row>
    <row r="1710" spans="2:7" x14ac:dyDescent="0.25">
      <c r="C1710" s="152" t="s">
        <v>164</v>
      </c>
      <c r="D1710" s="152"/>
      <c r="E1710" s="153"/>
      <c r="F1710" s="153"/>
      <c r="G1710" s="153"/>
    </row>
    <row r="1711" spans="2:7" ht="17.399999999999999" x14ac:dyDescent="0.3">
      <c r="C1711" s="26" t="s">
        <v>170</v>
      </c>
      <c r="D1711" s="156" t="s">
        <v>303</v>
      </c>
      <c r="E1711" s="157"/>
    </row>
    <row r="1712" spans="2:7" x14ac:dyDescent="0.25">
      <c r="C1712" s="21" t="s">
        <v>174</v>
      </c>
      <c r="D1712" s="59" t="s">
        <v>168</v>
      </c>
      <c r="E1712" s="1">
        <f>IF(D1712=$I$8,$J$8,IF(D1712=$I$9,$J$9,IF(D1712=$I$10,$J$10,0)))</f>
        <v>1</v>
      </c>
    </row>
    <row r="1713" spans="3:6" x14ac:dyDescent="0.25">
      <c r="C1713" s="21" t="s">
        <v>177</v>
      </c>
      <c r="D1713" s="59" t="s">
        <v>178</v>
      </c>
      <c r="E1713" s="1">
        <f>IF(D1713=$I$13,$J$13,IF(D1713=$I$14,$J$14,IF(D1713=$I$15,$J$15,0)))</f>
        <v>1</v>
      </c>
    </row>
    <row r="1714" spans="3:6" x14ac:dyDescent="0.25">
      <c r="C1714" s="21" t="s">
        <v>179</v>
      </c>
      <c r="D1714" s="59" t="s">
        <v>186</v>
      </c>
      <c r="E1714" s="1">
        <f>IF(D1714=$I$18,$J$18,IF(D1714=$I$19,$J$19,IF(D1714=$I$20,$J$20,0)))</f>
        <v>3</v>
      </c>
    </row>
    <row r="1715" spans="3:6" x14ac:dyDescent="0.25">
      <c r="C1715" s="21" t="s">
        <v>183</v>
      </c>
      <c r="D1715" s="59" t="s">
        <v>186</v>
      </c>
      <c r="E1715" s="1">
        <f>IF(D1715=$I$18,$J$18,IF(D1715=$I$19,$J$19,IF(D1715=$I$20,$J$20,0)))</f>
        <v>3</v>
      </c>
    </row>
    <row r="1716" spans="3:6" x14ac:dyDescent="0.25">
      <c r="C1716" s="21" t="s">
        <v>185</v>
      </c>
      <c r="D1716" s="59" t="s">
        <v>186</v>
      </c>
      <c r="E1716" s="1">
        <f>IF(D1716=$I$18,$J$18,IF(D1716=$I$19,$J$19,IF(D1716=$I$20,$J$20,0)))</f>
        <v>3</v>
      </c>
    </row>
    <row r="1717" spans="3:6" x14ac:dyDescent="0.25">
      <c r="C1717" s="21" t="s">
        <v>189</v>
      </c>
      <c r="D1717" s="59" t="s">
        <v>180</v>
      </c>
      <c r="E1717" s="1">
        <f>IF(D1717=$I$18,$J$18,IF(D1717=$I$19,$J$19,IF(D1717=$I$20,$J$20,0)))</f>
        <v>1</v>
      </c>
    </row>
    <row r="1718" spans="3:6" x14ac:dyDescent="0.25">
      <c r="C1718" s="21" t="s">
        <v>192</v>
      </c>
      <c r="D1718" s="59" t="s">
        <v>193</v>
      </c>
      <c r="E1718" s="1">
        <f>IF(D1718=$I$30,$J$30,IF(D1718=$I$31,$J$31,IF(D1718=$I$32,$J$32,0)))</f>
        <v>1</v>
      </c>
    </row>
    <row r="1719" spans="3:6" x14ac:dyDescent="0.25">
      <c r="C1719" s="21" t="s">
        <v>194</v>
      </c>
      <c r="D1719" s="59" t="s">
        <v>195</v>
      </c>
      <c r="E1719" s="1">
        <f>IF(D1719=$L$30,$M$30,IF(D1719=$L$31,$M$31,IF(D1719=$L$32,$M$32,0)))</f>
        <v>1</v>
      </c>
    </row>
    <row r="1720" spans="3:6" x14ac:dyDescent="0.25">
      <c r="C1720" s="21" t="s">
        <v>198</v>
      </c>
      <c r="D1720" s="59" t="s">
        <v>195</v>
      </c>
      <c r="E1720" s="1">
        <f>IF(D1720=$L$30,$M$30,IF(D1720=$L$31,$M$31,IF(D1720=$L$32,$M$32,0)))</f>
        <v>1</v>
      </c>
    </row>
    <row r="1721" spans="3:6" x14ac:dyDescent="0.25">
      <c r="C1721" s="21" t="s">
        <v>200</v>
      </c>
      <c r="D1721" s="59" t="s">
        <v>201</v>
      </c>
      <c r="E1721" s="1">
        <f>IF(D1721=$I$23,$J$23,IF(D1721=$I$24,$J$24,IF(D1721=$I$25,$J$25,IF(D1721=$I$26,$J$26,IF(D1721=$I$27,$J$27,0)))))</f>
        <v>1</v>
      </c>
    </row>
    <row r="1722" spans="3:6" x14ac:dyDescent="0.25">
      <c r="C1722" s="21" t="s">
        <v>203</v>
      </c>
      <c r="D1722" s="59" t="s">
        <v>188</v>
      </c>
      <c r="E1722" s="1">
        <f>IF(D1722=$L$13,$M$13,IF(D1722=$L$14,$M$14,IF(D1722=$L$15,$M$15,0)))</f>
        <v>3</v>
      </c>
    </row>
    <row r="1723" spans="3:6" x14ac:dyDescent="0.25">
      <c r="C1723" s="21" t="s">
        <v>206</v>
      </c>
      <c r="D1723" s="59" t="s">
        <v>173</v>
      </c>
      <c r="E1723" s="1">
        <f>IF(D1723=$L$8,$M$8,IF(D1723=$L$9,$M$9,IF(D1723=$L$10,$M$10,0)))</f>
        <v>3</v>
      </c>
    </row>
    <row r="1724" spans="3:6" x14ac:dyDescent="0.25">
      <c r="C1724" s="21" t="s">
        <v>207</v>
      </c>
      <c r="D1724" s="59" t="s">
        <v>199</v>
      </c>
      <c r="E1724" s="1">
        <f>IF(D1724=$L$18,$M$18,IF(D1724=$L$19,$M$19,IF(D1724=$L$20,$M$20,0)))</f>
        <v>1</v>
      </c>
    </row>
    <row r="1725" spans="3:6" x14ac:dyDescent="0.25">
      <c r="C1725" s="21" t="s">
        <v>210</v>
      </c>
      <c r="D1725" s="59" t="s">
        <v>213</v>
      </c>
      <c r="E1725" s="1">
        <f>IF(D1725=$L$23,$M$23,IF(D1725=$L$24,$M$24,IF(D1725=$L$25,$M$25,0)))</f>
        <v>1</v>
      </c>
      <c r="F1725" s="1" t="s">
        <v>304</v>
      </c>
    </row>
    <row r="1728" spans="3:6" x14ac:dyDescent="0.25">
      <c r="E1728" s="39" t="s">
        <v>217</v>
      </c>
      <c r="F1728" s="1" t="s">
        <v>218</v>
      </c>
    </row>
    <row r="1729" spans="3:6" x14ac:dyDescent="0.25">
      <c r="C1729" s="26" t="s">
        <v>25</v>
      </c>
      <c r="D1729" s="161">
        <f>IF(AND(E1713=0,E1714=0,E1715=0,E1716=0,E1717=0),0,E1713*5*(AVERAGE(E1714:E1717)))</f>
        <v>12.5</v>
      </c>
      <c r="E1729" s="162">
        <f>IF(D1729=0,0,IF(D1729&lt;'Integration Inputs'!$D$76,'Integration Inputs'!$C$91*SUM('Integration Inputs'!$C$63:$H$63),IF(D1729&lt;'Integration Inputs'!$F$76,'Integration Inputs'!$D$91*SUM('Integration Inputs'!$C$63:$H$63),'Integration Inputs'!$E$91*SUM('Integration Inputs'!C$63:H$63))))</f>
        <v>12.651149969844976</v>
      </c>
      <c r="F1729" s="163">
        <f>E1729*D1742*D1743</f>
        <v>0</v>
      </c>
    </row>
    <row r="1730" spans="3:6" x14ac:dyDescent="0.25">
      <c r="C1730" s="1" t="s">
        <v>26</v>
      </c>
      <c r="D1730" s="164">
        <f>IF(AND(E1713=0,E1714=0,E1721=0),0,E1713*E1721*(AVERAGE(E1714:E1717)))</f>
        <v>2.5</v>
      </c>
      <c r="E1730" s="162">
        <f>IF(D1730=0,0,IF(D1730&lt;'Integration Inputs'!$D$77,'Integration Inputs'!$C$91*SUM('Integration Inputs'!$C$64:$H$64),IF(D1730&lt;'Integration Inputs'!$F$77,'Integration Inputs'!$D$91*SUM('Integration Inputs'!$C$64:$H$64),'Integration Inputs'!$E$91*SUM('Integration Inputs'!$C$64:$H$64))))</f>
        <v>3.2914642966260312</v>
      </c>
      <c r="F1730" s="162">
        <f>E1730*D1742*D1743</f>
        <v>0</v>
      </c>
    </row>
    <row r="1731" spans="3:6" x14ac:dyDescent="0.25">
      <c r="C1731" s="1" t="s">
        <v>27</v>
      </c>
      <c r="D1731" s="164">
        <f>IF(AND(E1712=0,E1714=0,E1715=0,E1716=0,E1717=0,E1718=0,,E1721=0),0,(AVERAGE(E1714:E1717)*((E1718+E1721)/2)*E1712))</f>
        <v>2.5</v>
      </c>
      <c r="E1731" s="162">
        <f>IF(D1731=0,0,IF(D1731&lt;'Integration Inputs'!$D$78,'Integration Inputs'!$C$91*SUM('Integration Inputs'!$C$65:$H$65),IF(D1731&lt;'Integration Inputs'!$F$78,'Integration Inputs'!$D$91*SUM('Integration Inputs'!$C$65:$H$65),'Integration Inputs'!$E$91*SUM('Integration Inputs'!$C$65:$H$65))))</f>
        <v>0.85186978454503848</v>
      </c>
      <c r="F1731" s="162">
        <f>E1731*D1742*D1743</f>
        <v>0</v>
      </c>
    </row>
    <row r="1732" spans="3:6" x14ac:dyDescent="0.25">
      <c r="C1732" s="1" t="s">
        <v>28</v>
      </c>
      <c r="D1732" s="164">
        <f>IF(E1720=0,0,E1720)</f>
        <v>1</v>
      </c>
      <c r="E1732" s="162">
        <f>IF(D1732=0,0,IF(D1732&lt;'Integration Inputs'!$D$79,'Integration Inputs'!$C$91*SUM('Integration Inputs'!$C$66:$H$66),IF(D1732&lt;'Integration Inputs'!$F$79,'Integration Inputs'!$D$91*SUM('Integration Inputs'!$C$66:$H$66),'Integration Inputs'!$E$91*SUM('Integration Inputs'!$C$66:$H$66))))</f>
        <v>0.97276634097392756</v>
      </c>
      <c r="F1732" s="162">
        <f>E1732*D1742*D1743</f>
        <v>0</v>
      </c>
    </row>
    <row r="1733" spans="3:6" x14ac:dyDescent="0.25">
      <c r="C1733" s="1" t="s">
        <v>29</v>
      </c>
      <c r="D1733" s="164">
        <f>IF(AND(E1723=0,E1719=0),0,E1723*E1719)</f>
        <v>3</v>
      </c>
      <c r="E1733" s="162">
        <f>IF(D1733=0,0,IF(D1733&lt;'Integration Inputs'!$D$80,'Integration Inputs'!$C$91*SUM('Integration Inputs'!$C$67:$H$67),IF(D1733&lt;'Integration Inputs'!$F$80,'Integration Inputs'!$D$91*SUM('Integration Inputs'!$C$67:$H$67),'Integration Inputs'!$E$91*SUM('Integration Inputs'!$C$67:$H$67))))</f>
        <v>0</v>
      </c>
      <c r="F1733" s="162">
        <f>E1733*D1742*D1743</f>
        <v>0</v>
      </c>
    </row>
    <row r="1734" spans="3:6" x14ac:dyDescent="0.25">
      <c r="C1734" s="1" t="s">
        <v>30</v>
      </c>
      <c r="D1734" s="164">
        <f>IF(AND(E1718=0,E1721=0,E1722=0),0,E1722*((E1718+E1721)/2)*3)</f>
        <v>9</v>
      </c>
      <c r="E1734" s="162">
        <f>IF(D1734=0,0,IF(D1734&lt;'Integration Inputs'!$D$81,'Integration Inputs'!$C$91*SUM('Integration Inputs'!$C$68:$H$68),IF(D1734&lt;'Integration Inputs'!$F$81,'Integration Inputs'!$D$91*SUM('Integration Inputs'!$C$68:$H$68),'Integration Inputs'!$E$91*SUM('Integration Inputs'!$C$68:$H$68))))</f>
        <v>0</v>
      </c>
      <c r="F1734" s="162">
        <f>E1734*D1742*D1743</f>
        <v>0</v>
      </c>
    </row>
    <row r="1735" spans="3:6" x14ac:dyDescent="0.25">
      <c r="C1735" s="1" t="s">
        <v>31</v>
      </c>
      <c r="D1735" s="164">
        <f>IF(AND(E1721=0,E1724=0),0,E1724*E1721*3)</f>
        <v>3</v>
      </c>
      <c r="E1735" s="162">
        <f>IF(D1735=0,0,IF(D1735&lt;'Integration Inputs'!$D$82,'Integration Inputs'!$C$91*SUM('Integration Inputs'!$C$69:$H$69),IF(D1735&lt;'Integration Inputs'!$F$82,'Integration Inputs'!$D$91*SUM('Integration Inputs'!$C$69:$H$69),'Integration Inputs'!$E$91*SUM('Integration Inputs'!$C$69:$H$69))))</f>
        <v>0</v>
      </c>
      <c r="F1735" s="162">
        <f>E1735*D1742*D1743</f>
        <v>0</v>
      </c>
    </row>
    <row r="1736" spans="3:6" x14ac:dyDescent="0.25">
      <c r="C1736" s="39" t="s">
        <v>32</v>
      </c>
      <c r="D1736" s="168">
        <f>IF(AND(E1721=0,E1725=0),0,(E1725*E1721*5))</f>
        <v>5</v>
      </c>
      <c r="E1736" s="169">
        <f>IF(D1736=0,0,IF(D1736&lt;'Integration Inputs'!$D$83,'Integration Inputs'!$C$91*SUM('Integration Inputs'!$C$70:$H$70),IF(D1736&lt;'Integration Inputs'!$F$83,'Integration Inputs'!$D$91*SUM('Integration Inputs'!$C$70:$H$70),'Integration Inputs'!$E$91*SUM('Integration Inputs'!$C$70:$H$70))))</f>
        <v>0</v>
      </c>
      <c r="F1736" s="169">
        <f>E1736*D1742*D1743</f>
        <v>0</v>
      </c>
    </row>
    <row r="1737" spans="3:6" x14ac:dyDescent="0.25">
      <c r="C1737" s="1" t="s">
        <v>40</v>
      </c>
      <c r="D1737" s="164">
        <f>SUM(D1729:D1730)</f>
        <v>15</v>
      </c>
      <c r="E1737" s="162">
        <f>SUM(E1729:E1730)</f>
        <v>15.942614266471008</v>
      </c>
      <c r="F1737" s="162">
        <f>SUM(F1729:F1730)</f>
        <v>0</v>
      </c>
    </row>
    <row r="1738" spans="3:6" x14ac:dyDescent="0.25">
      <c r="C1738" s="1" t="s">
        <v>41</v>
      </c>
      <c r="D1738" s="164">
        <f>SUM(D1731:D1732)</f>
        <v>3.5</v>
      </c>
      <c r="E1738" s="162">
        <f>SUM(E1731:E1732)</f>
        <v>1.824636125518966</v>
      </c>
      <c r="F1738" s="162">
        <f>SUM(F1731:F1732)</f>
        <v>0</v>
      </c>
    </row>
    <row r="1739" spans="3:6" x14ac:dyDescent="0.25">
      <c r="C1739" s="39" t="s">
        <v>42</v>
      </c>
      <c r="D1739" s="168">
        <f>SUM(D1733:D1736)</f>
        <v>20</v>
      </c>
      <c r="E1739" s="169">
        <f>SUM(E1733:E1736)</f>
        <v>0</v>
      </c>
      <c r="F1739" s="169">
        <f>SUM(F1733:F1736)</f>
        <v>0</v>
      </c>
    </row>
    <row r="1740" spans="3:6" x14ac:dyDescent="0.25">
      <c r="D1740" s="164"/>
      <c r="E1740" s="162">
        <f>SUM(E1729:E1736)</f>
        <v>17.767250391989972</v>
      </c>
      <c r="F1740" s="162">
        <f>SUM(F1729:F1736)</f>
        <v>0</v>
      </c>
    </row>
    <row r="1741" spans="3:6" ht="15.6" x14ac:dyDescent="0.3">
      <c r="C1741" s="171" t="s">
        <v>43</v>
      </c>
      <c r="D1741" s="172">
        <f>(AVERAGE(E1714:E1717)*((E1713*5)+(E1713*E1721))+((AVERAGE(E1714:E1717)*((E1718+E1721)/2)*E1712)+(E1720))+((E1723*E1719)+(E1722*((E1718+E1721)/2)*3)+(E1724*E1721*3)+(E1725*E1721*5)))/3</f>
        <v>12.833333333333334</v>
      </c>
    </row>
    <row r="1742" spans="3:6" ht="14.4" x14ac:dyDescent="0.3">
      <c r="C1742" s="21" t="s">
        <v>228</v>
      </c>
      <c r="D1742" s="179"/>
    </row>
    <row r="1743" spans="3:6" x14ac:dyDescent="0.25">
      <c r="C1743" s="21" t="s">
        <v>229</v>
      </c>
      <c r="D1743" s="185"/>
    </row>
    <row r="1744" spans="3:6" ht="15.6" x14ac:dyDescent="0.3">
      <c r="C1744" s="171" t="s">
        <v>230</v>
      </c>
      <c r="D1744" s="172">
        <f>D1741*D1742*D1743</f>
        <v>0</v>
      </c>
      <c r="E1744" s="176">
        <f>SUM(F1729:F1736)</f>
        <v>0</v>
      </c>
      <c r="F1744" s="25" t="s">
        <v>231</v>
      </c>
    </row>
    <row r="1746" spans="2:7" x14ac:dyDescent="0.25">
      <c r="B1746" s="1" t="str">
        <f>LEFT(B1709,2)+1&amp;")."</f>
        <v>48).</v>
      </c>
      <c r="C1746" s="149"/>
      <c r="D1746" s="149"/>
      <c r="E1746" s="149"/>
      <c r="F1746" s="149"/>
      <c r="G1746" s="149"/>
    </row>
    <row r="1747" spans="2:7" x14ac:dyDescent="0.25">
      <c r="C1747" s="152" t="s">
        <v>164</v>
      </c>
      <c r="D1747" s="152"/>
      <c r="E1747" s="153"/>
      <c r="F1747" s="153"/>
      <c r="G1747" s="153"/>
    </row>
    <row r="1748" spans="2:7" ht="17.399999999999999" x14ac:dyDescent="0.3">
      <c r="C1748" s="26" t="s">
        <v>170</v>
      </c>
      <c r="D1748" s="156" t="s">
        <v>305</v>
      </c>
      <c r="E1748" s="157"/>
    </row>
    <row r="1749" spans="2:7" x14ac:dyDescent="0.25">
      <c r="C1749" s="21" t="s">
        <v>174</v>
      </c>
      <c r="D1749" s="59" t="s">
        <v>168</v>
      </c>
      <c r="E1749" s="1">
        <f>IF(D1749=$I$8,$J$8,IF(D1749=$I$9,$J$9,IF(D1749=$I$10,$J$10,0)))</f>
        <v>1</v>
      </c>
    </row>
    <row r="1750" spans="2:7" x14ac:dyDescent="0.25">
      <c r="C1750" s="21" t="s">
        <v>177</v>
      </c>
      <c r="D1750" s="59" t="s">
        <v>178</v>
      </c>
      <c r="E1750" s="1">
        <f>IF(D1750=$I$13,$J$13,IF(D1750=$I$14,$J$14,IF(D1750=$I$15,$J$15,0)))</f>
        <v>1</v>
      </c>
    </row>
    <row r="1751" spans="2:7" x14ac:dyDescent="0.25">
      <c r="C1751" s="21" t="s">
        <v>179</v>
      </c>
      <c r="D1751" s="59" t="s">
        <v>186</v>
      </c>
      <c r="E1751" s="1">
        <f>IF(D1751=$I$18,$J$18,IF(D1751=$I$19,$J$19,IF(D1751=$I$20,$J$20,0)))</f>
        <v>3</v>
      </c>
    </row>
    <row r="1752" spans="2:7" x14ac:dyDescent="0.25">
      <c r="C1752" s="21" t="s">
        <v>183</v>
      </c>
      <c r="D1752" s="59" t="s">
        <v>186</v>
      </c>
      <c r="E1752" s="1">
        <f>IF(D1752=$I$18,$J$18,IF(D1752=$I$19,$J$19,IF(D1752=$I$20,$J$20,0)))</f>
        <v>3</v>
      </c>
    </row>
    <row r="1753" spans="2:7" x14ac:dyDescent="0.25">
      <c r="C1753" s="21" t="s">
        <v>185</v>
      </c>
      <c r="D1753" s="59" t="s">
        <v>186</v>
      </c>
      <c r="E1753" s="1">
        <f>IF(D1753=$I$18,$J$18,IF(D1753=$I$19,$J$19,IF(D1753=$I$20,$J$20,0)))</f>
        <v>3</v>
      </c>
    </row>
    <row r="1754" spans="2:7" x14ac:dyDescent="0.25">
      <c r="C1754" s="21" t="s">
        <v>189</v>
      </c>
      <c r="D1754" s="59" t="s">
        <v>186</v>
      </c>
      <c r="E1754" s="1">
        <f>IF(D1754=$I$18,$J$18,IF(D1754=$I$19,$J$19,IF(D1754=$I$20,$J$20,0)))</f>
        <v>3</v>
      </c>
    </row>
    <row r="1755" spans="2:7" x14ac:dyDescent="0.25">
      <c r="C1755" s="21" t="s">
        <v>192</v>
      </c>
      <c r="D1755" s="59" t="s">
        <v>226</v>
      </c>
      <c r="E1755" s="1">
        <f>IF(D1755=$I$30,$J$30,IF(D1755=$I$31,$J$31,IF(D1755=$I$32,$J$32,0)))</f>
        <v>5</v>
      </c>
    </row>
    <row r="1756" spans="2:7" x14ac:dyDescent="0.25">
      <c r="C1756" s="21" t="s">
        <v>194</v>
      </c>
      <c r="D1756" s="59" t="s">
        <v>225</v>
      </c>
      <c r="E1756" s="1">
        <f>IF(D1756=$L$30,$M$30,IF(D1756=$L$31,$M$31,IF(D1756=$L$32,$M$32,0)))</f>
        <v>3</v>
      </c>
    </row>
    <row r="1757" spans="2:7" x14ac:dyDescent="0.25">
      <c r="C1757" s="21" t="s">
        <v>198</v>
      </c>
      <c r="D1757" s="59" t="s">
        <v>227</v>
      </c>
      <c r="E1757" s="1">
        <f>IF(D1757=$L$30,$M$30,IF(D1757=$L$31,$M$31,IF(D1757=$L$32,$M$32,0)))</f>
        <v>5</v>
      </c>
    </row>
    <row r="1758" spans="2:7" x14ac:dyDescent="0.25">
      <c r="C1758" s="21" t="s">
        <v>200</v>
      </c>
      <c r="D1758" s="59" t="s">
        <v>201</v>
      </c>
      <c r="E1758" s="1">
        <f>IF(D1758=$I$23,$J$23,IF(D1758=$I$24,$J$24,IF(D1758=$I$25,$J$25,IF(D1758=$I$26,$J$26,IF(D1758=$I$27,$J$27,0)))))</f>
        <v>1</v>
      </c>
    </row>
    <row r="1759" spans="2:7" x14ac:dyDescent="0.25">
      <c r="C1759" s="21" t="s">
        <v>203</v>
      </c>
      <c r="D1759" s="59" t="s">
        <v>191</v>
      </c>
      <c r="E1759" s="1">
        <f>IF(D1759=$L$13,$M$13,IF(D1759=$L$14,$M$14,IF(D1759=$L$15,$M$15,0)))</f>
        <v>5</v>
      </c>
    </row>
    <row r="1760" spans="2:7" x14ac:dyDescent="0.25">
      <c r="C1760" s="21" t="s">
        <v>206</v>
      </c>
      <c r="D1760" s="59" t="s">
        <v>173</v>
      </c>
      <c r="E1760" s="1">
        <f>IF(D1760=$L$8,$M$8,IF(D1760=$L$9,$M$9,IF(D1760=$L$10,$M$10,0)))</f>
        <v>3</v>
      </c>
    </row>
    <row r="1761" spans="3:6" x14ac:dyDescent="0.25">
      <c r="C1761" s="21" t="s">
        <v>207</v>
      </c>
      <c r="D1761" s="59" t="s">
        <v>199</v>
      </c>
      <c r="E1761" s="1">
        <f>IF(D1761=$L$18,$M$18,IF(D1761=$L$19,$M$19,IF(D1761=$L$20,$M$20,0)))</f>
        <v>1</v>
      </c>
    </row>
    <row r="1762" spans="3:6" x14ac:dyDescent="0.25">
      <c r="C1762" s="21" t="s">
        <v>210</v>
      </c>
      <c r="D1762" s="59" t="s">
        <v>213</v>
      </c>
      <c r="E1762" s="1">
        <f>IF(D1762=$L$23,$M$23,IF(D1762=$L$24,$M$24,IF(D1762=$L$25,$M$25,0)))</f>
        <v>1</v>
      </c>
      <c r="F1762" s="1" t="s">
        <v>212</v>
      </c>
    </row>
    <row r="1765" spans="3:6" x14ac:dyDescent="0.25">
      <c r="E1765" s="39" t="s">
        <v>217</v>
      </c>
      <c r="F1765" s="1" t="s">
        <v>218</v>
      </c>
    </row>
    <row r="1766" spans="3:6" x14ac:dyDescent="0.25">
      <c r="C1766" s="26" t="s">
        <v>25</v>
      </c>
      <c r="D1766" s="161">
        <f>IF(AND(E1750=0,E1751=0,E1752=0,E1753=0,E1754=0),0,E1750*5*(AVERAGE(E1751:E1754)))</f>
        <v>15</v>
      </c>
      <c r="E1766" s="162">
        <f>IF(D1766=0,0,IF(D1766&lt;'Integration Inputs'!$D$76,'Integration Inputs'!$C$91*SUM('Integration Inputs'!$C$63:$H$63),IF(D1766&lt;'Integration Inputs'!$F$76,'Integration Inputs'!$D$91*SUM('Integration Inputs'!$C$63:$H$63),'Integration Inputs'!$E$91*SUM('Integration Inputs'!C$63:H$63))))</f>
        <v>12.651149969844976</v>
      </c>
      <c r="F1766" s="163">
        <f>E1766*D1779*D1780</f>
        <v>0</v>
      </c>
    </row>
    <row r="1767" spans="3:6" x14ac:dyDescent="0.25">
      <c r="C1767" s="1" t="s">
        <v>26</v>
      </c>
      <c r="D1767" s="164">
        <f>IF(AND(E1750=0,E1751=0,E1758=0),0,E1750*E1758*(AVERAGE(E1751:E1754)))</f>
        <v>3</v>
      </c>
      <c r="E1767" s="162">
        <f>IF(D1767=0,0,IF(D1767&lt;'Integration Inputs'!$D$77,'Integration Inputs'!$C$91*SUM('Integration Inputs'!$C$64:$H$64),IF(D1767&lt;'Integration Inputs'!$F$77,'Integration Inputs'!$D$91*SUM('Integration Inputs'!$C$64:$H$64),'Integration Inputs'!$E$91*SUM('Integration Inputs'!$C$64:$H$64))))</f>
        <v>3.2914642966260312</v>
      </c>
      <c r="F1767" s="162">
        <f>E1767*D1779*D1780</f>
        <v>0</v>
      </c>
    </row>
    <row r="1768" spans="3:6" x14ac:dyDescent="0.25">
      <c r="C1768" s="1" t="s">
        <v>27</v>
      </c>
      <c r="D1768" s="164">
        <f>IF(AND(E1749=0,E1751=0,E1752=0,E1753=0,E1754=0,E1755=0,,E1758=0),0,(AVERAGE(E1751:E1754)*((E1755+E1758)/2)*E1749))</f>
        <v>9</v>
      </c>
      <c r="E1768" s="162">
        <f>IF(D1768=0,0,IF(D1768&lt;'Integration Inputs'!$D$78,'Integration Inputs'!$C$91*SUM('Integration Inputs'!$C$65:$H$65),IF(D1768&lt;'Integration Inputs'!$F$78,'Integration Inputs'!$D$91*SUM('Integration Inputs'!$C$65:$H$65),'Integration Inputs'!$E$91*SUM('Integration Inputs'!$C$65:$H$65))))</f>
        <v>0.85186978454503848</v>
      </c>
      <c r="F1768" s="162">
        <f>E1768*D1779*D1780</f>
        <v>0</v>
      </c>
    </row>
    <row r="1769" spans="3:6" x14ac:dyDescent="0.25">
      <c r="C1769" s="1" t="s">
        <v>28</v>
      </c>
      <c r="D1769" s="164">
        <f>IF(E1757=0,0,E1757)</f>
        <v>5</v>
      </c>
      <c r="E1769" s="162">
        <f>IF(D1769=0,0,IF(D1769&lt;'Integration Inputs'!$D$79,'Integration Inputs'!$C$91*SUM('Integration Inputs'!$C$66:$H$66),IF(D1769&lt;'Integration Inputs'!$F$79,'Integration Inputs'!$D$91*SUM('Integration Inputs'!$C$66:$H$66),'Integration Inputs'!$E$91*SUM('Integration Inputs'!$C$66:$H$66))))</f>
        <v>1.4591495114608914</v>
      </c>
      <c r="F1769" s="162">
        <f>E1769*D1779*D1780</f>
        <v>0</v>
      </c>
    </row>
    <row r="1770" spans="3:6" x14ac:dyDescent="0.25">
      <c r="C1770" s="1" t="s">
        <v>29</v>
      </c>
      <c r="D1770" s="164">
        <f>IF(AND(E1760=0,E1756=0),0,E1760*E1756)</f>
        <v>9</v>
      </c>
      <c r="E1770" s="162">
        <f>IF(D1770=0,0,IF(D1770&lt;'Integration Inputs'!$D$80,'Integration Inputs'!$C$91*SUM('Integration Inputs'!$C$67:$H$67),IF(D1770&lt;'Integration Inputs'!$F$80,'Integration Inputs'!$D$91*SUM('Integration Inputs'!$C$67:$H$67),'Integration Inputs'!$E$91*SUM('Integration Inputs'!$C$67:$H$67))))</f>
        <v>0</v>
      </c>
      <c r="F1770" s="162">
        <f>E1770*D1779*D1780</f>
        <v>0</v>
      </c>
    </row>
    <row r="1771" spans="3:6" x14ac:dyDescent="0.25">
      <c r="C1771" s="1" t="s">
        <v>30</v>
      </c>
      <c r="D1771" s="164">
        <f>IF(AND(E1755=0,E1758=0,E1759=0),0,E1759*((E1755+E1758)/2)*3)</f>
        <v>45</v>
      </c>
      <c r="E1771" s="162">
        <f>IF(D1771=0,0,IF(D1771&lt;'Integration Inputs'!$D$81,'Integration Inputs'!$C$91*SUM('Integration Inputs'!$C$68:$H$68),IF(D1771&lt;'Integration Inputs'!$F$81,'Integration Inputs'!$D$91*SUM('Integration Inputs'!$C$68:$H$68),'Integration Inputs'!$E$91*SUM('Integration Inputs'!$C$68:$H$68))))</f>
        <v>0</v>
      </c>
      <c r="F1771" s="162">
        <f>E1771*D1779*D1780</f>
        <v>0</v>
      </c>
    </row>
    <row r="1772" spans="3:6" x14ac:dyDescent="0.25">
      <c r="C1772" s="1" t="s">
        <v>31</v>
      </c>
      <c r="D1772" s="164">
        <f>IF(AND(E1758=0,E1761=0),0,E1761*E1758*3)</f>
        <v>3</v>
      </c>
      <c r="E1772" s="162">
        <f>IF(D1772=0,0,IF(D1772&lt;'Integration Inputs'!$D$82,'Integration Inputs'!$C$91*SUM('Integration Inputs'!$C$69:$H$69),IF(D1772&lt;'Integration Inputs'!$F$82,'Integration Inputs'!$D$91*SUM('Integration Inputs'!$C$69:$H$69),'Integration Inputs'!$E$91*SUM('Integration Inputs'!$C$69:$H$69))))</f>
        <v>0</v>
      </c>
      <c r="F1772" s="162">
        <f>E1772*D1779*D1780</f>
        <v>0</v>
      </c>
    </row>
    <row r="1773" spans="3:6" x14ac:dyDescent="0.25">
      <c r="C1773" s="39" t="s">
        <v>32</v>
      </c>
      <c r="D1773" s="168">
        <f>IF(AND(E1758=0,E1762=0),0,(E1762*E1758*5))</f>
        <v>5</v>
      </c>
      <c r="E1773" s="169">
        <f>IF(D1773=0,0,IF(D1773&lt;'Integration Inputs'!$D$83,'Integration Inputs'!$C$91*SUM('Integration Inputs'!$C$70:$H$70),IF(D1773&lt;'Integration Inputs'!$F$83,'Integration Inputs'!$D$91*SUM('Integration Inputs'!$C$70:$H$70),'Integration Inputs'!$E$91*SUM('Integration Inputs'!$C$70:$H$70))))</f>
        <v>0</v>
      </c>
      <c r="F1773" s="169">
        <f>E1773*D1779*D1780</f>
        <v>0</v>
      </c>
    </row>
    <row r="1774" spans="3:6" x14ac:dyDescent="0.25">
      <c r="C1774" s="1" t="s">
        <v>40</v>
      </c>
      <c r="D1774" s="164">
        <f>SUM(D1766:D1767)</f>
        <v>18</v>
      </c>
      <c r="E1774" s="162">
        <f>SUM(E1766:E1767)</f>
        <v>15.942614266471008</v>
      </c>
      <c r="F1774" s="162">
        <f>SUM(F1766:F1767)</f>
        <v>0</v>
      </c>
    </row>
    <row r="1775" spans="3:6" x14ac:dyDescent="0.25">
      <c r="C1775" s="1" t="s">
        <v>41</v>
      </c>
      <c r="D1775" s="164">
        <f>SUM(D1768:D1769)</f>
        <v>14</v>
      </c>
      <c r="E1775" s="162">
        <f>SUM(E1768:E1769)</f>
        <v>2.3110192960059299</v>
      </c>
      <c r="F1775" s="162">
        <f>SUM(F1768:F1769)</f>
        <v>0</v>
      </c>
    </row>
    <row r="1776" spans="3:6" x14ac:dyDescent="0.25">
      <c r="C1776" s="39" t="s">
        <v>42</v>
      </c>
      <c r="D1776" s="168">
        <f>SUM(D1770:D1773)</f>
        <v>62</v>
      </c>
      <c r="E1776" s="169">
        <f>SUM(E1770:E1773)</f>
        <v>0</v>
      </c>
      <c r="F1776" s="169">
        <f>SUM(F1770:F1773)</f>
        <v>0</v>
      </c>
    </row>
    <row r="1777" spans="2:7" x14ac:dyDescent="0.25">
      <c r="D1777" s="164"/>
      <c r="E1777" s="162">
        <f>SUM(E1766:E1773)</f>
        <v>18.253633562476935</v>
      </c>
      <c r="F1777" s="162">
        <f>SUM(F1766:F1773)</f>
        <v>0</v>
      </c>
    </row>
    <row r="1778" spans="2:7" ht="15.6" x14ac:dyDescent="0.3">
      <c r="C1778" s="171" t="s">
        <v>43</v>
      </c>
      <c r="D1778" s="172">
        <f>(AVERAGE(E1751:E1754)*((E1750*5)+(E1750*E1758))+((AVERAGE(E1751:E1754)*((E1755+E1758)/2)*E1749)+(E1757))+((E1760*E1756)+(E1759*((E1755+E1758)/2)*3)+(E1761*E1758*3)+(E1762*E1758*5)))/3</f>
        <v>31.333333333333332</v>
      </c>
    </row>
    <row r="1779" spans="2:7" ht="14.4" x14ac:dyDescent="0.3">
      <c r="C1779" s="21" t="s">
        <v>228</v>
      </c>
      <c r="D1779" s="179"/>
    </row>
    <row r="1780" spans="2:7" x14ac:dyDescent="0.25">
      <c r="C1780" s="21" t="s">
        <v>229</v>
      </c>
      <c r="D1780" s="185"/>
    </row>
    <row r="1781" spans="2:7" ht="15.6" x14ac:dyDescent="0.3">
      <c r="C1781" s="171" t="s">
        <v>230</v>
      </c>
      <c r="D1781" s="172">
        <f>D1778*D1779*D1780</f>
        <v>0</v>
      </c>
      <c r="E1781" s="176">
        <f>SUM(F1766:F1773)</f>
        <v>0</v>
      </c>
      <c r="F1781" s="25" t="s">
        <v>231</v>
      </c>
    </row>
    <row r="1783" spans="2:7" x14ac:dyDescent="0.25">
      <c r="B1783" s="1" t="str">
        <f>LEFT(B1746,2)+1&amp;")."</f>
        <v>49).</v>
      </c>
      <c r="C1783" s="149"/>
      <c r="D1783" s="149"/>
      <c r="E1783" s="149"/>
      <c r="F1783" s="149"/>
      <c r="G1783" s="149"/>
    </row>
    <row r="1784" spans="2:7" x14ac:dyDescent="0.25">
      <c r="C1784" s="152" t="s">
        <v>164</v>
      </c>
      <c r="D1784" s="152"/>
      <c r="E1784" s="153"/>
      <c r="F1784" s="153"/>
      <c r="G1784" s="153"/>
    </row>
    <row r="1785" spans="2:7" ht="17.399999999999999" x14ac:dyDescent="0.3">
      <c r="C1785" s="26" t="s">
        <v>170</v>
      </c>
      <c r="D1785" s="156" t="s">
        <v>306</v>
      </c>
      <c r="E1785" s="157"/>
    </row>
    <row r="1786" spans="2:7" x14ac:dyDescent="0.25">
      <c r="C1786" s="21" t="s">
        <v>174</v>
      </c>
      <c r="D1786" s="59" t="s">
        <v>175</v>
      </c>
      <c r="E1786" s="1">
        <f>IF(D1786=$I$8,$J$8,IF(D1786=$I$9,$J$9,IF(D1786=$I$10,$J$10,0)))</f>
        <v>3</v>
      </c>
    </row>
    <row r="1787" spans="2:7" x14ac:dyDescent="0.25">
      <c r="C1787" s="21" t="s">
        <v>177</v>
      </c>
      <c r="D1787" s="59" t="s">
        <v>178</v>
      </c>
      <c r="E1787" s="1">
        <f>IF(D1787=$I$13,$J$13,IF(D1787=$I$14,$J$14,IF(D1787=$I$15,$J$15,0)))</f>
        <v>1</v>
      </c>
    </row>
    <row r="1788" spans="2:7" x14ac:dyDescent="0.25">
      <c r="C1788" s="21" t="s">
        <v>179</v>
      </c>
      <c r="D1788" s="59" t="s">
        <v>186</v>
      </c>
      <c r="E1788" s="1">
        <f>IF(D1788=$I$18,$J$18,IF(D1788=$I$19,$J$19,IF(D1788=$I$20,$J$20,0)))</f>
        <v>3</v>
      </c>
    </row>
    <row r="1789" spans="2:7" x14ac:dyDescent="0.25">
      <c r="C1789" s="21" t="s">
        <v>183</v>
      </c>
      <c r="D1789" s="59" t="s">
        <v>186</v>
      </c>
      <c r="E1789" s="1">
        <f>IF(D1789=$I$18,$J$18,IF(D1789=$I$19,$J$19,IF(D1789=$I$20,$J$20,0)))</f>
        <v>3</v>
      </c>
    </row>
    <row r="1790" spans="2:7" x14ac:dyDescent="0.25">
      <c r="C1790" s="21" t="s">
        <v>185</v>
      </c>
      <c r="D1790" s="59" t="s">
        <v>186</v>
      </c>
      <c r="E1790" s="1">
        <f>IF(D1790=$I$18,$J$18,IF(D1790=$I$19,$J$19,IF(D1790=$I$20,$J$20,0)))</f>
        <v>3</v>
      </c>
    </row>
    <row r="1791" spans="2:7" x14ac:dyDescent="0.25">
      <c r="C1791" s="21" t="s">
        <v>189</v>
      </c>
      <c r="D1791" s="59" t="s">
        <v>186</v>
      </c>
      <c r="E1791" s="1">
        <f>IF(D1791=$I$18,$J$18,IF(D1791=$I$19,$J$19,IF(D1791=$I$20,$J$20,0)))</f>
        <v>3</v>
      </c>
    </row>
    <row r="1792" spans="2:7" x14ac:dyDescent="0.25">
      <c r="C1792" s="21" t="s">
        <v>192</v>
      </c>
      <c r="D1792" s="59" t="s">
        <v>224</v>
      </c>
      <c r="E1792" s="1">
        <f>IF(D1792=$I$30,$J$30,IF(D1792=$I$31,$J$31,IF(D1792=$I$32,$J$32,0)))</f>
        <v>3</v>
      </c>
    </row>
    <row r="1793" spans="3:6" x14ac:dyDescent="0.25">
      <c r="C1793" s="21" t="s">
        <v>194</v>
      </c>
      <c r="D1793" s="59" t="s">
        <v>195</v>
      </c>
      <c r="E1793" s="1">
        <f>IF(D1793=$L$30,$M$30,IF(D1793=$L$31,$M$31,IF(D1793=$L$32,$M$32,0)))</f>
        <v>1</v>
      </c>
    </row>
    <row r="1794" spans="3:6" x14ac:dyDescent="0.25">
      <c r="C1794" s="21" t="s">
        <v>198</v>
      </c>
      <c r="D1794" s="59" t="s">
        <v>195</v>
      </c>
      <c r="E1794" s="1">
        <f>IF(D1794=$L$30,$M$30,IF(D1794=$L$31,$M$31,IF(D1794=$L$32,$M$32,0)))</f>
        <v>1</v>
      </c>
    </row>
    <row r="1795" spans="3:6" x14ac:dyDescent="0.25">
      <c r="C1795" s="21" t="s">
        <v>200</v>
      </c>
      <c r="D1795" s="59" t="s">
        <v>201</v>
      </c>
      <c r="E1795" s="1">
        <f>IF(D1795=$I$23,$J$23,IF(D1795=$I$24,$J$24,IF(D1795=$I$25,$J$25,IF(D1795=$I$26,$J$26,IF(D1795=$I$27,$J$27,0)))))</f>
        <v>1</v>
      </c>
    </row>
    <row r="1796" spans="3:6" x14ac:dyDescent="0.25">
      <c r="C1796" s="21" t="s">
        <v>203</v>
      </c>
      <c r="D1796" s="59" t="s">
        <v>184</v>
      </c>
      <c r="E1796" s="1">
        <f>IF(D1796=$L$13,$M$13,IF(D1796=$L$14,$M$14,IF(D1796=$L$15,$M$15,0)))</f>
        <v>1</v>
      </c>
    </row>
    <row r="1797" spans="3:6" x14ac:dyDescent="0.25">
      <c r="C1797" s="21" t="s">
        <v>206</v>
      </c>
      <c r="D1797" s="59" t="s">
        <v>173</v>
      </c>
      <c r="E1797" s="1">
        <f>IF(D1797=$L$8,$M$8,IF(D1797=$L$9,$M$9,IF(D1797=$L$10,$M$10,0)))</f>
        <v>3</v>
      </c>
    </row>
    <row r="1798" spans="3:6" x14ac:dyDescent="0.25">
      <c r="C1798" s="21" t="s">
        <v>207</v>
      </c>
      <c r="D1798" s="59" t="s">
        <v>202</v>
      </c>
      <c r="E1798" s="1">
        <f>IF(D1798=$L$18,$M$18,IF(D1798=$L$19,$M$19,IF(D1798=$L$20,$M$20,0)))</f>
        <v>3</v>
      </c>
    </row>
    <row r="1799" spans="3:6" x14ac:dyDescent="0.25">
      <c r="C1799" s="21" t="s">
        <v>210</v>
      </c>
      <c r="D1799" s="59" t="s">
        <v>213</v>
      </c>
      <c r="E1799" s="1">
        <f>IF(D1799=$L$23,$M$23,IF(D1799=$L$24,$M$24,IF(D1799=$L$25,$M$25,0)))</f>
        <v>1</v>
      </c>
      <c r="F1799" s="1" t="s">
        <v>212</v>
      </c>
    </row>
    <row r="1802" spans="3:6" x14ac:dyDescent="0.25">
      <c r="E1802" s="39" t="s">
        <v>217</v>
      </c>
      <c r="F1802" s="1" t="s">
        <v>218</v>
      </c>
    </row>
    <row r="1803" spans="3:6" x14ac:dyDescent="0.25">
      <c r="C1803" s="26" t="s">
        <v>25</v>
      </c>
      <c r="D1803" s="161">
        <f>IF(AND(E1787=0,E1788=0,E1789=0,E1790=0,E1791=0),0,E1787*5*(AVERAGE(E1788:E1791)))</f>
        <v>15</v>
      </c>
      <c r="E1803" s="162">
        <f>IF(D1803=0,0,IF(D1803&lt;'Integration Inputs'!$D$76,'Integration Inputs'!$C$91*SUM('Integration Inputs'!$C$63:$H$63),IF(D1803&lt;'Integration Inputs'!$F$76,'Integration Inputs'!$D$91*SUM('Integration Inputs'!$C$63:$H$63),'Integration Inputs'!$E$91*SUM('Integration Inputs'!C$63:H$63))))</f>
        <v>12.651149969844976</v>
      </c>
      <c r="F1803" s="163">
        <f>E1803*D1816*D1817</f>
        <v>0</v>
      </c>
    </row>
    <row r="1804" spans="3:6" x14ac:dyDescent="0.25">
      <c r="C1804" s="1" t="s">
        <v>26</v>
      </c>
      <c r="D1804" s="164">
        <f>IF(AND(E1787=0,E1788=0,E1795=0),0,E1787*E1795*(AVERAGE(E1788:E1791)))</f>
        <v>3</v>
      </c>
      <c r="E1804" s="162">
        <f>IF(D1804=0,0,IF(D1804&lt;'Integration Inputs'!$D$77,'Integration Inputs'!$C$91*SUM('Integration Inputs'!$C$64:$H$64),IF(D1804&lt;'Integration Inputs'!$F$77,'Integration Inputs'!$D$91*SUM('Integration Inputs'!$C$64:$H$64),'Integration Inputs'!$E$91*SUM('Integration Inputs'!$C$64:$H$64))))</f>
        <v>3.2914642966260312</v>
      </c>
      <c r="F1804" s="162">
        <f>E1804*D1816*D1817</f>
        <v>0</v>
      </c>
    </row>
    <row r="1805" spans="3:6" x14ac:dyDescent="0.25">
      <c r="C1805" s="1" t="s">
        <v>27</v>
      </c>
      <c r="D1805" s="164">
        <f>IF(AND(E1786=0,E1788=0,E1789=0,E1790=0,E1791=0,E1792=0,,E1795=0),0,(AVERAGE(E1788:E1791)*((E1792+E1795)/2)*E1786))</f>
        <v>18</v>
      </c>
      <c r="E1805" s="162">
        <f>IF(D1805=0,0,IF(D1805&lt;'Integration Inputs'!$D$78,'Integration Inputs'!$C$91*SUM('Integration Inputs'!$C$65:$H$65),IF(D1805&lt;'Integration Inputs'!$F$78,'Integration Inputs'!$D$91*SUM('Integration Inputs'!$C$65:$H$65),'Integration Inputs'!$E$91*SUM('Integration Inputs'!$C$65:$H$65))))</f>
        <v>0.85186978454503848</v>
      </c>
      <c r="F1805" s="162">
        <f>E1805*D1816*D1817</f>
        <v>0</v>
      </c>
    </row>
    <row r="1806" spans="3:6" x14ac:dyDescent="0.25">
      <c r="C1806" s="1" t="s">
        <v>28</v>
      </c>
      <c r="D1806" s="164">
        <f>IF(E1794=0,0,E1794)</f>
        <v>1</v>
      </c>
      <c r="E1806" s="162">
        <f>IF(D1806=0,0,IF(D1806&lt;'Integration Inputs'!$D$79,'Integration Inputs'!$C$91*SUM('Integration Inputs'!$C$66:$H$66),IF(D1806&lt;'Integration Inputs'!$F$79,'Integration Inputs'!$D$91*SUM('Integration Inputs'!$C$66:$H$66),'Integration Inputs'!$E$91*SUM('Integration Inputs'!$C$66:$H$66))))</f>
        <v>0.97276634097392756</v>
      </c>
      <c r="F1806" s="162">
        <f>E1806*D1816*D1817</f>
        <v>0</v>
      </c>
    </row>
    <row r="1807" spans="3:6" x14ac:dyDescent="0.25">
      <c r="C1807" s="1" t="s">
        <v>29</v>
      </c>
      <c r="D1807" s="164">
        <f>IF(AND(E1797=0,E1793=0),0,E1797*E1793)</f>
        <v>3</v>
      </c>
      <c r="E1807" s="162">
        <f>IF(D1807=0,0,IF(D1807&lt;'Integration Inputs'!$D$80,'Integration Inputs'!$C$91*SUM('Integration Inputs'!$C$67:$H$67),IF(D1807&lt;'Integration Inputs'!$F$80,'Integration Inputs'!$D$91*SUM('Integration Inputs'!$C$67:$H$67),'Integration Inputs'!$E$91*SUM('Integration Inputs'!$C$67:$H$67))))</f>
        <v>0</v>
      </c>
      <c r="F1807" s="162">
        <f>E1807*D1816*D1817</f>
        <v>0</v>
      </c>
    </row>
    <row r="1808" spans="3:6" x14ac:dyDescent="0.25">
      <c r="C1808" s="1" t="s">
        <v>30</v>
      </c>
      <c r="D1808" s="164">
        <f>IF(AND(E1792=0,E1795=0,E1796=0),0,E1796*((E1792+E1795)/2)*3)</f>
        <v>6</v>
      </c>
      <c r="E1808" s="162">
        <f>IF(D1808=0,0,IF(D1808&lt;'Integration Inputs'!$D$81,'Integration Inputs'!$C$91*SUM('Integration Inputs'!$C$68:$H$68),IF(D1808&lt;'Integration Inputs'!$F$81,'Integration Inputs'!$D$91*SUM('Integration Inputs'!$C$68:$H$68),'Integration Inputs'!$E$91*SUM('Integration Inputs'!$C$68:$H$68))))</f>
        <v>0</v>
      </c>
      <c r="F1808" s="162">
        <f>E1808*D1816*D1817</f>
        <v>0</v>
      </c>
    </row>
    <row r="1809" spans="2:7" x14ac:dyDescent="0.25">
      <c r="C1809" s="1" t="s">
        <v>31</v>
      </c>
      <c r="D1809" s="164">
        <f>IF(AND(E1795=0,E1798=0),0,E1798*E1795*3)</f>
        <v>9</v>
      </c>
      <c r="E1809" s="162">
        <f>IF(D1809=0,0,IF(D1809&lt;'Integration Inputs'!$D$82,'Integration Inputs'!$C$91*SUM('Integration Inputs'!$C$69:$H$69),IF(D1809&lt;'Integration Inputs'!$F$82,'Integration Inputs'!$D$91*SUM('Integration Inputs'!$C$69:$H$69),'Integration Inputs'!$E$91*SUM('Integration Inputs'!$C$69:$H$69))))</f>
        <v>0</v>
      </c>
      <c r="F1809" s="162">
        <f>E1809*D1816*D1817</f>
        <v>0</v>
      </c>
    </row>
    <row r="1810" spans="2:7" x14ac:dyDescent="0.25">
      <c r="C1810" s="39" t="s">
        <v>32</v>
      </c>
      <c r="D1810" s="168">
        <f>IF(AND(E1795=0,E1799=0),0,(E1799*E1795*5))</f>
        <v>5</v>
      </c>
      <c r="E1810" s="169">
        <f>IF(D1810=0,0,IF(D1810&lt;'Integration Inputs'!$D$83,'Integration Inputs'!$C$91*SUM('Integration Inputs'!$C$70:$H$70),IF(D1810&lt;'Integration Inputs'!$F$83,'Integration Inputs'!$D$91*SUM('Integration Inputs'!$C$70:$H$70),'Integration Inputs'!$E$91*SUM('Integration Inputs'!$C$70:$H$70))))</f>
        <v>0</v>
      </c>
      <c r="F1810" s="169">
        <f>E1810*D1816*D1817</f>
        <v>0</v>
      </c>
    </row>
    <row r="1811" spans="2:7" x14ac:dyDescent="0.25">
      <c r="C1811" s="1" t="s">
        <v>40</v>
      </c>
      <c r="D1811" s="164">
        <f>SUM(D1803:D1804)</f>
        <v>18</v>
      </c>
      <c r="E1811" s="162">
        <f>SUM(E1803:E1804)</f>
        <v>15.942614266471008</v>
      </c>
      <c r="F1811" s="162">
        <f>SUM(F1803:F1804)</f>
        <v>0</v>
      </c>
    </row>
    <row r="1812" spans="2:7" x14ac:dyDescent="0.25">
      <c r="C1812" s="1" t="s">
        <v>41</v>
      </c>
      <c r="D1812" s="164">
        <f>SUM(D1805:D1806)</f>
        <v>19</v>
      </c>
      <c r="E1812" s="162">
        <f>SUM(E1805:E1806)</f>
        <v>1.824636125518966</v>
      </c>
      <c r="F1812" s="162">
        <f>SUM(F1805:F1806)</f>
        <v>0</v>
      </c>
    </row>
    <row r="1813" spans="2:7" x14ac:dyDescent="0.25">
      <c r="C1813" s="39" t="s">
        <v>42</v>
      </c>
      <c r="D1813" s="168">
        <f>SUM(D1807:D1810)</f>
        <v>23</v>
      </c>
      <c r="E1813" s="169">
        <f>SUM(E1807:E1810)</f>
        <v>0</v>
      </c>
      <c r="F1813" s="169">
        <f>SUM(F1807:F1810)</f>
        <v>0</v>
      </c>
    </row>
    <row r="1814" spans="2:7" x14ac:dyDescent="0.25">
      <c r="D1814" s="164"/>
      <c r="E1814" s="162">
        <f>SUM(E1803:E1810)</f>
        <v>17.767250391989972</v>
      </c>
      <c r="F1814" s="162">
        <f>SUM(F1803:F1810)</f>
        <v>0</v>
      </c>
    </row>
    <row r="1815" spans="2:7" ht="15.6" x14ac:dyDescent="0.3">
      <c r="C1815" s="171" t="s">
        <v>43</v>
      </c>
      <c r="D1815" s="172">
        <f>(AVERAGE(E1788:E1791)*((E1787*5)+(E1787*E1795))+((AVERAGE(E1788:E1791)*((E1792+E1795)/2)*E1786)+(E1794))+((E1797*E1793)+(E1796*((E1792+E1795)/2)*3)+(E1798*E1795*3)+(E1799*E1795*5)))/3</f>
        <v>20</v>
      </c>
    </row>
    <row r="1816" spans="2:7" ht="14.4" x14ac:dyDescent="0.3">
      <c r="C1816" s="21" t="s">
        <v>228</v>
      </c>
      <c r="D1816" s="179"/>
    </row>
    <row r="1817" spans="2:7" x14ac:dyDescent="0.25">
      <c r="C1817" s="21" t="s">
        <v>229</v>
      </c>
      <c r="D1817" s="185"/>
    </row>
    <row r="1818" spans="2:7" ht="15.6" x14ac:dyDescent="0.3">
      <c r="C1818" s="171" t="s">
        <v>230</v>
      </c>
      <c r="D1818" s="172">
        <f>D1815*D1816*D1817</f>
        <v>0</v>
      </c>
      <c r="E1818" s="176">
        <f>SUM(F1803:F1810)</f>
        <v>0</v>
      </c>
      <c r="F1818" s="25" t="s">
        <v>231</v>
      </c>
    </row>
    <row r="1820" spans="2:7" x14ac:dyDescent="0.25">
      <c r="B1820" s="1" t="str">
        <f>LEFT(B1783,2)+1&amp;")."</f>
        <v>50).</v>
      </c>
      <c r="C1820" s="149"/>
      <c r="D1820" s="149"/>
      <c r="E1820" s="149"/>
      <c r="F1820" s="149"/>
      <c r="G1820" s="149"/>
    </row>
    <row r="1821" spans="2:7" x14ac:dyDescent="0.25">
      <c r="C1821" s="152" t="s">
        <v>164</v>
      </c>
      <c r="D1821" s="152"/>
      <c r="E1821" s="153"/>
      <c r="F1821" s="153"/>
      <c r="G1821" s="153"/>
    </row>
    <row r="1822" spans="2:7" ht="17.399999999999999" x14ac:dyDescent="0.3">
      <c r="C1822" s="26" t="s">
        <v>170</v>
      </c>
      <c r="D1822" s="156" t="s">
        <v>307</v>
      </c>
      <c r="E1822" s="157"/>
    </row>
    <row r="1823" spans="2:7" x14ac:dyDescent="0.25">
      <c r="C1823" s="21" t="s">
        <v>174</v>
      </c>
      <c r="D1823" s="59" t="s">
        <v>168</v>
      </c>
      <c r="E1823" s="1">
        <f>IF(D1823=$I$8,$J$8,IF(D1823=$I$9,$J$9,IF(D1823=$I$10,$J$10,0)))</f>
        <v>1</v>
      </c>
    </row>
    <row r="1824" spans="2:7" x14ac:dyDescent="0.25">
      <c r="C1824" s="21" t="s">
        <v>177</v>
      </c>
      <c r="D1824" s="59" t="s">
        <v>178</v>
      </c>
      <c r="E1824" s="1">
        <f>IF(D1824=$I$13,$J$13,IF(D1824=$I$14,$J$14,IF(D1824=$I$15,$J$15,0)))</f>
        <v>1</v>
      </c>
    </row>
    <row r="1825" spans="3:6" x14ac:dyDescent="0.25">
      <c r="C1825" s="21" t="s">
        <v>179</v>
      </c>
      <c r="D1825" s="59" t="s">
        <v>186</v>
      </c>
      <c r="E1825" s="1">
        <f>IF(D1825=$I$18,$J$18,IF(D1825=$I$19,$J$19,IF(D1825=$I$20,$J$20,0)))</f>
        <v>3</v>
      </c>
    </row>
    <row r="1826" spans="3:6" x14ac:dyDescent="0.25">
      <c r="C1826" s="21" t="s">
        <v>183</v>
      </c>
      <c r="D1826" s="59" t="s">
        <v>186</v>
      </c>
      <c r="E1826" s="1">
        <f>IF(D1826=$I$18,$J$18,IF(D1826=$I$19,$J$19,IF(D1826=$I$20,$J$20,0)))</f>
        <v>3</v>
      </c>
    </row>
    <row r="1827" spans="3:6" x14ac:dyDescent="0.25">
      <c r="C1827" s="21" t="s">
        <v>185</v>
      </c>
      <c r="D1827" s="59" t="s">
        <v>186</v>
      </c>
      <c r="E1827" s="1">
        <f>IF(D1827=$I$18,$J$18,IF(D1827=$I$19,$J$19,IF(D1827=$I$20,$J$20,0)))</f>
        <v>3</v>
      </c>
    </row>
    <row r="1828" spans="3:6" x14ac:dyDescent="0.25">
      <c r="C1828" s="21" t="s">
        <v>189</v>
      </c>
      <c r="D1828" s="59" t="s">
        <v>186</v>
      </c>
      <c r="E1828" s="1">
        <f>IF(D1828=$I$18,$J$18,IF(D1828=$I$19,$J$19,IF(D1828=$I$20,$J$20,0)))</f>
        <v>3</v>
      </c>
    </row>
    <row r="1829" spans="3:6" x14ac:dyDescent="0.25">
      <c r="C1829" s="21" t="s">
        <v>192</v>
      </c>
      <c r="D1829" s="59" t="s">
        <v>226</v>
      </c>
      <c r="E1829" s="1">
        <f>IF(D1829=$I$30,$J$30,IF(D1829=$I$31,$J$31,IF(D1829=$I$32,$J$32,0)))</f>
        <v>5</v>
      </c>
    </row>
    <row r="1830" spans="3:6" x14ac:dyDescent="0.25">
      <c r="C1830" s="21" t="s">
        <v>194</v>
      </c>
      <c r="D1830" s="59" t="s">
        <v>225</v>
      </c>
      <c r="E1830" s="1">
        <f>IF(D1830=$L$30,$M$30,IF(D1830=$L$31,$M$31,IF(D1830=$L$32,$M$32,0)))</f>
        <v>3</v>
      </c>
      <c r="F1830" s="1" t="s">
        <v>308</v>
      </c>
    </row>
    <row r="1831" spans="3:6" x14ac:dyDescent="0.25">
      <c r="C1831" s="21" t="s">
        <v>198</v>
      </c>
      <c r="D1831" s="59" t="s">
        <v>227</v>
      </c>
      <c r="E1831" s="1">
        <f>IF(D1831=$L$30,$M$30,IF(D1831=$L$31,$M$31,IF(D1831=$L$32,$M$32,0)))</f>
        <v>5</v>
      </c>
      <c r="F1831" s="1" t="s">
        <v>309</v>
      </c>
    </row>
    <row r="1832" spans="3:6" x14ac:dyDescent="0.25">
      <c r="C1832" s="21" t="s">
        <v>200</v>
      </c>
      <c r="D1832" s="59" t="s">
        <v>215</v>
      </c>
      <c r="E1832" s="1">
        <f>IF(D1832=$I$23,$J$23,IF(D1832=$I$24,$J$24,IF(D1832=$I$25,$J$25,IF(D1832=$I$26,$J$26,IF(D1832=$I$27,$J$27,0)))))</f>
        <v>5</v>
      </c>
      <c r="F1832" s="1" t="s">
        <v>310</v>
      </c>
    </row>
    <row r="1833" spans="3:6" x14ac:dyDescent="0.25">
      <c r="C1833" s="21" t="s">
        <v>203</v>
      </c>
      <c r="D1833" s="59" t="s">
        <v>188</v>
      </c>
      <c r="E1833" s="1">
        <f>IF(D1833=$L$13,$M$13,IF(D1833=$L$14,$M$14,IF(D1833=$L$15,$M$15,0)))</f>
        <v>3</v>
      </c>
    </row>
    <row r="1834" spans="3:6" x14ac:dyDescent="0.25">
      <c r="C1834" s="21" t="s">
        <v>206</v>
      </c>
      <c r="D1834" s="59" t="s">
        <v>169</v>
      </c>
      <c r="E1834" s="1">
        <f>IF(D1834=$L$8,$M$8,IF(D1834=$L$9,$M$9,IF(D1834=$L$10,$M$10,0)))</f>
        <v>1</v>
      </c>
    </row>
    <row r="1835" spans="3:6" x14ac:dyDescent="0.25">
      <c r="C1835" s="21" t="s">
        <v>207</v>
      </c>
      <c r="D1835" s="59" t="s">
        <v>199</v>
      </c>
      <c r="E1835" s="1">
        <f>IF(D1835=$L$18,$M$18,IF(D1835=$L$19,$M$19,IF(D1835=$L$20,$M$20,0)))</f>
        <v>1</v>
      </c>
    </row>
    <row r="1836" spans="3:6" x14ac:dyDescent="0.25">
      <c r="C1836" s="21" t="s">
        <v>210</v>
      </c>
      <c r="D1836" s="59" t="s">
        <v>216</v>
      </c>
      <c r="E1836" s="1">
        <f>IF(D1836=$L$23,$M$23,IF(D1836=$L$24,$M$24,IF(D1836=$L$25,$M$25,0)))</f>
        <v>5</v>
      </c>
    </row>
    <row r="1839" spans="3:6" x14ac:dyDescent="0.25">
      <c r="E1839" s="39" t="s">
        <v>217</v>
      </c>
      <c r="F1839" s="1" t="s">
        <v>218</v>
      </c>
    </row>
    <row r="1840" spans="3:6" x14ac:dyDescent="0.25">
      <c r="C1840" s="26" t="s">
        <v>25</v>
      </c>
      <c r="D1840" s="161">
        <f>IF(AND(E1824=0,E1825=0,E1826=0,E1827=0,E1828=0),0,E1824*5*(AVERAGE(E1825:E1828)))</f>
        <v>15</v>
      </c>
      <c r="E1840" s="162">
        <f>IF(D1840=0,0,IF(D1840&lt;'Integration Inputs'!$D$76,'Integration Inputs'!$C$91*SUM('Integration Inputs'!$C$63:$H$63),IF(D1840&lt;'Integration Inputs'!$F$76,'Integration Inputs'!$D$91*SUM('Integration Inputs'!$C$63:$H$63),'Integration Inputs'!$E$91*SUM('Integration Inputs'!C$63:H$63))))</f>
        <v>12.651149969844976</v>
      </c>
      <c r="F1840" s="163">
        <f>E1840*D1853*D1854</f>
        <v>0</v>
      </c>
    </row>
    <row r="1841" spans="3:6" x14ac:dyDescent="0.25">
      <c r="C1841" s="1" t="s">
        <v>26</v>
      </c>
      <c r="D1841" s="164">
        <f>IF(AND(E1824=0,E1825=0,E1832=0),0,E1824*E1832*(AVERAGE(E1825:E1828)))</f>
        <v>15</v>
      </c>
      <c r="E1841" s="162">
        <f>IF(D1841=0,0,IF(D1841&lt;'Integration Inputs'!$D$77,'Integration Inputs'!$C$91*SUM('Integration Inputs'!$C$64:$H$64),IF(D1841&lt;'Integration Inputs'!$F$77,'Integration Inputs'!$D$91*SUM('Integration Inputs'!$C$64:$H$64),'Integration Inputs'!$E$91*SUM('Integration Inputs'!$C$64:$H$64))))</f>
        <v>3.2914642966260312</v>
      </c>
      <c r="F1841" s="162">
        <f>E1841*D1853*D1854</f>
        <v>0</v>
      </c>
    </row>
    <row r="1842" spans="3:6" x14ac:dyDescent="0.25">
      <c r="C1842" s="1" t="s">
        <v>27</v>
      </c>
      <c r="D1842" s="164">
        <f>IF(AND(E1823=0,E1825=0,E1826=0,E1827=0,E1828=0,E1829=0,,E1832=0),0,(AVERAGE(E1825:E1828)*((E1829+E1832)/2)*E1823))</f>
        <v>15</v>
      </c>
      <c r="E1842" s="162">
        <f>IF(D1842=0,0,IF(D1842&lt;'Integration Inputs'!$D$78,'Integration Inputs'!$C$91*SUM('Integration Inputs'!$C$65:$H$65),IF(D1842&lt;'Integration Inputs'!$F$78,'Integration Inputs'!$D$91*SUM('Integration Inputs'!$C$65:$H$65),'Integration Inputs'!$E$91*SUM('Integration Inputs'!$C$65:$H$65))))</f>
        <v>0.85186978454503848</v>
      </c>
      <c r="F1842" s="162">
        <f>E1842*D1853*D1854</f>
        <v>0</v>
      </c>
    </row>
    <row r="1843" spans="3:6" x14ac:dyDescent="0.25">
      <c r="C1843" s="1" t="s">
        <v>28</v>
      </c>
      <c r="D1843" s="164">
        <f>IF(E1831=0,0,E1831)</f>
        <v>5</v>
      </c>
      <c r="E1843" s="162">
        <f>IF(D1843=0,0,IF(D1843&lt;'Integration Inputs'!$D$79,'Integration Inputs'!$C$91*SUM('Integration Inputs'!$C$66:$H$66),IF(D1843&lt;'Integration Inputs'!$F$79,'Integration Inputs'!$D$91*SUM('Integration Inputs'!$C$66:$H$66),'Integration Inputs'!$E$91*SUM('Integration Inputs'!$C$66:$H$66))))</f>
        <v>1.4591495114608914</v>
      </c>
      <c r="F1843" s="162">
        <f>E1843*D1853*D1854</f>
        <v>0</v>
      </c>
    </row>
    <row r="1844" spans="3:6" x14ac:dyDescent="0.25">
      <c r="C1844" s="1" t="s">
        <v>29</v>
      </c>
      <c r="D1844" s="164">
        <f>IF(AND(E1834=0,E1830=0),0,E1834*E1830)</f>
        <v>3</v>
      </c>
      <c r="E1844" s="162">
        <f>IF(D1844=0,0,IF(D1844&lt;'Integration Inputs'!$D$80,'Integration Inputs'!$C$91*SUM('Integration Inputs'!$C$67:$H$67),IF(D1844&lt;'Integration Inputs'!$F$80,'Integration Inputs'!$D$91*SUM('Integration Inputs'!$C$67:$H$67),'Integration Inputs'!$E$91*SUM('Integration Inputs'!$C$67:$H$67))))</f>
        <v>0</v>
      </c>
      <c r="F1844" s="162">
        <f>E1844*D1853*D1854</f>
        <v>0</v>
      </c>
    </row>
    <row r="1845" spans="3:6" x14ac:dyDescent="0.25">
      <c r="C1845" s="1" t="s">
        <v>30</v>
      </c>
      <c r="D1845" s="164">
        <f>IF(AND(E1829=0,E1832=0,E1833=0),0,E1833*((E1829+E1832)/2)*3)</f>
        <v>45</v>
      </c>
      <c r="E1845" s="162">
        <f>IF(D1845=0,0,IF(D1845&lt;'Integration Inputs'!$D$81,'Integration Inputs'!$C$91*SUM('Integration Inputs'!$C$68:$H$68),IF(D1845&lt;'Integration Inputs'!$F$81,'Integration Inputs'!$D$91*SUM('Integration Inputs'!$C$68:$H$68),'Integration Inputs'!$E$91*SUM('Integration Inputs'!$C$68:$H$68))))</f>
        <v>0</v>
      </c>
      <c r="F1845" s="162">
        <f>E1845*D1853*D1854</f>
        <v>0</v>
      </c>
    </row>
    <row r="1846" spans="3:6" x14ac:dyDescent="0.25">
      <c r="C1846" s="1" t="s">
        <v>31</v>
      </c>
      <c r="D1846" s="164">
        <f>IF(AND(E1832=0,E1835=0),0,E1835*E1832*3)</f>
        <v>15</v>
      </c>
      <c r="E1846" s="162">
        <f>IF(D1846=0,0,IF(D1846&lt;'Integration Inputs'!$D$82,'Integration Inputs'!$C$91*SUM('Integration Inputs'!$C$69:$H$69),IF(D1846&lt;'Integration Inputs'!$F$82,'Integration Inputs'!$D$91*SUM('Integration Inputs'!$C$69:$H$69),'Integration Inputs'!$E$91*SUM('Integration Inputs'!$C$69:$H$69))))</f>
        <v>0</v>
      </c>
      <c r="F1846" s="162">
        <f>E1846*D1853*D1854</f>
        <v>0</v>
      </c>
    </row>
    <row r="1847" spans="3:6" x14ac:dyDescent="0.25">
      <c r="C1847" s="39" t="s">
        <v>32</v>
      </c>
      <c r="D1847" s="168">
        <f>IF(AND(E1832=0,E1836=0),0,(E1836*E1832*5))</f>
        <v>125</v>
      </c>
      <c r="E1847" s="169">
        <f>IF(D1847=0,0,IF(D1847&lt;'Integration Inputs'!$D$83,'Integration Inputs'!$C$91*SUM('Integration Inputs'!$C$70:$H$70),IF(D1847&lt;'Integration Inputs'!$F$83,'Integration Inputs'!$D$91*SUM('Integration Inputs'!$C$70:$H$70),'Integration Inputs'!$E$91*SUM('Integration Inputs'!$C$70:$H$70))))</f>
        <v>0</v>
      </c>
      <c r="F1847" s="169">
        <f>E1847*D1853*D1854</f>
        <v>0</v>
      </c>
    </row>
    <row r="1848" spans="3:6" x14ac:dyDescent="0.25">
      <c r="C1848" s="1" t="s">
        <v>40</v>
      </c>
      <c r="D1848" s="164">
        <f>SUM(D1840:D1841)</f>
        <v>30</v>
      </c>
      <c r="E1848" s="162">
        <f>SUM(E1840:E1841)</f>
        <v>15.942614266471008</v>
      </c>
      <c r="F1848" s="162">
        <f>SUM(F1840:F1841)</f>
        <v>0</v>
      </c>
    </row>
    <row r="1849" spans="3:6" x14ac:dyDescent="0.25">
      <c r="C1849" s="1" t="s">
        <v>41</v>
      </c>
      <c r="D1849" s="164">
        <f>SUM(D1842:D1843)</f>
        <v>20</v>
      </c>
      <c r="E1849" s="162">
        <f>SUM(E1842:E1843)</f>
        <v>2.3110192960059299</v>
      </c>
      <c r="F1849" s="162">
        <f>SUM(F1842:F1843)</f>
        <v>0</v>
      </c>
    </row>
    <row r="1850" spans="3:6" x14ac:dyDescent="0.25">
      <c r="C1850" s="39" t="s">
        <v>42</v>
      </c>
      <c r="D1850" s="168">
        <f>SUM(D1844:D1847)</f>
        <v>188</v>
      </c>
      <c r="E1850" s="169">
        <f>SUM(E1844:E1847)</f>
        <v>0</v>
      </c>
      <c r="F1850" s="169">
        <f>SUM(F1844:F1847)</f>
        <v>0</v>
      </c>
    </row>
    <row r="1851" spans="3:6" x14ac:dyDescent="0.25">
      <c r="D1851" s="164"/>
      <c r="E1851" s="162">
        <f>SUM(E1840:E1847)</f>
        <v>18.253633562476935</v>
      </c>
      <c r="F1851" s="162">
        <f>SUM(F1840:F1847)</f>
        <v>0</v>
      </c>
    </row>
    <row r="1852" spans="3:6" ht="15.6" x14ac:dyDescent="0.3">
      <c r="C1852" s="171" t="s">
        <v>43</v>
      </c>
      <c r="D1852" s="172">
        <f>(AVERAGE(E1825:E1828)*((E1824*5)+(E1824*E1832))+((AVERAGE(E1825:E1828)*((E1829+E1832)/2)*E1823)+(E1831))+((E1834*E1830)+(E1833*((E1829+E1832)/2)*3)+(E1835*E1832*3)+(E1836*E1832*5)))/3</f>
        <v>79.333333333333329</v>
      </c>
    </row>
    <row r="1853" spans="3:6" ht="14.4" x14ac:dyDescent="0.3">
      <c r="C1853" s="21" t="s">
        <v>228</v>
      </c>
      <c r="D1853" s="179"/>
    </row>
    <row r="1854" spans="3:6" x14ac:dyDescent="0.25">
      <c r="C1854" s="21" t="s">
        <v>229</v>
      </c>
      <c r="D1854" s="185"/>
    </row>
    <row r="1855" spans="3:6" ht="15.6" x14ac:dyDescent="0.3">
      <c r="C1855" s="171" t="s">
        <v>230</v>
      </c>
      <c r="D1855" s="172">
        <f>D1852*D1853*D1854</f>
        <v>0</v>
      </c>
      <c r="E1855" s="176">
        <f>SUM(F1840:F1847)</f>
        <v>0</v>
      </c>
      <c r="F1855" s="25" t="s">
        <v>231</v>
      </c>
    </row>
    <row r="1857" spans="2:7" x14ac:dyDescent="0.25">
      <c r="B1857" s="1" t="str">
        <f>LEFT(B1820,2)+1&amp;")."</f>
        <v>51).</v>
      </c>
      <c r="C1857" s="148"/>
      <c r="D1857" s="149"/>
      <c r="E1857" s="149"/>
      <c r="F1857" s="149"/>
      <c r="G1857" s="149"/>
    </row>
    <row r="1858" spans="2:7" x14ac:dyDescent="0.25">
      <c r="C1858" s="152" t="s">
        <v>164</v>
      </c>
      <c r="D1858" s="152"/>
      <c r="E1858" s="153"/>
      <c r="F1858" s="153"/>
      <c r="G1858" s="153"/>
    </row>
    <row r="1859" spans="2:7" ht="17.399999999999999" x14ac:dyDescent="0.3">
      <c r="C1859" s="26" t="s">
        <v>170</v>
      </c>
      <c r="D1859" s="156" t="s">
        <v>311</v>
      </c>
      <c r="E1859" s="157"/>
    </row>
    <row r="1860" spans="2:7" x14ac:dyDescent="0.25">
      <c r="C1860" s="21" t="s">
        <v>174</v>
      </c>
      <c r="D1860" s="59" t="s">
        <v>175</v>
      </c>
      <c r="E1860" s="1">
        <f>IF(D1860=$I$8,$J$8,IF(D1860=$I$9,$J$9,IF(D1860=$I$10,$J$10,0)))</f>
        <v>3</v>
      </c>
    </row>
    <row r="1861" spans="2:7" x14ac:dyDescent="0.25">
      <c r="C1861" s="21" t="s">
        <v>177</v>
      </c>
      <c r="D1861" s="59" t="s">
        <v>178</v>
      </c>
      <c r="E1861" s="1">
        <f>IF(D1861=$I$13,$J$13,IF(D1861=$I$14,$J$14,IF(D1861=$I$15,$J$15,0)))</f>
        <v>1</v>
      </c>
    </row>
    <row r="1862" spans="2:7" x14ac:dyDescent="0.25">
      <c r="C1862" s="21" t="s">
        <v>179</v>
      </c>
      <c r="D1862" s="59" t="s">
        <v>180</v>
      </c>
      <c r="E1862" s="1">
        <f>IF(D1862=$I$18,$J$18,IF(D1862=$I$19,$J$19,IF(D1862=$I$20,$J$20,0)))</f>
        <v>1</v>
      </c>
    </row>
    <row r="1863" spans="2:7" x14ac:dyDescent="0.25">
      <c r="C1863" s="21" t="s">
        <v>183</v>
      </c>
      <c r="D1863" s="59" t="s">
        <v>180</v>
      </c>
      <c r="E1863" s="1">
        <f>IF(D1863=$I$18,$J$18,IF(D1863=$I$19,$J$19,IF(D1863=$I$20,$J$20,0)))</f>
        <v>1</v>
      </c>
    </row>
    <row r="1864" spans="2:7" x14ac:dyDescent="0.25">
      <c r="C1864" s="21" t="s">
        <v>185</v>
      </c>
      <c r="D1864" s="59" t="s">
        <v>180</v>
      </c>
      <c r="E1864" s="1">
        <f>IF(D1864=$I$18,$J$18,IF(D1864=$I$19,$J$19,IF(D1864=$I$20,$J$20,0)))</f>
        <v>1</v>
      </c>
    </row>
    <row r="1865" spans="2:7" x14ac:dyDescent="0.25">
      <c r="C1865" s="21" t="s">
        <v>189</v>
      </c>
      <c r="D1865" s="59" t="s">
        <v>180</v>
      </c>
      <c r="E1865" s="1">
        <f>IF(D1865=$I$18,$J$18,IF(D1865=$I$19,$J$19,IF(D1865=$I$20,$J$20,0)))</f>
        <v>1</v>
      </c>
    </row>
    <row r="1866" spans="2:7" x14ac:dyDescent="0.25">
      <c r="C1866" s="21" t="s">
        <v>192</v>
      </c>
      <c r="D1866" s="59" t="s">
        <v>224</v>
      </c>
      <c r="E1866" s="1">
        <f>IF(D1866=$I$30,$J$30,IF(D1866=$I$31,$J$31,IF(D1866=$I$32,$J$32,0)))</f>
        <v>3</v>
      </c>
    </row>
    <row r="1867" spans="2:7" x14ac:dyDescent="0.25">
      <c r="C1867" s="21" t="s">
        <v>194</v>
      </c>
      <c r="D1867" s="59" t="s">
        <v>225</v>
      </c>
      <c r="E1867" s="1">
        <f>IF(D1867=$L$30,$M$30,IF(D1867=$L$31,$M$31,IF(D1867=$L$32,$M$32,0)))</f>
        <v>3</v>
      </c>
    </row>
    <row r="1868" spans="2:7" x14ac:dyDescent="0.25">
      <c r="C1868" s="21" t="s">
        <v>198</v>
      </c>
      <c r="D1868" s="59" t="s">
        <v>225</v>
      </c>
      <c r="E1868" s="1">
        <f>IF(D1868=$L$30,$M$30,IF(D1868=$L$31,$M$31,IF(D1868=$L$32,$M$32,0)))</f>
        <v>3</v>
      </c>
    </row>
    <row r="1869" spans="2:7" x14ac:dyDescent="0.25">
      <c r="C1869" s="21" t="s">
        <v>200</v>
      </c>
      <c r="D1869" s="59" t="s">
        <v>214</v>
      </c>
      <c r="E1869" s="1">
        <f>IF(D1869=$I$23,$J$23,IF(D1869=$I$24,$J$24,IF(D1869=$I$25,$J$25,IF(D1869=$I$26,$J$26,IF(D1869=$I$27,$J$27,0)))))</f>
        <v>3</v>
      </c>
    </row>
    <row r="1870" spans="2:7" x14ac:dyDescent="0.25">
      <c r="C1870" s="21" t="s">
        <v>203</v>
      </c>
      <c r="D1870" s="59" t="s">
        <v>188</v>
      </c>
      <c r="E1870" s="1">
        <f>IF(D1870=$L$13,$M$13,IF(D1870=$L$14,$M$14,IF(D1870=$L$15,$M$15,0)))</f>
        <v>3</v>
      </c>
    </row>
    <row r="1871" spans="2:7" x14ac:dyDescent="0.25">
      <c r="C1871" s="21" t="s">
        <v>206</v>
      </c>
      <c r="D1871" s="59" t="s">
        <v>173</v>
      </c>
      <c r="E1871" s="1">
        <f>IF(D1871=$L$8,$M$8,IF(D1871=$L$9,$M$9,IF(D1871=$L$10,$M$10,0)))</f>
        <v>3</v>
      </c>
    </row>
    <row r="1872" spans="2:7" x14ac:dyDescent="0.25">
      <c r="C1872" s="21" t="s">
        <v>207</v>
      </c>
      <c r="D1872" s="59" t="s">
        <v>199</v>
      </c>
      <c r="E1872" s="1">
        <f>IF(D1872=$L$18,$M$18,IF(D1872=$L$19,$M$19,IF(D1872=$L$20,$M$20,0)))</f>
        <v>1</v>
      </c>
    </row>
    <row r="1873" spans="3:6" x14ac:dyDescent="0.25">
      <c r="C1873" s="21" t="s">
        <v>210</v>
      </c>
      <c r="D1873" s="59" t="s">
        <v>211</v>
      </c>
      <c r="E1873" s="1">
        <f>IF(D1873=$L$23,$M$23,IF(D1873=$L$24,$M$24,IF(D1873=$L$25,$M$25,0)))</f>
        <v>3</v>
      </c>
    </row>
    <row r="1876" spans="3:6" x14ac:dyDescent="0.25">
      <c r="E1876" s="39" t="s">
        <v>217</v>
      </c>
      <c r="F1876" s="1" t="s">
        <v>218</v>
      </c>
    </row>
    <row r="1877" spans="3:6" x14ac:dyDescent="0.25">
      <c r="C1877" s="26" t="s">
        <v>25</v>
      </c>
      <c r="D1877" s="161">
        <f>IF(AND(E1861=0,E1862=0,E1863=0,E1864=0,E1865=0),0,E1861*5*(AVERAGE(E1862:E1865)))</f>
        <v>5</v>
      </c>
      <c r="E1877" s="162">
        <f>IF(D1877=0,0,IF(D1877&lt;'Integration Inputs'!$D$76,'Integration Inputs'!$C$91*SUM('Integration Inputs'!$C$63:$H$63),IF(D1877&lt;'Integration Inputs'!$F$76,'Integration Inputs'!$D$91*SUM('Integration Inputs'!$C$63:$H$63),'Integration Inputs'!$E$91*SUM('Integration Inputs'!C$63:H$63))))</f>
        <v>12.651149969844976</v>
      </c>
      <c r="F1877" s="163">
        <f>E1877*D1890*D1891</f>
        <v>0</v>
      </c>
    </row>
    <row r="1878" spans="3:6" x14ac:dyDescent="0.25">
      <c r="C1878" s="1" t="s">
        <v>26</v>
      </c>
      <c r="D1878" s="164">
        <f>IF(AND(E1861=0,E1862=0,E1869=0),0,E1861*E1869*(AVERAGE(E1862:E1865)))</f>
        <v>3</v>
      </c>
      <c r="E1878" s="162">
        <f>IF(D1878=0,0,IF(D1878&lt;'Integration Inputs'!$D$77,'Integration Inputs'!$C$91*SUM('Integration Inputs'!$C$64:$H$64),IF(D1878&lt;'Integration Inputs'!$F$77,'Integration Inputs'!$D$91*SUM('Integration Inputs'!$C$64:$H$64),'Integration Inputs'!$E$91*SUM('Integration Inputs'!$C$64:$H$64))))</f>
        <v>3.2914642966260312</v>
      </c>
      <c r="F1878" s="162">
        <f>E1878*D1890*D1891</f>
        <v>0</v>
      </c>
    </row>
    <row r="1879" spans="3:6" x14ac:dyDescent="0.25">
      <c r="C1879" s="1" t="s">
        <v>27</v>
      </c>
      <c r="D1879" s="164">
        <f>IF(AND(E1860=0,E1862=0,E1863=0,E1864=0,E1865=0,E1866=0,,E1869=0),0,(AVERAGE(E1862:E1865)*((E1866+E1869)/2)*E1860))</f>
        <v>9</v>
      </c>
      <c r="E1879" s="162">
        <f>IF(D1879=0,0,IF(D1879&lt;'Integration Inputs'!$D$78,'Integration Inputs'!$C$91*SUM('Integration Inputs'!$C$65:$H$65),IF(D1879&lt;'Integration Inputs'!$F$78,'Integration Inputs'!$D$91*SUM('Integration Inputs'!$C$65:$H$65),'Integration Inputs'!$E$91*SUM('Integration Inputs'!$C$65:$H$65))))</f>
        <v>0.85186978454503848</v>
      </c>
      <c r="F1879" s="162">
        <f>E1879*D1890*D1891</f>
        <v>0</v>
      </c>
    </row>
    <row r="1880" spans="3:6" x14ac:dyDescent="0.25">
      <c r="C1880" s="1" t="s">
        <v>223</v>
      </c>
      <c r="D1880" s="164">
        <f>IF(E1868=0,0,E1868)</f>
        <v>3</v>
      </c>
      <c r="E1880" s="162">
        <f>IF(D1880=0,0,IF(D1880&lt;'Integration Inputs'!$D$79,'Integration Inputs'!$C$91*SUM('Integration Inputs'!$C$66:$H$66),IF(D1880&lt;'Integration Inputs'!$F$79,'Integration Inputs'!$D$91*SUM('Integration Inputs'!$C$66:$H$66),'Integration Inputs'!$E$91*SUM('Integration Inputs'!$C$66:$H$66))))</f>
        <v>1.4591495114608914</v>
      </c>
      <c r="F1880" s="162">
        <f>E1880*D1890*D1891</f>
        <v>0</v>
      </c>
    </row>
    <row r="1881" spans="3:6" x14ac:dyDescent="0.25">
      <c r="C1881" s="1" t="s">
        <v>29</v>
      </c>
      <c r="D1881" s="164">
        <f>IF(AND(E1871=0,E1867=0),0,E1871*E1867)</f>
        <v>9</v>
      </c>
      <c r="E1881" s="162">
        <f>IF(D1881=0,0,IF(D1881&lt;'Integration Inputs'!$D$80,'Integration Inputs'!$C$91*SUM('Integration Inputs'!$C$67:$H$67),IF(D1881&lt;'Integration Inputs'!$F$80,'Integration Inputs'!$D$91*SUM('Integration Inputs'!$C$67:$H$67),'Integration Inputs'!$E$91*SUM('Integration Inputs'!$C$67:$H$67))))</f>
        <v>0</v>
      </c>
      <c r="F1881" s="162">
        <f>E1881*D1890*D1891</f>
        <v>0</v>
      </c>
    </row>
    <row r="1882" spans="3:6" x14ac:dyDescent="0.25">
      <c r="C1882" s="1" t="s">
        <v>30</v>
      </c>
      <c r="D1882" s="164">
        <f>IF(AND(E1866=0,E1869=0,E1870=0),0,E1870*((E1866+E1869)/2)*3)</f>
        <v>27</v>
      </c>
      <c r="E1882" s="162">
        <f>IF(D1882=0,0,IF(D1882&lt;'Integration Inputs'!$D$81,'Integration Inputs'!$C$91*SUM('Integration Inputs'!$C$68:$H$68),IF(D1882&lt;'Integration Inputs'!$F$81,'Integration Inputs'!$D$91*SUM('Integration Inputs'!$C$68:$H$68),'Integration Inputs'!$E$91*SUM('Integration Inputs'!$C$68:$H$68))))</f>
        <v>0</v>
      </c>
      <c r="F1882" s="162">
        <f>E1882*D1890*D1891</f>
        <v>0</v>
      </c>
    </row>
    <row r="1883" spans="3:6" x14ac:dyDescent="0.25">
      <c r="C1883" s="1" t="s">
        <v>31</v>
      </c>
      <c r="D1883" s="164">
        <f>IF(AND(E1869=0,E1872=0),0,E1872*E1869*3)</f>
        <v>9</v>
      </c>
      <c r="E1883" s="162">
        <f>IF(D1883=0,0,IF(D1883&lt;'Integration Inputs'!$D$82,'Integration Inputs'!$C$91*SUM('Integration Inputs'!$C$69:$H$69),IF(D1883&lt;'Integration Inputs'!$F$82,'Integration Inputs'!$D$91*SUM('Integration Inputs'!$C$69:$H$69),'Integration Inputs'!$E$91*SUM('Integration Inputs'!$C$69:$H$69))))</f>
        <v>0</v>
      </c>
      <c r="F1883" s="162">
        <f>E1883*D1890*D1891</f>
        <v>0</v>
      </c>
    </row>
    <row r="1884" spans="3:6" x14ac:dyDescent="0.25">
      <c r="C1884" s="39" t="s">
        <v>32</v>
      </c>
      <c r="D1884" s="168">
        <f>IF(AND(E1869=0,E1873=0),0,(E1873*E1869*5))</f>
        <v>45</v>
      </c>
      <c r="E1884" s="169">
        <f>IF(D1884=0,0,IF(D1884&lt;'Integration Inputs'!$D$83,'Integration Inputs'!$C$91*SUM('Integration Inputs'!$C$70:$H$70),IF(D1884&lt;'Integration Inputs'!$F$83,'Integration Inputs'!$D$91*SUM('Integration Inputs'!$C$70:$H$70),'Integration Inputs'!$E$91*SUM('Integration Inputs'!$C$70:$H$70))))</f>
        <v>0</v>
      </c>
      <c r="F1884" s="169">
        <f>E1884*D1890*D1891</f>
        <v>0</v>
      </c>
    </row>
    <row r="1885" spans="3:6" x14ac:dyDescent="0.25">
      <c r="C1885" s="1" t="s">
        <v>40</v>
      </c>
      <c r="D1885" s="164">
        <f>SUM(D1877:D1878)</f>
        <v>8</v>
      </c>
      <c r="E1885" s="162">
        <f>SUM(E1877:E1878)</f>
        <v>15.942614266471008</v>
      </c>
      <c r="F1885" s="162">
        <f>SUM(F1877:F1878)</f>
        <v>0</v>
      </c>
    </row>
    <row r="1886" spans="3:6" x14ac:dyDescent="0.25">
      <c r="C1886" s="1" t="s">
        <v>41</v>
      </c>
      <c r="D1886" s="164">
        <f>SUM(D1879:D1880)</f>
        <v>12</v>
      </c>
      <c r="E1886" s="162">
        <f>SUM(E1879:E1880)</f>
        <v>2.3110192960059299</v>
      </c>
      <c r="F1886" s="162">
        <f>SUM(F1879:F1880)</f>
        <v>0</v>
      </c>
    </row>
    <row r="1887" spans="3:6" x14ac:dyDescent="0.25">
      <c r="C1887" s="39" t="s">
        <v>42</v>
      </c>
      <c r="D1887" s="168">
        <f>SUM(D1881:D1884)</f>
        <v>90</v>
      </c>
      <c r="E1887" s="169">
        <f>SUM(E1881:E1884)</f>
        <v>0</v>
      </c>
      <c r="F1887" s="169">
        <f>SUM(F1881:F1884)</f>
        <v>0</v>
      </c>
    </row>
    <row r="1888" spans="3:6" x14ac:dyDescent="0.25">
      <c r="D1888" s="164"/>
      <c r="E1888" s="162">
        <f>SUM(E1877:E1884)</f>
        <v>18.253633562476935</v>
      </c>
      <c r="F1888" s="162">
        <f>SUM(F1877:F1884)</f>
        <v>0</v>
      </c>
    </row>
    <row r="1889" spans="2:7" ht="15.6" x14ac:dyDescent="0.3">
      <c r="C1889" s="171" t="s">
        <v>43</v>
      </c>
      <c r="D1889" s="172">
        <f>(AVERAGE(E1862:E1865)*((E1861*5)+(E1861*E1869))+((AVERAGE(E1862:E1865)*((E1866+E1869)/2)*E1860)+(E1868))+((E1871*E1867)+(E1870*((E1866+E1869)/2)*3)+(E1872*E1869*3)+(E1873*E1869*5)))/3</f>
        <v>36.666666666666664</v>
      </c>
    </row>
    <row r="1890" spans="2:7" ht="14.4" x14ac:dyDescent="0.3">
      <c r="C1890" s="21" t="s">
        <v>228</v>
      </c>
      <c r="D1890" s="174"/>
    </row>
    <row r="1891" spans="2:7" x14ac:dyDescent="0.25">
      <c r="C1891" s="21" t="s">
        <v>229</v>
      </c>
      <c r="D1891" s="175"/>
    </row>
    <row r="1892" spans="2:7" ht="15.6" x14ac:dyDescent="0.3">
      <c r="C1892" s="171" t="s">
        <v>230</v>
      </c>
      <c r="D1892" s="172">
        <f>D1889*D1890*D1891</f>
        <v>0</v>
      </c>
      <c r="E1892" s="176">
        <f>SUM(F1877:F1884)</f>
        <v>0</v>
      </c>
      <c r="F1892" s="25" t="s">
        <v>231</v>
      </c>
    </row>
    <row r="1893" spans="2:7" ht="15.6" x14ac:dyDescent="0.3">
      <c r="C1893" s="178"/>
      <c r="D1893" s="172"/>
    </row>
    <row r="1894" spans="2:7" x14ac:dyDescent="0.25">
      <c r="B1894" s="1" t="str">
        <f>LEFT(B1857,2)+1&amp;")."</f>
        <v>52).</v>
      </c>
      <c r="C1894" s="149"/>
      <c r="D1894" s="149"/>
      <c r="E1894" s="149"/>
      <c r="F1894" s="149"/>
      <c r="G1894" s="149"/>
    </row>
    <row r="1895" spans="2:7" x14ac:dyDescent="0.25">
      <c r="C1895" s="152" t="s">
        <v>164</v>
      </c>
      <c r="D1895" s="152" t="s">
        <v>312</v>
      </c>
      <c r="E1895" s="153"/>
      <c r="F1895" s="153"/>
      <c r="G1895" s="153"/>
    </row>
    <row r="1896" spans="2:7" ht="17.399999999999999" x14ac:dyDescent="0.3">
      <c r="C1896" s="26" t="s">
        <v>170</v>
      </c>
      <c r="D1896" s="156" t="s">
        <v>313</v>
      </c>
      <c r="E1896" s="157"/>
    </row>
    <row r="1897" spans="2:7" x14ac:dyDescent="0.25">
      <c r="C1897" s="21" t="s">
        <v>174</v>
      </c>
      <c r="D1897" s="59" t="s">
        <v>168</v>
      </c>
      <c r="E1897" s="1">
        <f>IF(D1897=$I$8,$J$8,IF(D1897=$I$9,$J$9,IF(D1897=$I$10,$J$10,0)))</f>
        <v>1</v>
      </c>
    </row>
    <row r="1898" spans="2:7" x14ac:dyDescent="0.25">
      <c r="C1898" s="21" t="s">
        <v>177</v>
      </c>
      <c r="D1898" s="59" t="s">
        <v>178</v>
      </c>
      <c r="E1898" s="1">
        <f>IF(D1898=$I$13,$J$13,IF(D1898=$I$14,$J$14,IF(D1898=$I$15,$J$15,0)))</f>
        <v>1</v>
      </c>
    </row>
    <row r="1899" spans="2:7" x14ac:dyDescent="0.25">
      <c r="C1899" s="21" t="s">
        <v>179</v>
      </c>
      <c r="D1899" s="59" t="s">
        <v>204</v>
      </c>
      <c r="E1899" s="1">
        <f>IF(D1899=$I$18,$J$18,IF(D1899=$I$19,$J$19,IF(D1899=$I$20,$J$20,0)))</f>
        <v>5</v>
      </c>
    </row>
    <row r="1900" spans="2:7" x14ac:dyDescent="0.25">
      <c r="C1900" s="21" t="s">
        <v>183</v>
      </c>
      <c r="D1900" s="59" t="s">
        <v>204</v>
      </c>
      <c r="E1900" s="1">
        <f>IF(D1900=$I$18,$J$18,IF(D1900=$I$19,$J$19,IF(D1900=$I$20,$J$20,0)))</f>
        <v>5</v>
      </c>
    </row>
    <row r="1901" spans="2:7" x14ac:dyDescent="0.25">
      <c r="C1901" s="21" t="s">
        <v>185</v>
      </c>
      <c r="D1901" s="59" t="s">
        <v>186</v>
      </c>
      <c r="E1901" s="1">
        <f>IF(D1901=$I$18,$J$18,IF(D1901=$I$19,$J$19,IF(D1901=$I$20,$J$20,0)))</f>
        <v>3</v>
      </c>
    </row>
    <row r="1902" spans="2:7" x14ac:dyDescent="0.25">
      <c r="C1902" s="21" t="s">
        <v>189</v>
      </c>
      <c r="D1902" s="59" t="s">
        <v>186</v>
      </c>
      <c r="E1902" s="1">
        <f>IF(D1902=$I$18,$J$18,IF(D1902=$I$19,$J$19,IF(D1902=$I$20,$J$20,0)))</f>
        <v>3</v>
      </c>
    </row>
    <row r="1903" spans="2:7" x14ac:dyDescent="0.25">
      <c r="C1903" s="21" t="s">
        <v>192</v>
      </c>
      <c r="D1903" s="59" t="s">
        <v>193</v>
      </c>
      <c r="E1903" s="1">
        <f>IF(D1903=$I$30,$J$30,IF(D1903=$I$31,$J$31,IF(D1903=$I$32,$J$32,0)))</f>
        <v>1</v>
      </c>
    </row>
    <row r="1904" spans="2:7" x14ac:dyDescent="0.25">
      <c r="C1904" s="21" t="s">
        <v>194</v>
      </c>
      <c r="D1904" s="59" t="s">
        <v>195</v>
      </c>
      <c r="E1904" s="1">
        <f>IF(D1904=$L$30,$M$30,IF(D1904=$L$31,$M$31,IF(D1904=$L$32,$M$32,0)))</f>
        <v>1</v>
      </c>
    </row>
    <row r="1905" spans="3:7" x14ac:dyDescent="0.25">
      <c r="C1905" s="21" t="s">
        <v>198</v>
      </c>
      <c r="D1905" s="59" t="s">
        <v>195</v>
      </c>
      <c r="E1905" s="1">
        <f>IF(D1905=$L$30,$M$30,IF(D1905=$L$31,$M$31,IF(D1905=$L$32,$M$32,0)))</f>
        <v>1</v>
      </c>
    </row>
    <row r="1906" spans="3:7" ht="13.8" x14ac:dyDescent="0.3">
      <c r="C1906" s="21" t="s">
        <v>200</v>
      </c>
      <c r="D1906" s="59" t="s">
        <v>201</v>
      </c>
      <c r="E1906" s="1">
        <f>IF(D1906=$I$23,$J$23,IF(D1906=$I$24,$J$24,IF(D1906=$I$25,$J$25,IF(D1906=$I$26,$J$26,IF(D1906=$I$27,$J$27,0)))))</f>
        <v>1</v>
      </c>
      <c r="F1906" s="1">
        <v>5.6</v>
      </c>
      <c r="G1906" s="186"/>
    </row>
    <row r="1907" spans="3:7" x14ac:dyDescent="0.25">
      <c r="C1907" s="21" t="s">
        <v>203</v>
      </c>
      <c r="D1907" s="59" t="s">
        <v>184</v>
      </c>
      <c r="E1907" s="1">
        <f>IF(D1907=$L$13,$M$13,IF(D1907=$L$14,$M$14,IF(D1907=$L$15,$M$15,0)))</f>
        <v>1</v>
      </c>
    </row>
    <row r="1908" spans="3:7" x14ac:dyDescent="0.25">
      <c r="C1908" s="21" t="s">
        <v>206</v>
      </c>
      <c r="D1908" s="59" t="s">
        <v>176</v>
      </c>
      <c r="E1908" s="1">
        <f>IF(D1908=$L$8,$M$8,IF(D1908=$L$9,$M$9,IF(D1908=$L$10,$M$10,0)))</f>
        <v>5</v>
      </c>
    </row>
    <row r="1909" spans="3:7" x14ac:dyDescent="0.25">
      <c r="C1909" s="21" t="s">
        <v>207</v>
      </c>
      <c r="D1909" s="59" t="s">
        <v>199</v>
      </c>
      <c r="E1909" s="1">
        <f>IF(D1909=$L$18,$M$18,IF(D1909=$L$19,$M$19,IF(D1909=$L$20,$M$20,0)))</f>
        <v>1</v>
      </c>
    </row>
    <row r="1910" spans="3:7" x14ac:dyDescent="0.25">
      <c r="C1910" s="21" t="s">
        <v>210</v>
      </c>
      <c r="D1910" s="59" t="s">
        <v>213</v>
      </c>
      <c r="E1910" s="1">
        <f>IF(D1910=$L$23,$M$23,IF(D1910=$L$24,$M$24,IF(D1910=$L$25,$M$25,0)))</f>
        <v>1</v>
      </c>
      <c r="F1910" s="1" t="s">
        <v>314</v>
      </c>
    </row>
    <row r="1913" spans="3:7" x14ac:dyDescent="0.25">
      <c r="E1913" s="39" t="s">
        <v>217</v>
      </c>
      <c r="F1913" s="1" t="s">
        <v>218</v>
      </c>
    </row>
    <row r="1914" spans="3:7" x14ac:dyDescent="0.25">
      <c r="C1914" s="26" t="s">
        <v>25</v>
      </c>
      <c r="D1914" s="161">
        <f>IF(AND(E1898=0,E1899=0,E1900=0,E1901=0,E1902=0),0,E1898*5*(AVERAGE(E1899:E1902)))</f>
        <v>20</v>
      </c>
      <c r="E1914" s="162">
        <f>IF(D1914=0,0,IF(D1914&lt;'Integration Inputs'!$D$76,'Integration Inputs'!$C$91*SUM('Integration Inputs'!$C$63:$H$63),IF(D1914&lt;'Integration Inputs'!$F$76,'Integration Inputs'!$D$91*SUM('Integration Inputs'!$C$63:$H$63),'Integration Inputs'!$E$91*SUM('Integration Inputs'!C$63:H$63))))</f>
        <v>12.651149969844976</v>
      </c>
      <c r="F1914" s="163">
        <f>E1914*D1927*D1928</f>
        <v>0</v>
      </c>
    </row>
    <row r="1915" spans="3:7" x14ac:dyDescent="0.25">
      <c r="C1915" s="1" t="s">
        <v>26</v>
      </c>
      <c r="D1915" s="164">
        <f>IF(AND(E1898=0,E1899=0,E1906=0),0,E1898*E1906*(AVERAGE(E1899:E1902)))</f>
        <v>4</v>
      </c>
      <c r="E1915" s="162">
        <f>IF(D1915=0,0,IF(D1915&lt;'Integration Inputs'!$D$77,'Integration Inputs'!$C$91*SUM('Integration Inputs'!$C$64:$H$64),IF(D1915&lt;'Integration Inputs'!$F$77,'Integration Inputs'!$D$91*SUM('Integration Inputs'!$C$64:$H$64),'Integration Inputs'!$E$91*SUM('Integration Inputs'!$C$64:$H$64))))</f>
        <v>3.2914642966260312</v>
      </c>
      <c r="F1915" s="162">
        <f>E1915*D1927*D1928</f>
        <v>0</v>
      </c>
    </row>
    <row r="1916" spans="3:7" x14ac:dyDescent="0.25">
      <c r="C1916" s="1" t="s">
        <v>27</v>
      </c>
      <c r="D1916" s="164">
        <f>IF(AND(E1897=0,E1899=0,E1900=0,E1901=0,E1902=0,E1903=0,,E1906=0),0,(AVERAGE(E1899:E1902)*((E1903+E1906)/2)*E1897))</f>
        <v>4</v>
      </c>
      <c r="E1916" s="162">
        <f>IF(D1916=0,0,IF(D1916&lt;'Integration Inputs'!$D$78,'Integration Inputs'!$C$91*SUM('Integration Inputs'!$C$65:$H$65),IF(D1916&lt;'Integration Inputs'!$F$78,'Integration Inputs'!$D$91*SUM('Integration Inputs'!$C$65:$H$65),'Integration Inputs'!$E$91*SUM('Integration Inputs'!$C$65:$H$65))))</f>
        <v>0.85186978454503848</v>
      </c>
      <c r="F1916" s="162">
        <f>E1916*D1927*D1928</f>
        <v>0</v>
      </c>
    </row>
    <row r="1917" spans="3:7" x14ac:dyDescent="0.25">
      <c r="C1917" s="1" t="s">
        <v>28</v>
      </c>
      <c r="D1917" s="164">
        <f>IF(E1905=0,0,E1905)</f>
        <v>1</v>
      </c>
      <c r="E1917" s="162">
        <f>IF(D1917=0,0,IF(D1917&lt;'Integration Inputs'!$D$79,'Integration Inputs'!$C$91*SUM('Integration Inputs'!$C$66:$H$66),IF(D1917&lt;'Integration Inputs'!$F$79,'Integration Inputs'!$D$91*SUM('Integration Inputs'!$C$66:$H$66),'Integration Inputs'!$E$91*SUM('Integration Inputs'!$C$66:$H$66))))</f>
        <v>0.97276634097392756</v>
      </c>
      <c r="F1917" s="162">
        <f>E1917*D1927*D1928</f>
        <v>0</v>
      </c>
    </row>
    <row r="1918" spans="3:7" x14ac:dyDescent="0.25">
      <c r="C1918" s="1" t="s">
        <v>29</v>
      </c>
      <c r="D1918" s="164">
        <f>IF(AND(E1908=0,E1904=0),0,E1908*E1904)</f>
        <v>5</v>
      </c>
      <c r="E1918" s="162">
        <f>IF(D1918=0,0,IF(D1918&lt;'Integration Inputs'!$D$80,'Integration Inputs'!$C$91*SUM('Integration Inputs'!$C$67:$H$67),IF(D1918&lt;'Integration Inputs'!$F$80,'Integration Inputs'!$D$91*SUM('Integration Inputs'!$C$67:$H$67),'Integration Inputs'!$E$91*SUM('Integration Inputs'!$C$67:$H$67))))</f>
        <v>0</v>
      </c>
      <c r="F1918" s="162">
        <f>E1918*D1927*D1928</f>
        <v>0</v>
      </c>
    </row>
    <row r="1919" spans="3:7" x14ac:dyDescent="0.25">
      <c r="C1919" s="1" t="s">
        <v>30</v>
      </c>
      <c r="D1919" s="164">
        <f>IF(AND(E1903=0,E1906=0,E1907=0),0,E1907*((E1903+E1906)/2)*3)</f>
        <v>3</v>
      </c>
      <c r="E1919" s="162">
        <f>IF(D1919=0,0,IF(D1919&lt;'Integration Inputs'!$D$81,'Integration Inputs'!$C$91*SUM('Integration Inputs'!$C$68:$H$68),IF(D1919&lt;'Integration Inputs'!$F$81,'Integration Inputs'!$D$91*SUM('Integration Inputs'!$C$68:$H$68),'Integration Inputs'!$E$91*SUM('Integration Inputs'!$C$68:$H$68))))</f>
        <v>0</v>
      </c>
      <c r="F1919" s="162">
        <f>E1919*D1927*D1928</f>
        <v>0</v>
      </c>
    </row>
    <row r="1920" spans="3:7" x14ac:dyDescent="0.25">
      <c r="C1920" s="1" t="s">
        <v>31</v>
      </c>
      <c r="D1920" s="164">
        <f>IF(AND(E1906=0,E1909=0),0,E1909*E1906*3)</f>
        <v>3</v>
      </c>
      <c r="E1920" s="162">
        <f>IF(D1920=0,0,IF(D1920&lt;'Integration Inputs'!$D$82,'Integration Inputs'!$C$91*SUM('Integration Inputs'!$C$69:$H$69),IF(D1920&lt;'Integration Inputs'!$F$82,'Integration Inputs'!$D$91*SUM('Integration Inputs'!$C$69:$H$69),'Integration Inputs'!$E$91*SUM('Integration Inputs'!$C$69:$H$69))))</f>
        <v>0</v>
      </c>
      <c r="F1920" s="162">
        <f>E1920*D1927*D1928</f>
        <v>0</v>
      </c>
    </row>
    <row r="1921" spans="2:7" x14ac:dyDescent="0.25">
      <c r="C1921" s="39" t="s">
        <v>32</v>
      </c>
      <c r="D1921" s="168">
        <f>IF(AND(E1906=0,E1910=0),0,(E1910*E1906*5))</f>
        <v>5</v>
      </c>
      <c r="E1921" s="169">
        <f>IF(D1921=0,0,IF(D1921&lt;'Integration Inputs'!$D$83,'Integration Inputs'!$C$91*SUM('Integration Inputs'!$C$70:$H$70),IF(D1921&lt;'Integration Inputs'!$F$83,'Integration Inputs'!$D$91*SUM('Integration Inputs'!$C$70:$H$70),'Integration Inputs'!$E$91*SUM('Integration Inputs'!$C$70:$H$70))))</f>
        <v>0</v>
      </c>
      <c r="F1921" s="169">
        <f>E1921*D1927*D1928</f>
        <v>0</v>
      </c>
    </row>
    <row r="1922" spans="2:7" x14ac:dyDescent="0.25">
      <c r="C1922" s="1" t="s">
        <v>40</v>
      </c>
      <c r="D1922" s="164">
        <f>SUM(D1914:D1915)</f>
        <v>24</v>
      </c>
      <c r="E1922" s="162">
        <f>SUM(E1914:E1915)</f>
        <v>15.942614266471008</v>
      </c>
      <c r="F1922" s="162">
        <f>SUM(F1914:F1915)</f>
        <v>0</v>
      </c>
    </row>
    <row r="1923" spans="2:7" x14ac:dyDescent="0.25">
      <c r="C1923" s="1" t="s">
        <v>41</v>
      </c>
      <c r="D1923" s="164">
        <f>SUM(D1916:D1917)</f>
        <v>5</v>
      </c>
      <c r="E1923" s="162">
        <f>SUM(E1916:E1917)</f>
        <v>1.824636125518966</v>
      </c>
      <c r="F1923" s="162">
        <f>SUM(F1916:F1917)</f>
        <v>0</v>
      </c>
    </row>
    <row r="1924" spans="2:7" x14ac:dyDescent="0.25">
      <c r="C1924" s="39" t="s">
        <v>42</v>
      </c>
      <c r="D1924" s="168">
        <f>SUM(D1918:D1921)</f>
        <v>16</v>
      </c>
      <c r="E1924" s="169">
        <f>SUM(E1918:E1921)</f>
        <v>0</v>
      </c>
      <c r="F1924" s="169">
        <f>SUM(F1918:F1921)</f>
        <v>0</v>
      </c>
    </row>
    <row r="1925" spans="2:7" x14ac:dyDescent="0.25">
      <c r="D1925" s="164"/>
      <c r="E1925" s="162">
        <f>SUM(E1914:E1921)</f>
        <v>17.767250391989972</v>
      </c>
      <c r="F1925" s="162">
        <f>SUM(F1914:F1921)</f>
        <v>0</v>
      </c>
    </row>
    <row r="1926" spans="2:7" ht="15.6" x14ac:dyDescent="0.3">
      <c r="C1926" s="171" t="s">
        <v>43</v>
      </c>
      <c r="D1926" s="172">
        <f>(AVERAGE(E1899:E1902)*((E1898*5)+(E1898*E1906))+((AVERAGE(E1899:E1902)*((E1903+E1906)/2)*E1897)+(E1905))+((E1908*E1904)+(E1907*((E1903+E1906)/2)*3)+(E1909*E1906*3)+(E1910*E1906*5)))/3</f>
        <v>15</v>
      </c>
    </row>
    <row r="1927" spans="2:7" ht="14.4" x14ac:dyDescent="0.3">
      <c r="C1927" s="21" t="s">
        <v>228</v>
      </c>
      <c r="D1927" s="174"/>
    </row>
    <row r="1928" spans="2:7" x14ac:dyDescent="0.25">
      <c r="C1928" s="21" t="s">
        <v>229</v>
      </c>
      <c r="D1928" s="175"/>
    </row>
    <row r="1929" spans="2:7" ht="15.6" x14ac:dyDescent="0.3">
      <c r="C1929" s="171" t="s">
        <v>230</v>
      </c>
      <c r="D1929" s="172">
        <f>D1926*D1927*D1928</f>
        <v>0</v>
      </c>
      <c r="E1929" s="176">
        <f>SUM(F1914:F1921)</f>
        <v>0</v>
      </c>
      <c r="F1929" s="25" t="s">
        <v>231</v>
      </c>
    </row>
    <row r="1930" spans="2:7" ht="15.6" x14ac:dyDescent="0.3">
      <c r="C1930" s="178"/>
      <c r="D1930" s="172"/>
    </row>
    <row r="1931" spans="2:7" x14ac:dyDescent="0.25">
      <c r="B1931" s="1" t="str">
        <f>LEFT(B1894,2)+1&amp;")."</f>
        <v>53).</v>
      </c>
      <c r="C1931" s="149"/>
      <c r="D1931" s="149"/>
      <c r="E1931" s="149"/>
      <c r="F1931" s="149"/>
      <c r="G1931" s="149"/>
    </row>
    <row r="1932" spans="2:7" x14ac:dyDescent="0.25">
      <c r="C1932" s="152" t="s">
        <v>164</v>
      </c>
      <c r="D1932" s="152"/>
      <c r="E1932" s="153"/>
      <c r="F1932" s="153"/>
      <c r="G1932" s="153"/>
    </row>
    <row r="1933" spans="2:7" ht="17.399999999999999" x14ac:dyDescent="0.3">
      <c r="C1933" s="26" t="s">
        <v>170</v>
      </c>
      <c r="D1933" s="156" t="s">
        <v>315</v>
      </c>
      <c r="E1933" s="187" t="s">
        <v>316</v>
      </c>
    </row>
    <row r="1934" spans="2:7" x14ac:dyDescent="0.25">
      <c r="C1934" s="21" t="s">
        <v>174</v>
      </c>
      <c r="D1934" s="59" t="s">
        <v>175</v>
      </c>
      <c r="E1934" s="1">
        <f>IF(D1934=$I$8,$J$8,IF(D1934=$I$9,$J$9,IF(D1934=$I$10,$J$10,0)))</f>
        <v>3</v>
      </c>
    </row>
    <row r="1935" spans="2:7" x14ac:dyDescent="0.25">
      <c r="C1935" s="21" t="s">
        <v>177</v>
      </c>
      <c r="D1935" s="59" t="s">
        <v>178</v>
      </c>
      <c r="E1935" s="1">
        <f>IF(D1935=$I$13,$J$13,IF(D1935=$I$14,$J$14,IF(D1935=$I$15,$J$15,0)))</f>
        <v>1</v>
      </c>
    </row>
    <row r="1936" spans="2:7" x14ac:dyDescent="0.25">
      <c r="C1936" s="21" t="s">
        <v>179</v>
      </c>
      <c r="D1936" s="59" t="s">
        <v>186</v>
      </c>
      <c r="E1936" s="1">
        <f>IF(D1936=$I$18,$J$18,IF(D1936=$I$19,$J$19,IF(D1936=$I$20,$J$20,0)))</f>
        <v>3</v>
      </c>
    </row>
    <row r="1937" spans="3:6" x14ac:dyDescent="0.25">
      <c r="C1937" s="21" t="s">
        <v>183</v>
      </c>
      <c r="D1937" s="59" t="s">
        <v>186</v>
      </c>
      <c r="E1937" s="1">
        <f>IF(D1937=$I$18,$J$18,IF(D1937=$I$19,$J$19,IF(D1937=$I$20,$J$20,0)))</f>
        <v>3</v>
      </c>
    </row>
    <row r="1938" spans="3:6" x14ac:dyDescent="0.25">
      <c r="C1938" s="21" t="s">
        <v>185</v>
      </c>
      <c r="D1938" s="59" t="s">
        <v>186</v>
      </c>
      <c r="E1938" s="1">
        <f>IF(D1938=$I$18,$J$18,IF(D1938=$I$19,$J$19,IF(D1938=$I$20,$J$20,0)))</f>
        <v>3</v>
      </c>
    </row>
    <row r="1939" spans="3:6" x14ac:dyDescent="0.25">
      <c r="C1939" s="21" t="s">
        <v>189</v>
      </c>
      <c r="D1939" s="59" t="s">
        <v>186</v>
      </c>
      <c r="E1939" s="1">
        <f>IF(D1939=$I$18,$J$18,IF(D1939=$I$19,$J$19,IF(D1939=$I$20,$J$20,0)))</f>
        <v>3</v>
      </c>
    </row>
    <row r="1940" spans="3:6" x14ac:dyDescent="0.25">
      <c r="C1940" s="21" t="s">
        <v>192</v>
      </c>
      <c r="D1940" s="59" t="s">
        <v>226</v>
      </c>
      <c r="E1940" s="1">
        <f>IF(D1940=$I$30,$J$30,IF(D1940=$I$31,$J$31,IF(D1940=$I$32,$J$32,0)))</f>
        <v>5</v>
      </c>
    </row>
    <row r="1941" spans="3:6" x14ac:dyDescent="0.25">
      <c r="C1941" s="21" t="s">
        <v>194</v>
      </c>
      <c r="D1941" s="59" t="s">
        <v>195</v>
      </c>
      <c r="E1941" s="1">
        <f>IF(D1941=$L$30,$M$30,IF(D1941=$L$31,$M$31,IF(D1941=$L$32,$M$32,0)))</f>
        <v>1</v>
      </c>
    </row>
    <row r="1942" spans="3:6" x14ac:dyDescent="0.25">
      <c r="C1942" s="21" t="s">
        <v>198</v>
      </c>
      <c r="D1942" s="59" t="s">
        <v>225</v>
      </c>
      <c r="E1942" s="1">
        <f>IF(D1942=$L$30,$M$30,IF(D1942=$L$31,$M$31,IF(D1942=$L$32,$M$32,0)))</f>
        <v>3</v>
      </c>
    </row>
    <row r="1943" spans="3:6" x14ac:dyDescent="0.25">
      <c r="C1943" s="21" t="s">
        <v>200</v>
      </c>
      <c r="D1943" s="59" t="s">
        <v>201</v>
      </c>
      <c r="E1943" s="1">
        <f>IF(D1943=$I$23,$J$23,IF(D1943=$I$24,$J$24,IF(D1943=$I$25,$J$25,IF(D1943=$I$26,$J$26,IF(D1943=$I$27,$J$27,0)))))</f>
        <v>1</v>
      </c>
      <c r="F1943" s="1" t="s">
        <v>317</v>
      </c>
    </row>
    <row r="1944" spans="3:6" x14ac:dyDescent="0.25">
      <c r="C1944" s="21" t="s">
        <v>203</v>
      </c>
      <c r="D1944" s="59" t="s">
        <v>188</v>
      </c>
      <c r="E1944" s="1">
        <f>IF(D1944=$L$13,$M$13,IF(D1944=$L$14,$M$14,IF(D1944=$L$15,$M$15,0)))</f>
        <v>3</v>
      </c>
    </row>
    <row r="1945" spans="3:6" x14ac:dyDescent="0.25">
      <c r="C1945" s="21" t="s">
        <v>206</v>
      </c>
      <c r="D1945" s="59" t="s">
        <v>173</v>
      </c>
      <c r="E1945" s="1">
        <f>IF(D1945=$L$8,$M$8,IF(D1945=$L$9,$M$9,IF(D1945=$L$10,$M$10,0)))</f>
        <v>3</v>
      </c>
    </row>
    <row r="1946" spans="3:6" x14ac:dyDescent="0.25">
      <c r="C1946" s="21" t="s">
        <v>207</v>
      </c>
      <c r="D1946" s="59" t="s">
        <v>202</v>
      </c>
      <c r="E1946" s="1">
        <f>IF(D1946=$L$18,$M$18,IF(D1946=$L$19,$M$19,IF(D1946=$L$20,$M$20,0)))</f>
        <v>3</v>
      </c>
    </row>
    <row r="1947" spans="3:6" x14ac:dyDescent="0.25">
      <c r="C1947" s="21" t="s">
        <v>210</v>
      </c>
      <c r="D1947" s="59" t="s">
        <v>211</v>
      </c>
      <c r="E1947" s="1">
        <f>IF(D1947=$L$23,$M$23,IF(D1947=$L$24,$M$24,IF(D1947=$L$25,$M$25,0)))</f>
        <v>3</v>
      </c>
    </row>
    <row r="1950" spans="3:6" x14ac:dyDescent="0.25">
      <c r="E1950" s="39" t="s">
        <v>217</v>
      </c>
      <c r="F1950" s="1" t="s">
        <v>218</v>
      </c>
    </row>
    <row r="1951" spans="3:6" x14ac:dyDescent="0.25">
      <c r="C1951" s="26" t="s">
        <v>25</v>
      </c>
      <c r="D1951" s="161">
        <f>IF(AND(E1935=0,E1936=0,E1937=0,E1938=0,E1939=0),0,E1935*5*(AVERAGE(E1936:E1939)))</f>
        <v>15</v>
      </c>
      <c r="E1951" s="162">
        <f>IF(D1951=0,0,IF(D1951&lt;'Integration Inputs'!$D$76,'Integration Inputs'!$C$91*SUM('Integration Inputs'!$C$63:$H$63),IF(D1951&lt;'Integration Inputs'!$F$76,'Integration Inputs'!$D$91*SUM('Integration Inputs'!$C$63:$H$63),'Integration Inputs'!$E$91*SUM('Integration Inputs'!C$63:H$63))))</f>
        <v>12.651149969844976</v>
      </c>
      <c r="F1951" s="163">
        <f>E1951*D1964*D1965</f>
        <v>0</v>
      </c>
    </row>
    <row r="1952" spans="3:6" x14ac:dyDescent="0.25">
      <c r="C1952" s="1" t="s">
        <v>26</v>
      </c>
      <c r="D1952" s="164">
        <f>IF(AND(E1935=0,E1936=0,E1943=0),0,E1935*E1943*(AVERAGE(E1936:E1939)))</f>
        <v>3</v>
      </c>
      <c r="E1952" s="162">
        <f>IF(D1952=0,0,IF(D1952&lt;'Integration Inputs'!$D$77,'Integration Inputs'!$C$91*SUM('Integration Inputs'!$C$64:$H$64),IF(D1952&lt;'Integration Inputs'!$F$77,'Integration Inputs'!$D$91*SUM('Integration Inputs'!$C$64:$H$64),'Integration Inputs'!$E$91*SUM('Integration Inputs'!$C$64:$H$64))))</f>
        <v>3.2914642966260312</v>
      </c>
      <c r="F1952" s="162">
        <f>E1952*D1964*D1965</f>
        <v>0</v>
      </c>
    </row>
    <row r="1953" spans="2:7" x14ac:dyDescent="0.25">
      <c r="C1953" s="1" t="s">
        <v>27</v>
      </c>
      <c r="D1953" s="164">
        <f>IF(AND(E1934=0,E1936=0,E1937=0,E1938=0,E1939=0,E1940=0,,E1943=0),0,(AVERAGE(E1936:E1939)*((E1940+E1943)/2)*E1934))</f>
        <v>27</v>
      </c>
      <c r="E1953" s="162">
        <f>IF(D1953=0,0,IF(D1953&lt;'Integration Inputs'!$D$78,'Integration Inputs'!$C$91*SUM('Integration Inputs'!$C$65:$H$65),IF(D1953&lt;'Integration Inputs'!$F$78,'Integration Inputs'!$D$91*SUM('Integration Inputs'!$C$65:$H$65),'Integration Inputs'!$E$91*SUM('Integration Inputs'!$C$65:$H$65))))</f>
        <v>0.85186978454503848</v>
      </c>
      <c r="F1953" s="162">
        <f>E1953*D1964*D1965</f>
        <v>0</v>
      </c>
    </row>
    <row r="1954" spans="2:7" x14ac:dyDescent="0.25">
      <c r="C1954" s="1" t="s">
        <v>28</v>
      </c>
      <c r="D1954" s="164">
        <f>IF(E1942=0,0,E1942)</f>
        <v>3</v>
      </c>
      <c r="E1954" s="162">
        <f>IF(D1954=0,0,IF(D1954&lt;'Integration Inputs'!$D$79,'Integration Inputs'!$C$91*SUM('Integration Inputs'!$C$66:$H$66),IF(D1954&lt;'Integration Inputs'!$F$79,'Integration Inputs'!$D$91*SUM('Integration Inputs'!$C$66:$H$66),'Integration Inputs'!$E$91*SUM('Integration Inputs'!$C$66:$H$66))))</f>
        <v>1.4591495114608914</v>
      </c>
      <c r="F1954" s="162">
        <f>E1954*D1964*D1965</f>
        <v>0</v>
      </c>
    </row>
    <row r="1955" spans="2:7" x14ac:dyDescent="0.25">
      <c r="C1955" s="1" t="s">
        <v>29</v>
      </c>
      <c r="D1955" s="164">
        <f>IF(AND(E1945=0,E1941=0),0,E1945*E1941)</f>
        <v>3</v>
      </c>
      <c r="E1955" s="162">
        <f>IF(D1955=0,0,IF(D1955&lt;'Integration Inputs'!$D$80,'Integration Inputs'!$C$91*SUM('Integration Inputs'!$C$67:$H$67),IF(D1955&lt;'Integration Inputs'!$F$80,'Integration Inputs'!$D$91*SUM('Integration Inputs'!$C$67:$H$67),'Integration Inputs'!$E$91*SUM('Integration Inputs'!$C$67:$H$67))))</f>
        <v>0</v>
      </c>
      <c r="F1955" s="162">
        <f>E1955*D1964*D1965</f>
        <v>0</v>
      </c>
    </row>
    <row r="1956" spans="2:7" x14ac:dyDescent="0.25">
      <c r="C1956" s="1" t="s">
        <v>30</v>
      </c>
      <c r="D1956" s="164">
        <f>IF(AND(E1940=0,E1943=0,E1944=0),0,E1944*((E1940+E1943)/2)*3)</f>
        <v>27</v>
      </c>
      <c r="E1956" s="162">
        <f>IF(D1956=0,0,IF(D1956&lt;'Integration Inputs'!$D$81,'Integration Inputs'!$C$91*SUM('Integration Inputs'!$C$68:$H$68),IF(D1956&lt;'Integration Inputs'!$F$81,'Integration Inputs'!$D$91*SUM('Integration Inputs'!$C$68:$H$68),'Integration Inputs'!$E$91*SUM('Integration Inputs'!$C$68:$H$68))))</f>
        <v>0</v>
      </c>
      <c r="F1956" s="162">
        <f>E1956*D1964*D1965</f>
        <v>0</v>
      </c>
    </row>
    <row r="1957" spans="2:7" x14ac:dyDescent="0.25">
      <c r="C1957" s="1" t="s">
        <v>31</v>
      </c>
      <c r="D1957" s="164">
        <f>IF(AND(E1943=0,E1946=0),0,E1946*E1943*3)</f>
        <v>9</v>
      </c>
      <c r="E1957" s="162">
        <f>IF(D1957=0,0,IF(D1957&lt;'Integration Inputs'!$D$82,'Integration Inputs'!$C$91*SUM('Integration Inputs'!$C$69:$H$69),IF(D1957&lt;'Integration Inputs'!$F$82,'Integration Inputs'!$D$91*SUM('Integration Inputs'!$C$69:$H$69),'Integration Inputs'!$E$91*SUM('Integration Inputs'!$C$69:$H$69))))</f>
        <v>0</v>
      </c>
      <c r="F1957" s="162">
        <f>E1957*D1964*D1965</f>
        <v>0</v>
      </c>
    </row>
    <row r="1958" spans="2:7" x14ac:dyDescent="0.25">
      <c r="C1958" s="39" t="s">
        <v>32</v>
      </c>
      <c r="D1958" s="168">
        <f>IF(AND(E1943=0,E1947=0),0,(E1947*E1943*5))</f>
        <v>15</v>
      </c>
      <c r="E1958" s="169">
        <f>IF(D1958=0,0,IF(D1958&lt;'Integration Inputs'!$D$83,'Integration Inputs'!$C$91*SUM('Integration Inputs'!$C$70:$H$70),IF(D1958&lt;'Integration Inputs'!$F$83,'Integration Inputs'!$D$91*SUM('Integration Inputs'!$C$70:$H$70),'Integration Inputs'!$E$91*SUM('Integration Inputs'!$C$70:$H$70))))</f>
        <v>0</v>
      </c>
      <c r="F1958" s="169">
        <f>E1958*D1964*D1965</f>
        <v>0</v>
      </c>
    </row>
    <row r="1959" spans="2:7" x14ac:dyDescent="0.25">
      <c r="C1959" s="1" t="s">
        <v>40</v>
      </c>
      <c r="D1959" s="164">
        <f>SUM(D1951:D1952)</f>
        <v>18</v>
      </c>
      <c r="E1959" s="162">
        <f>SUM(E1951:E1952)</f>
        <v>15.942614266471008</v>
      </c>
      <c r="F1959" s="162">
        <f>SUM(F1951:F1952)</f>
        <v>0</v>
      </c>
    </row>
    <row r="1960" spans="2:7" x14ac:dyDescent="0.25">
      <c r="C1960" s="1" t="s">
        <v>41</v>
      </c>
      <c r="D1960" s="164">
        <f>SUM(D1953:D1954)</f>
        <v>30</v>
      </c>
      <c r="E1960" s="162">
        <f>SUM(E1953:E1954)</f>
        <v>2.3110192960059299</v>
      </c>
      <c r="F1960" s="162">
        <f>SUM(F1953:F1954)</f>
        <v>0</v>
      </c>
    </row>
    <row r="1961" spans="2:7" x14ac:dyDescent="0.25">
      <c r="C1961" s="39" t="s">
        <v>42</v>
      </c>
      <c r="D1961" s="168">
        <f>SUM(D1955:D1958)</f>
        <v>54</v>
      </c>
      <c r="E1961" s="169">
        <f>SUM(E1955:E1958)</f>
        <v>0</v>
      </c>
      <c r="F1961" s="169">
        <f>SUM(F1955:F1958)</f>
        <v>0</v>
      </c>
    </row>
    <row r="1962" spans="2:7" x14ac:dyDescent="0.25">
      <c r="D1962" s="164"/>
      <c r="E1962" s="162">
        <f>SUM(E1951:E1958)</f>
        <v>18.253633562476935</v>
      </c>
      <c r="F1962" s="162">
        <f>SUM(F1951:F1958)</f>
        <v>0</v>
      </c>
    </row>
    <row r="1963" spans="2:7" ht="15.6" x14ac:dyDescent="0.3">
      <c r="C1963" s="171" t="s">
        <v>43</v>
      </c>
      <c r="D1963" s="172">
        <f>(AVERAGE(E1936:E1939)*((E1935*5)+(E1935*E1943))+((AVERAGE(E1936:E1939)*((E1940+E1943)/2)*E1934)+(E1942))+((E1945*E1941)+(E1944*((E1940+E1943)/2)*3)+(E1946*E1943*3)+(E1947*E1943*5)))/3</f>
        <v>34</v>
      </c>
    </row>
    <row r="1964" spans="2:7" ht="14.4" x14ac:dyDescent="0.3">
      <c r="C1964" s="21" t="s">
        <v>228</v>
      </c>
      <c r="D1964" s="174"/>
    </row>
    <row r="1965" spans="2:7" x14ac:dyDescent="0.25">
      <c r="C1965" s="21" t="s">
        <v>229</v>
      </c>
      <c r="D1965" s="175"/>
    </row>
    <row r="1966" spans="2:7" ht="15.6" x14ac:dyDescent="0.3">
      <c r="C1966" s="171" t="s">
        <v>230</v>
      </c>
      <c r="D1966" s="172">
        <f>D1963*D1964*D1965</f>
        <v>0</v>
      </c>
      <c r="E1966" s="176">
        <f>SUM(F1951:F1958)</f>
        <v>0</v>
      </c>
      <c r="F1966" s="25" t="s">
        <v>231</v>
      </c>
    </row>
    <row r="1967" spans="2:7" ht="15.6" x14ac:dyDescent="0.3">
      <c r="C1967" s="178"/>
      <c r="D1967" s="172"/>
    </row>
    <row r="1968" spans="2:7" x14ac:dyDescent="0.25">
      <c r="B1968" s="1" t="str">
        <f>LEFT(B1931,2)+1&amp;")."</f>
        <v>54).</v>
      </c>
      <c r="C1968" s="149"/>
      <c r="D1968" s="149"/>
      <c r="E1968" s="149"/>
      <c r="F1968" s="149"/>
      <c r="G1968" s="149"/>
    </row>
    <row r="1969" spans="3:7" x14ac:dyDescent="0.25">
      <c r="C1969" s="152" t="s">
        <v>164</v>
      </c>
      <c r="D1969" s="152"/>
      <c r="E1969" s="152" t="s">
        <v>318</v>
      </c>
      <c r="F1969" s="153"/>
      <c r="G1969" s="153"/>
    </row>
    <row r="1970" spans="3:7" ht="17.399999999999999" x14ac:dyDescent="0.3">
      <c r="C1970" s="26" t="s">
        <v>170</v>
      </c>
      <c r="D1970" s="156" t="s">
        <v>319</v>
      </c>
      <c r="E1970" s="157"/>
    </row>
    <row r="1971" spans="3:7" x14ac:dyDescent="0.25">
      <c r="C1971" s="21" t="s">
        <v>174</v>
      </c>
      <c r="D1971" s="59" t="s">
        <v>175</v>
      </c>
      <c r="E1971" s="1">
        <f>IF(D1971=$I$8,$J$8,IF(D1971=$I$9,$J$9,IF(D1971=$I$10,$J$10,0)))</f>
        <v>3</v>
      </c>
    </row>
    <row r="1972" spans="3:7" x14ac:dyDescent="0.25">
      <c r="C1972" s="21" t="s">
        <v>177</v>
      </c>
      <c r="D1972" s="59" t="s">
        <v>178</v>
      </c>
      <c r="E1972" s="1">
        <f>IF(D1972=$I$13,$J$13,IF(D1972=$I$14,$J$14,IF(D1972=$I$15,$J$15,0)))</f>
        <v>1</v>
      </c>
    </row>
    <row r="1973" spans="3:7" x14ac:dyDescent="0.25">
      <c r="C1973" s="21" t="s">
        <v>179</v>
      </c>
      <c r="D1973" s="59" t="s">
        <v>186</v>
      </c>
      <c r="E1973" s="1">
        <f>IF(D1973=$I$18,$J$18,IF(D1973=$I$19,$J$19,IF(D1973=$I$20,$J$20,0)))</f>
        <v>3</v>
      </c>
    </row>
    <row r="1974" spans="3:7" x14ac:dyDescent="0.25">
      <c r="C1974" s="21" t="s">
        <v>183</v>
      </c>
      <c r="D1974" s="59" t="s">
        <v>186</v>
      </c>
      <c r="E1974" s="1">
        <f>IF(D1974=$I$18,$J$18,IF(D1974=$I$19,$J$19,IF(D1974=$I$20,$J$20,0)))</f>
        <v>3</v>
      </c>
    </row>
    <row r="1975" spans="3:7" x14ac:dyDescent="0.25">
      <c r="C1975" s="21" t="s">
        <v>185</v>
      </c>
      <c r="D1975" s="59" t="s">
        <v>186</v>
      </c>
      <c r="E1975" s="1">
        <f>IF(D1975=$I$18,$J$18,IF(D1975=$I$19,$J$19,IF(D1975=$I$20,$J$20,0)))</f>
        <v>3</v>
      </c>
    </row>
    <row r="1976" spans="3:7" x14ac:dyDescent="0.25">
      <c r="C1976" s="21" t="s">
        <v>189</v>
      </c>
      <c r="D1976" s="59" t="s">
        <v>186</v>
      </c>
      <c r="E1976" s="1">
        <f>IF(D1976=$I$18,$J$18,IF(D1976=$I$19,$J$19,IF(D1976=$I$20,$J$20,0)))</f>
        <v>3</v>
      </c>
    </row>
    <row r="1977" spans="3:7" x14ac:dyDescent="0.25">
      <c r="C1977" s="21" t="s">
        <v>192</v>
      </c>
      <c r="D1977" s="59" t="s">
        <v>193</v>
      </c>
      <c r="E1977" s="1">
        <f>IF(D1977=$I$30,$J$30,IF(D1977=$I$31,$J$31,IF(D1977=$I$32,$J$32,0)))</f>
        <v>1</v>
      </c>
      <c r="F1977" s="1" t="s">
        <v>320</v>
      </c>
    </row>
    <row r="1978" spans="3:7" x14ac:dyDescent="0.25">
      <c r="C1978" s="21" t="s">
        <v>194</v>
      </c>
      <c r="D1978" s="59" t="s">
        <v>227</v>
      </c>
      <c r="E1978" s="1">
        <f>IF(D1978=$L$30,$M$30,IF(D1978=$L$31,$M$31,IF(D1978=$L$32,$M$32,0)))</f>
        <v>5</v>
      </c>
      <c r="F1978" s="1" t="s">
        <v>321</v>
      </c>
    </row>
    <row r="1979" spans="3:7" x14ac:dyDescent="0.25">
      <c r="C1979" s="21" t="s">
        <v>198</v>
      </c>
      <c r="D1979" s="59" t="s">
        <v>195</v>
      </c>
      <c r="E1979" s="1">
        <f>IF(D1979=$L$30,$M$30,IF(D1979=$L$31,$M$31,IF(D1979=$L$32,$M$32,0)))</f>
        <v>1</v>
      </c>
      <c r="F1979" s="1" t="s">
        <v>322</v>
      </c>
    </row>
    <row r="1980" spans="3:7" x14ac:dyDescent="0.25">
      <c r="C1980" s="21" t="s">
        <v>200</v>
      </c>
      <c r="D1980" s="59" t="s">
        <v>201</v>
      </c>
      <c r="E1980" s="1">
        <f>IF(D1980=$I$23,$J$23,IF(D1980=$I$24,$J$24,IF(D1980=$I$25,$J$25,IF(D1980=$I$26,$J$26,IF(D1980=$I$27,$J$27,0)))))</f>
        <v>1</v>
      </c>
      <c r="F1980" s="1" t="s">
        <v>323</v>
      </c>
    </row>
    <row r="1981" spans="3:7" x14ac:dyDescent="0.25">
      <c r="C1981" s="21" t="s">
        <v>203</v>
      </c>
      <c r="D1981" s="59" t="s">
        <v>184</v>
      </c>
      <c r="E1981" s="1">
        <f>IF(D1981=$L$13,$M$13,IF(D1981=$L$14,$M$14,IF(D1981=$L$15,$M$15,0)))</f>
        <v>1</v>
      </c>
    </row>
    <row r="1982" spans="3:7" x14ac:dyDescent="0.25">
      <c r="C1982" s="21" t="s">
        <v>206</v>
      </c>
      <c r="D1982" s="59" t="s">
        <v>173</v>
      </c>
      <c r="E1982" s="1">
        <f>IF(D1982=$L$8,$M$8,IF(D1982=$L$9,$M$9,IF(D1982=$L$10,$M$10,0)))</f>
        <v>3</v>
      </c>
    </row>
    <row r="1983" spans="3:7" x14ac:dyDescent="0.25">
      <c r="C1983" s="21" t="s">
        <v>207</v>
      </c>
      <c r="D1983" s="59" t="s">
        <v>199</v>
      </c>
      <c r="E1983" s="1">
        <f>IF(D1983=$L$18,$M$18,IF(D1983=$L$19,$M$19,IF(D1983=$L$20,$M$20,0)))</f>
        <v>1</v>
      </c>
    </row>
    <row r="1984" spans="3:7" x14ac:dyDescent="0.25">
      <c r="C1984" s="21" t="s">
        <v>210</v>
      </c>
      <c r="D1984" s="59" t="s">
        <v>216</v>
      </c>
      <c r="E1984" s="1">
        <f>IF(D1984=$L$23,$M$23,IF(D1984=$L$24,$M$24,IF(D1984=$L$25,$M$25,0)))</f>
        <v>5</v>
      </c>
      <c r="G1984" s="1">
        <f>(1.3*1000)/5.6</f>
        <v>232.14285714285717</v>
      </c>
    </row>
    <row r="1987" spans="3:6" x14ac:dyDescent="0.25">
      <c r="E1987" s="39" t="s">
        <v>217</v>
      </c>
      <c r="F1987" s="1" t="s">
        <v>218</v>
      </c>
    </row>
    <row r="1988" spans="3:6" x14ac:dyDescent="0.25">
      <c r="C1988" s="26" t="s">
        <v>25</v>
      </c>
      <c r="D1988" s="161">
        <f>IF(AND(E1972=0,E1973=0,E1974=0,E1975=0,E1976=0),0,E1972*5*(AVERAGE(E1973:E1976)))</f>
        <v>15</v>
      </c>
      <c r="E1988" s="162">
        <f>IF(D1988=0,0,IF(D1988&lt;'Integration Inputs'!$D$76,'Integration Inputs'!$C$91*SUM('Integration Inputs'!$C$63:$H$63),IF(D1988&lt;'Integration Inputs'!$F$76,'Integration Inputs'!$D$91*SUM('Integration Inputs'!$C$63:$H$63),'Integration Inputs'!$E$91*SUM('Integration Inputs'!C$63:H$63))))</f>
        <v>12.651149969844976</v>
      </c>
      <c r="F1988" s="163">
        <f>E1988*D2001*D2002</f>
        <v>0</v>
      </c>
    </row>
    <row r="1989" spans="3:6" x14ac:dyDescent="0.25">
      <c r="C1989" s="1" t="s">
        <v>26</v>
      </c>
      <c r="D1989" s="164">
        <f>IF(AND(E1972=0,E1973=0,E1980=0),0,E1972*E1980*(AVERAGE(E1973:E1976)))</f>
        <v>3</v>
      </c>
      <c r="E1989" s="162">
        <f>IF(D1989=0,0,IF(D1989&lt;'Integration Inputs'!$D$77,'Integration Inputs'!$C$91*SUM('Integration Inputs'!$C$64:$H$64),IF(D1989&lt;'Integration Inputs'!$F$77,'Integration Inputs'!$D$91*SUM('Integration Inputs'!$C$64:$H$64),'Integration Inputs'!$E$91*SUM('Integration Inputs'!$C$64:$H$64))))</f>
        <v>3.2914642966260312</v>
      </c>
      <c r="F1989" s="162">
        <f>E1989*D2001*D2002</f>
        <v>0</v>
      </c>
    </row>
    <row r="1990" spans="3:6" x14ac:dyDescent="0.25">
      <c r="C1990" s="1" t="s">
        <v>27</v>
      </c>
      <c r="D1990" s="164">
        <f>IF(AND(E1971=0,E1973=0,E1974=0,E1975=0,E1976=0,E1977=0,,E1980=0),0,(AVERAGE(E1973:E1976)*((E1977+E1980)/2)*E1971))</f>
        <v>9</v>
      </c>
      <c r="E1990" s="162">
        <f>IF(D1990=0,0,IF(D1990&lt;'Integration Inputs'!$D$78,'Integration Inputs'!$C$91*SUM('Integration Inputs'!$C$65:$H$65),IF(D1990&lt;'Integration Inputs'!$F$78,'Integration Inputs'!$D$91*SUM('Integration Inputs'!$C$65:$H$65),'Integration Inputs'!$E$91*SUM('Integration Inputs'!$C$65:$H$65))))</f>
        <v>0.85186978454503848</v>
      </c>
      <c r="F1990" s="162">
        <f>E1990*D2001*D2002</f>
        <v>0</v>
      </c>
    </row>
    <row r="1991" spans="3:6" x14ac:dyDescent="0.25">
      <c r="C1991" s="1" t="s">
        <v>28</v>
      </c>
      <c r="D1991" s="164">
        <f>IF(E1979=0,0,E1979)</f>
        <v>1</v>
      </c>
      <c r="E1991" s="162">
        <f>IF(D1991=0,0,IF(D1991&lt;'Integration Inputs'!$D$79,'Integration Inputs'!$C$91*SUM('Integration Inputs'!$C$66:$H$66),IF(D1991&lt;'Integration Inputs'!$F$79,'Integration Inputs'!$D$91*SUM('Integration Inputs'!$C$66:$H$66),'Integration Inputs'!$E$91*SUM('Integration Inputs'!$C$66:$H$66))))</f>
        <v>0.97276634097392756</v>
      </c>
      <c r="F1991" s="162">
        <f>E1991*D2001*D2002</f>
        <v>0</v>
      </c>
    </row>
    <row r="1992" spans="3:6" x14ac:dyDescent="0.25">
      <c r="C1992" s="1" t="s">
        <v>29</v>
      </c>
      <c r="D1992" s="164">
        <f>IF(AND(E1982=0,E1978=0),0,E1982*E1978)</f>
        <v>15</v>
      </c>
      <c r="E1992" s="162">
        <f>IF(D1992=0,0,IF(D1992&lt;'Integration Inputs'!$D$80,'Integration Inputs'!$C$91*SUM('Integration Inputs'!$C$67:$H$67),IF(D1992&lt;'Integration Inputs'!$F$80,'Integration Inputs'!$D$91*SUM('Integration Inputs'!$C$67:$H$67),'Integration Inputs'!$E$91*SUM('Integration Inputs'!$C$67:$H$67))))</f>
        <v>0</v>
      </c>
      <c r="F1992" s="162">
        <f>E1992*D2001*D2002</f>
        <v>0</v>
      </c>
    </row>
    <row r="1993" spans="3:6" x14ac:dyDescent="0.25">
      <c r="C1993" s="1" t="s">
        <v>30</v>
      </c>
      <c r="D1993" s="164">
        <f>IF(AND(E1977=0,E1980=0,E1981=0),0,E1981*((E1977+E1980)/2)*3)</f>
        <v>3</v>
      </c>
      <c r="E1993" s="162">
        <f>IF(D1993=0,0,IF(D1993&lt;'Integration Inputs'!$D$81,'Integration Inputs'!$C$91*SUM('Integration Inputs'!$C$68:$H$68),IF(D1993&lt;'Integration Inputs'!$F$81,'Integration Inputs'!$D$91*SUM('Integration Inputs'!$C$68:$H$68),'Integration Inputs'!$E$91*SUM('Integration Inputs'!$C$68:$H$68))))</f>
        <v>0</v>
      </c>
      <c r="F1993" s="162">
        <f>E1993*D2001*D2002</f>
        <v>0</v>
      </c>
    </row>
    <row r="1994" spans="3:6" x14ac:dyDescent="0.25">
      <c r="C1994" s="1" t="s">
        <v>31</v>
      </c>
      <c r="D1994" s="164">
        <f>IF(AND(E1980=0,E1983=0),0,E1983*E1980*3)</f>
        <v>3</v>
      </c>
      <c r="E1994" s="162">
        <f>IF(D1994=0,0,IF(D1994&lt;'Integration Inputs'!$D$82,'Integration Inputs'!$C$91*SUM('Integration Inputs'!$C$69:$H$69),IF(D1994&lt;'Integration Inputs'!$F$82,'Integration Inputs'!$D$91*SUM('Integration Inputs'!$C$69:$H$69),'Integration Inputs'!$E$91*SUM('Integration Inputs'!$C$69:$H$69))))</f>
        <v>0</v>
      </c>
      <c r="F1994" s="162">
        <f>E1994*D2001*D2002</f>
        <v>0</v>
      </c>
    </row>
    <row r="1995" spans="3:6" x14ac:dyDescent="0.25">
      <c r="C1995" s="39" t="s">
        <v>32</v>
      </c>
      <c r="D1995" s="168">
        <f>IF(AND(E1980=0,E1984=0),0,(E1984*E1980*5))</f>
        <v>25</v>
      </c>
      <c r="E1995" s="169">
        <f>IF(D1995=0,0,IF(D1995&lt;'Integration Inputs'!$D$83,'Integration Inputs'!$C$91*SUM('Integration Inputs'!$C$70:$H$70),IF(D1995&lt;'Integration Inputs'!$F$83,'Integration Inputs'!$D$91*SUM('Integration Inputs'!$C$70:$H$70),'Integration Inputs'!$E$91*SUM('Integration Inputs'!$C$70:$H$70))))</f>
        <v>0</v>
      </c>
      <c r="F1995" s="169">
        <f>E1995*D2001*D2002</f>
        <v>0</v>
      </c>
    </row>
    <row r="1996" spans="3:6" x14ac:dyDescent="0.25">
      <c r="C1996" s="1" t="s">
        <v>40</v>
      </c>
      <c r="D1996" s="164">
        <f>SUM(D1988:D1989)</f>
        <v>18</v>
      </c>
      <c r="E1996" s="162">
        <f>SUM(E1988:E1989)</f>
        <v>15.942614266471008</v>
      </c>
      <c r="F1996" s="162">
        <f>SUM(F1988:F1989)</f>
        <v>0</v>
      </c>
    </row>
    <row r="1997" spans="3:6" x14ac:dyDescent="0.25">
      <c r="C1997" s="1" t="s">
        <v>41</v>
      </c>
      <c r="D1997" s="164">
        <f>SUM(D1990:D1991)</f>
        <v>10</v>
      </c>
      <c r="E1997" s="162">
        <f>SUM(E1990:E1991)</f>
        <v>1.824636125518966</v>
      </c>
      <c r="F1997" s="162">
        <f>SUM(F1990:F1991)</f>
        <v>0</v>
      </c>
    </row>
    <row r="1998" spans="3:6" x14ac:dyDescent="0.25">
      <c r="C1998" s="39" t="s">
        <v>42</v>
      </c>
      <c r="D1998" s="168">
        <f>SUM(D1992:D1995)</f>
        <v>46</v>
      </c>
      <c r="E1998" s="169">
        <f>SUM(E1992:E1995)</f>
        <v>0</v>
      </c>
      <c r="F1998" s="169">
        <f>SUM(F1992:F1995)</f>
        <v>0</v>
      </c>
    </row>
    <row r="1999" spans="3:6" x14ac:dyDescent="0.25">
      <c r="D1999" s="164"/>
      <c r="E1999" s="162">
        <f>SUM(E1988:E1995)</f>
        <v>17.767250391989972</v>
      </c>
      <c r="F1999" s="162">
        <f>SUM(F1988:F1995)</f>
        <v>0</v>
      </c>
    </row>
    <row r="2000" spans="3:6" ht="15.6" x14ac:dyDescent="0.3">
      <c r="C2000" s="171" t="s">
        <v>43</v>
      </c>
      <c r="D2000" s="172">
        <f>(AVERAGE(E1973:E1976)*((E1972*5)+(E1972*E1980))+((AVERAGE(E1973:E1976)*((E1977+E1980)/2)*E1971)+(E1979))+((E1982*E1978)+(E1981*((E1977+E1980)/2)*3)+(E1983*E1980*3)+(E1984*E1980*5)))/3</f>
        <v>24.666666666666668</v>
      </c>
    </row>
    <row r="2001" spans="2:7" ht="14.4" x14ac:dyDescent="0.3">
      <c r="C2001" s="21" t="s">
        <v>228</v>
      </c>
      <c r="D2001" s="179"/>
    </row>
    <row r="2002" spans="2:7" x14ac:dyDescent="0.25">
      <c r="C2002" s="21" t="s">
        <v>229</v>
      </c>
      <c r="D2002" s="175"/>
    </row>
    <row r="2003" spans="2:7" ht="15.6" x14ac:dyDescent="0.3">
      <c r="C2003" s="171" t="s">
        <v>230</v>
      </c>
      <c r="D2003" s="172">
        <f>D2000*D2001*D2002</f>
        <v>0</v>
      </c>
      <c r="E2003" s="176">
        <f>SUM(F1988:F1995)</f>
        <v>0</v>
      </c>
      <c r="F2003" s="25" t="s">
        <v>231</v>
      </c>
    </row>
    <row r="2004" spans="2:7" ht="15.6" x14ac:dyDescent="0.3">
      <c r="C2004" s="178"/>
      <c r="D2004" s="172"/>
    </row>
    <row r="2005" spans="2:7" x14ac:dyDescent="0.25">
      <c r="B2005" s="1" t="str">
        <f>LEFT(B1968,2)+1&amp;")."</f>
        <v>55).</v>
      </c>
      <c r="C2005" s="149"/>
      <c r="D2005" s="149"/>
      <c r="E2005" s="149"/>
      <c r="F2005" s="149"/>
      <c r="G2005" s="149"/>
    </row>
    <row r="2006" spans="2:7" x14ac:dyDescent="0.25">
      <c r="C2006" s="152" t="s">
        <v>164</v>
      </c>
      <c r="D2006" s="152"/>
      <c r="E2006" s="152" t="s">
        <v>324</v>
      </c>
      <c r="F2006" s="153"/>
      <c r="G2006" s="153"/>
    </row>
    <row r="2007" spans="2:7" ht="17.399999999999999" x14ac:dyDescent="0.3">
      <c r="C2007" s="26" t="s">
        <v>170</v>
      </c>
      <c r="D2007" s="156" t="s">
        <v>325</v>
      </c>
      <c r="E2007" s="157"/>
      <c r="F2007" s="122"/>
    </row>
    <row r="2008" spans="2:7" x14ac:dyDescent="0.25">
      <c r="C2008" s="21" t="s">
        <v>174</v>
      </c>
      <c r="D2008" s="59" t="s">
        <v>168</v>
      </c>
      <c r="E2008" s="1">
        <f>IF(D2008=$I$8,$J$8,IF(D2008=$I$9,$J$9,IF(D2008=$I$10,$J$10,0)))</f>
        <v>1</v>
      </c>
    </row>
    <row r="2009" spans="2:7" x14ac:dyDescent="0.25">
      <c r="C2009" s="21" t="s">
        <v>177</v>
      </c>
      <c r="D2009" s="59" t="s">
        <v>178</v>
      </c>
      <c r="E2009" s="1">
        <f>IF(D2009=$I$13,$J$13,IF(D2009=$I$14,$J$14,IF(D2009=$I$15,$J$15,0)))</f>
        <v>1</v>
      </c>
    </row>
    <row r="2010" spans="2:7" x14ac:dyDescent="0.25">
      <c r="C2010" s="21" t="s">
        <v>179</v>
      </c>
      <c r="D2010" s="59" t="s">
        <v>204</v>
      </c>
      <c r="E2010" s="1">
        <f>IF(D2010=$I$18,$J$18,IF(D2010=$I$19,$J$19,IF(D2010=$I$20,$J$20,0)))</f>
        <v>5</v>
      </c>
    </row>
    <row r="2011" spans="2:7" x14ac:dyDescent="0.25">
      <c r="C2011" s="21" t="s">
        <v>183</v>
      </c>
      <c r="D2011" s="59" t="s">
        <v>204</v>
      </c>
      <c r="E2011" s="1">
        <f>IF(D2011=$I$18,$J$18,IF(D2011=$I$19,$J$19,IF(D2011=$I$20,$J$20,0)))</f>
        <v>5</v>
      </c>
    </row>
    <row r="2012" spans="2:7" x14ac:dyDescent="0.25">
      <c r="C2012" s="21" t="s">
        <v>185</v>
      </c>
      <c r="D2012" s="59" t="s">
        <v>180</v>
      </c>
      <c r="E2012" s="1">
        <f>IF(D2012=$I$18,$J$18,IF(D2012=$I$19,$J$19,IF(D2012=$I$20,$J$20,0)))</f>
        <v>1</v>
      </c>
    </row>
    <row r="2013" spans="2:7" x14ac:dyDescent="0.25">
      <c r="C2013" s="21" t="s">
        <v>189</v>
      </c>
      <c r="D2013" s="59" t="s">
        <v>186</v>
      </c>
      <c r="E2013" s="1">
        <f>IF(D2013=$I$18,$J$18,IF(D2013=$I$19,$J$19,IF(D2013=$I$20,$J$20,0)))</f>
        <v>3</v>
      </c>
    </row>
    <row r="2014" spans="2:7" x14ac:dyDescent="0.25">
      <c r="C2014" s="21" t="s">
        <v>192</v>
      </c>
      <c r="D2014" s="59" t="s">
        <v>193</v>
      </c>
      <c r="E2014" s="1">
        <f>IF(D2014=$I$30,$J$30,IF(D2014=$I$31,$J$31,IF(D2014=$I$32,$J$32,0)))</f>
        <v>1</v>
      </c>
    </row>
    <row r="2015" spans="2:7" x14ac:dyDescent="0.25">
      <c r="C2015" s="21" t="s">
        <v>194</v>
      </c>
      <c r="D2015" s="59" t="s">
        <v>195</v>
      </c>
      <c r="E2015" s="1">
        <f>IF(D2015=$L$30,$M$30,IF(D2015=$L$31,$M$31,IF(D2015=$L$32,$M$32,0)))</f>
        <v>1</v>
      </c>
    </row>
    <row r="2016" spans="2:7" x14ac:dyDescent="0.25">
      <c r="C2016" s="21" t="s">
        <v>198</v>
      </c>
      <c r="D2016" s="59" t="s">
        <v>195</v>
      </c>
      <c r="E2016" s="1">
        <f>IF(D2016=$L$30,$M$30,IF(D2016=$L$31,$M$31,IF(D2016=$L$32,$M$32,0)))</f>
        <v>1</v>
      </c>
    </row>
    <row r="2017" spans="3:6" x14ac:dyDescent="0.25">
      <c r="C2017" s="21" t="s">
        <v>200</v>
      </c>
      <c r="D2017" s="59" t="s">
        <v>201</v>
      </c>
      <c r="E2017" s="1">
        <f>IF(D2017=$I$23,$J$23,IF(D2017=$I$24,$J$24,IF(D2017=$I$25,$J$25,IF(D2017=$I$26,$J$26,IF(D2017=$I$27,$J$27,0)))))</f>
        <v>1</v>
      </c>
    </row>
    <row r="2018" spans="3:6" x14ac:dyDescent="0.25">
      <c r="C2018" s="21" t="s">
        <v>203</v>
      </c>
      <c r="D2018" s="59" t="s">
        <v>184</v>
      </c>
      <c r="E2018" s="1">
        <f>IF(D2018=$L$13,$M$13,IF(D2018=$L$14,$M$14,IF(D2018=$L$15,$M$15,0)))</f>
        <v>1</v>
      </c>
    </row>
    <row r="2019" spans="3:6" x14ac:dyDescent="0.25">
      <c r="C2019" s="21" t="s">
        <v>206</v>
      </c>
      <c r="D2019" s="59" t="s">
        <v>176</v>
      </c>
      <c r="E2019" s="1">
        <f>IF(D2019=$L$8,$M$8,IF(D2019=$L$9,$M$9,IF(D2019=$L$10,$M$10,0)))</f>
        <v>5</v>
      </c>
    </row>
    <row r="2020" spans="3:6" x14ac:dyDescent="0.25">
      <c r="C2020" s="21" t="s">
        <v>207</v>
      </c>
      <c r="D2020" s="59" t="s">
        <v>199</v>
      </c>
      <c r="E2020" s="1">
        <f>IF(D2020=$L$18,$M$18,IF(D2020=$L$19,$M$19,IF(D2020=$L$20,$M$20,0)))</f>
        <v>1</v>
      </c>
    </row>
    <row r="2021" spans="3:6" x14ac:dyDescent="0.25">
      <c r="C2021" s="21" t="s">
        <v>210</v>
      </c>
      <c r="D2021" s="59" t="s">
        <v>213</v>
      </c>
      <c r="E2021" s="1">
        <f>IF(D2021=$L$23,$M$23,IF(D2021=$L$24,$M$24,IF(D2021=$L$25,$M$25,0)))</f>
        <v>1</v>
      </c>
      <c r="F2021" s="1" t="s">
        <v>326</v>
      </c>
    </row>
    <row r="2024" spans="3:6" x14ac:dyDescent="0.25">
      <c r="E2024" s="39" t="s">
        <v>217</v>
      </c>
      <c r="F2024" s="1" t="s">
        <v>218</v>
      </c>
    </row>
    <row r="2025" spans="3:6" x14ac:dyDescent="0.25">
      <c r="C2025" s="26" t="s">
        <v>25</v>
      </c>
      <c r="D2025" s="161">
        <f>IF(AND(E2009=0,E2010=0,E2011=0,E2012=0,E2013=0),0,E2009*5*(AVERAGE(E2010:E2013)))</f>
        <v>17.5</v>
      </c>
      <c r="E2025" s="162">
        <f>IF(D2025=0,0,IF(D2025&lt;'Integration Inputs'!$D$76,'Integration Inputs'!$C$91*SUM('Integration Inputs'!$C$63:$H$63),IF(D2025&lt;'Integration Inputs'!$F$76,'Integration Inputs'!$D$91*SUM('Integration Inputs'!$C$63:$H$63),'Integration Inputs'!$E$91*SUM('Integration Inputs'!C$63:H$63))))</f>
        <v>12.651149969844976</v>
      </c>
      <c r="F2025" s="163">
        <f>E2025*D2038*D2039</f>
        <v>0</v>
      </c>
    </row>
    <row r="2026" spans="3:6" x14ac:dyDescent="0.25">
      <c r="C2026" s="1" t="s">
        <v>26</v>
      </c>
      <c r="D2026" s="164">
        <f>IF(AND(E2009=0,E2010=0,E2017=0),0,E2009*E2017*(AVERAGE(E2010:E2013)))</f>
        <v>3.5</v>
      </c>
      <c r="E2026" s="162">
        <f>IF(D2026=0,0,IF(D2026&lt;'Integration Inputs'!$D$77,'Integration Inputs'!$C$91*SUM('Integration Inputs'!$C$64:$H$64),IF(D2026&lt;'Integration Inputs'!$F$77,'Integration Inputs'!$D$91*SUM('Integration Inputs'!$C$64:$H$64),'Integration Inputs'!$E$91*SUM('Integration Inputs'!$C$64:$H$64))))</f>
        <v>3.2914642966260312</v>
      </c>
      <c r="F2026" s="162">
        <f>E2026*D2038*D2039</f>
        <v>0</v>
      </c>
    </row>
    <row r="2027" spans="3:6" x14ac:dyDescent="0.25">
      <c r="C2027" s="1" t="s">
        <v>27</v>
      </c>
      <c r="D2027" s="164">
        <f>IF(AND(E2008=0,E2010=0,E2011=0,E2012=0,E2013=0,E2014=0,,E2017=0),0,(AVERAGE(E2010:E2013)*((E2014+E2017)/2)*E2008))</f>
        <v>3.5</v>
      </c>
      <c r="E2027" s="162">
        <f>IF(D2027=0,0,IF(D2027&lt;'Integration Inputs'!$D$78,'Integration Inputs'!$C$91*SUM('Integration Inputs'!$C$65:$H$65),IF(D2027&lt;'Integration Inputs'!$F$78,'Integration Inputs'!$D$91*SUM('Integration Inputs'!$C$65:$H$65),'Integration Inputs'!$E$91*SUM('Integration Inputs'!$C$65:$H$65))))</f>
        <v>0.85186978454503848</v>
      </c>
      <c r="F2027" s="162">
        <f>E2027*D2038*D2039</f>
        <v>0</v>
      </c>
    </row>
    <row r="2028" spans="3:6" x14ac:dyDescent="0.25">
      <c r="C2028" s="1" t="s">
        <v>28</v>
      </c>
      <c r="D2028" s="164">
        <f>IF(E2016=0,0,E2016)</f>
        <v>1</v>
      </c>
      <c r="E2028" s="162">
        <f>IF(D2028=0,0,IF(D2028&lt;'Integration Inputs'!$D$79,'Integration Inputs'!$C$91*SUM('Integration Inputs'!$C$66:$H$66),IF(D2028&lt;'Integration Inputs'!$F$79,'Integration Inputs'!$D$91*SUM('Integration Inputs'!$C$66:$H$66),'Integration Inputs'!$E$91*SUM('Integration Inputs'!$C$66:$H$66))))</f>
        <v>0.97276634097392756</v>
      </c>
      <c r="F2028" s="162">
        <f>E2028*D2038*D2039</f>
        <v>0</v>
      </c>
    </row>
    <row r="2029" spans="3:6" x14ac:dyDescent="0.25">
      <c r="C2029" s="1" t="s">
        <v>29</v>
      </c>
      <c r="D2029" s="164">
        <f>IF(AND(E2019=0,E2015=0),0,E2019*E2015)</f>
        <v>5</v>
      </c>
      <c r="E2029" s="162">
        <f>IF(D2029=0,0,IF(D2029&lt;'Integration Inputs'!$D$80,'Integration Inputs'!$C$91*SUM('Integration Inputs'!$C$67:$H$67),IF(D2029&lt;'Integration Inputs'!$F$80,'Integration Inputs'!$D$91*SUM('Integration Inputs'!$C$67:$H$67),'Integration Inputs'!$E$91*SUM('Integration Inputs'!$C$67:$H$67))))</f>
        <v>0</v>
      </c>
      <c r="F2029" s="162">
        <f>E2029*D2038*D2039</f>
        <v>0</v>
      </c>
    </row>
    <row r="2030" spans="3:6" x14ac:dyDescent="0.25">
      <c r="C2030" s="1" t="s">
        <v>30</v>
      </c>
      <c r="D2030" s="164">
        <f>IF(AND(E2014=0,E2017=0,E2018=0),0,E2018*((E2014+E2017)/2)*3)</f>
        <v>3</v>
      </c>
      <c r="E2030" s="162">
        <f>IF(D2030=0,0,IF(D2030&lt;'Integration Inputs'!$D$81,'Integration Inputs'!$C$91*SUM('Integration Inputs'!$C$68:$H$68),IF(D2030&lt;'Integration Inputs'!$F$81,'Integration Inputs'!$D$91*SUM('Integration Inputs'!$C$68:$H$68),'Integration Inputs'!$E$91*SUM('Integration Inputs'!$C$68:$H$68))))</f>
        <v>0</v>
      </c>
      <c r="F2030" s="162">
        <f>E2030*D2038*D2039</f>
        <v>0</v>
      </c>
    </row>
    <row r="2031" spans="3:6" x14ac:dyDescent="0.25">
      <c r="C2031" s="1" t="s">
        <v>31</v>
      </c>
      <c r="D2031" s="164">
        <f>IF(AND(E2017=0,E2020=0),0,E2020*E2017*3)</f>
        <v>3</v>
      </c>
      <c r="E2031" s="162">
        <f>IF(D2031=0,0,IF(D2031&lt;'Integration Inputs'!$D$82,'Integration Inputs'!$C$91*SUM('Integration Inputs'!$C$69:$H$69),IF(D2031&lt;'Integration Inputs'!$F$82,'Integration Inputs'!$D$91*SUM('Integration Inputs'!$C$69:$H$69),'Integration Inputs'!$E$91*SUM('Integration Inputs'!$C$69:$H$69))))</f>
        <v>0</v>
      </c>
      <c r="F2031" s="162">
        <f>E2031*D2038*D2039</f>
        <v>0</v>
      </c>
    </row>
    <row r="2032" spans="3:6" x14ac:dyDescent="0.25">
      <c r="C2032" s="39" t="s">
        <v>32</v>
      </c>
      <c r="D2032" s="168">
        <f>IF(AND(E2017=0,E2021=0),0,(E2021*E2017*5))</f>
        <v>5</v>
      </c>
      <c r="E2032" s="169">
        <f>IF(D2032=0,0,IF(D2032&lt;'Integration Inputs'!$D$83,'Integration Inputs'!$C$91*SUM('Integration Inputs'!$C$70:$H$70),IF(D2032&lt;'Integration Inputs'!$F$83,'Integration Inputs'!$D$91*SUM('Integration Inputs'!$C$70:$H$70),'Integration Inputs'!$E$91*SUM('Integration Inputs'!$C$70:$H$70))))</f>
        <v>0</v>
      </c>
      <c r="F2032" s="169">
        <f>E2032*D2038*D2039</f>
        <v>0</v>
      </c>
    </row>
    <row r="2033" spans="2:7" x14ac:dyDescent="0.25">
      <c r="C2033" s="1" t="s">
        <v>40</v>
      </c>
      <c r="D2033" s="164">
        <f>SUM(D2025:D2026)</f>
        <v>21</v>
      </c>
      <c r="E2033" s="162">
        <f>SUM(E2025:E2026)</f>
        <v>15.942614266471008</v>
      </c>
      <c r="F2033" s="162">
        <f>SUM(F2025:F2026)</f>
        <v>0</v>
      </c>
    </row>
    <row r="2034" spans="2:7" x14ac:dyDescent="0.25">
      <c r="C2034" s="1" t="s">
        <v>41</v>
      </c>
      <c r="D2034" s="164">
        <f>SUM(D2027:D2028)</f>
        <v>4.5</v>
      </c>
      <c r="E2034" s="162">
        <f>SUM(E2027:E2028)</f>
        <v>1.824636125518966</v>
      </c>
      <c r="F2034" s="162">
        <f>SUM(F2027:F2028)</f>
        <v>0</v>
      </c>
    </row>
    <row r="2035" spans="2:7" x14ac:dyDescent="0.25">
      <c r="C2035" s="39" t="s">
        <v>42</v>
      </c>
      <c r="D2035" s="168">
        <f>SUM(D2029:D2032)</f>
        <v>16</v>
      </c>
      <c r="E2035" s="169">
        <f>SUM(E2029:E2032)</f>
        <v>0</v>
      </c>
      <c r="F2035" s="169">
        <f>SUM(F2029:F2032)</f>
        <v>0</v>
      </c>
    </row>
    <row r="2036" spans="2:7" x14ac:dyDescent="0.25">
      <c r="D2036" s="164"/>
      <c r="E2036" s="162">
        <f>SUM(E2025:E2032)</f>
        <v>17.767250391989972</v>
      </c>
      <c r="F2036" s="162">
        <f>SUM(F2025:F2032)</f>
        <v>0</v>
      </c>
    </row>
    <row r="2037" spans="2:7" ht="15.6" x14ac:dyDescent="0.3">
      <c r="C2037" s="171" t="s">
        <v>43</v>
      </c>
      <c r="D2037" s="172">
        <f>(AVERAGE(E2010:E2013)*((E2009*5)+(E2009*E2017))+((AVERAGE(E2010:E2013)*((E2014+E2017)/2)*E2008)+(E2016))+((E2019*E2015)+(E2018*((E2014+E2017)/2)*3)+(E2020*E2017*3)+(E2021*E2017*5)))/3</f>
        <v>13.833333333333334</v>
      </c>
    </row>
    <row r="2038" spans="2:7" ht="14.4" x14ac:dyDescent="0.3">
      <c r="C2038" s="21" t="s">
        <v>228</v>
      </c>
      <c r="D2038" s="174"/>
    </row>
    <row r="2039" spans="2:7" x14ac:dyDescent="0.25">
      <c r="C2039" s="21" t="s">
        <v>229</v>
      </c>
      <c r="D2039" s="175"/>
    </row>
    <row r="2040" spans="2:7" ht="15.6" x14ac:dyDescent="0.3">
      <c r="C2040" s="171" t="s">
        <v>230</v>
      </c>
      <c r="D2040" s="172">
        <f>D2037*D2038*D2039</f>
        <v>0</v>
      </c>
      <c r="E2040" s="176">
        <f>SUM(F2025:F2032)</f>
        <v>0</v>
      </c>
      <c r="F2040" s="25" t="s">
        <v>231</v>
      </c>
    </row>
    <row r="2041" spans="2:7" ht="15.6" x14ac:dyDescent="0.3">
      <c r="C2041" s="178"/>
      <c r="D2041" s="172"/>
    </row>
    <row r="2042" spans="2:7" x14ac:dyDescent="0.25">
      <c r="B2042" s="1" t="str">
        <f>LEFT(B2005,2)+1&amp;")."</f>
        <v>56).</v>
      </c>
      <c r="C2042" s="149"/>
      <c r="D2042" s="149"/>
      <c r="E2042" s="149"/>
      <c r="F2042" s="149"/>
      <c r="G2042" s="149"/>
    </row>
    <row r="2043" spans="2:7" x14ac:dyDescent="0.25">
      <c r="C2043" s="152" t="s">
        <v>164</v>
      </c>
      <c r="D2043" s="152" t="s">
        <v>253</v>
      </c>
      <c r="E2043" s="153"/>
      <c r="F2043" s="152" t="s">
        <v>327</v>
      </c>
      <c r="G2043" s="153"/>
    </row>
    <row r="2044" spans="2:7" ht="17.399999999999999" x14ac:dyDescent="0.3">
      <c r="C2044" s="26" t="s">
        <v>170</v>
      </c>
      <c r="D2044" s="156" t="s">
        <v>328</v>
      </c>
      <c r="E2044" s="157"/>
    </row>
    <row r="2045" spans="2:7" x14ac:dyDescent="0.25">
      <c r="C2045" s="21" t="s">
        <v>174</v>
      </c>
      <c r="D2045" s="59" t="s">
        <v>175</v>
      </c>
      <c r="E2045" s="1">
        <f>IF(D2045=$I$8,$J$8,IF(D2045=$I$9,$J$9,IF(D2045=$I$10,$J$10,0)))</f>
        <v>3</v>
      </c>
    </row>
    <row r="2046" spans="2:7" x14ac:dyDescent="0.25">
      <c r="C2046" s="21" t="s">
        <v>177</v>
      </c>
      <c r="D2046" s="59" t="s">
        <v>178</v>
      </c>
      <c r="E2046" s="1">
        <f>IF(D2046=$I$13,$J$13,IF(D2046=$I$14,$J$14,IF(D2046=$I$15,$J$15,0)))</f>
        <v>1</v>
      </c>
    </row>
    <row r="2047" spans="2:7" x14ac:dyDescent="0.25">
      <c r="C2047" s="21" t="s">
        <v>179</v>
      </c>
      <c r="D2047" s="59" t="s">
        <v>186</v>
      </c>
      <c r="E2047" s="1">
        <f>IF(D2047=$I$18,$J$18,IF(D2047=$I$19,$J$19,IF(D2047=$I$20,$J$20,0)))</f>
        <v>3</v>
      </c>
    </row>
    <row r="2048" spans="2:7" x14ac:dyDescent="0.25">
      <c r="C2048" s="21" t="s">
        <v>183</v>
      </c>
      <c r="D2048" s="59" t="s">
        <v>186</v>
      </c>
      <c r="E2048" s="1">
        <f>IF(D2048=$I$18,$J$18,IF(D2048=$I$19,$J$19,IF(D2048=$I$20,$J$20,0)))</f>
        <v>3</v>
      </c>
    </row>
    <row r="2049" spans="3:6" x14ac:dyDescent="0.25">
      <c r="C2049" s="21" t="s">
        <v>185</v>
      </c>
      <c r="D2049" s="59" t="s">
        <v>186</v>
      </c>
      <c r="E2049" s="1">
        <f>IF(D2049=$I$18,$J$18,IF(D2049=$I$19,$J$19,IF(D2049=$I$20,$J$20,0)))</f>
        <v>3</v>
      </c>
    </row>
    <row r="2050" spans="3:6" x14ac:dyDescent="0.25">
      <c r="C2050" s="21" t="s">
        <v>189</v>
      </c>
      <c r="D2050" s="59" t="s">
        <v>180</v>
      </c>
      <c r="E2050" s="1">
        <f>IF(D2050=$I$18,$J$18,IF(D2050=$I$19,$J$19,IF(D2050=$I$20,$J$20,0)))</f>
        <v>1</v>
      </c>
    </row>
    <row r="2051" spans="3:6" x14ac:dyDescent="0.25">
      <c r="C2051" s="21" t="s">
        <v>192</v>
      </c>
      <c r="D2051" s="59" t="s">
        <v>224</v>
      </c>
      <c r="E2051" s="1">
        <f>IF(D2051=$I$30,$J$30,IF(D2051=$I$31,$J$31,IF(D2051=$I$32,$J$32,0)))</f>
        <v>3</v>
      </c>
    </row>
    <row r="2052" spans="3:6" x14ac:dyDescent="0.25">
      <c r="C2052" s="21" t="s">
        <v>194</v>
      </c>
      <c r="D2052" s="59" t="s">
        <v>195</v>
      </c>
      <c r="E2052" s="1">
        <f>IF(D2052=$L$30,$M$30,IF(D2052=$L$31,$M$31,IF(D2052=$L$32,$M$32,0)))</f>
        <v>1</v>
      </c>
    </row>
    <row r="2053" spans="3:6" x14ac:dyDescent="0.25">
      <c r="C2053" s="21" t="s">
        <v>198</v>
      </c>
      <c r="D2053" s="59" t="s">
        <v>195</v>
      </c>
      <c r="E2053" s="1">
        <f>IF(D2053=$L$30,$M$30,IF(D2053=$L$31,$M$31,IF(D2053=$L$32,$M$32,0)))</f>
        <v>1</v>
      </c>
    </row>
    <row r="2054" spans="3:6" x14ac:dyDescent="0.25">
      <c r="C2054" s="21" t="s">
        <v>200</v>
      </c>
      <c r="D2054" s="59" t="s">
        <v>214</v>
      </c>
      <c r="E2054" s="1">
        <f>IF(D2054=$I$23,$J$23,IF(D2054=$I$24,$J$24,IF(D2054=$I$25,$J$25,IF(D2054=$I$26,$J$26,IF(D2054=$I$27,$J$27,0)))))</f>
        <v>3</v>
      </c>
      <c r="F2054" s="1" t="s">
        <v>329</v>
      </c>
    </row>
    <row r="2055" spans="3:6" x14ac:dyDescent="0.25">
      <c r="C2055" s="21" t="s">
        <v>203</v>
      </c>
      <c r="D2055" s="59" t="s">
        <v>184</v>
      </c>
      <c r="E2055" s="1">
        <f>IF(D2055=$L$13,$M$13,IF(D2055=$L$14,$M$14,IF(D2055=$L$15,$M$15,0)))</f>
        <v>1</v>
      </c>
    </row>
    <row r="2056" spans="3:6" x14ac:dyDescent="0.25">
      <c r="C2056" s="21" t="s">
        <v>206</v>
      </c>
      <c r="D2056" s="59" t="s">
        <v>173</v>
      </c>
      <c r="E2056" s="1">
        <f>IF(D2056=$L$8,$M$8,IF(D2056=$L$9,$M$9,IF(D2056=$L$10,$M$10,0)))</f>
        <v>3</v>
      </c>
    </row>
    <row r="2057" spans="3:6" x14ac:dyDescent="0.25">
      <c r="C2057" s="21" t="s">
        <v>207</v>
      </c>
      <c r="D2057" s="59" t="s">
        <v>199</v>
      </c>
      <c r="E2057" s="1">
        <f>IF(D2057=$L$18,$M$18,IF(D2057=$L$19,$M$19,IF(D2057=$L$20,$M$20,0)))</f>
        <v>1</v>
      </c>
    </row>
    <row r="2058" spans="3:6" x14ac:dyDescent="0.25">
      <c r="C2058" s="21" t="s">
        <v>210</v>
      </c>
      <c r="D2058" s="59" t="s">
        <v>213</v>
      </c>
      <c r="E2058" s="1">
        <f>IF(D2058=$L$23,$M$23,IF(D2058=$L$24,$M$24,IF(D2058=$L$25,$M$25,0)))</f>
        <v>1</v>
      </c>
      <c r="F2058" s="1" t="s">
        <v>330</v>
      </c>
    </row>
    <row r="2061" spans="3:6" x14ac:dyDescent="0.25">
      <c r="E2061" s="39" t="s">
        <v>217</v>
      </c>
      <c r="F2061" s="1" t="s">
        <v>218</v>
      </c>
    </row>
    <row r="2062" spans="3:6" x14ac:dyDescent="0.25">
      <c r="C2062" s="26" t="s">
        <v>25</v>
      </c>
      <c r="D2062" s="161">
        <f>IF(AND(E2046=0,E2047=0,E2048=0,E2049=0,E2050=0),0,E2046*5*(AVERAGE(E2047:E2050)))</f>
        <v>12.5</v>
      </c>
      <c r="E2062" s="162">
        <f>IF(D2062=0,0,IF(D2062&lt;'Integration Inputs'!$D$76,'Integration Inputs'!$C$91*SUM('Integration Inputs'!$C$63:$H$63),IF(D2062&lt;'Integration Inputs'!$F$76,'Integration Inputs'!$D$91*SUM('Integration Inputs'!$C$63:$H$63),'Integration Inputs'!$E$91*SUM('Integration Inputs'!C$63:H$63))))</f>
        <v>12.651149969844976</v>
      </c>
      <c r="F2062" s="163">
        <f>E2062*D2075*D2076</f>
        <v>0</v>
      </c>
    </row>
    <row r="2063" spans="3:6" x14ac:dyDescent="0.25">
      <c r="C2063" s="1" t="s">
        <v>26</v>
      </c>
      <c r="D2063" s="164">
        <f>IF(AND(E2046=0,E2047=0,E2054=0),0,E2046*E2054*(AVERAGE(E2047:E2050)))</f>
        <v>7.5</v>
      </c>
      <c r="E2063" s="162">
        <f>IF(D2063=0,0,IF(D2063&lt;'Integration Inputs'!$D$77,'Integration Inputs'!$C$91*SUM('Integration Inputs'!$C$64:$H$64),IF(D2063&lt;'Integration Inputs'!$F$77,'Integration Inputs'!$D$91*SUM('Integration Inputs'!$C$64:$H$64),'Integration Inputs'!$E$91*SUM('Integration Inputs'!$C$64:$H$64))))</f>
        <v>3.2914642966260312</v>
      </c>
      <c r="F2063" s="162">
        <f>E2063*D2075*D2076</f>
        <v>0</v>
      </c>
    </row>
    <row r="2064" spans="3:6" x14ac:dyDescent="0.25">
      <c r="C2064" s="1" t="s">
        <v>27</v>
      </c>
      <c r="D2064" s="164">
        <f>IF(AND(E2045=0,E2047=0,E2048=0,E2049=0,E2050=0,E2051=0,,E2054=0),0,(AVERAGE(E2047:E2050)*((E2051+E2054)/2)*E2045))</f>
        <v>22.5</v>
      </c>
      <c r="E2064" s="162">
        <f>IF(D2064=0,0,IF(D2064&lt;'Integration Inputs'!$D$78,'Integration Inputs'!$C$91*SUM('Integration Inputs'!$C$65:$H$65),IF(D2064&lt;'Integration Inputs'!$F$78,'Integration Inputs'!$D$91*SUM('Integration Inputs'!$C$65:$H$65),'Integration Inputs'!$E$91*SUM('Integration Inputs'!$C$65:$H$65))))</f>
        <v>0.85186978454503848</v>
      </c>
      <c r="F2064" s="162">
        <f>E2064*D2075*D2076</f>
        <v>0</v>
      </c>
    </row>
    <row r="2065" spans="2:7" x14ac:dyDescent="0.25">
      <c r="C2065" s="1" t="s">
        <v>28</v>
      </c>
      <c r="D2065" s="164">
        <f>IF(E2053=0,0,E2053)</f>
        <v>1</v>
      </c>
      <c r="E2065" s="162">
        <f>IF(D2065=0,0,IF(D2065&lt;'Integration Inputs'!$D$79,'Integration Inputs'!$C$91*SUM('Integration Inputs'!$C$66:$H$66),IF(D2065&lt;'Integration Inputs'!$F$79,'Integration Inputs'!$D$91*SUM('Integration Inputs'!$C$66:$H$66),'Integration Inputs'!$E$91*SUM('Integration Inputs'!$C$66:$H$66))))</f>
        <v>0.97276634097392756</v>
      </c>
      <c r="F2065" s="162">
        <f>E2065*D2075*D2076</f>
        <v>0</v>
      </c>
    </row>
    <row r="2066" spans="2:7" x14ac:dyDescent="0.25">
      <c r="C2066" s="1" t="s">
        <v>29</v>
      </c>
      <c r="D2066" s="164">
        <f>IF(AND(E2056=0,E2052=0),0,E2056*E2052)</f>
        <v>3</v>
      </c>
      <c r="E2066" s="162">
        <f>IF(D2066=0,0,IF(D2066&lt;'Integration Inputs'!$D$80,'Integration Inputs'!$C$91*SUM('Integration Inputs'!$C$67:$H$67),IF(D2066&lt;'Integration Inputs'!$F$80,'Integration Inputs'!$D$91*SUM('Integration Inputs'!$C$67:$H$67),'Integration Inputs'!$E$91*SUM('Integration Inputs'!$C$67:$H$67))))</f>
        <v>0</v>
      </c>
      <c r="F2066" s="162">
        <f>E2066*D2075*D2076</f>
        <v>0</v>
      </c>
    </row>
    <row r="2067" spans="2:7" x14ac:dyDescent="0.25">
      <c r="C2067" s="1" t="s">
        <v>30</v>
      </c>
      <c r="D2067" s="164">
        <f>IF(AND(E2051=0,E2054=0,E2055=0),0,E2055*((E2051+E2054)/2)*3)</f>
        <v>9</v>
      </c>
      <c r="E2067" s="162">
        <f>IF(D2067=0,0,IF(D2067&lt;'Integration Inputs'!$D$81,'Integration Inputs'!$C$91*SUM('Integration Inputs'!$C$68:$H$68),IF(D2067&lt;'Integration Inputs'!$F$81,'Integration Inputs'!$D$91*SUM('Integration Inputs'!$C$68:$H$68),'Integration Inputs'!$E$91*SUM('Integration Inputs'!$C$68:$H$68))))</f>
        <v>0</v>
      </c>
      <c r="F2067" s="162">
        <f>E2067*D2075*D2076</f>
        <v>0</v>
      </c>
    </row>
    <row r="2068" spans="2:7" x14ac:dyDescent="0.25">
      <c r="C2068" s="1" t="s">
        <v>31</v>
      </c>
      <c r="D2068" s="164">
        <f>IF(AND(E2054=0,E2057=0),0,E2057*E2054*3)</f>
        <v>9</v>
      </c>
      <c r="E2068" s="162">
        <f>IF(D2068=0,0,IF(D2068&lt;'Integration Inputs'!$D$82,'Integration Inputs'!$C$91*SUM('Integration Inputs'!$C$69:$H$69),IF(D2068&lt;'Integration Inputs'!$F$82,'Integration Inputs'!$D$91*SUM('Integration Inputs'!$C$69:$H$69),'Integration Inputs'!$E$91*SUM('Integration Inputs'!$C$69:$H$69))))</f>
        <v>0</v>
      </c>
      <c r="F2068" s="162">
        <f>E2068*D2075*D2076</f>
        <v>0</v>
      </c>
    </row>
    <row r="2069" spans="2:7" x14ac:dyDescent="0.25">
      <c r="C2069" s="39" t="s">
        <v>32</v>
      </c>
      <c r="D2069" s="168">
        <f>IF(AND(E2054=0,E2058=0),0,(E2058*E2054*5))</f>
        <v>15</v>
      </c>
      <c r="E2069" s="169">
        <f>IF(D2069=0,0,IF(D2069&lt;'Integration Inputs'!$D$83,'Integration Inputs'!$C$91*SUM('Integration Inputs'!$C$70:$H$70),IF(D2069&lt;'Integration Inputs'!$F$83,'Integration Inputs'!$D$91*SUM('Integration Inputs'!$C$70:$H$70),'Integration Inputs'!$E$91*SUM('Integration Inputs'!$C$70:$H$70))))</f>
        <v>0</v>
      </c>
      <c r="F2069" s="169">
        <f>E2069*D2075*D2076</f>
        <v>0</v>
      </c>
    </row>
    <row r="2070" spans="2:7" x14ac:dyDescent="0.25">
      <c r="C2070" s="1" t="s">
        <v>40</v>
      </c>
      <c r="D2070" s="164">
        <f>SUM(D2062:D2063)</f>
        <v>20</v>
      </c>
      <c r="E2070" s="162">
        <f>SUM(E2062:E2063)</f>
        <v>15.942614266471008</v>
      </c>
      <c r="F2070" s="162">
        <f>SUM(F2062:F2063)</f>
        <v>0</v>
      </c>
    </row>
    <row r="2071" spans="2:7" x14ac:dyDescent="0.25">
      <c r="C2071" s="1" t="s">
        <v>41</v>
      </c>
      <c r="D2071" s="164">
        <f>SUM(D2064:D2065)</f>
        <v>23.5</v>
      </c>
      <c r="E2071" s="162">
        <f>SUM(E2064:E2065)</f>
        <v>1.824636125518966</v>
      </c>
      <c r="F2071" s="162">
        <f>SUM(F2064:F2065)</f>
        <v>0</v>
      </c>
    </row>
    <row r="2072" spans="2:7" x14ac:dyDescent="0.25">
      <c r="C2072" s="39" t="s">
        <v>42</v>
      </c>
      <c r="D2072" s="168">
        <f>SUM(D2066:D2069)</f>
        <v>36</v>
      </c>
      <c r="E2072" s="169">
        <f>SUM(E2066:E2069)</f>
        <v>0</v>
      </c>
      <c r="F2072" s="169">
        <f>SUM(F2066:F2069)</f>
        <v>0</v>
      </c>
    </row>
    <row r="2073" spans="2:7" x14ac:dyDescent="0.25">
      <c r="D2073" s="164"/>
      <c r="E2073" s="162">
        <f>SUM(E2062:E2069)</f>
        <v>17.767250391989972</v>
      </c>
      <c r="F2073" s="162">
        <f>SUM(F2062:F2069)</f>
        <v>0</v>
      </c>
    </row>
    <row r="2074" spans="2:7" ht="15.6" x14ac:dyDescent="0.3">
      <c r="C2074" s="171" t="s">
        <v>43</v>
      </c>
      <c r="D2074" s="172">
        <f>(AVERAGE(E2047:E2050)*((E2046*5)+(E2046*E2054))+((AVERAGE(E2047:E2050)*((E2051+E2054)/2)*E2045)+(E2053))+((E2056*E2052)+(E2055*((E2051+E2054)/2)*3)+(E2057*E2054*3)+(E2058*E2054*5)))/3</f>
        <v>26.5</v>
      </c>
    </row>
    <row r="2075" spans="2:7" ht="14.4" x14ac:dyDescent="0.3">
      <c r="C2075" s="21" t="s">
        <v>228</v>
      </c>
      <c r="D2075" s="180"/>
    </row>
    <row r="2076" spans="2:7" x14ac:dyDescent="0.25">
      <c r="C2076" s="21" t="s">
        <v>229</v>
      </c>
      <c r="D2076" s="175"/>
    </row>
    <row r="2077" spans="2:7" ht="15.6" x14ac:dyDescent="0.3">
      <c r="C2077" s="171" t="s">
        <v>230</v>
      </c>
      <c r="D2077" s="181">
        <f>D2074*D2075*D2076</f>
        <v>0</v>
      </c>
      <c r="E2077" s="184">
        <f>SUM(F2062:F2069)</f>
        <v>0</v>
      </c>
      <c r="F2077" s="25" t="s">
        <v>231</v>
      </c>
    </row>
    <row r="2079" spans="2:7" x14ac:dyDescent="0.25">
      <c r="B2079" s="1" t="str">
        <f>LEFT(B2042,2)+1&amp;")."</f>
        <v>57).</v>
      </c>
      <c r="C2079" s="149"/>
      <c r="D2079" s="149"/>
      <c r="E2079" s="149"/>
      <c r="F2079" s="149"/>
      <c r="G2079" s="149"/>
    </row>
    <row r="2080" spans="2:7" x14ac:dyDescent="0.25">
      <c r="C2080" s="152" t="s">
        <v>164</v>
      </c>
      <c r="D2080" s="152"/>
      <c r="E2080" s="153" t="s">
        <v>331</v>
      </c>
      <c r="F2080" s="153"/>
      <c r="G2080" s="153"/>
    </row>
    <row r="2081" spans="3:6" ht="17.399999999999999" x14ac:dyDescent="0.3">
      <c r="C2081" s="26" t="s">
        <v>170</v>
      </c>
      <c r="D2081" s="156" t="s">
        <v>332</v>
      </c>
      <c r="E2081" s="157"/>
    </row>
    <row r="2082" spans="3:6" x14ac:dyDescent="0.25">
      <c r="C2082" s="21" t="s">
        <v>174</v>
      </c>
      <c r="D2082" s="59" t="s">
        <v>168</v>
      </c>
      <c r="E2082" s="1">
        <f>IF(D2082=$I$8,$J$8,IF(D2082=$I$9,$J$9,IF(D2082=$I$10,$J$10,0)))</f>
        <v>1</v>
      </c>
    </row>
    <row r="2083" spans="3:6" x14ac:dyDescent="0.25">
      <c r="C2083" s="21" t="s">
        <v>177</v>
      </c>
      <c r="D2083" s="59" t="s">
        <v>178</v>
      </c>
      <c r="E2083" s="1">
        <f>IF(D2083=$I$13,$J$13,IF(D2083=$I$14,$J$14,IF(D2083=$I$15,$J$15,0)))</f>
        <v>1</v>
      </c>
      <c r="F2083" s="1" t="s">
        <v>333</v>
      </c>
    </row>
    <row r="2084" spans="3:6" x14ac:dyDescent="0.25">
      <c r="C2084" s="21" t="s">
        <v>179</v>
      </c>
      <c r="D2084" s="59" t="s">
        <v>186</v>
      </c>
      <c r="E2084" s="1">
        <f>IF(D2084=$I$18,$J$18,IF(D2084=$I$19,$J$19,IF(D2084=$I$20,$J$20,0)))</f>
        <v>3</v>
      </c>
    </row>
    <row r="2085" spans="3:6" x14ac:dyDescent="0.25">
      <c r="C2085" s="21" t="s">
        <v>183</v>
      </c>
      <c r="D2085" s="59" t="s">
        <v>186</v>
      </c>
      <c r="E2085" s="1">
        <f>IF(D2085=$I$18,$J$18,IF(D2085=$I$19,$J$19,IF(D2085=$I$20,$J$20,0)))</f>
        <v>3</v>
      </c>
    </row>
    <row r="2086" spans="3:6" x14ac:dyDescent="0.25">
      <c r="C2086" s="21" t="s">
        <v>185</v>
      </c>
      <c r="D2086" s="59" t="s">
        <v>186</v>
      </c>
      <c r="E2086" s="1">
        <f>IF(D2086=$I$18,$J$18,IF(D2086=$I$19,$J$19,IF(D2086=$I$20,$J$20,0)))</f>
        <v>3</v>
      </c>
    </row>
    <row r="2087" spans="3:6" x14ac:dyDescent="0.25">
      <c r="C2087" s="21" t="s">
        <v>189</v>
      </c>
      <c r="D2087" s="59" t="s">
        <v>186</v>
      </c>
      <c r="E2087" s="1">
        <f>IF(D2087=$I$18,$J$18,IF(D2087=$I$19,$J$19,IF(D2087=$I$20,$J$20,0)))</f>
        <v>3</v>
      </c>
    </row>
    <row r="2088" spans="3:6" x14ac:dyDescent="0.25">
      <c r="C2088" s="21" t="s">
        <v>192</v>
      </c>
      <c r="D2088" s="59" t="s">
        <v>226</v>
      </c>
      <c r="E2088" s="1">
        <f>IF(D2088=$I$30,$J$30,IF(D2088=$I$31,$J$31,IF(D2088=$I$32,$J$32,0)))</f>
        <v>5</v>
      </c>
      <c r="F2088" s="1" t="s">
        <v>334</v>
      </c>
    </row>
    <row r="2089" spans="3:6" x14ac:dyDescent="0.25">
      <c r="C2089" s="21" t="s">
        <v>194</v>
      </c>
      <c r="D2089" s="59" t="s">
        <v>227</v>
      </c>
      <c r="E2089" s="1">
        <f>IF(D2089=$L$30,$M$30,IF(D2089=$L$31,$M$31,IF(D2089=$L$32,$M$32,0)))</f>
        <v>5</v>
      </c>
      <c r="F2089" s="1" t="s">
        <v>334</v>
      </c>
    </row>
    <row r="2090" spans="3:6" x14ac:dyDescent="0.25">
      <c r="C2090" s="21" t="s">
        <v>198</v>
      </c>
      <c r="D2090" s="59" t="s">
        <v>227</v>
      </c>
      <c r="E2090" s="1">
        <f>IF(D2090=$L$30,$M$30,IF(D2090=$L$31,$M$31,IF(D2090=$L$32,$M$32,0)))</f>
        <v>5</v>
      </c>
      <c r="F2090" s="1" t="s">
        <v>334</v>
      </c>
    </row>
    <row r="2091" spans="3:6" x14ac:dyDescent="0.25">
      <c r="C2091" s="21" t="s">
        <v>200</v>
      </c>
      <c r="D2091" s="59" t="s">
        <v>215</v>
      </c>
      <c r="E2091" s="1">
        <f>IF(D2091=$I$23,$J$23,IF(D2091=$I$24,$J$24,IF(D2091=$I$25,$J$25,IF(D2091=$I$26,$J$26,IF(D2091=$I$27,$J$27,0)))))</f>
        <v>5</v>
      </c>
      <c r="F2091" s="1" t="s">
        <v>334</v>
      </c>
    </row>
    <row r="2092" spans="3:6" x14ac:dyDescent="0.25">
      <c r="C2092" s="21" t="s">
        <v>203</v>
      </c>
      <c r="D2092" s="59" t="s">
        <v>184</v>
      </c>
      <c r="E2092" s="1">
        <f>IF(D2092=$L$13,$M$13,IF(D2092=$L$14,$M$14,IF(D2092=$L$15,$M$15,0)))</f>
        <v>1</v>
      </c>
    </row>
    <row r="2093" spans="3:6" x14ac:dyDescent="0.25">
      <c r="C2093" s="21" t="s">
        <v>206</v>
      </c>
      <c r="D2093" s="59" t="s">
        <v>173</v>
      </c>
      <c r="E2093" s="1">
        <f>IF(D2093=$L$8,$M$8,IF(D2093=$L$9,$M$9,IF(D2093=$L$10,$M$10,0)))</f>
        <v>3</v>
      </c>
    </row>
    <row r="2094" spans="3:6" x14ac:dyDescent="0.25">
      <c r="C2094" s="21" t="s">
        <v>207</v>
      </c>
      <c r="D2094" s="59" t="s">
        <v>199</v>
      </c>
      <c r="E2094" s="1">
        <f>IF(D2094=$L$18,$M$18,IF(D2094=$L$19,$M$19,IF(D2094=$L$20,$M$20,0)))</f>
        <v>1</v>
      </c>
    </row>
    <row r="2095" spans="3:6" x14ac:dyDescent="0.25">
      <c r="C2095" s="21" t="s">
        <v>210</v>
      </c>
      <c r="D2095" s="59" t="s">
        <v>213</v>
      </c>
      <c r="E2095" s="1">
        <f>IF(D2095=$L$23,$M$23,IF(D2095=$L$24,$M$24,IF(D2095=$L$25,$M$25,0)))</f>
        <v>1</v>
      </c>
    </row>
    <row r="2098" spans="3:6" x14ac:dyDescent="0.25">
      <c r="E2098" s="39" t="s">
        <v>217</v>
      </c>
      <c r="F2098" s="1" t="s">
        <v>218</v>
      </c>
    </row>
    <row r="2099" spans="3:6" x14ac:dyDescent="0.25">
      <c r="C2099" s="26" t="s">
        <v>25</v>
      </c>
      <c r="D2099" s="161">
        <f>IF(AND(E2083=0,E2084=0,E2085=0,E2086=0,E2087=0),0,E2083*5*(AVERAGE(E2084:E2087)))</f>
        <v>15</v>
      </c>
      <c r="E2099" s="162">
        <f>IF(D2099=0,0,IF(D2099&lt;'Integration Inputs'!$D$76,'Integration Inputs'!$C$91*SUM('Integration Inputs'!$C$63:$H$63),IF(D2099&lt;'Integration Inputs'!$F$76,'Integration Inputs'!$D$91*SUM('Integration Inputs'!$C$63:$H$63),'Integration Inputs'!$E$91*SUM('Integration Inputs'!C$63:H$63))))</f>
        <v>12.651149969844976</v>
      </c>
      <c r="F2099" s="163">
        <f>E2099*D2112*D2113</f>
        <v>0</v>
      </c>
    </row>
    <row r="2100" spans="3:6" x14ac:dyDescent="0.25">
      <c r="C2100" s="1" t="s">
        <v>26</v>
      </c>
      <c r="D2100" s="164">
        <f>IF(AND(E2083=0,E2084=0,E2091=0),0,E2083*E2091*(AVERAGE(E2084:E2087)))</f>
        <v>15</v>
      </c>
      <c r="E2100" s="162">
        <f>IF(D2100=0,0,IF(D2100&lt;'Integration Inputs'!$D$77,'Integration Inputs'!$C$91*SUM('Integration Inputs'!$C$64:$H$64),IF(D2100&lt;'Integration Inputs'!$F$77,'Integration Inputs'!$D$91*SUM('Integration Inputs'!$C$64:$H$64),'Integration Inputs'!$E$91*SUM('Integration Inputs'!$C$64:$H$64))))</f>
        <v>3.2914642966260312</v>
      </c>
      <c r="F2100" s="162">
        <f>E2100*D2112*D2113</f>
        <v>0</v>
      </c>
    </row>
    <row r="2101" spans="3:6" x14ac:dyDescent="0.25">
      <c r="C2101" s="1" t="s">
        <v>27</v>
      </c>
      <c r="D2101" s="164">
        <f>IF(AND(E2082=0,E2084=0,E2085=0,E2086=0,E2087=0,E2088=0,,E2091=0),0,(AVERAGE(E2084:E2087)*((E2088+E2091)/2)*E2082))</f>
        <v>15</v>
      </c>
      <c r="E2101" s="162">
        <f>IF(D2101=0,0,IF(D2101&lt;'Integration Inputs'!$D$78,'Integration Inputs'!$C$91*SUM('Integration Inputs'!$C$65:$H$65),IF(D2101&lt;'Integration Inputs'!$F$78,'Integration Inputs'!$D$91*SUM('Integration Inputs'!$C$65:$H$65),'Integration Inputs'!$E$91*SUM('Integration Inputs'!$C$65:$H$65))))</f>
        <v>0.85186978454503848</v>
      </c>
      <c r="F2101" s="162">
        <f>E2101*D2112*D2113</f>
        <v>0</v>
      </c>
    </row>
    <row r="2102" spans="3:6" x14ac:dyDescent="0.25">
      <c r="C2102" s="1" t="s">
        <v>28</v>
      </c>
      <c r="D2102" s="164">
        <f>IF(E2090=0,0,E2090)</f>
        <v>5</v>
      </c>
      <c r="E2102" s="162">
        <f>IF(D2102=0,0,IF(D2102&lt;'Integration Inputs'!$D$79,'Integration Inputs'!$C$91*SUM('Integration Inputs'!$C$66:$H$66),IF(D2102&lt;'Integration Inputs'!$F$79,'Integration Inputs'!$D$91*SUM('Integration Inputs'!$C$66:$H$66),'Integration Inputs'!$E$91*SUM('Integration Inputs'!$C$66:$H$66))))</f>
        <v>1.4591495114608914</v>
      </c>
      <c r="F2102" s="162">
        <f>E2102*D2112*D2113</f>
        <v>0</v>
      </c>
    </row>
    <row r="2103" spans="3:6" x14ac:dyDescent="0.25">
      <c r="C2103" s="1" t="s">
        <v>29</v>
      </c>
      <c r="D2103" s="164">
        <f>IF(AND(E2093=0,E2089=0),0,E2093*E2089)</f>
        <v>15</v>
      </c>
      <c r="E2103" s="162">
        <f>IF(D2103=0,0,IF(D2103&lt;'Integration Inputs'!$D$80,'Integration Inputs'!$C$91*SUM('Integration Inputs'!$C$67:$H$67),IF(D2103&lt;'Integration Inputs'!$F$80,'Integration Inputs'!$D$91*SUM('Integration Inputs'!$C$67:$H$67),'Integration Inputs'!$E$91*SUM('Integration Inputs'!$C$67:$H$67))))</f>
        <v>0</v>
      </c>
      <c r="F2103" s="162">
        <f>E2103*D2112*D2113</f>
        <v>0</v>
      </c>
    </row>
    <row r="2104" spans="3:6" x14ac:dyDescent="0.25">
      <c r="C2104" s="1" t="s">
        <v>30</v>
      </c>
      <c r="D2104" s="164">
        <f>IF(AND(E2088=0,E2091=0,E2092=0),0,E2092*((E2088+E2091)/2)*3)</f>
        <v>15</v>
      </c>
      <c r="E2104" s="162">
        <f>IF(D2104=0,0,IF(D2104&lt;'Integration Inputs'!$D$81,'Integration Inputs'!$C$91*SUM('Integration Inputs'!$C$68:$H$68),IF(D2104&lt;'Integration Inputs'!$F$81,'Integration Inputs'!$D$91*SUM('Integration Inputs'!$C$68:$H$68),'Integration Inputs'!$E$91*SUM('Integration Inputs'!$C$68:$H$68))))</f>
        <v>0</v>
      </c>
      <c r="F2104" s="162">
        <f>E2104*D2112*D2113</f>
        <v>0</v>
      </c>
    </row>
    <row r="2105" spans="3:6" x14ac:dyDescent="0.25">
      <c r="C2105" s="1" t="s">
        <v>31</v>
      </c>
      <c r="D2105" s="164">
        <f>IF(AND(E2091=0,E2094=0),0,E2094*E2091*3)</f>
        <v>15</v>
      </c>
      <c r="E2105" s="162">
        <f>IF(D2105=0,0,IF(D2105&lt;'Integration Inputs'!$D$82,'Integration Inputs'!$C$91*SUM('Integration Inputs'!$C$69:$H$69),IF(D2105&lt;'Integration Inputs'!$F$82,'Integration Inputs'!$D$91*SUM('Integration Inputs'!$C$69:$H$69),'Integration Inputs'!$E$91*SUM('Integration Inputs'!$C$69:$H$69))))</f>
        <v>0</v>
      </c>
      <c r="F2105" s="162">
        <f>E2105*D2112*D2113</f>
        <v>0</v>
      </c>
    </row>
    <row r="2106" spans="3:6" x14ac:dyDescent="0.25">
      <c r="C2106" s="39" t="s">
        <v>32</v>
      </c>
      <c r="D2106" s="168">
        <f>IF(AND(E2091=0,E2095=0),0,(E2095*E2091*5))</f>
        <v>25</v>
      </c>
      <c r="E2106" s="169">
        <f>IF(D2106=0,0,IF(D2106&lt;'Integration Inputs'!$D$83,'Integration Inputs'!$C$91*SUM('Integration Inputs'!$C$70:$H$70),IF(D2106&lt;'Integration Inputs'!$F$83,'Integration Inputs'!$D$91*SUM('Integration Inputs'!$C$70:$H$70),'Integration Inputs'!$E$91*SUM('Integration Inputs'!$C$70:$H$70))))</f>
        <v>0</v>
      </c>
      <c r="F2106" s="169">
        <f>E2106*D2112*D2113</f>
        <v>0</v>
      </c>
    </row>
    <row r="2107" spans="3:6" x14ac:dyDescent="0.25">
      <c r="C2107" s="1" t="s">
        <v>40</v>
      </c>
      <c r="D2107" s="164">
        <f>SUM(D2099:D2100)</f>
        <v>30</v>
      </c>
      <c r="E2107" s="162">
        <f>SUM(E2099:E2100)</f>
        <v>15.942614266471008</v>
      </c>
      <c r="F2107" s="162">
        <f>SUM(F2099:F2100)</f>
        <v>0</v>
      </c>
    </row>
    <row r="2108" spans="3:6" x14ac:dyDescent="0.25">
      <c r="C2108" s="1" t="s">
        <v>41</v>
      </c>
      <c r="D2108" s="164">
        <f>SUM(D2101:D2102)</f>
        <v>20</v>
      </c>
      <c r="E2108" s="162">
        <f>SUM(E2101:E2102)</f>
        <v>2.3110192960059299</v>
      </c>
      <c r="F2108" s="162">
        <f>SUM(F2101:F2102)</f>
        <v>0</v>
      </c>
    </row>
    <row r="2109" spans="3:6" x14ac:dyDescent="0.25">
      <c r="C2109" s="39" t="s">
        <v>42</v>
      </c>
      <c r="D2109" s="168">
        <f>SUM(D2103:D2106)</f>
        <v>70</v>
      </c>
      <c r="E2109" s="169">
        <f>SUM(E2103:E2106)</f>
        <v>0</v>
      </c>
      <c r="F2109" s="169">
        <f>SUM(F2103:F2106)</f>
        <v>0</v>
      </c>
    </row>
    <row r="2110" spans="3:6" x14ac:dyDescent="0.25">
      <c r="D2110" s="164"/>
      <c r="E2110" s="162">
        <f>SUM(E2099:E2106)</f>
        <v>18.253633562476935</v>
      </c>
      <c r="F2110" s="162">
        <f>SUM(F2099:F2106)</f>
        <v>0</v>
      </c>
    </row>
    <row r="2111" spans="3:6" ht="15.6" x14ac:dyDescent="0.3">
      <c r="C2111" s="171" t="s">
        <v>43</v>
      </c>
      <c r="D2111" s="172">
        <f>(AVERAGE(E2084:E2087)*((E2083*5)+(E2083*E2091))+((AVERAGE(E2084:E2087)*((E2088+E2091)/2)*E2082)+(E2090))+((E2093*E2089)+(E2092*((E2088+E2091)/2)*3)+(E2094*E2091*3)+(E2095*E2091*5)))/3</f>
        <v>40</v>
      </c>
    </row>
    <row r="2112" spans="3:6" ht="14.4" x14ac:dyDescent="0.3">
      <c r="C2112" s="21" t="s">
        <v>228</v>
      </c>
      <c r="D2112" s="179"/>
    </row>
    <row r="2113" spans="2:7" x14ac:dyDescent="0.25">
      <c r="C2113" s="21" t="s">
        <v>229</v>
      </c>
      <c r="D2113" s="185"/>
    </row>
    <row r="2114" spans="2:7" ht="15.6" x14ac:dyDescent="0.3">
      <c r="C2114" s="171" t="s">
        <v>230</v>
      </c>
      <c r="D2114" s="172">
        <f>D2111*D2112*D2113</f>
        <v>0</v>
      </c>
      <c r="E2114" s="176">
        <f>SUM(F2099:F2106)</f>
        <v>0</v>
      </c>
      <c r="F2114" s="25" t="s">
        <v>231</v>
      </c>
    </row>
    <row r="2116" spans="2:7" x14ac:dyDescent="0.25">
      <c r="B2116" s="1" t="str">
        <f>LEFT(B2079,2)+1&amp;")."</f>
        <v>58).</v>
      </c>
      <c r="C2116" s="149"/>
      <c r="D2116" s="149"/>
      <c r="E2116" s="149"/>
      <c r="F2116" s="149"/>
      <c r="G2116" s="149"/>
    </row>
    <row r="2117" spans="2:7" x14ac:dyDescent="0.25">
      <c r="C2117" s="152" t="s">
        <v>164</v>
      </c>
      <c r="D2117" s="152"/>
      <c r="E2117" s="152" t="s">
        <v>335</v>
      </c>
      <c r="F2117" s="153"/>
      <c r="G2117" s="153"/>
    </row>
    <row r="2118" spans="2:7" ht="17.399999999999999" x14ac:dyDescent="0.3">
      <c r="C2118" s="26" t="s">
        <v>170</v>
      </c>
      <c r="D2118" s="156" t="s">
        <v>336</v>
      </c>
      <c r="E2118" s="157"/>
    </row>
    <row r="2119" spans="2:7" x14ac:dyDescent="0.25">
      <c r="C2119" s="21" t="s">
        <v>174</v>
      </c>
      <c r="D2119" s="59" t="s">
        <v>175</v>
      </c>
      <c r="E2119" s="1">
        <f>IF(D2119=$I$8,$J$8,IF(D2119=$I$9,$J$9,IF(D2119=$I$10,$J$10,0)))</f>
        <v>3</v>
      </c>
      <c r="F2119" s="1" t="s">
        <v>337</v>
      </c>
    </row>
    <row r="2120" spans="2:7" x14ac:dyDescent="0.25">
      <c r="C2120" s="21" t="s">
        <v>177</v>
      </c>
      <c r="D2120" s="59" t="s">
        <v>178</v>
      </c>
      <c r="E2120" s="1">
        <f>IF(D2120=$I$13,$J$13,IF(D2120=$I$14,$J$14,IF(D2120=$I$15,$J$15,0)))</f>
        <v>1</v>
      </c>
    </row>
    <row r="2121" spans="2:7" x14ac:dyDescent="0.25">
      <c r="C2121" s="21" t="s">
        <v>179</v>
      </c>
      <c r="D2121" s="59" t="s">
        <v>186</v>
      </c>
      <c r="E2121" s="1">
        <f>IF(D2121=$I$18,$J$18,IF(D2121=$I$19,$J$19,IF(D2121=$I$20,$J$20,0)))</f>
        <v>3</v>
      </c>
    </row>
    <row r="2122" spans="2:7" x14ac:dyDescent="0.25">
      <c r="C2122" s="21" t="s">
        <v>183</v>
      </c>
      <c r="D2122" s="59" t="s">
        <v>186</v>
      </c>
      <c r="E2122" s="1">
        <f>IF(D2122=$I$18,$J$18,IF(D2122=$I$19,$J$19,IF(D2122=$I$20,$J$20,0)))</f>
        <v>3</v>
      </c>
    </row>
    <row r="2123" spans="2:7" x14ac:dyDescent="0.25">
      <c r="C2123" s="21" t="s">
        <v>185</v>
      </c>
      <c r="D2123" s="59" t="s">
        <v>186</v>
      </c>
      <c r="E2123" s="1">
        <f>IF(D2123=$I$18,$J$18,IF(D2123=$I$19,$J$19,IF(D2123=$I$20,$J$20,0)))</f>
        <v>3</v>
      </c>
    </row>
    <row r="2124" spans="2:7" x14ac:dyDescent="0.25">
      <c r="C2124" s="21" t="s">
        <v>189</v>
      </c>
      <c r="D2124" s="59" t="s">
        <v>186</v>
      </c>
      <c r="E2124" s="1">
        <f>IF(D2124=$I$18,$J$18,IF(D2124=$I$19,$J$19,IF(D2124=$I$20,$J$20,0)))</f>
        <v>3</v>
      </c>
    </row>
    <row r="2125" spans="2:7" x14ac:dyDescent="0.25">
      <c r="C2125" s="21" t="s">
        <v>192</v>
      </c>
      <c r="D2125" s="59" t="s">
        <v>224</v>
      </c>
      <c r="E2125" s="1">
        <f>IF(D2125=$I$30,$J$30,IF(D2125=$I$31,$J$31,IF(D2125=$I$32,$J$32,0)))</f>
        <v>3</v>
      </c>
    </row>
    <row r="2126" spans="2:7" x14ac:dyDescent="0.25">
      <c r="C2126" s="21" t="s">
        <v>194</v>
      </c>
      <c r="D2126" s="59" t="s">
        <v>195</v>
      </c>
      <c r="E2126" s="1">
        <f>IF(D2126=$L$30,$M$30,IF(D2126=$L$31,$M$31,IF(D2126=$L$32,$M$32,0)))</f>
        <v>1</v>
      </c>
      <c r="F2126" s="1" t="s">
        <v>338</v>
      </c>
    </row>
    <row r="2127" spans="2:7" x14ac:dyDescent="0.25">
      <c r="C2127" s="21" t="s">
        <v>198</v>
      </c>
      <c r="D2127" s="59" t="s">
        <v>195</v>
      </c>
      <c r="E2127" s="1">
        <f>IF(D2127=$L$30,$M$30,IF(D2127=$L$31,$M$31,IF(D2127=$L$32,$M$32,0)))</f>
        <v>1</v>
      </c>
    </row>
    <row r="2128" spans="2:7" x14ac:dyDescent="0.25">
      <c r="C2128" s="21" t="s">
        <v>200</v>
      </c>
      <c r="D2128" s="59" t="s">
        <v>201</v>
      </c>
      <c r="E2128" s="1">
        <f>IF(D2128=$I$23,$J$23,IF(D2128=$I$24,$J$24,IF(D2128=$I$25,$J$25,IF(D2128=$I$26,$J$26,IF(D2128=$I$27,$J$27,0)))))</f>
        <v>1</v>
      </c>
    </row>
    <row r="2129" spans="3:6" x14ac:dyDescent="0.25">
      <c r="C2129" s="21" t="s">
        <v>203</v>
      </c>
      <c r="D2129" s="59" t="s">
        <v>188</v>
      </c>
      <c r="E2129" s="1">
        <f>IF(D2129=$L$13,$M$13,IF(D2129=$L$14,$M$14,IF(D2129=$L$15,$M$15,0)))</f>
        <v>3</v>
      </c>
    </row>
    <row r="2130" spans="3:6" x14ac:dyDescent="0.25">
      <c r="C2130" s="21" t="s">
        <v>206</v>
      </c>
      <c r="D2130" s="59" t="s">
        <v>176</v>
      </c>
      <c r="E2130" s="1">
        <f>IF(D2130=$L$8,$M$8,IF(D2130=$L$9,$M$9,IF(D2130=$L$10,$M$10,0)))</f>
        <v>5</v>
      </c>
    </row>
    <row r="2131" spans="3:6" x14ac:dyDescent="0.25">
      <c r="C2131" s="21" t="s">
        <v>207</v>
      </c>
      <c r="D2131" s="59" t="s">
        <v>199</v>
      </c>
      <c r="E2131" s="1">
        <f>IF(D2131=$L$18,$M$18,IF(D2131=$L$19,$M$19,IF(D2131=$L$20,$M$20,0)))</f>
        <v>1</v>
      </c>
    </row>
    <row r="2132" spans="3:6" x14ac:dyDescent="0.25">
      <c r="C2132" s="21" t="s">
        <v>210</v>
      </c>
      <c r="D2132" s="59" t="s">
        <v>213</v>
      </c>
      <c r="E2132" s="1">
        <f>IF(D2132=$L$23,$M$23,IF(D2132=$L$24,$M$24,IF(D2132=$L$25,$M$25,0)))</f>
        <v>1</v>
      </c>
      <c r="F2132" s="1" t="s">
        <v>330</v>
      </c>
    </row>
    <row r="2135" spans="3:6" x14ac:dyDescent="0.25">
      <c r="E2135" s="39" t="s">
        <v>217</v>
      </c>
      <c r="F2135" s="1" t="s">
        <v>218</v>
      </c>
    </row>
    <row r="2136" spans="3:6" x14ac:dyDescent="0.25">
      <c r="C2136" s="26" t="s">
        <v>25</v>
      </c>
      <c r="D2136" s="161">
        <f>IF(AND(E2120=0,E2121=0,E2122=0,E2123=0,E2124=0),0,E2120*5*(AVERAGE(E2121:E2124)))</f>
        <v>15</v>
      </c>
      <c r="E2136" s="162">
        <f>IF(D2136=0,0,IF(D2136&lt;'Integration Inputs'!$D$76,'Integration Inputs'!$C$91*SUM('Integration Inputs'!$C$63:$H$63),IF(D2136&lt;'Integration Inputs'!$F$76,'Integration Inputs'!$D$91*SUM('Integration Inputs'!$C$63:$H$63),'Integration Inputs'!$E$91*SUM('Integration Inputs'!C$63:H$63))))</f>
        <v>12.651149969844976</v>
      </c>
      <c r="F2136" s="163">
        <f>E2136*D2149*D2150</f>
        <v>0</v>
      </c>
    </row>
    <row r="2137" spans="3:6" x14ac:dyDescent="0.25">
      <c r="C2137" s="1" t="s">
        <v>26</v>
      </c>
      <c r="D2137" s="164">
        <f>IF(AND(E2120=0,E2121=0,E2128=0),0,E2120*E2128*(AVERAGE(E2121:E2124)))</f>
        <v>3</v>
      </c>
      <c r="E2137" s="162">
        <f>IF(D2137=0,0,IF(D2137&lt;'Integration Inputs'!$D$77,'Integration Inputs'!$C$91*SUM('Integration Inputs'!$C$64:$H$64),IF(D2137&lt;'Integration Inputs'!$F$77,'Integration Inputs'!$D$91*SUM('Integration Inputs'!$C$64:$H$64),'Integration Inputs'!$E$91*SUM('Integration Inputs'!$C$64:$H$64))))</f>
        <v>3.2914642966260312</v>
      </c>
      <c r="F2137" s="162">
        <f>E2137*D2149*D2150</f>
        <v>0</v>
      </c>
    </row>
    <row r="2138" spans="3:6" x14ac:dyDescent="0.25">
      <c r="C2138" s="1" t="s">
        <v>27</v>
      </c>
      <c r="D2138" s="164">
        <f>IF(AND(E2119=0,E2121=0,E2122=0,E2123=0,E2124=0,E2125=0,,E2128=0),0,(AVERAGE(E2121:E2124)*((E2125+E2128)/2)*E2119))</f>
        <v>18</v>
      </c>
      <c r="E2138" s="162">
        <f>IF(D2138=0,0,IF(D2138&lt;'Integration Inputs'!$D$78,'Integration Inputs'!$C$91*SUM('Integration Inputs'!$C$65:$H$65),IF(D2138&lt;'Integration Inputs'!$F$78,'Integration Inputs'!$D$91*SUM('Integration Inputs'!$C$65:$H$65),'Integration Inputs'!$E$91*SUM('Integration Inputs'!$C$65:$H$65))))</f>
        <v>0.85186978454503848</v>
      </c>
      <c r="F2138" s="162">
        <f>E2138*D2149*D2150</f>
        <v>0</v>
      </c>
    </row>
    <row r="2139" spans="3:6" x14ac:dyDescent="0.25">
      <c r="C2139" s="1" t="s">
        <v>28</v>
      </c>
      <c r="D2139" s="164">
        <f>IF(E2127=0,0,E2127)</f>
        <v>1</v>
      </c>
      <c r="E2139" s="162">
        <f>IF(D2139=0,0,IF(D2139&lt;'Integration Inputs'!$D$79,'Integration Inputs'!$C$91*SUM('Integration Inputs'!$C$66:$H$66),IF(D2139&lt;'Integration Inputs'!$F$79,'Integration Inputs'!$D$91*SUM('Integration Inputs'!$C$66:$H$66),'Integration Inputs'!$E$91*SUM('Integration Inputs'!$C$66:$H$66))))</f>
        <v>0.97276634097392756</v>
      </c>
      <c r="F2139" s="162">
        <f>E2139*D2149*D2150</f>
        <v>0</v>
      </c>
    </row>
    <row r="2140" spans="3:6" x14ac:dyDescent="0.25">
      <c r="C2140" s="1" t="s">
        <v>29</v>
      </c>
      <c r="D2140" s="164">
        <f>IF(AND(E2130=0,E2126=0),0,E2130*E2126)</f>
        <v>5</v>
      </c>
      <c r="E2140" s="162">
        <f>IF(D2140=0,0,IF(D2140&lt;'Integration Inputs'!$D$80,'Integration Inputs'!$C$91*SUM('Integration Inputs'!$C$67:$H$67),IF(D2140&lt;'Integration Inputs'!$F$80,'Integration Inputs'!$D$91*SUM('Integration Inputs'!$C$67:$H$67),'Integration Inputs'!$E$91*SUM('Integration Inputs'!$C$67:$H$67))))</f>
        <v>0</v>
      </c>
      <c r="F2140" s="162">
        <f>E2140*D2149*D2150</f>
        <v>0</v>
      </c>
    </row>
    <row r="2141" spans="3:6" x14ac:dyDescent="0.25">
      <c r="C2141" s="1" t="s">
        <v>30</v>
      </c>
      <c r="D2141" s="164">
        <f>IF(AND(E2125=0,E2128=0,E2129=0),0,E2129*((E2125+E2128)/2)*3)</f>
        <v>18</v>
      </c>
      <c r="E2141" s="162">
        <f>IF(D2141=0,0,IF(D2141&lt;'Integration Inputs'!$D$81,'Integration Inputs'!$C$91*SUM('Integration Inputs'!$C$68:$H$68),IF(D2141&lt;'Integration Inputs'!$F$81,'Integration Inputs'!$D$91*SUM('Integration Inputs'!$C$68:$H$68),'Integration Inputs'!$E$91*SUM('Integration Inputs'!$C$68:$H$68))))</f>
        <v>0</v>
      </c>
      <c r="F2141" s="162">
        <f>E2141*D2149*D2150</f>
        <v>0</v>
      </c>
    </row>
    <row r="2142" spans="3:6" x14ac:dyDescent="0.25">
      <c r="C2142" s="1" t="s">
        <v>31</v>
      </c>
      <c r="D2142" s="164">
        <f>IF(AND(E2128=0,E2131=0),0,E2131*E2128*3)</f>
        <v>3</v>
      </c>
      <c r="E2142" s="162">
        <f>IF(D2142=0,0,IF(D2142&lt;'Integration Inputs'!$D$82,'Integration Inputs'!$C$91*SUM('Integration Inputs'!$C$69:$H$69),IF(D2142&lt;'Integration Inputs'!$F$82,'Integration Inputs'!$D$91*SUM('Integration Inputs'!$C$69:$H$69),'Integration Inputs'!$E$91*SUM('Integration Inputs'!$C$69:$H$69))))</f>
        <v>0</v>
      </c>
      <c r="F2142" s="162">
        <f>E2142*D2149*D2150</f>
        <v>0</v>
      </c>
    </row>
    <row r="2143" spans="3:6" x14ac:dyDescent="0.25">
      <c r="C2143" s="39" t="s">
        <v>32</v>
      </c>
      <c r="D2143" s="168">
        <f>IF(AND(E2128=0,E2132=0),0,(E2132*E2128*5))</f>
        <v>5</v>
      </c>
      <c r="E2143" s="169">
        <f>IF(D2143=0,0,IF(D2143&lt;'Integration Inputs'!$D$83,'Integration Inputs'!$C$91*SUM('Integration Inputs'!$C$70:$H$70),IF(D2143&lt;'Integration Inputs'!$F$83,'Integration Inputs'!$D$91*SUM('Integration Inputs'!$C$70:$H$70),'Integration Inputs'!$E$91*SUM('Integration Inputs'!$C$70:$H$70))))</f>
        <v>0</v>
      </c>
      <c r="F2143" s="169">
        <f>E2143*D2149*D2150</f>
        <v>0</v>
      </c>
    </row>
    <row r="2144" spans="3:6" x14ac:dyDescent="0.25">
      <c r="C2144" s="1" t="s">
        <v>40</v>
      </c>
      <c r="D2144" s="164">
        <f>SUM(D2136:D2137)</f>
        <v>18</v>
      </c>
      <c r="E2144" s="162">
        <f>SUM(E2136:E2137)</f>
        <v>15.942614266471008</v>
      </c>
      <c r="F2144" s="162">
        <f>SUM(F2136:F2137)</f>
        <v>0</v>
      </c>
    </row>
    <row r="2145" spans="2:7" x14ac:dyDescent="0.25">
      <c r="C2145" s="1" t="s">
        <v>41</v>
      </c>
      <c r="D2145" s="164">
        <f>SUM(D2138:D2139)</f>
        <v>19</v>
      </c>
      <c r="E2145" s="162">
        <f>SUM(E2138:E2139)</f>
        <v>1.824636125518966</v>
      </c>
      <c r="F2145" s="162">
        <f>SUM(F2138:F2139)</f>
        <v>0</v>
      </c>
    </row>
    <row r="2146" spans="2:7" x14ac:dyDescent="0.25">
      <c r="C2146" s="39" t="s">
        <v>42</v>
      </c>
      <c r="D2146" s="168">
        <f>SUM(D2140:D2143)</f>
        <v>31</v>
      </c>
      <c r="E2146" s="169">
        <f>SUM(E2140:E2143)</f>
        <v>0</v>
      </c>
      <c r="F2146" s="169">
        <f>SUM(F2140:F2143)</f>
        <v>0</v>
      </c>
    </row>
    <row r="2147" spans="2:7" x14ac:dyDescent="0.25">
      <c r="D2147" s="164"/>
      <c r="E2147" s="162">
        <f>SUM(E2136:E2143)</f>
        <v>17.767250391989972</v>
      </c>
      <c r="F2147" s="162">
        <f>SUM(F2136:F2143)</f>
        <v>0</v>
      </c>
    </row>
    <row r="2148" spans="2:7" ht="15.6" x14ac:dyDescent="0.3">
      <c r="C2148" s="171" t="s">
        <v>43</v>
      </c>
      <c r="D2148" s="172">
        <f>(AVERAGE(E2121:E2124)*((E2120*5)+(E2120*E2128))+((AVERAGE(E2121:E2124)*((E2125+E2128)/2)*E2119)+(E2127))+((E2130*E2126)+(E2129*((E2125+E2128)/2)*3)+(E2131*E2128*3)+(E2132*E2128*5)))/3</f>
        <v>22.666666666666668</v>
      </c>
    </row>
    <row r="2149" spans="2:7" ht="14.4" x14ac:dyDescent="0.3">
      <c r="C2149" s="21" t="s">
        <v>228</v>
      </c>
      <c r="D2149" s="179"/>
    </row>
    <row r="2150" spans="2:7" x14ac:dyDescent="0.25">
      <c r="C2150" s="21" t="s">
        <v>229</v>
      </c>
      <c r="D2150" s="185"/>
    </row>
    <row r="2151" spans="2:7" ht="15.6" x14ac:dyDescent="0.3">
      <c r="C2151" s="171" t="s">
        <v>230</v>
      </c>
      <c r="D2151" s="172">
        <f>D2148*D2149*D2150</f>
        <v>0</v>
      </c>
      <c r="E2151" s="176">
        <f>SUM(F2136:F2143)</f>
        <v>0</v>
      </c>
      <c r="F2151" s="25" t="s">
        <v>231</v>
      </c>
    </row>
    <row r="2153" spans="2:7" x14ac:dyDescent="0.25">
      <c r="B2153" s="1" t="str">
        <f>LEFT(B2116,2)+1&amp;")."</f>
        <v>59).</v>
      </c>
      <c r="C2153" s="149"/>
      <c r="D2153" s="149"/>
      <c r="E2153" s="149"/>
      <c r="F2153" s="149"/>
      <c r="G2153" s="149"/>
    </row>
    <row r="2154" spans="2:7" x14ac:dyDescent="0.25">
      <c r="C2154" s="152" t="s">
        <v>164</v>
      </c>
      <c r="D2154" s="152"/>
      <c r="E2154" s="152" t="s">
        <v>339</v>
      </c>
      <c r="F2154" s="153"/>
      <c r="G2154" s="153"/>
    </row>
    <row r="2155" spans="2:7" ht="17.399999999999999" x14ac:dyDescent="0.3">
      <c r="C2155" s="26" t="s">
        <v>170</v>
      </c>
      <c r="D2155" s="156" t="s">
        <v>340</v>
      </c>
      <c r="E2155" s="157"/>
    </row>
    <row r="2156" spans="2:7" x14ac:dyDescent="0.25">
      <c r="C2156" s="21" t="s">
        <v>174</v>
      </c>
      <c r="D2156" s="59" t="s">
        <v>168</v>
      </c>
      <c r="E2156" s="1">
        <f>IF(D2156=$I$8,$J$8,IF(D2156=$I$9,$J$9,IF(D2156=$I$10,$J$10,0)))</f>
        <v>1</v>
      </c>
    </row>
    <row r="2157" spans="2:7" x14ac:dyDescent="0.25">
      <c r="C2157" s="21" t="s">
        <v>177</v>
      </c>
      <c r="D2157" s="59" t="s">
        <v>178</v>
      </c>
      <c r="E2157" s="1">
        <f>IF(D2157=$I$13,$J$13,IF(D2157=$I$14,$J$14,IF(D2157=$I$15,$J$15,0)))</f>
        <v>1</v>
      </c>
    </row>
    <row r="2158" spans="2:7" x14ac:dyDescent="0.25">
      <c r="C2158" s="21" t="s">
        <v>179</v>
      </c>
      <c r="D2158" s="59" t="s">
        <v>186</v>
      </c>
      <c r="E2158" s="1">
        <f>IF(D2158=$I$18,$J$18,IF(D2158=$I$19,$J$19,IF(D2158=$I$20,$J$20,0)))</f>
        <v>3</v>
      </c>
    </row>
    <row r="2159" spans="2:7" x14ac:dyDescent="0.25">
      <c r="C2159" s="21" t="s">
        <v>183</v>
      </c>
      <c r="D2159" s="59" t="s">
        <v>186</v>
      </c>
      <c r="E2159" s="1">
        <f>IF(D2159=$I$18,$J$18,IF(D2159=$I$19,$J$19,IF(D2159=$I$20,$J$20,0)))</f>
        <v>3</v>
      </c>
    </row>
    <row r="2160" spans="2:7" x14ac:dyDescent="0.25">
      <c r="C2160" s="21" t="s">
        <v>185</v>
      </c>
      <c r="D2160" s="59" t="s">
        <v>186</v>
      </c>
      <c r="E2160" s="1">
        <f>IF(D2160=$I$18,$J$18,IF(D2160=$I$19,$J$19,IF(D2160=$I$20,$J$20,0)))</f>
        <v>3</v>
      </c>
    </row>
    <row r="2161" spans="3:6" x14ac:dyDescent="0.25">
      <c r="C2161" s="21" t="s">
        <v>189</v>
      </c>
      <c r="D2161" s="59" t="s">
        <v>186</v>
      </c>
      <c r="E2161" s="1">
        <f>IF(D2161=$I$18,$J$18,IF(D2161=$I$19,$J$19,IF(D2161=$I$20,$J$20,0)))</f>
        <v>3</v>
      </c>
    </row>
    <row r="2162" spans="3:6" x14ac:dyDescent="0.25">
      <c r="C2162" s="21" t="s">
        <v>192</v>
      </c>
      <c r="D2162" s="59" t="s">
        <v>193</v>
      </c>
      <c r="E2162" s="1">
        <f>IF(D2162=$I$30,$J$30,IF(D2162=$I$31,$J$31,IF(D2162=$I$32,$J$32,0)))</f>
        <v>1</v>
      </c>
    </row>
    <row r="2163" spans="3:6" x14ac:dyDescent="0.25">
      <c r="C2163" s="21" t="s">
        <v>194</v>
      </c>
      <c r="D2163" s="59" t="s">
        <v>195</v>
      </c>
      <c r="E2163" s="1">
        <f>IF(D2163=$L$30,$M$30,IF(D2163=$L$31,$M$31,IF(D2163=$L$32,$M$32,0)))</f>
        <v>1</v>
      </c>
    </row>
    <row r="2164" spans="3:6" x14ac:dyDescent="0.25">
      <c r="C2164" s="21" t="s">
        <v>198</v>
      </c>
      <c r="D2164" s="59" t="s">
        <v>195</v>
      </c>
      <c r="E2164" s="1">
        <f>IF(D2164=$L$30,$M$30,IF(D2164=$L$31,$M$31,IF(D2164=$L$32,$M$32,0)))</f>
        <v>1</v>
      </c>
    </row>
    <row r="2165" spans="3:6" x14ac:dyDescent="0.25">
      <c r="C2165" s="21" t="s">
        <v>200</v>
      </c>
      <c r="D2165" s="59" t="s">
        <v>201</v>
      </c>
      <c r="E2165" s="1">
        <f>IF(D2165=$I$23,$J$23,IF(D2165=$I$24,$J$24,IF(D2165=$I$25,$J$25,IF(D2165=$I$26,$J$26,IF(D2165=$I$27,$J$27,0)))))</f>
        <v>1</v>
      </c>
    </row>
    <row r="2166" spans="3:6" x14ac:dyDescent="0.25">
      <c r="C2166" s="21" t="s">
        <v>203</v>
      </c>
      <c r="D2166" s="59" t="s">
        <v>188</v>
      </c>
      <c r="E2166" s="1">
        <f>IF(D2166=$L$13,$M$13,IF(D2166=$L$14,$M$14,IF(D2166=$L$15,$M$15,0)))</f>
        <v>3</v>
      </c>
    </row>
    <row r="2167" spans="3:6" x14ac:dyDescent="0.25">
      <c r="C2167" s="21" t="s">
        <v>206</v>
      </c>
      <c r="D2167" s="59" t="s">
        <v>176</v>
      </c>
      <c r="E2167" s="1">
        <f>IF(D2167=$L$8,$M$8,IF(D2167=$L$9,$M$9,IF(D2167=$L$10,$M$10,0)))</f>
        <v>5</v>
      </c>
    </row>
    <row r="2168" spans="3:6" x14ac:dyDescent="0.25">
      <c r="C2168" s="21" t="s">
        <v>207</v>
      </c>
      <c r="D2168" s="59" t="s">
        <v>199</v>
      </c>
      <c r="E2168" s="1">
        <f>IF(D2168=$L$18,$M$18,IF(D2168=$L$19,$M$19,IF(D2168=$L$20,$M$20,0)))</f>
        <v>1</v>
      </c>
    </row>
    <row r="2169" spans="3:6" x14ac:dyDescent="0.25">
      <c r="C2169" s="21" t="s">
        <v>210</v>
      </c>
      <c r="D2169" s="59" t="s">
        <v>213</v>
      </c>
      <c r="E2169" s="1">
        <f>IF(D2169=$L$23,$M$23,IF(D2169=$L$24,$M$24,IF(D2169=$L$25,$M$25,0)))</f>
        <v>1</v>
      </c>
      <c r="F2169" s="1" t="s">
        <v>330</v>
      </c>
    </row>
    <row r="2172" spans="3:6" x14ac:dyDescent="0.25">
      <c r="E2172" s="39" t="s">
        <v>217</v>
      </c>
      <c r="F2172" s="1" t="s">
        <v>218</v>
      </c>
    </row>
    <row r="2173" spans="3:6" x14ac:dyDescent="0.25">
      <c r="C2173" s="26" t="s">
        <v>25</v>
      </c>
      <c r="D2173" s="161">
        <f>IF(AND(E2157=0,E2158=0,E2159=0,E2160=0,E2161=0),0,E2157*5*(AVERAGE(E2158:E2161)))</f>
        <v>15</v>
      </c>
      <c r="E2173" s="162">
        <f>IF(D2173=0,0,IF(D2173&lt;'Integration Inputs'!$D$76,'Integration Inputs'!$C$91*SUM('Integration Inputs'!$C$63:$H$63),IF(D2173&lt;'Integration Inputs'!$F$76,'Integration Inputs'!$D$91*SUM('Integration Inputs'!$C$63:$H$63),'Integration Inputs'!$E$91*SUM('Integration Inputs'!C$63:H$63))))</f>
        <v>12.651149969844976</v>
      </c>
      <c r="F2173" s="163">
        <f>E2173*D2186*D2187</f>
        <v>0</v>
      </c>
    </row>
    <row r="2174" spans="3:6" x14ac:dyDescent="0.25">
      <c r="C2174" s="1" t="s">
        <v>26</v>
      </c>
      <c r="D2174" s="164">
        <f>IF(AND(E2157=0,E2158=0,E2165=0),0,E2157*E2165*(AVERAGE(E2158:E2161)))</f>
        <v>3</v>
      </c>
      <c r="E2174" s="162">
        <f>IF(D2174=0,0,IF(D2174&lt;'Integration Inputs'!$D$77,'Integration Inputs'!$C$91*SUM('Integration Inputs'!$C$64:$H$64),IF(D2174&lt;'Integration Inputs'!$F$77,'Integration Inputs'!$D$91*SUM('Integration Inputs'!$C$64:$H$64),'Integration Inputs'!$E$91*SUM('Integration Inputs'!$C$64:$H$64))))</f>
        <v>3.2914642966260312</v>
      </c>
      <c r="F2174" s="162">
        <f>E2174*D2186*D2187</f>
        <v>0</v>
      </c>
    </row>
    <row r="2175" spans="3:6" x14ac:dyDescent="0.25">
      <c r="C2175" s="1" t="s">
        <v>27</v>
      </c>
      <c r="D2175" s="164">
        <f>IF(AND(E2156=0,E2158=0,E2159=0,E2160=0,E2161=0,E2162=0,,E2165=0),0,(AVERAGE(E2158:E2161)*((E2162+E2165)/2)*E2156))</f>
        <v>3</v>
      </c>
      <c r="E2175" s="162">
        <f>IF(D2175=0,0,IF(D2175&lt;'Integration Inputs'!$D$78,'Integration Inputs'!$C$91*SUM('Integration Inputs'!$C$65:$H$65),IF(D2175&lt;'Integration Inputs'!$F$78,'Integration Inputs'!$D$91*SUM('Integration Inputs'!$C$65:$H$65),'Integration Inputs'!$E$91*SUM('Integration Inputs'!$C$65:$H$65))))</f>
        <v>0.85186978454503848</v>
      </c>
      <c r="F2175" s="162">
        <f>E2175*D2186*D2187</f>
        <v>0</v>
      </c>
    </row>
    <row r="2176" spans="3:6" x14ac:dyDescent="0.25">
      <c r="C2176" s="1" t="s">
        <v>28</v>
      </c>
      <c r="D2176" s="164">
        <f>IF(E2164=0,0,E2164)</f>
        <v>1</v>
      </c>
      <c r="E2176" s="162">
        <f>IF(D2176=0,0,IF(D2176&lt;'Integration Inputs'!$D$79,'Integration Inputs'!$C$91*SUM('Integration Inputs'!$C$66:$H$66),IF(D2176&lt;'Integration Inputs'!$F$79,'Integration Inputs'!$D$91*SUM('Integration Inputs'!$C$66:$H$66),'Integration Inputs'!$E$91*SUM('Integration Inputs'!$C$66:$H$66))))</f>
        <v>0.97276634097392756</v>
      </c>
      <c r="F2176" s="162">
        <f>E2176*D2186*D2187</f>
        <v>0</v>
      </c>
    </row>
    <row r="2177" spans="2:7" x14ac:dyDescent="0.25">
      <c r="C2177" s="1" t="s">
        <v>29</v>
      </c>
      <c r="D2177" s="164">
        <f>IF(AND(E2167=0,E2163=0),0,E2167*E2163)</f>
        <v>5</v>
      </c>
      <c r="E2177" s="162">
        <f>IF(D2177=0,0,IF(D2177&lt;'Integration Inputs'!$D$80,'Integration Inputs'!$C$91*SUM('Integration Inputs'!$C$67:$H$67),IF(D2177&lt;'Integration Inputs'!$F$80,'Integration Inputs'!$D$91*SUM('Integration Inputs'!$C$67:$H$67),'Integration Inputs'!$E$91*SUM('Integration Inputs'!$C$67:$H$67))))</f>
        <v>0</v>
      </c>
      <c r="F2177" s="162">
        <f>E2177*D2186*D2187</f>
        <v>0</v>
      </c>
    </row>
    <row r="2178" spans="2:7" x14ac:dyDescent="0.25">
      <c r="C2178" s="1" t="s">
        <v>30</v>
      </c>
      <c r="D2178" s="164">
        <f>IF(AND(E2162=0,E2165=0,E2166=0),0,E2166*((E2162+E2165)/2)*3)</f>
        <v>9</v>
      </c>
      <c r="E2178" s="162">
        <f>IF(D2178=0,0,IF(D2178&lt;'Integration Inputs'!$D$81,'Integration Inputs'!$C$91*SUM('Integration Inputs'!$C$68:$H$68),IF(D2178&lt;'Integration Inputs'!$F$81,'Integration Inputs'!$D$91*SUM('Integration Inputs'!$C$68:$H$68),'Integration Inputs'!$E$91*SUM('Integration Inputs'!$C$68:$H$68))))</f>
        <v>0</v>
      </c>
      <c r="F2178" s="162">
        <f>E2178*D2186*D2187</f>
        <v>0</v>
      </c>
    </row>
    <row r="2179" spans="2:7" x14ac:dyDescent="0.25">
      <c r="C2179" s="1" t="s">
        <v>31</v>
      </c>
      <c r="D2179" s="164">
        <f>IF(AND(E2165=0,E2168=0),0,E2168*E2165*3)</f>
        <v>3</v>
      </c>
      <c r="E2179" s="162">
        <f>IF(D2179=0,0,IF(D2179&lt;'Integration Inputs'!$D$82,'Integration Inputs'!$C$91*SUM('Integration Inputs'!$C$69:$H$69),IF(D2179&lt;'Integration Inputs'!$F$82,'Integration Inputs'!$D$91*SUM('Integration Inputs'!$C$69:$H$69),'Integration Inputs'!$E$91*SUM('Integration Inputs'!$C$69:$H$69))))</f>
        <v>0</v>
      </c>
      <c r="F2179" s="162">
        <f>E2179*D2186*D2187</f>
        <v>0</v>
      </c>
    </row>
    <row r="2180" spans="2:7" x14ac:dyDescent="0.25">
      <c r="C2180" s="39" t="s">
        <v>32</v>
      </c>
      <c r="D2180" s="168">
        <f>IF(AND(E2165=0,E2169=0),0,(E2169*E2165*5))</f>
        <v>5</v>
      </c>
      <c r="E2180" s="169">
        <f>IF(D2180=0,0,IF(D2180&lt;'Integration Inputs'!$D$83,'Integration Inputs'!$C$91*SUM('Integration Inputs'!$C$70:$H$70),IF(D2180&lt;'Integration Inputs'!$F$83,'Integration Inputs'!$D$91*SUM('Integration Inputs'!$C$70:$H$70),'Integration Inputs'!$E$91*SUM('Integration Inputs'!$C$70:$H$70))))</f>
        <v>0</v>
      </c>
      <c r="F2180" s="169">
        <f>E2180*D2186*D2187</f>
        <v>0</v>
      </c>
    </row>
    <row r="2181" spans="2:7" x14ac:dyDescent="0.25">
      <c r="C2181" s="1" t="s">
        <v>40</v>
      </c>
      <c r="D2181" s="164">
        <f>SUM(D2173:D2174)</f>
        <v>18</v>
      </c>
      <c r="E2181" s="162">
        <f>SUM(E2173:E2174)</f>
        <v>15.942614266471008</v>
      </c>
      <c r="F2181" s="162">
        <f>SUM(F2173:F2174)</f>
        <v>0</v>
      </c>
    </row>
    <row r="2182" spans="2:7" x14ac:dyDescent="0.25">
      <c r="C2182" s="1" t="s">
        <v>41</v>
      </c>
      <c r="D2182" s="164">
        <f>SUM(D2175:D2176)</f>
        <v>4</v>
      </c>
      <c r="E2182" s="162">
        <f>SUM(E2175:E2176)</f>
        <v>1.824636125518966</v>
      </c>
      <c r="F2182" s="162">
        <f>SUM(F2175:F2176)</f>
        <v>0</v>
      </c>
    </row>
    <row r="2183" spans="2:7" x14ac:dyDescent="0.25">
      <c r="C2183" s="39" t="s">
        <v>42</v>
      </c>
      <c r="D2183" s="168">
        <f>SUM(D2177:D2180)</f>
        <v>22</v>
      </c>
      <c r="E2183" s="169">
        <f>SUM(E2177:E2180)</f>
        <v>0</v>
      </c>
      <c r="F2183" s="169">
        <f>SUM(F2177:F2180)</f>
        <v>0</v>
      </c>
    </row>
    <row r="2184" spans="2:7" x14ac:dyDescent="0.25">
      <c r="D2184" s="164"/>
      <c r="E2184" s="162">
        <f>SUM(E2173:E2180)</f>
        <v>17.767250391989972</v>
      </c>
      <c r="F2184" s="162">
        <f>SUM(F2173:F2180)</f>
        <v>0</v>
      </c>
    </row>
    <row r="2185" spans="2:7" ht="15.6" x14ac:dyDescent="0.3">
      <c r="C2185" s="171" t="s">
        <v>43</v>
      </c>
      <c r="D2185" s="172">
        <f>(AVERAGE(E2158:E2161)*((E2157*5)+(E2157*E2165))+((AVERAGE(E2158:E2161)*((E2162+E2165)/2)*E2156)+(E2164))+((E2167*E2163)+(E2166*((E2162+E2165)/2)*3)+(E2168*E2165*3)+(E2169*E2165*5)))/3</f>
        <v>14.666666666666666</v>
      </c>
    </row>
    <row r="2186" spans="2:7" ht="14.4" x14ac:dyDescent="0.3">
      <c r="C2186" s="21" t="s">
        <v>228</v>
      </c>
      <c r="D2186" s="179"/>
    </row>
    <row r="2187" spans="2:7" x14ac:dyDescent="0.25">
      <c r="C2187" s="21" t="s">
        <v>229</v>
      </c>
      <c r="D2187" s="185"/>
    </row>
    <row r="2188" spans="2:7" ht="15.6" x14ac:dyDescent="0.3">
      <c r="C2188" s="171" t="s">
        <v>230</v>
      </c>
      <c r="D2188" s="172">
        <f>D2185*D2186*D2187</f>
        <v>0</v>
      </c>
      <c r="E2188" s="176">
        <f>SUM(F2173:F2180)</f>
        <v>0</v>
      </c>
      <c r="F2188" s="25" t="s">
        <v>231</v>
      </c>
    </row>
    <row r="2190" spans="2:7" x14ac:dyDescent="0.25">
      <c r="B2190" s="1" t="str">
        <f>LEFT(B2153,2)+1&amp;")."</f>
        <v>60).</v>
      </c>
      <c r="C2190" s="149"/>
      <c r="D2190" s="149"/>
      <c r="E2190" s="149"/>
      <c r="F2190" s="149"/>
      <c r="G2190" s="149"/>
    </row>
    <row r="2191" spans="2:7" x14ac:dyDescent="0.25">
      <c r="C2191" s="152" t="s">
        <v>164</v>
      </c>
      <c r="D2191" s="152" t="s">
        <v>341</v>
      </c>
      <c r="E2191" s="153"/>
      <c r="F2191" s="153"/>
      <c r="G2191" s="153"/>
    </row>
    <row r="2192" spans="2:7" ht="17.399999999999999" x14ac:dyDescent="0.3">
      <c r="C2192" s="26" t="s">
        <v>170</v>
      </c>
      <c r="D2192" s="156" t="s">
        <v>342</v>
      </c>
      <c r="E2192" s="157"/>
    </row>
    <row r="2193" spans="3:6" x14ac:dyDescent="0.25">
      <c r="C2193" s="21" t="s">
        <v>174</v>
      </c>
      <c r="D2193" s="59" t="s">
        <v>175</v>
      </c>
      <c r="E2193" s="1">
        <f>IF(D2193=$I$8,$J$8,IF(D2193=$I$9,$J$9,IF(D2193=$I$10,$J$10,0)))</f>
        <v>3</v>
      </c>
      <c r="F2193" s="1" t="s">
        <v>343</v>
      </c>
    </row>
    <row r="2194" spans="3:6" x14ac:dyDescent="0.25">
      <c r="C2194" s="21" t="s">
        <v>177</v>
      </c>
      <c r="D2194" s="59" t="s">
        <v>178</v>
      </c>
      <c r="E2194" s="1">
        <f>IF(D2194=$I$13,$J$13,IF(D2194=$I$14,$J$14,IF(D2194=$I$15,$J$15,0)))</f>
        <v>1</v>
      </c>
    </row>
    <row r="2195" spans="3:6" x14ac:dyDescent="0.25">
      <c r="C2195" s="21" t="s">
        <v>179</v>
      </c>
      <c r="D2195" s="59" t="s">
        <v>186</v>
      </c>
      <c r="E2195" s="1">
        <f>IF(D2195=$I$18,$J$18,IF(D2195=$I$19,$J$19,IF(D2195=$I$20,$J$20,0)))</f>
        <v>3</v>
      </c>
    </row>
    <row r="2196" spans="3:6" x14ac:dyDescent="0.25">
      <c r="C2196" s="21" t="s">
        <v>183</v>
      </c>
      <c r="D2196" s="59" t="s">
        <v>186</v>
      </c>
      <c r="E2196" s="1">
        <f>IF(D2196=$I$18,$J$18,IF(D2196=$I$19,$J$19,IF(D2196=$I$20,$J$20,0)))</f>
        <v>3</v>
      </c>
    </row>
    <row r="2197" spans="3:6" x14ac:dyDescent="0.25">
      <c r="C2197" s="21" t="s">
        <v>185</v>
      </c>
      <c r="D2197" s="59" t="s">
        <v>186</v>
      </c>
      <c r="E2197" s="1">
        <f>IF(D2197=$I$18,$J$18,IF(D2197=$I$19,$J$19,IF(D2197=$I$20,$J$20,0)))</f>
        <v>3</v>
      </c>
    </row>
    <row r="2198" spans="3:6" x14ac:dyDescent="0.25">
      <c r="C2198" s="21" t="s">
        <v>189</v>
      </c>
      <c r="D2198" s="59" t="s">
        <v>186</v>
      </c>
      <c r="E2198" s="1">
        <f>IF(D2198=$I$18,$J$18,IF(D2198=$I$19,$J$19,IF(D2198=$I$20,$J$20,0)))</f>
        <v>3</v>
      </c>
    </row>
    <row r="2199" spans="3:6" x14ac:dyDescent="0.25">
      <c r="C2199" s="21" t="s">
        <v>192</v>
      </c>
      <c r="D2199" s="59" t="s">
        <v>193</v>
      </c>
      <c r="E2199" s="1">
        <f>IF(D2199=$I$30,$J$30,IF(D2199=$I$31,$J$31,IF(D2199=$I$32,$J$32,0)))</f>
        <v>1</v>
      </c>
    </row>
    <row r="2200" spans="3:6" x14ac:dyDescent="0.25">
      <c r="C2200" s="21" t="s">
        <v>194</v>
      </c>
      <c r="D2200" s="59" t="s">
        <v>225</v>
      </c>
      <c r="E2200" s="1">
        <f>IF(D2200=$L$30,$M$30,IF(D2200=$L$31,$M$31,IF(D2200=$L$32,$M$32,0)))</f>
        <v>3</v>
      </c>
      <c r="F2200" s="1" t="s">
        <v>338</v>
      </c>
    </row>
    <row r="2201" spans="3:6" x14ac:dyDescent="0.25">
      <c r="C2201" s="21" t="s">
        <v>198</v>
      </c>
      <c r="D2201" s="59" t="s">
        <v>195</v>
      </c>
      <c r="E2201" s="1">
        <f>IF(D2201=$L$30,$M$30,IF(D2201=$L$31,$M$31,IF(D2201=$L$32,$M$32,0)))</f>
        <v>1</v>
      </c>
    </row>
    <row r="2202" spans="3:6" x14ac:dyDescent="0.25">
      <c r="C2202" s="21" t="s">
        <v>200</v>
      </c>
      <c r="D2202" s="59" t="s">
        <v>201</v>
      </c>
      <c r="E2202" s="1">
        <f>IF(D2202=$I$23,$J$23,IF(D2202=$I$24,$J$24,IF(D2202=$I$25,$J$25,IF(D2202=$I$26,$J$26,IF(D2202=$I$27,$J$27,0)))))</f>
        <v>1</v>
      </c>
    </row>
    <row r="2203" spans="3:6" x14ac:dyDescent="0.25">
      <c r="C2203" s="21" t="s">
        <v>203</v>
      </c>
      <c r="D2203" s="59" t="s">
        <v>184</v>
      </c>
      <c r="E2203" s="1">
        <f>IF(D2203=$L$13,$M$13,IF(D2203=$L$14,$M$14,IF(D2203=$L$15,$M$15,0)))</f>
        <v>1</v>
      </c>
    </row>
    <row r="2204" spans="3:6" x14ac:dyDescent="0.25">
      <c r="C2204" s="21" t="s">
        <v>206</v>
      </c>
      <c r="D2204" s="59" t="s">
        <v>173</v>
      </c>
      <c r="E2204" s="1">
        <f>IF(D2204=$L$8,$M$8,IF(D2204=$L$9,$M$9,IF(D2204=$L$10,$M$10,0)))</f>
        <v>3</v>
      </c>
    </row>
    <row r="2205" spans="3:6" x14ac:dyDescent="0.25">
      <c r="C2205" s="21" t="s">
        <v>207</v>
      </c>
      <c r="D2205" s="59" t="s">
        <v>199</v>
      </c>
      <c r="E2205" s="1">
        <f>IF(D2205=$L$18,$M$18,IF(D2205=$L$19,$M$19,IF(D2205=$L$20,$M$20,0)))</f>
        <v>1</v>
      </c>
    </row>
    <row r="2206" spans="3:6" x14ac:dyDescent="0.25">
      <c r="C2206" s="21" t="s">
        <v>210</v>
      </c>
      <c r="D2206" s="59" t="s">
        <v>213</v>
      </c>
      <c r="E2206" s="1">
        <f>IF(D2206=$L$23,$M$23,IF(D2206=$L$24,$M$24,IF(D2206=$L$25,$M$25,0)))</f>
        <v>1</v>
      </c>
      <c r="F2206" s="1" t="s">
        <v>344</v>
      </c>
    </row>
    <row r="2209" spans="3:6" x14ac:dyDescent="0.25">
      <c r="E2209" s="39" t="s">
        <v>217</v>
      </c>
      <c r="F2209" s="1" t="s">
        <v>218</v>
      </c>
    </row>
    <row r="2210" spans="3:6" x14ac:dyDescent="0.25">
      <c r="C2210" s="26" t="s">
        <v>25</v>
      </c>
      <c r="D2210" s="161">
        <f>IF(AND(E2194=0,E2195=0,E2196=0,E2197=0,E2198=0),0,E2194*5*(AVERAGE(E2195:E2198)))</f>
        <v>15</v>
      </c>
      <c r="E2210" s="162">
        <f>IF(D2210=0,0,IF(D2210&lt;'Integration Inputs'!$D$76,'Integration Inputs'!$C$91*SUM('Integration Inputs'!$C$63:$H$63),IF(D2210&lt;'Integration Inputs'!$F$76,'Integration Inputs'!$D$91*SUM('Integration Inputs'!$C$63:$H$63),'Integration Inputs'!$E$91*SUM('Integration Inputs'!C$63:H$63))))</f>
        <v>12.651149969844976</v>
      </c>
      <c r="F2210" s="163">
        <f>E2210*D2223*D2224</f>
        <v>0</v>
      </c>
    </row>
    <row r="2211" spans="3:6" x14ac:dyDescent="0.25">
      <c r="C2211" s="1" t="s">
        <v>26</v>
      </c>
      <c r="D2211" s="164">
        <f>IF(AND(E2194=0,E2195=0,E2202=0),0,E2194*E2202*(AVERAGE(E2195:E2198)))</f>
        <v>3</v>
      </c>
      <c r="E2211" s="162">
        <f>IF(D2211=0,0,IF(D2211&lt;'Integration Inputs'!$D$77,'Integration Inputs'!$C$91*SUM('Integration Inputs'!$C$64:$H$64),IF(D2211&lt;'Integration Inputs'!$F$77,'Integration Inputs'!$D$91*SUM('Integration Inputs'!$C$64:$H$64),'Integration Inputs'!$E$91*SUM('Integration Inputs'!$C$64:$H$64))))</f>
        <v>3.2914642966260312</v>
      </c>
      <c r="F2211" s="162">
        <f>E2211*D2223*D2224</f>
        <v>0</v>
      </c>
    </row>
    <row r="2212" spans="3:6" x14ac:dyDescent="0.25">
      <c r="C2212" s="1" t="s">
        <v>27</v>
      </c>
      <c r="D2212" s="164">
        <f>IF(AND(E2193=0,E2195=0,E2196=0,E2197=0,E2198=0,E2199=0,,E2202=0),0,(AVERAGE(E2195:E2198)*((E2199+E2202)/2)*E2193))</f>
        <v>9</v>
      </c>
      <c r="E2212" s="162">
        <f>IF(D2212=0,0,IF(D2212&lt;'Integration Inputs'!$D$78,'Integration Inputs'!$C$91*SUM('Integration Inputs'!$C$65:$H$65),IF(D2212&lt;'Integration Inputs'!$F$78,'Integration Inputs'!$D$91*SUM('Integration Inputs'!$C$65:$H$65),'Integration Inputs'!$E$91*SUM('Integration Inputs'!$C$65:$H$65))))</f>
        <v>0.85186978454503848</v>
      </c>
      <c r="F2212" s="162">
        <f>E2212*D2223*D2224</f>
        <v>0</v>
      </c>
    </row>
    <row r="2213" spans="3:6" x14ac:dyDescent="0.25">
      <c r="C2213" s="1" t="s">
        <v>28</v>
      </c>
      <c r="D2213" s="164">
        <f>IF(E2201=0,0,E2201)</f>
        <v>1</v>
      </c>
      <c r="E2213" s="162">
        <f>IF(D2213=0,0,IF(D2213&lt;'Integration Inputs'!$D$79,'Integration Inputs'!$C$91*SUM('Integration Inputs'!$C$66:$H$66),IF(D2213&lt;'Integration Inputs'!$F$79,'Integration Inputs'!$D$91*SUM('Integration Inputs'!$C$66:$H$66),'Integration Inputs'!$E$91*SUM('Integration Inputs'!$C$66:$H$66))))</f>
        <v>0.97276634097392756</v>
      </c>
      <c r="F2213" s="162">
        <f>E2213*D2223*D2224</f>
        <v>0</v>
      </c>
    </row>
    <row r="2214" spans="3:6" x14ac:dyDescent="0.25">
      <c r="C2214" s="1" t="s">
        <v>29</v>
      </c>
      <c r="D2214" s="164">
        <f>IF(AND(E2204=0,E2200=0),0,E2204*E2200)</f>
        <v>9</v>
      </c>
      <c r="E2214" s="162">
        <f>IF(D2214=0,0,IF(D2214&lt;'Integration Inputs'!$D$80,'Integration Inputs'!$C$91*SUM('Integration Inputs'!$C$67:$H$67),IF(D2214&lt;'Integration Inputs'!$F$80,'Integration Inputs'!$D$91*SUM('Integration Inputs'!$C$67:$H$67),'Integration Inputs'!$E$91*SUM('Integration Inputs'!$C$67:$H$67))))</f>
        <v>0</v>
      </c>
      <c r="F2214" s="162">
        <f>E2214*D2223*D2224</f>
        <v>0</v>
      </c>
    </row>
    <row r="2215" spans="3:6" x14ac:dyDescent="0.25">
      <c r="C2215" s="1" t="s">
        <v>30</v>
      </c>
      <c r="D2215" s="164">
        <f>IF(AND(E2199=0,E2202=0,E2203=0),0,E2203*((E2199+E2202)/2)*3)</f>
        <v>3</v>
      </c>
      <c r="E2215" s="162">
        <f>IF(D2215=0,0,IF(D2215&lt;'Integration Inputs'!$D$81,'Integration Inputs'!$C$91*SUM('Integration Inputs'!$C$68:$H$68),IF(D2215&lt;'Integration Inputs'!$F$81,'Integration Inputs'!$D$91*SUM('Integration Inputs'!$C$68:$H$68),'Integration Inputs'!$E$91*SUM('Integration Inputs'!$C$68:$H$68))))</f>
        <v>0</v>
      </c>
      <c r="F2215" s="162">
        <f>E2215*D2223*D2224</f>
        <v>0</v>
      </c>
    </row>
    <row r="2216" spans="3:6" x14ac:dyDescent="0.25">
      <c r="C2216" s="1" t="s">
        <v>31</v>
      </c>
      <c r="D2216" s="164">
        <f>IF(AND(E2202=0,E2205=0),0,E2205*E2202*3)</f>
        <v>3</v>
      </c>
      <c r="E2216" s="162">
        <f>IF(D2216=0,0,IF(D2216&lt;'Integration Inputs'!$D$82,'Integration Inputs'!$C$91*SUM('Integration Inputs'!$C$69:$H$69),IF(D2216&lt;'Integration Inputs'!$F$82,'Integration Inputs'!$D$91*SUM('Integration Inputs'!$C$69:$H$69),'Integration Inputs'!$E$91*SUM('Integration Inputs'!$C$69:$H$69))))</f>
        <v>0</v>
      </c>
      <c r="F2216" s="162">
        <f>E2216*D2223*D2224</f>
        <v>0</v>
      </c>
    </row>
    <row r="2217" spans="3:6" x14ac:dyDescent="0.25">
      <c r="C2217" s="39" t="s">
        <v>32</v>
      </c>
      <c r="D2217" s="168">
        <f>IF(AND(E2202=0,E2206=0),0,(E2206*E2202*5))</f>
        <v>5</v>
      </c>
      <c r="E2217" s="169">
        <f>IF(D2217=0,0,IF(D2217&lt;'Integration Inputs'!$D$83,'Integration Inputs'!$C$91*SUM('Integration Inputs'!$C$70:$H$70),IF(D2217&lt;'Integration Inputs'!$F$83,'Integration Inputs'!$D$91*SUM('Integration Inputs'!$C$70:$H$70),'Integration Inputs'!$E$91*SUM('Integration Inputs'!$C$70:$H$70))))</f>
        <v>0</v>
      </c>
      <c r="F2217" s="169">
        <f>E2217*D2223*D2224</f>
        <v>0</v>
      </c>
    </row>
    <row r="2218" spans="3:6" x14ac:dyDescent="0.25">
      <c r="C2218" s="1" t="s">
        <v>40</v>
      </c>
      <c r="D2218" s="164">
        <f>SUM(D2210:D2211)</f>
        <v>18</v>
      </c>
      <c r="E2218" s="162">
        <f>SUM(E2210:E2211)</f>
        <v>15.942614266471008</v>
      </c>
      <c r="F2218" s="162">
        <f>SUM(F2210:F2211)</f>
        <v>0</v>
      </c>
    </row>
    <row r="2219" spans="3:6" x14ac:dyDescent="0.25">
      <c r="C2219" s="1" t="s">
        <v>41</v>
      </c>
      <c r="D2219" s="164">
        <f>SUM(D2212:D2213)</f>
        <v>10</v>
      </c>
      <c r="E2219" s="162">
        <f>SUM(E2212:E2213)</f>
        <v>1.824636125518966</v>
      </c>
      <c r="F2219" s="162">
        <f>SUM(F2212:F2213)</f>
        <v>0</v>
      </c>
    </row>
    <row r="2220" spans="3:6" x14ac:dyDescent="0.25">
      <c r="C2220" s="39" t="s">
        <v>42</v>
      </c>
      <c r="D2220" s="168">
        <f>SUM(D2214:D2217)</f>
        <v>20</v>
      </c>
      <c r="E2220" s="169">
        <f>SUM(E2214:E2217)</f>
        <v>0</v>
      </c>
      <c r="F2220" s="169">
        <f>SUM(F2214:F2217)</f>
        <v>0</v>
      </c>
    </row>
    <row r="2221" spans="3:6" x14ac:dyDescent="0.25">
      <c r="D2221" s="164"/>
      <c r="E2221" s="162">
        <f>SUM(E2210:E2217)</f>
        <v>17.767250391989972</v>
      </c>
      <c r="F2221" s="162">
        <f>SUM(F2210:F2217)</f>
        <v>0</v>
      </c>
    </row>
    <row r="2222" spans="3:6" ht="15.6" x14ac:dyDescent="0.3">
      <c r="C2222" s="171" t="s">
        <v>43</v>
      </c>
      <c r="D2222" s="172">
        <f>(AVERAGE(E2195:E2198)*((E2194*5)+(E2194*E2202))+((AVERAGE(E2195:E2198)*((E2199+E2202)/2)*E2193)+(E2201))+((E2204*E2200)+(E2203*((E2199+E2202)/2)*3)+(E2205*E2202*3)+(E2206*E2202*5)))/3</f>
        <v>16</v>
      </c>
    </row>
    <row r="2223" spans="3:6" ht="14.4" x14ac:dyDescent="0.3">
      <c r="C2223" s="21" t="s">
        <v>228</v>
      </c>
      <c r="D2223" s="179"/>
    </row>
    <row r="2224" spans="3:6" x14ac:dyDescent="0.25">
      <c r="C2224" s="21" t="s">
        <v>229</v>
      </c>
      <c r="D2224" s="185"/>
    </row>
    <row r="2225" spans="2:7" ht="15.6" x14ac:dyDescent="0.3">
      <c r="C2225" s="171" t="s">
        <v>230</v>
      </c>
      <c r="D2225" s="172">
        <f>D2222*D2223*D2224</f>
        <v>0</v>
      </c>
      <c r="E2225" s="176">
        <f>SUM(F2210:F2217)</f>
        <v>0</v>
      </c>
      <c r="F2225" s="25" t="s">
        <v>231</v>
      </c>
    </row>
    <row r="2227" spans="2:7" x14ac:dyDescent="0.25">
      <c r="B2227" s="1" t="str">
        <f>LEFT(B2190,2)+1&amp;")."</f>
        <v>61).</v>
      </c>
      <c r="C2227" s="149"/>
      <c r="D2227" s="149"/>
      <c r="E2227" s="149"/>
      <c r="F2227" s="149"/>
      <c r="G2227" s="149"/>
    </row>
    <row r="2228" spans="2:7" x14ac:dyDescent="0.25">
      <c r="C2228" s="152" t="s">
        <v>164</v>
      </c>
      <c r="D2228" s="152" t="s">
        <v>345</v>
      </c>
      <c r="E2228" s="153"/>
      <c r="F2228" s="153"/>
      <c r="G2228" s="153"/>
    </row>
    <row r="2229" spans="2:7" ht="17.399999999999999" x14ac:dyDescent="0.3">
      <c r="C2229" s="26" t="s">
        <v>170</v>
      </c>
      <c r="D2229" s="156" t="s">
        <v>346</v>
      </c>
      <c r="E2229" s="157"/>
    </row>
    <row r="2230" spans="2:7" x14ac:dyDescent="0.25">
      <c r="C2230" s="21" t="s">
        <v>174</v>
      </c>
      <c r="D2230" s="59" t="s">
        <v>175</v>
      </c>
      <c r="E2230" s="1">
        <f>IF(D2230=$I$8,$J$8,IF(D2230=$I$9,$J$9,IF(D2230=$I$10,$J$10,0)))</f>
        <v>3</v>
      </c>
    </row>
    <row r="2231" spans="2:7" x14ac:dyDescent="0.25">
      <c r="C2231" s="21" t="s">
        <v>177</v>
      </c>
      <c r="D2231" s="59" t="s">
        <v>178</v>
      </c>
      <c r="E2231" s="1">
        <f>IF(D2231=$I$13,$J$13,IF(D2231=$I$14,$J$14,IF(D2231=$I$15,$J$15,0)))</f>
        <v>1</v>
      </c>
    </row>
    <row r="2232" spans="2:7" x14ac:dyDescent="0.25">
      <c r="C2232" s="21" t="s">
        <v>179</v>
      </c>
      <c r="D2232" s="59" t="s">
        <v>186</v>
      </c>
      <c r="E2232" s="1">
        <f>IF(D2232=$I$18,$J$18,IF(D2232=$I$19,$J$19,IF(D2232=$I$20,$J$20,0)))</f>
        <v>3</v>
      </c>
    </row>
    <row r="2233" spans="2:7" x14ac:dyDescent="0.25">
      <c r="C2233" s="21" t="s">
        <v>183</v>
      </c>
      <c r="D2233" s="59" t="s">
        <v>186</v>
      </c>
      <c r="E2233" s="1">
        <f>IF(D2233=$I$18,$J$18,IF(D2233=$I$19,$J$19,IF(D2233=$I$20,$J$20,0)))</f>
        <v>3</v>
      </c>
    </row>
    <row r="2234" spans="2:7" x14ac:dyDescent="0.25">
      <c r="C2234" s="21" t="s">
        <v>185</v>
      </c>
      <c r="D2234" s="59" t="s">
        <v>180</v>
      </c>
      <c r="E2234" s="1">
        <f>IF(D2234=$I$18,$J$18,IF(D2234=$I$19,$J$19,IF(D2234=$I$20,$J$20,0)))</f>
        <v>1</v>
      </c>
    </row>
    <row r="2235" spans="2:7" x14ac:dyDescent="0.25">
      <c r="C2235" s="21" t="s">
        <v>189</v>
      </c>
      <c r="D2235" s="59" t="s">
        <v>186</v>
      </c>
      <c r="E2235" s="1">
        <f>IF(D2235=$I$18,$J$18,IF(D2235=$I$19,$J$19,IF(D2235=$I$20,$J$20,0)))</f>
        <v>3</v>
      </c>
    </row>
    <row r="2236" spans="2:7" x14ac:dyDescent="0.25">
      <c r="C2236" s="21" t="s">
        <v>192</v>
      </c>
      <c r="D2236" s="59" t="s">
        <v>193</v>
      </c>
      <c r="E2236" s="1">
        <f>IF(D2236=$I$30,$J$30,IF(D2236=$I$31,$J$31,IF(D2236=$I$32,$J$32,0)))</f>
        <v>1</v>
      </c>
    </row>
    <row r="2237" spans="2:7" x14ac:dyDescent="0.25">
      <c r="C2237" s="21" t="s">
        <v>194</v>
      </c>
      <c r="D2237" s="59" t="s">
        <v>225</v>
      </c>
      <c r="E2237" s="1">
        <f>IF(D2237=$L$30,$M$30,IF(D2237=$L$31,$M$31,IF(D2237=$L$32,$M$32,0)))</f>
        <v>3</v>
      </c>
      <c r="F2237" s="1" t="s">
        <v>338</v>
      </c>
    </row>
    <row r="2238" spans="2:7" x14ac:dyDescent="0.25">
      <c r="C2238" s="21" t="s">
        <v>198</v>
      </c>
      <c r="D2238" s="59" t="s">
        <v>225</v>
      </c>
      <c r="E2238" s="1">
        <f>IF(D2238=$L$30,$M$30,IF(D2238=$L$31,$M$31,IF(D2238=$L$32,$M$32,0)))</f>
        <v>3</v>
      </c>
    </row>
    <row r="2239" spans="2:7" x14ac:dyDescent="0.25">
      <c r="C2239" s="21" t="s">
        <v>200</v>
      </c>
      <c r="D2239" s="59" t="s">
        <v>214</v>
      </c>
      <c r="E2239" s="1">
        <f>IF(D2239=$I$23,$J$23,IF(D2239=$I$24,$J$24,IF(D2239=$I$25,$J$25,IF(D2239=$I$26,$J$26,IF(D2239=$I$27,$J$27,0)))))</f>
        <v>3</v>
      </c>
      <c r="F2239" s="1" t="s">
        <v>347</v>
      </c>
    </row>
    <row r="2240" spans="2:7" x14ac:dyDescent="0.25">
      <c r="C2240" s="21" t="s">
        <v>203</v>
      </c>
      <c r="D2240" s="59" t="s">
        <v>184</v>
      </c>
      <c r="E2240" s="1">
        <f>IF(D2240=$L$13,$M$13,IF(D2240=$L$14,$M$14,IF(D2240=$L$15,$M$15,0)))</f>
        <v>1</v>
      </c>
    </row>
    <row r="2241" spans="3:6" x14ac:dyDescent="0.25">
      <c r="C2241" s="21" t="s">
        <v>206</v>
      </c>
      <c r="D2241" s="59" t="s">
        <v>173</v>
      </c>
      <c r="E2241" s="1">
        <f>IF(D2241=$L$8,$M$8,IF(D2241=$L$9,$M$9,IF(D2241=$L$10,$M$10,0)))</f>
        <v>3</v>
      </c>
    </row>
    <row r="2242" spans="3:6" x14ac:dyDescent="0.25">
      <c r="C2242" s="21" t="s">
        <v>207</v>
      </c>
      <c r="D2242" s="59" t="s">
        <v>199</v>
      </c>
      <c r="E2242" s="1">
        <f>IF(D2242=$L$18,$M$18,IF(D2242=$L$19,$M$19,IF(D2242=$L$20,$M$20,0)))</f>
        <v>1</v>
      </c>
      <c r="F2242" s="1" t="s">
        <v>348</v>
      </c>
    </row>
    <row r="2243" spans="3:6" x14ac:dyDescent="0.25">
      <c r="C2243" s="21" t="s">
        <v>210</v>
      </c>
      <c r="D2243" s="59" t="s">
        <v>213</v>
      </c>
      <c r="E2243" s="1">
        <f>IF(D2243=$L$23,$M$23,IF(D2243=$L$24,$M$24,IF(D2243=$L$25,$M$25,0)))</f>
        <v>1</v>
      </c>
      <c r="F2243" s="1" t="s">
        <v>330</v>
      </c>
    </row>
    <row r="2246" spans="3:6" x14ac:dyDescent="0.25">
      <c r="E2246" s="39" t="s">
        <v>217</v>
      </c>
      <c r="F2246" s="1" t="s">
        <v>218</v>
      </c>
    </row>
    <row r="2247" spans="3:6" x14ac:dyDescent="0.25">
      <c r="C2247" s="26" t="s">
        <v>25</v>
      </c>
      <c r="D2247" s="161">
        <f>IF(AND(E2231=0,E2232=0,E2233=0,E2234=0,E2235=0),0,E2231*5*(AVERAGE(E2232:E2235)))</f>
        <v>12.5</v>
      </c>
      <c r="E2247" s="162">
        <f>IF(D2247=0,0,IF(D2247&lt;'Integration Inputs'!$D$76,'Integration Inputs'!$C$91*SUM('Integration Inputs'!$C$63:$H$63),IF(D2247&lt;'Integration Inputs'!$F$76,'Integration Inputs'!$D$91*SUM('Integration Inputs'!$C$63:$H$63),'Integration Inputs'!$E$91*SUM('Integration Inputs'!C$63:H$63))))</f>
        <v>12.651149969844976</v>
      </c>
      <c r="F2247" s="163">
        <f>E2247*D2260*D2261</f>
        <v>0</v>
      </c>
    </row>
    <row r="2248" spans="3:6" x14ac:dyDescent="0.25">
      <c r="C2248" s="1" t="s">
        <v>26</v>
      </c>
      <c r="D2248" s="164">
        <f>IF(AND(E2231=0,E2232=0,E2239=0),0,E2231*E2239*(AVERAGE(E2232:E2235)))</f>
        <v>7.5</v>
      </c>
      <c r="E2248" s="162">
        <f>IF(D2248=0,0,IF(D2248&lt;'Integration Inputs'!$D$77,'Integration Inputs'!$C$91*SUM('Integration Inputs'!$C$64:$H$64),IF(D2248&lt;'Integration Inputs'!$F$77,'Integration Inputs'!$D$91*SUM('Integration Inputs'!$C$64:$H$64),'Integration Inputs'!$E$91*SUM('Integration Inputs'!$C$64:$H$64))))</f>
        <v>3.2914642966260312</v>
      </c>
      <c r="F2248" s="162">
        <f>E2248*D2260*D2261</f>
        <v>0</v>
      </c>
    </row>
    <row r="2249" spans="3:6" x14ac:dyDescent="0.25">
      <c r="C2249" s="1" t="s">
        <v>27</v>
      </c>
      <c r="D2249" s="164">
        <f>IF(AND(E2230=0,E2232=0,E2233=0,E2234=0,E2235=0,E2236=0,,E2239=0),0,(AVERAGE(E2232:E2235)*((E2236+E2239)/2)*E2230))</f>
        <v>15</v>
      </c>
      <c r="E2249" s="162">
        <f>IF(D2249=0,0,IF(D2249&lt;'Integration Inputs'!$D$78,'Integration Inputs'!$C$91*SUM('Integration Inputs'!$C$65:$H$65),IF(D2249&lt;'Integration Inputs'!$F$78,'Integration Inputs'!$D$91*SUM('Integration Inputs'!$C$65:$H$65),'Integration Inputs'!$E$91*SUM('Integration Inputs'!$C$65:$H$65))))</f>
        <v>0.85186978454503848</v>
      </c>
      <c r="F2249" s="162">
        <f>E2249*D2260*D2261</f>
        <v>0</v>
      </c>
    </row>
    <row r="2250" spans="3:6" x14ac:dyDescent="0.25">
      <c r="C2250" s="1" t="s">
        <v>28</v>
      </c>
      <c r="D2250" s="164">
        <f>IF(E2238=0,0,E2238)</f>
        <v>3</v>
      </c>
      <c r="E2250" s="162">
        <f>IF(D2250=0,0,IF(D2250&lt;'Integration Inputs'!$D$79,'Integration Inputs'!$C$91*SUM('Integration Inputs'!$C$66:$H$66),IF(D2250&lt;'Integration Inputs'!$F$79,'Integration Inputs'!$D$91*SUM('Integration Inputs'!$C$66:$H$66),'Integration Inputs'!$E$91*SUM('Integration Inputs'!$C$66:$H$66))))</f>
        <v>1.4591495114608914</v>
      </c>
      <c r="F2250" s="162">
        <f>E2250*D2260*D2261</f>
        <v>0</v>
      </c>
    </row>
    <row r="2251" spans="3:6" x14ac:dyDescent="0.25">
      <c r="C2251" s="1" t="s">
        <v>29</v>
      </c>
      <c r="D2251" s="164">
        <f>IF(AND(E2241=0,E2237=0),0,E2241*E2237)</f>
        <v>9</v>
      </c>
      <c r="E2251" s="162">
        <f>IF(D2251=0,0,IF(D2251&lt;'Integration Inputs'!$D$80,'Integration Inputs'!$C$91*SUM('Integration Inputs'!$C$67:$H$67),IF(D2251&lt;'Integration Inputs'!$F$80,'Integration Inputs'!$D$91*SUM('Integration Inputs'!$C$67:$H$67),'Integration Inputs'!$E$91*SUM('Integration Inputs'!$C$67:$H$67))))</f>
        <v>0</v>
      </c>
      <c r="F2251" s="162">
        <f>E2251*D2260*D2261</f>
        <v>0</v>
      </c>
    </row>
    <row r="2252" spans="3:6" x14ac:dyDescent="0.25">
      <c r="C2252" s="1" t="s">
        <v>30</v>
      </c>
      <c r="D2252" s="164">
        <f>IF(AND(E2236=0,E2239=0,E2240=0),0,E2240*((E2236+E2239)/2)*3)</f>
        <v>6</v>
      </c>
      <c r="E2252" s="162">
        <f>IF(D2252=0,0,IF(D2252&lt;'Integration Inputs'!$D$81,'Integration Inputs'!$C$91*SUM('Integration Inputs'!$C$68:$H$68),IF(D2252&lt;'Integration Inputs'!$F$81,'Integration Inputs'!$D$91*SUM('Integration Inputs'!$C$68:$H$68),'Integration Inputs'!$E$91*SUM('Integration Inputs'!$C$68:$H$68))))</f>
        <v>0</v>
      </c>
      <c r="F2252" s="162">
        <f>E2252*D2260*D2261</f>
        <v>0</v>
      </c>
    </row>
    <row r="2253" spans="3:6" x14ac:dyDescent="0.25">
      <c r="C2253" s="1" t="s">
        <v>31</v>
      </c>
      <c r="D2253" s="164">
        <f>IF(AND(E2239=0,E2242=0),0,E2242*E2239*3)</f>
        <v>9</v>
      </c>
      <c r="E2253" s="162">
        <f>IF(D2253=0,0,IF(D2253&lt;'Integration Inputs'!$D$82,'Integration Inputs'!$C$91*SUM('Integration Inputs'!$C$69:$H$69),IF(D2253&lt;'Integration Inputs'!$F$82,'Integration Inputs'!$D$91*SUM('Integration Inputs'!$C$69:$H$69),'Integration Inputs'!$E$91*SUM('Integration Inputs'!$C$69:$H$69))))</f>
        <v>0</v>
      </c>
      <c r="F2253" s="162">
        <f>E2253*D2260*D2261</f>
        <v>0</v>
      </c>
    </row>
    <row r="2254" spans="3:6" x14ac:dyDescent="0.25">
      <c r="C2254" s="39" t="s">
        <v>32</v>
      </c>
      <c r="D2254" s="168">
        <f>IF(AND(E2239=0,E2243=0),0,(E2243*E2239*5))</f>
        <v>15</v>
      </c>
      <c r="E2254" s="169">
        <f>IF(D2254=0,0,IF(D2254&lt;'Integration Inputs'!$D$83,'Integration Inputs'!$C$91*SUM('Integration Inputs'!$C$70:$H$70),IF(D2254&lt;'Integration Inputs'!$F$83,'Integration Inputs'!$D$91*SUM('Integration Inputs'!$C$70:$H$70),'Integration Inputs'!$E$91*SUM('Integration Inputs'!$C$70:$H$70))))</f>
        <v>0</v>
      </c>
      <c r="F2254" s="169">
        <f>E2254*D2260*D2261</f>
        <v>0</v>
      </c>
    </row>
    <row r="2255" spans="3:6" x14ac:dyDescent="0.25">
      <c r="C2255" s="1" t="s">
        <v>40</v>
      </c>
      <c r="D2255" s="164">
        <f>SUM(D2247:D2248)</f>
        <v>20</v>
      </c>
      <c r="E2255" s="162">
        <f>SUM(E2247:E2248)</f>
        <v>15.942614266471008</v>
      </c>
      <c r="F2255" s="162">
        <f>SUM(F2247:F2248)</f>
        <v>0</v>
      </c>
    </row>
    <row r="2256" spans="3:6" x14ac:dyDescent="0.25">
      <c r="C2256" s="1" t="s">
        <v>41</v>
      </c>
      <c r="D2256" s="164">
        <f>SUM(D2249:D2250)</f>
        <v>18</v>
      </c>
      <c r="E2256" s="162">
        <f>SUM(E2249:E2250)</f>
        <v>2.3110192960059299</v>
      </c>
      <c r="F2256" s="162">
        <f>SUM(F2249:F2250)</f>
        <v>0</v>
      </c>
    </row>
    <row r="2257" spans="2:7" x14ac:dyDescent="0.25">
      <c r="C2257" s="39" t="s">
        <v>42</v>
      </c>
      <c r="D2257" s="168">
        <f>SUM(D2251:D2254)</f>
        <v>39</v>
      </c>
      <c r="E2257" s="169">
        <f>SUM(E2251:E2254)</f>
        <v>0</v>
      </c>
      <c r="F2257" s="169">
        <f>SUM(F2251:F2254)</f>
        <v>0</v>
      </c>
    </row>
    <row r="2258" spans="2:7" x14ac:dyDescent="0.25">
      <c r="D2258" s="164"/>
      <c r="E2258" s="162">
        <f>SUM(E2247:E2254)</f>
        <v>18.253633562476935</v>
      </c>
      <c r="F2258" s="162">
        <f>SUM(F2247:F2254)</f>
        <v>0</v>
      </c>
    </row>
    <row r="2259" spans="2:7" ht="15.6" x14ac:dyDescent="0.3">
      <c r="C2259" s="171" t="s">
        <v>43</v>
      </c>
      <c r="D2259" s="172">
        <f>(AVERAGE(E2232:E2235)*((E2231*5)+(E2231*E2239))+((AVERAGE(E2232:E2235)*((E2236+E2239)/2)*E2230)+(E2238))+((E2241*E2237)+(E2240*((E2236+E2239)/2)*3)+(E2242*E2239*3)+(E2243*E2239*5)))/3</f>
        <v>25.666666666666668</v>
      </c>
    </row>
    <row r="2260" spans="2:7" ht="14.4" x14ac:dyDescent="0.3">
      <c r="C2260" s="21" t="s">
        <v>228</v>
      </c>
      <c r="D2260" s="179"/>
    </row>
    <row r="2261" spans="2:7" x14ac:dyDescent="0.25">
      <c r="C2261" s="21" t="s">
        <v>229</v>
      </c>
      <c r="D2261" s="185"/>
    </row>
    <row r="2262" spans="2:7" ht="15.6" x14ac:dyDescent="0.3">
      <c r="C2262" s="171" t="s">
        <v>230</v>
      </c>
      <c r="D2262" s="172">
        <f>D2259*D2260*D2261</f>
        <v>0</v>
      </c>
      <c r="E2262" s="176">
        <f>SUM(F2247:F2254)</f>
        <v>0</v>
      </c>
      <c r="F2262" s="25" t="s">
        <v>231</v>
      </c>
    </row>
    <row r="2264" spans="2:7" x14ac:dyDescent="0.25">
      <c r="B2264" s="1" t="str">
        <f>LEFT(B2227,2)+1&amp;")."</f>
        <v>62).</v>
      </c>
      <c r="C2264" s="149"/>
      <c r="D2264" s="149"/>
      <c r="E2264" s="149"/>
      <c r="F2264" s="149"/>
      <c r="G2264" s="149"/>
    </row>
    <row r="2265" spans="2:7" x14ac:dyDescent="0.25">
      <c r="C2265" s="152" t="s">
        <v>164</v>
      </c>
      <c r="D2265" s="152"/>
      <c r="E2265" s="153" t="s">
        <v>349</v>
      </c>
      <c r="F2265" s="153"/>
      <c r="G2265" s="153"/>
    </row>
    <row r="2266" spans="2:7" ht="17.399999999999999" x14ac:dyDescent="0.3">
      <c r="C2266" s="26" t="s">
        <v>170</v>
      </c>
      <c r="D2266" s="156" t="s">
        <v>350</v>
      </c>
      <c r="E2266" s="157"/>
    </row>
    <row r="2267" spans="2:7" x14ac:dyDescent="0.25">
      <c r="C2267" s="21" t="s">
        <v>174</v>
      </c>
      <c r="D2267" s="59" t="s">
        <v>175</v>
      </c>
      <c r="E2267" s="1">
        <f>IF(D2267=$I$8,$J$8,IF(D2267=$I$9,$J$9,IF(D2267=$I$10,$J$10,0)))</f>
        <v>3</v>
      </c>
    </row>
    <row r="2268" spans="2:7" x14ac:dyDescent="0.25">
      <c r="C2268" s="21" t="s">
        <v>177</v>
      </c>
      <c r="D2268" s="59" t="s">
        <v>178</v>
      </c>
      <c r="E2268" s="1">
        <f>IF(D2268=$I$13,$J$13,IF(D2268=$I$14,$J$14,IF(D2268=$I$15,$J$15,0)))</f>
        <v>1</v>
      </c>
    </row>
    <row r="2269" spans="2:7" x14ac:dyDescent="0.25">
      <c r="C2269" s="21" t="s">
        <v>179</v>
      </c>
      <c r="D2269" s="59" t="s">
        <v>180</v>
      </c>
      <c r="E2269" s="1">
        <f>IF(D2269=$I$18,$J$18,IF(D2269=$I$19,$J$19,IF(D2269=$I$20,$J$20,0)))</f>
        <v>1</v>
      </c>
    </row>
    <row r="2270" spans="2:7" x14ac:dyDescent="0.25">
      <c r="C2270" s="21" t="s">
        <v>183</v>
      </c>
      <c r="D2270" s="59" t="s">
        <v>180</v>
      </c>
      <c r="E2270" s="1">
        <f>IF(D2270=$I$18,$J$18,IF(D2270=$I$19,$J$19,IF(D2270=$I$20,$J$20,0)))</f>
        <v>1</v>
      </c>
    </row>
    <row r="2271" spans="2:7" x14ac:dyDescent="0.25">
      <c r="C2271" s="21" t="s">
        <v>185</v>
      </c>
      <c r="D2271" s="59" t="s">
        <v>180</v>
      </c>
      <c r="E2271" s="1">
        <f>IF(D2271=$I$18,$J$18,IF(D2271=$I$19,$J$19,IF(D2271=$I$20,$J$20,0)))</f>
        <v>1</v>
      </c>
    </row>
    <row r="2272" spans="2:7" x14ac:dyDescent="0.25">
      <c r="C2272" s="21" t="s">
        <v>189</v>
      </c>
      <c r="D2272" s="59" t="s">
        <v>180</v>
      </c>
      <c r="E2272" s="1">
        <f>IF(D2272=$I$18,$J$18,IF(D2272=$I$19,$J$19,IF(D2272=$I$20,$J$20,0)))</f>
        <v>1</v>
      </c>
    </row>
    <row r="2273" spans="3:6" x14ac:dyDescent="0.25">
      <c r="C2273" s="21" t="s">
        <v>192</v>
      </c>
      <c r="D2273" s="59" t="s">
        <v>193</v>
      </c>
      <c r="E2273" s="1">
        <f>IF(D2273=$I$30,$J$30,IF(D2273=$I$31,$J$31,IF(D2273=$I$32,$J$32,0)))</f>
        <v>1</v>
      </c>
    </row>
    <row r="2274" spans="3:6" x14ac:dyDescent="0.25">
      <c r="C2274" s="21" t="s">
        <v>194</v>
      </c>
      <c r="D2274" s="59" t="s">
        <v>225</v>
      </c>
      <c r="E2274" s="1">
        <f>IF(D2274=$L$30,$M$30,IF(D2274=$L$31,$M$31,IF(D2274=$L$32,$M$32,0)))</f>
        <v>3</v>
      </c>
    </row>
    <row r="2275" spans="3:6" x14ac:dyDescent="0.25">
      <c r="C2275" s="21" t="s">
        <v>198</v>
      </c>
      <c r="D2275" s="59" t="s">
        <v>195</v>
      </c>
      <c r="E2275" s="1">
        <f>IF(D2275=$L$30,$M$30,IF(D2275=$L$31,$M$31,IF(D2275=$L$32,$M$32,0)))</f>
        <v>1</v>
      </c>
    </row>
    <row r="2276" spans="3:6" x14ac:dyDescent="0.25">
      <c r="C2276" s="21" t="s">
        <v>200</v>
      </c>
      <c r="D2276" s="59" t="s">
        <v>201</v>
      </c>
      <c r="E2276" s="1">
        <f>IF(D2276=$I$23,$J$23,IF(D2276=$I$24,$J$24,IF(D2276=$I$25,$J$25,IF(D2276=$I$26,$J$26,IF(D2276=$I$27,$J$27,0)))))</f>
        <v>1</v>
      </c>
    </row>
    <row r="2277" spans="3:6" x14ac:dyDescent="0.25">
      <c r="C2277" s="21" t="s">
        <v>203</v>
      </c>
      <c r="D2277" s="59" t="s">
        <v>188</v>
      </c>
      <c r="E2277" s="1">
        <f>IF(D2277=$L$13,$M$13,IF(D2277=$L$14,$M$14,IF(D2277=$L$15,$M$15,0)))</f>
        <v>3</v>
      </c>
    </row>
    <row r="2278" spans="3:6" x14ac:dyDescent="0.25">
      <c r="C2278" s="21" t="s">
        <v>206</v>
      </c>
      <c r="D2278" s="59" t="s">
        <v>169</v>
      </c>
      <c r="E2278" s="1">
        <f>IF(D2278=$L$8,$M$8,IF(D2278=$L$9,$M$9,IF(D2278=$L$10,$M$10,0)))</f>
        <v>1</v>
      </c>
    </row>
    <row r="2279" spans="3:6" x14ac:dyDescent="0.25">
      <c r="C2279" s="21" t="s">
        <v>207</v>
      </c>
      <c r="D2279" s="59" t="s">
        <v>199</v>
      </c>
      <c r="E2279" s="1">
        <f>IF(D2279=$L$18,$M$18,IF(D2279=$L$19,$M$19,IF(D2279=$L$20,$M$20,0)))</f>
        <v>1</v>
      </c>
    </row>
    <row r="2280" spans="3:6" x14ac:dyDescent="0.25">
      <c r="C2280" s="21" t="s">
        <v>210</v>
      </c>
      <c r="D2280" s="59" t="s">
        <v>213</v>
      </c>
      <c r="E2280" s="1">
        <f>IF(D2280=$L$23,$M$23,IF(D2280=$L$24,$M$24,IF(D2280=$L$25,$M$25,0)))</f>
        <v>1</v>
      </c>
    </row>
    <row r="2283" spans="3:6" x14ac:dyDescent="0.25">
      <c r="E2283" s="39" t="s">
        <v>217</v>
      </c>
      <c r="F2283" s="1" t="s">
        <v>218</v>
      </c>
    </row>
    <row r="2284" spans="3:6" x14ac:dyDescent="0.25">
      <c r="C2284" s="26" t="s">
        <v>25</v>
      </c>
      <c r="D2284" s="161">
        <f>IF(AND(E2268=0,E2269=0,E2270=0,E2271=0,E2272=0),0,E2268*5*(AVERAGE(E2269:E2272)))</f>
        <v>5</v>
      </c>
      <c r="E2284" s="162">
        <f>IF(D2284=0,0,IF(D2284&lt;'Integration Inputs'!$D$76,'Integration Inputs'!$C$91*SUM('Integration Inputs'!$C$63:$H$63),IF(D2284&lt;'Integration Inputs'!$F$76,'Integration Inputs'!$D$91*SUM('Integration Inputs'!$C$63:$H$63),'Integration Inputs'!$E$91*SUM('Integration Inputs'!C$63:H$63))))</f>
        <v>12.651149969844976</v>
      </c>
      <c r="F2284" s="163">
        <f>E2284*D2297*D2298</f>
        <v>0</v>
      </c>
    </row>
    <row r="2285" spans="3:6" x14ac:dyDescent="0.25">
      <c r="C2285" s="1" t="s">
        <v>26</v>
      </c>
      <c r="D2285" s="164">
        <f>IF(AND(E2268=0,E2269=0,E2276=0),0,E2268*E2276*(AVERAGE(E2269:E2272)))</f>
        <v>1</v>
      </c>
      <c r="E2285" s="162">
        <f>IF(D2285=0,0,IF(D2285&lt;'Integration Inputs'!$D$77,'Integration Inputs'!$C$91*SUM('Integration Inputs'!$C$64:$H$64),IF(D2285&lt;'Integration Inputs'!$F$77,'Integration Inputs'!$D$91*SUM('Integration Inputs'!$C$64:$H$64),'Integration Inputs'!$E$91*SUM('Integration Inputs'!$C$64:$H$64))))</f>
        <v>2.1943095310840208</v>
      </c>
      <c r="F2285" s="162">
        <f>E2285*D2297*D2298</f>
        <v>0</v>
      </c>
    </row>
    <row r="2286" spans="3:6" x14ac:dyDescent="0.25">
      <c r="C2286" s="1" t="s">
        <v>27</v>
      </c>
      <c r="D2286" s="164">
        <f>IF(AND(E2267=0,E2269=0,E2270=0,E2271=0,E2272=0,E2273=0,,E2276=0),0,(AVERAGE(E2269:E2272)*((E2273+E2276)/2)*E2267))</f>
        <v>3</v>
      </c>
      <c r="E2286" s="162">
        <f>IF(D2286=0,0,IF(D2286&lt;'Integration Inputs'!$D$78,'Integration Inputs'!$C$91*SUM('Integration Inputs'!$C$65:$H$65),IF(D2286&lt;'Integration Inputs'!$F$78,'Integration Inputs'!$D$91*SUM('Integration Inputs'!$C$65:$H$65),'Integration Inputs'!$E$91*SUM('Integration Inputs'!$C$65:$H$65))))</f>
        <v>0.85186978454503848</v>
      </c>
      <c r="F2286" s="162">
        <f>E2286*D2297*D2298</f>
        <v>0</v>
      </c>
    </row>
    <row r="2287" spans="3:6" x14ac:dyDescent="0.25">
      <c r="C2287" s="1" t="s">
        <v>28</v>
      </c>
      <c r="D2287" s="164">
        <f>IF(E2275=0,0,E2275)</f>
        <v>1</v>
      </c>
      <c r="E2287" s="162">
        <f>IF(D2287=0,0,IF(D2287&lt;'Integration Inputs'!$D$79,'Integration Inputs'!$C$91*SUM('Integration Inputs'!$C$66:$H$66),IF(D2287&lt;'Integration Inputs'!$F$79,'Integration Inputs'!$D$91*SUM('Integration Inputs'!$C$66:$H$66),'Integration Inputs'!$E$91*SUM('Integration Inputs'!$C$66:$H$66))))</f>
        <v>0.97276634097392756</v>
      </c>
      <c r="F2287" s="162">
        <f>E2287*D2297*D2298</f>
        <v>0</v>
      </c>
    </row>
    <row r="2288" spans="3:6" x14ac:dyDescent="0.25">
      <c r="C2288" s="1" t="s">
        <v>29</v>
      </c>
      <c r="D2288" s="164">
        <f>IF(AND(E2278=0,E2274=0),0,E2278*E2274)</f>
        <v>3</v>
      </c>
      <c r="E2288" s="162">
        <f>IF(D2288=0,0,IF(D2288&lt;'Integration Inputs'!$D$80,'Integration Inputs'!$C$91*SUM('Integration Inputs'!$C$67:$H$67),IF(D2288&lt;'Integration Inputs'!$F$80,'Integration Inputs'!$D$91*SUM('Integration Inputs'!$C$67:$H$67),'Integration Inputs'!$E$91*SUM('Integration Inputs'!$C$67:$H$67))))</f>
        <v>0</v>
      </c>
      <c r="F2288" s="162">
        <f>E2288*D2297*D2298</f>
        <v>0</v>
      </c>
    </row>
    <row r="2289" spans="2:7" x14ac:dyDescent="0.25">
      <c r="C2289" s="1" t="s">
        <v>30</v>
      </c>
      <c r="D2289" s="164">
        <f>IF(AND(E2273=0,E2276=0,E2277=0),0,E2277*((E2273+E2276)/2)*3)</f>
        <v>9</v>
      </c>
      <c r="E2289" s="162">
        <f>IF(D2289=0,0,IF(D2289&lt;'Integration Inputs'!$D$81,'Integration Inputs'!$C$91*SUM('Integration Inputs'!$C$68:$H$68),IF(D2289&lt;'Integration Inputs'!$F$81,'Integration Inputs'!$D$91*SUM('Integration Inputs'!$C$68:$H$68),'Integration Inputs'!$E$91*SUM('Integration Inputs'!$C$68:$H$68))))</f>
        <v>0</v>
      </c>
      <c r="F2289" s="162">
        <f>E2289*D2297*D2298</f>
        <v>0</v>
      </c>
    </row>
    <row r="2290" spans="2:7" x14ac:dyDescent="0.25">
      <c r="C2290" s="1" t="s">
        <v>31</v>
      </c>
      <c r="D2290" s="164">
        <f>IF(AND(E2276=0,E2279=0),0,E2279*E2276*3)</f>
        <v>3</v>
      </c>
      <c r="E2290" s="162">
        <f>IF(D2290=0,0,IF(D2290&lt;'Integration Inputs'!$D$82,'Integration Inputs'!$C$91*SUM('Integration Inputs'!$C$69:$H$69),IF(D2290&lt;'Integration Inputs'!$F$82,'Integration Inputs'!$D$91*SUM('Integration Inputs'!$C$69:$H$69),'Integration Inputs'!$E$91*SUM('Integration Inputs'!$C$69:$H$69))))</f>
        <v>0</v>
      </c>
      <c r="F2290" s="162">
        <f>E2290*D2297*D2298</f>
        <v>0</v>
      </c>
    </row>
    <row r="2291" spans="2:7" x14ac:dyDescent="0.25">
      <c r="C2291" s="39" t="s">
        <v>32</v>
      </c>
      <c r="D2291" s="168">
        <f>IF(AND(E2276=0,E2280=0),0,(E2280*E2276*5))</f>
        <v>5</v>
      </c>
      <c r="E2291" s="169">
        <f>IF(D2291=0,0,IF(D2291&lt;'Integration Inputs'!$D$83,'Integration Inputs'!$C$91*SUM('Integration Inputs'!$C$70:$H$70),IF(D2291&lt;'Integration Inputs'!$F$83,'Integration Inputs'!$D$91*SUM('Integration Inputs'!$C$70:$H$70),'Integration Inputs'!$E$91*SUM('Integration Inputs'!$C$70:$H$70))))</f>
        <v>0</v>
      </c>
      <c r="F2291" s="169">
        <f>E2291*D2297*D2298</f>
        <v>0</v>
      </c>
    </row>
    <row r="2292" spans="2:7" x14ac:dyDescent="0.25">
      <c r="C2292" s="1" t="s">
        <v>40</v>
      </c>
      <c r="D2292" s="164">
        <f>SUM(D2284:D2285)</f>
        <v>6</v>
      </c>
      <c r="E2292" s="162">
        <f>SUM(E2284:E2285)</f>
        <v>14.845459500928996</v>
      </c>
      <c r="F2292" s="162">
        <f>SUM(F2284:F2285)</f>
        <v>0</v>
      </c>
    </row>
    <row r="2293" spans="2:7" x14ac:dyDescent="0.25">
      <c r="C2293" s="1" t="s">
        <v>41</v>
      </c>
      <c r="D2293" s="164">
        <f>SUM(D2286:D2287)</f>
        <v>4</v>
      </c>
      <c r="E2293" s="162">
        <f>SUM(E2286:E2287)</f>
        <v>1.824636125518966</v>
      </c>
      <c r="F2293" s="162">
        <f>SUM(F2286:F2287)</f>
        <v>0</v>
      </c>
    </row>
    <row r="2294" spans="2:7" x14ac:dyDescent="0.25">
      <c r="C2294" s="39" t="s">
        <v>42</v>
      </c>
      <c r="D2294" s="168">
        <f>SUM(D2288:D2291)</f>
        <v>20</v>
      </c>
      <c r="E2294" s="169">
        <f>SUM(E2288:E2291)</f>
        <v>0</v>
      </c>
      <c r="F2294" s="169">
        <f>SUM(F2288:F2291)</f>
        <v>0</v>
      </c>
    </row>
    <row r="2295" spans="2:7" x14ac:dyDescent="0.25">
      <c r="D2295" s="164"/>
      <c r="E2295" s="162">
        <f>SUM(E2284:E2291)</f>
        <v>16.67009562644796</v>
      </c>
      <c r="F2295" s="162">
        <f>SUM(F2284:F2291)</f>
        <v>0</v>
      </c>
    </row>
    <row r="2296" spans="2:7" ht="15.6" x14ac:dyDescent="0.3">
      <c r="C2296" s="171" t="s">
        <v>43</v>
      </c>
      <c r="D2296" s="172">
        <f>(AVERAGE(E2269:E2272)*((E2268*5)+(E2268*E2276))+((AVERAGE(E2269:E2272)*((E2273+E2276)/2)*E2267)+(E2275))+((E2278*E2274)+(E2277*((E2273+E2276)/2)*3)+(E2279*E2276*3)+(E2280*E2276*5)))/3</f>
        <v>10</v>
      </c>
    </row>
    <row r="2297" spans="2:7" ht="14.4" x14ac:dyDescent="0.3">
      <c r="C2297" s="21" t="s">
        <v>228</v>
      </c>
      <c r="D2297" s="179"/>
    </row>
    <row r="2298" spans="2:7" x14ac:dyDescent="0.25">
      <c r="C2298" s="21" t="s">
        <v>229</v>
      </c>
      <c r="D2298" s="185"/>
    </row>
    <row r="2299" spans="2:7" ht="15.6" x14ac:dyDescent="0.3">
      <c r="C2299" s="171" t="s">
        <v>230</v>
      </c>
      <c r="D2299" s="172">
        <f>D2296*D2297*D2298</f>
        <v>0</v>
      </c>
      <c r="E2299" s="176">
        <f>SUM(F2284:F2291)</f>
        <v>0</v>
      </c>
      <c r="F2299" s="25" t="s">
        <v>231</v>
      </c>
    </row>
    <row r="2301" spans="2:7" x14ac:dyDescent="0.25">
      <c r="B2301" s="1" t="str">
        <f>LEFT(B2264,2)+1&amp;")."</f>
        <v>63).</v>
      </c>
      <c r="C2301" s="149"/>
      <c r="D2301" s="149"/>
      <c r="E2301" s="149"/>
      <c r="F2301" s="149"/>
      <c r="G2301" s="149"/>
    </row>
    <row r="2302" spans="2:7" x14ac:dyDescent="0.25">
      <c r="C2302" s="152" t="s">
        <v>164</v>
      </c>
      <c r="D2302" s="152"/>
      <c r="E2302" s="153" t="s">
        <v>351</v>
      </c>
      <c r="F2302" s="153"/>
      <c r="G2302" s="153"/>
    </row>
    <row r="2303" spans="2:7" ht="17.399999999999999" x14ac:dyDescent="0.3">
      <c r="C2303" s="26" t="s">
        <v>170</v>
      </c>
      <c r="D2303" s="156" t="s">
        <v>352</v>
      </c>
      <c r="E2303" s="157"/>
    </row>
    <row r="2304" spans="2:7" x14ac:dyDescent="0.25">
      <c r="C2304" s="21" t="s">
        <v>174</v>
      </c>
      <c r="D2304" s="59" t="s">
        <v>175</v>
      </c>
      <c r="E2304" s="1">
        <f>IF(D2304=$I$8,$J$8,IF(D2304=$I$9,$J$9,IF(D2304=$I$10,$J$10,0)))</f>
        <v>3</v>
      </c>
    </row>
    <row r="2305" spans="3:6" x14ac:dyDescent="0.25">
      <c r="C2305" s="21" t="s">
        <v>177</v>
      </c>
      <c r="D2305" s="59" t="s">
        <v>178</v>
      </c>
      <c r="E2305" s="1">
        <f>IF(D2305=$I$13,$J$13,IF(D2305=$I$14,$J$14,IF(D2305=$I$15,$J$15,0)))</f>
        <v>1</v>
      </c>
    </row>
    <row r="2306" spans="3:6" x14ac:dyDescent="0.25">
      <c r="C2306" s="21" t="s">
        <v>179</v>
      </c>
      <c r="D2306" s="59" t="s">
        <v>204</v>
      </c>
      <c r="E2306" s="1">
        <f>IF(D2306=$I$18,$J$18,IF(D2306=$I$19,$J$19,IF(D2306=$I$20,$J$20,0)))</f>
        <v>5</v>
      </c>
    </row>
    <row r="2307" spans="3:6" x14ac:dyDescent="0.25">
      <c r="C2307" s="21" t="s">
        <v>183</v>
      </c>
      <c r="D2307" s="59" t="s">
        <v>204</v>
      </c>
      <c r="E2307" s="1">
        <f>IF(D2307=$I$18,$J$18,IF(D2307=$I$19,$J$19,IF(D2307=$I$20,$J$20,0)))</f>
        <v>5</v>
      </c>
    </row>
    <row r="2308" spans="3:6" x14ac:dyDescent="0.25">
      <c r="C2308" s="21" t="s">
        <v>185</v>
      </c>
      <c r="D2308" s="59" t="s">
        <v>186</v>
      </c>
      <c r="E2308" s="1">
        <f>IF(D2308=$I$18,$J$18,IF(D2308=$I$19,$J$19,IF(D2308=$I$20,$J$20,0)))</f>
        <v>3</v>
      </c>
    </row>
    <row r="2309" spans="3:6" x14ac:dyDescent="0.25">
      <c r="C2309" s="21" t="s">
        <v>189</v>
      </c>
      <c r="D2309" s="59" t="s">
        <v>180</v>
      </c>
      <c r="E2309" s="1">
        <f>IF(D2309=$I$18,$J$18,IF(D2309=$I$19,$J$19,IF(D2309=$I$20,$J$20,0)))</f>
        <v>1</v>
      </c>
    </row>
    <row r="2310" spans="3:6" x14ac:dyDescent="0.25">
      <c r="C2310" s="21" t="s">
        <v>192</v>
      </c>
      <c r="D2310" s="59" t="s">
        <v>193</v>
      </c>
      <c r="E2310" s="1">
        <f>IF(D2310=$I$30,$J$30,IF(D2310=$I$31,$J$31,IF(D2310=$I$32,$J$32,0)))</f>
        <v>1</v>
      </c>
      <c r="F2310" s="1" t="s">
        <v>353</v>
      </c>
    </row>
    <row r="2311" spans="3:6" x14ac:dyDescent="0.25">
      <c r="C2311" s="21" t="s">
        <v>194</v>
      </c>
      <c r="D2311" s="59" t="s">
        <v>195</v>
      </c>
      <c r="E2311" s="1">
        <f>IF(D2311=$L$30,$M$30,IF(D2311=$L$31,$M$31,IF(D2311=$L$32,$M$32,0)))</f>
        <v>1</v>
      </c>
    </row>
    <row r="2312" spans="3:6" x14ac:dyDescent="0.25">
      <c r="C2312" s="21" t="s">
        <v>198</v>
      </c>
      <c r="D2312" s="59" t="s">
        <v>195</v>
      </c>
      <c r="E2312" s="1">
        <f>IF(D2312=$L$30,$M$30,IF(D2312=$L$31,$M$31,IF(D2312=$L$32,$M$32,0)))</f>
        <v>1</v>
      </c>
    </row>
    <row r="2313" spans="3:6" x14ac:dyDescent="0.25">
      <c r="C2313" s="21" t="s">
        <v>200</v>
      </c>
      <c r="D2313" s="59" t="s">
        <v>201</v>
      </c>
      <c r="E2313" s="1">
        <f>IF(D2313=$I$23,$J$23,IF(D2313=$I$24,$J$24,IF(D2313=$I$25,$J$25,IF(D2313=$I$26,$J$26,IF(D2313=$I$27,$J$27,0)))))</f>
        <v>1</v>
      </c>
      <c r="F2313" s="1" t="s">
        <v>354</v>
      </c>
    </row>
    <row r="2314" spans="3:6" x14ac:dyDescent="0.25">
      <c r="C2314" s="21" t="s">
        <v>203</v>
      </c>
      <c r="D2314" s="59" t="s">
        <v>184</v>
      </c>
      <c r="E2314" s="1">
        <f>IF(D2314=$L$13,$M$13,IF(D2314=$L$14,$M$14,IF(D2314=$L$15,$M$15,0)))</f>
        <v>1</v>
      </c>
    </row>
    <row r="2315" spans="3:6" x14ac:dyDescent="0.25">
      <c r="C2315" s="21" t="s">
        <v>206</v>
      </c>
      <c r="D2315" s="59" t="s">
        <v>169</v>
      </c>
      <c r="E2315" s="1">
        <f>IF(D2315=$L$8,$M$8,IF(D2315=$L$9,$M$9,IF(D2315=$L$10,$M$10,0)))</f>
        <v>1</v>
      </c>
    </row>
    <row r="2316" spans="3:6" x14ac:dyDescent="0.25">
      <c r="C2316" s="21" t="s">
        <v>207</v>
      </c>
      <c r="D2316" s="59" t="s">
        <v>199</v>
      </c>
      <c r="E2316" s="1">
        <f>IF(D2316=$L$18,$M$18,IF(D2316=$L$19,$M$19,IF(D2316=$L$20,$M$20,0)))</f>
        <v>1</v>
      </c>
    </row>
    <row r="2317" spans="3:6" x14ac:dyDescent="0.25">
      <c r="C2317" s="21" t="s">
        <v>210</v>
      </c>
      <c r="D2317" s="59" t="s">
        <v>213</v>
      </c>
      <c r="E2317" s="1">
        <f>IF(D2317=$L$23,$M$23,IF(D2317=$L$24,$M$24,IF(D2317=$L$25,$M$25,0)))</f>
        <v>1</v>
      </c>
      <c r="F2317" s="1" t="s">
        <v>330</v>
      </c>
    </row>
    <row r="2320" spans="3:6" x14ac:dyDescent="0.25">
      <c r="E2320" s="39" t="s">
        <v>217</v>
      </c>
      <c r="F2320" s="1" t="s">
        <v>218</v>
      </c>
    </row>
    <row r="2321" spans="3:6" x14ac:dyDescent="0.25">
      <c r="C2321" s="26" t="s">
        <v>25</v>
      </c>
      <c r="D2321" s="161">
        <f>IF(AND(E2305=0,E2306=0,E2307=0,E2308=0,E2309=0),0,E2305*5*(AVERAGE(E2306:E2309)))</f>
        <v>17.5</v>
      </c>
      <c r="E2321" s="162">
        <f>IF(D2321=0,0,IF(D2321&lt;'Integration Inputs'!$D$76,'Integration Inputs'!$C$91*SUM('Integration Inputs'!$C$63:$H$63),IF(D2321&lt;'Integration Inputs'!$F$76,'Integration Inputs'!$D$91*SUM('Integration Inputs'!$C$63:$H$63),'Integration Inputs'!$E$91*SUM('Integration Inputs'!C$63:H$63))))</f>
        <v>12.651149969844976</v>
      </c>
      <c r="F2321" s="163">
        <f>E2321*D2334*D2335</f>
        <v>0</v>
      </c>
    </row>
    <row r="2322" spans="3:6" x14ac:dyDescent="0.25">
      <c r="C2322" s="1" t="s">
        <v>26</v>
      </c>
      <c r="D2322" s="164">
        <f>IF(AND(E2305=0,E2306=0,E2313=0),0,E2305*E2313*(AVERAGE(E2306:E2309)))</f>
        <v>3.5</v>
      </c>
      <c r="E2322" s="162">
        <f>IF(D2322=0,0,IF(D2322&lt;'Integration Inputs'!$D$77,'Integration Inputs'!$C$91*SUM('Integration Inputs'!$C$64:$H$64),IF(D2322&lt;'Integration Inputs'!$F$77,'Integration Inputs'!$D$91*SUM('Integration Inputs'!$C$64:$H$64),'Integration Inputs'!$E$91*SUM('Integration Inputs'!$C$64:$H$64))))</f>
        <v>3.2914642966260312</v>
      </c>
      <c r="F2322" s="162">
        <f>E2322*D2334*D2335</f>
        <v>0</v>
      </c>
    </row>
    <row r="2323" spans="3:6" x14ac:dyDescent="0.25">
      <c r="C2323" s="1" t="s">
        <v>27</v>
      </c>
      <c r="D2323" s="164">
        <f>IF(AND(E2304=0,E2306=0,E2307=0,E2308=0,E2309=0,E2310=0,,E2313=0),0,(AVERAGE(E2306:E2309)*((E2310+E2313)/2)*E2304))</f>
        <v>10.5</v>
      </c>
      <c r="E2323" s="162">
        <f>IF(D2323=0,0,IF(D2323&lt;'Integration Inputs'!$D$78,'Integration Inputs'!$C$91*SUM('Integration Inputs'!$C$65:$H$65),IF(D2323&lt;'Integration Inputs'!$F$78,'Integration Inputs'!$D$91*SUM('Integration Inputs'!$C$65:$H$65),'Integration Inputs'!$E$91*SUM('Integration Inputs'!$C$65:$H$65))))</f>
        <v>0.85186978454503848</v>
      </c>
      <c r="F2323" s="162">
        <f>E2323*D2334*D2335</f>
        <v>0</v>
      </c>
    </row>
    <row r="2324" spans="3:6" x14ac:dyDescent="0.25">
      <c r="C2324" s="1" t="s">
        <v>28</v>
      </c>
      <c r="D2324" s="164">
        <f>IF(E2312=0,0,E2312)</f>
        <v>1</v>
      </c>
      <c r="E2324" s="162">
        <f>IF(D2324=0,0,IF(D2324&lt;'Integration Inputs'!$D$79,'Integration Inputs'!$C$91*SUM('Integration Inputs'!$C$66:$H$66),IF(D2324&lt;'Integration Inputs'!$F$79,'Integration Inputs'!$D$91*SUM('Integration Inputs'!$C$66:$H$66),'Integration Inputs'!$E$91*SUM('Integration Inputs'!$C$66:$H$66))))</f>
        <v>0.97276634097392756</v>
      </c>
      <c r="F2324" s="162">
        <f>E2324*D2334*D2335</f>
        <v>0</v>
      </c>
    </row>
    <row r="2325" spans="3:6" x14ac:dyDescent="0.25">
      <c r="C2325" s="1" t="s">
        <v>29</v>
      </c>
      <c r="D2325" s="164">
        <f>IF(AND(E2315=0,E2311=0),0,E2315*E2311)</f>
        <v>1</v>
      </c>
      <c r="E2325" s="162">
        <f>IF(D2325=0,0,IF(D2325&lt;'Integration Inputs'!$D$80,'Integration Inputs'!$C$91*SUM('Integration Inputs'!$C$67:$H$67),IF(D2325&lt;'Integration Inputs'!$F$80,'Integration Inputs'!$D$91*SUM('Integration Inputs'!$C$67:$H$67),'Integration Inputs'!$E$91*SUM('Integration Inputs'!$C$67:$H$67))))</f>
        <v>0</v>
      </c>
      <c r="F2325" s="162">
        <f>E2325*D2334*D2335</f>
        <v>0</v>
      </c>
    </row>
    <row r="2326" spans="3:6" x14ac:dyDescent="0.25">
      <c r="C2326" s="1" t="s">
        <v>30</v>
      </c>
      <c r="D2326" s="164">
        <f>IF(AND(E2310=0,E2313=0,E2314=0),0,E2314*((E2310+E2313)/2)*3)</f>
        <v>3</v>
      </c>
      <c r="E2326" s="162">
        <f>IF(D2326=0,0,IF(D2326&lt;'Integration Inputs'!$D$81,'Integration Inputs'!$C$91*SUM('Integration Inputs'!$C$68:$H$68),IF(D2326&lt;'Integration Inputs'!$F$81,'Integration Inputs'!$D$91*SUM('Integration Inputs'!$C$68:$H$68),'Integration Inputs'!$E$91*SUM('Integration Inputs'!$C$68:$H$68))))</f>
        <v>0</v>
      </c>
      <c r="F2326" s="162">
        <f>E2326*D2334*D2335</f>
        <v>0</v>
      </c>
    </row>
    <row r="2327" spans="3:6" x14ac:dyDescent="0.25">
      <c r="C2327" s="1" t="s">
        <v>31</v>
      </c>
      <c r="D2327" s="164">
        <f>IF(AND(E2313=0,E2316=0),0,E2316*E2313*3)</f>
        <v>3</v>
      </c>
      <c r="E2327" s="162">
        <f>IF(D2327=0,0,IF(D2327&lt;'Integration Inputs'!$D$82,'Integration Inputs'!$C$91*SUM('Integration Inputs'!$C$69:$H$69),IF(D2327&lt;'Integration Inputs'!$F$82,'Integration Inputs'!$D$91*SUM('Integration Inputs'!$C$69:$H$69),'Integration Inputs'!$E$91*SUM('Integration Inputs'!$C$69:$H$69))))</f>
        <v>0</v>
      </c>
      <c r="F2327" s="162">
        <f>E2327*D2334*D2335</f>
        <v>0</v>
      </c>
    </row>
    <row r="2328" spans="3:6" x14ac:dyDescent="0.25">
      <c r="C2328" s="39" t="s">
        <v>32</v>
      </c>
      <c r="D2328" s="168">
        <f>IF(AND(E2313=0,E2317=0),0,(E2317*E2313*5))</f>
        <v>5</v>
      </c>
      <c r="E2328" s="169">
        <f>IF(D2328=0,0,IF(D2328&lt;'Integration Inputs'!$D$83,'Integration Inputs'!$C$91*SUM('Integration Inputs'!$C$70:$H$70),IF(D2328&lt;'Integration Inputs'!$F$83,'Integration Inputs'!$D$91*SUM('Integration Inputs'!$C$70:$H$70),'Integration Inputs'!$E$91*SUM('Integration Inputs'!$C$70:$H$70))))</f>
        <v>0</v>
      </c>
      <c r="F2328" s="169">
        <f>E2328*D2334*D2335</f>
        <v>0</v>
      </c>
    </row>
    <row r="2329" spans="3:6" x14ac:dyDescent="0.25">
      <c r="C2329" s="1" t="s">
        <v>40</v>
      </c>
      <c r="D2329" s="164">
        <f>SUM(D2321:D2322)</f>
        <v>21</v>
      </c>
      <c r="E2329" s="162">
        <f>SUM(E2321:E2322)</f>
        <v>15.942614266471008</v>
      </c>
      <c r="F2329" s="162">
        <f>SUM(F2321:F2322)</f>
        <v>0</v>
      </c>
    </row>
    <row r="2330" spans="3:6" x14ac:dyDescent="0.25">
      <c r="C2330" s="1" t="s">
        <v>41</v>
      </c>
      <c r="D2330" s="164">
        <f>SUM(D2323:D2324)</f>
        <v>11.5</v>
      </c>
      <c r="E2330" s="162">
        <f>SUM(E2323:E2324)</f>
        <v>1.824636125518966</v>
      </c>
      <c r="F2330" s="162">
        <f>SUM(F2323:F2324)</f>
        <v>0</v>
      </c>
    </row>
    <row r="2331" spans="3:6" x14ac:dyDescent="0.25">
      <c r="C2331" s="39" t="s">
        <v>42</v>
      </c>
      <c r="D2331" s="168">
        <f>SUM(D2325:D2328)</f>
        <v>12</v>
      </c>
      <c r="E2331" s="169">
        <f>SUM(E2325:E2328)</f>
        <v>0</v>
      </c>
      <c r="F2331" s="169">
        <f>SUM(F2325:F2328)</f>
        <v>0</v>
      </c>
    </row>
    <row r="2332" spans="3:6" x14ac:dyDescent="0.25">
      <c r="D2332" s="164"/>
      <c r="E2332" s="162">
        <f>SUM(E2321:E2328)</f>
        <v>17.767250391989972</v>
      </c>
      <c r="F2332" s="162">
        <f>SUM(F2321:F2328)</f>
        <v>0</v>
      </c>
    </row>
    <row r="2333" spans="3:6" ht="15.6" x14ac:dyDescent="0.3">
      <c r="C2333" s="171" t="s">
        <v>43</v>
      </c>
      <c r="D2333" s="172">
        <f>(AVERAGE(E2306:E2309)*((E2305*5)+(E2305*E2313))+((AVERAGE(E2306:E2309)*((E2310+E2313)/2)*E2304)+(E2312))+((E2315*E2311)+(E2314*((E2310+E2313)/2)*3)+(E2316*E2313*3)+(E2317*E2313*5)))/3</f>
        <v>14.833333333333334</v>
      </c>
    </row>
    <row r="2334" spans="3:6" ht="14.4" x14ac:dyDescent="0.3">
      <c r="C2334" s="21" t="s">
        <v>228</v>
      </c>
      <c r="D2334" s="179"/>
    </row>
    <row r="2335" spans="3:6" x14ac:dyDescent="0.25">
      <c r="C2335" s="21" t="s">
        <v>229</v>
      </c>
      <c r="D2335" s="185"/>
    </row>
    <row r="2336" spans="3:6" ht="15.6" x14ac:dyDescent="0.3">
      <c r="C2336" s="171" t="s">
        <v>230</v>
      </c>
      <c r="D2336" s="172">
        <f>D2333*D2334*D2335</f>
        <v>0</v>
      </c>
      <c r="E2336" s="176">
        <f>SUM(F2321:F2328)</f>
        <v>0</v>
      </c>
      <c r="F2336" s="25" t="s">
        <v>231</v>
      </c>
    </row>
    <row r="2338" spans="2:7" x14ac:dyDescent="0.25">
      <c r="B2338" s="1" t="str">
        <f>LEFT(B2301,2)+1&amp;")."</f>
        <v>64).</v>
      </c>
      <c r="C2338" s="149"/>
      <c r="D2338" s="149"/>
      <c r="E2338" s="149"/>
      <c r="F2338" s="149"/>
      <c r="G2338" s="149"/>
    </row>
    <row r="2339" spans="2:7" x14ac:dyDescent="0.25">
      <c r="C2339" s="152" t="s">
        <v>164</v>
      </c>
      <c r="D2339" s="152"/>
      <c r="E2339" s="153" t="s">
        <v>355</v>
      </c>
      <c r="F2339" s="153"/>
      <c r="G2339" s="153"/>
    </row>
    <row r="2340" spans="2:7" ht="17.399999999999999" x14ac:dyDescent="0.3">
      <c r="C2340" s="26" t="s">
        <v>170</v>
      </c>
      <c r="D2340" s="156" t="s">
        <v>356</v>
      </c>
      <c r="E2340" s="157"/>
    </row>
    <row r="2341" spans="2:7" x14ac:dyDescent="0.25">
      <c r="C2341" s="21" t="s">
        <v>174</v>
      </c>
      <c r="D2341" s="59" t="s">
        <v>175</v>
      </c>
      <c r="E2341" s="1">
        <f>IF(D2341=$I$8,$J$8,IF(D2341=$I$9,$J$9,IF(D2341=$I$10,$J$10,0)))</f>
        <v>3</v>
      </c>
    </row>
    <row r="2342" spans="2:7" x14ac:dyDescent="0.25">
      <c r="C2342" s="21" t="s">
        <v>177</v>
      </c>
      <c r="D2342" s="59" t="s">
        <v>178</v>
      </c>
      <c r="E2342" s="1">
        <f>IF(D2342=$I$13,$J$13,IF(D2342=$I$14,$J$14,IF(D2342=$I$15,$J$15,0)))</f>
        <v>1</v>
      </c>
    </row>
    <row r="2343" spans="2:7" x14ac:dyDescent="0.25">
      <c r="C2343" s="21" t="s">
        <v>179</v>
      </c>
      <c r="D2343" s="59" t="s">
        <v>180</v>
      </c>
      <c r="E2343" s="1">
        <f>IF(D2343=$I$18,$J$18,IF(D2343=$I$19,$J$19,IF(D2343=$I$20,$J$20,0)))</f>
        <v>1</v>
      </c>
    </row>
    <row r="2344" spans="2:7" x14ac:dyDescent="0.25">
      <c r="C2344" s="21" t="s">
        <v>183</v>
      </c>
      <c r="D2344" s="59" t="s">
        <v>180</v>
      </c>
      <c r="E2344" s="1">
        <f>IF(D2344=$I$18,$J$18,IF(D2344=$I$19,$J$19,IF(D2344=$I$20,$J$20,0)))</f>
        <v>1</v>
      </c>
    </row>
    <row r="2345" spans="2:7" x14ac:dyDescent="0.25">
      <c r="C2345" s="21" t="s">
        <v>185</v>
      </c>
      <c r="D2345" s="59" t="s">
        <v>180</v>
      </c>
      <c r="E2345" s="1">
        <f>IF(D2345=$I$18,$J$18,IF(D2345=$I$19,$J$19,IF(D2345=$I$20,$J$20,0)))</f>
        <v>1</v>
      </c>
    </row>
    <row r="2346" spans="2:7" x14ac:dyDescent="0.25">
      <c r="C2346" s="21" t="s">
        <v>189</v>
      </c>
      <c r="D2346" s="59" t="s">
        <v>180</v>
      </c>
      <c r="E2346" s="1">
        <f>IF(D2346=$I$18,$J$18,IF(D2346=$I$19,$J$19,IF(D2346=$I$20,$J$20,0)))</f>
        <v>1</v>
      </c>
    </row>
    <row r="2347" spans="2:7" x14ac:dyDescent="0.25">
      <c r="C2347" s="21" t="s">
        <v>192</v>
      </c>
      <c r="D2347" s="59" t="s">
        <v>193</v>
      </c>
      <c r="E2347" s="1">
        <f>IF(D2347=$I$30,$J$30,IF(D2347=$I$31,$J$31,IF(D2347=$I$32,$J$32,0)))</f>
        <v>1</v>
      </c>
    </row>
    <row r="2348" spans="2:7" x14ac:dyDescent="0.25">
      <c r="C2348" s="21" t="s">
        <v>194</v>
      </c>
      <c r="D2348" s="59" t="s">
        <v>195</v>
      </c>
      <c r="E2348" s="1">
        <f>IF(D2348=$L$30,$M$30,IF(D2348=$L$31,$M$31,IF(D2348=$L$32,$M$32,0)))</f>
        <v>1</v>
      </c>
    </row>
    <row r="2349" spans="2:7" x14ac:dyDescent="0.25">
      <c r="C2349" s="21" t="s">
        <v>198</v>
      </c>
      <c r="D2349" s="59" t="s">
        <v>195</v>
      </c>
      <c r="E2349" s="1">
        <f>IF(D2349=$L$30,$M$30,IF(D2349=$L$31,$M$31,IF(D2349=$L$32,$M$32,0)))</f>
        <v>1</v>
      </c>
    </row>
    <row r="2350" spans="2:7" x14ac:dyDescent="0.25">
      <c r="C2350" s="21" t="s">
        <v>200</v>
      </c>
      <c r="D2350" s="59" t="s">
        <v>201</v>
      </c>
      <c r="E2350" s="1">
        <f>IF(D2350=$I$23,$J$23,IF(D2350=$I$24,$J$24,IF(D2350=$I$25,$J$25,IF(D2350=$I$26,$J$26,IF(D2350=$I$27,$J$27,0)))))</f>
        <v>1</v>
      </c>
      <c r="F2350" s="1" t="s">
        <v>354</v>
      </c>
    </row>
    <row r="2351" spans="2:7" x14ac:dyDescent="0.25">
      <c r="C2351" s="21" t="s">
        <v>203</v>
      </c>
      <c r="D2351" s="59" t="s">
        <v>184</v>
      </c>
      <c r="E2351" s="1">
        <f>IF(D2351=$L$13,$M$13,IF(D2351=$L$14,$M$14,IF(D2351=$L$15,$M$15,0)))</f>
        <v>1</v>
      </c>
    </row>
    <row r="2352" spans="2:7" x14ac:dyDescent="0.25">
      <c r="C2352" s="21" t="s">
        <v>206</v>
      </c>
      <c r="D2352" s="59" t="s">
        <v>173</v>
      </c>
      <c r="E2352" s="1">
        <f>IF(D2352=$L$8,$M$8,IF(D2352=$L$9,$M$9,IF(D2352=$L$10,$M$10,0)))</f>
        <v>3</v>
      </c>
    </row>
    <row r="2353" spans="3:6" x14ac:dyDescent="0.25">
      <c r="C2353" s="21" t="s">
        <v>207</v>
      </c>
      <c r="D2353" s="59" t="s">
        <v>199</v>
      </c>
      <c r="E2353" s="1">
        <f>IF(D2353=$L$18,$M$18,IF(D2353=$L$19,$M$19,IF(D2353=$L$20,$M$20,0)))</f>
        <v>1</v>
      </c>
    </row>
    <row r="2354" spans="3:6" x14ac:dyDescent="0.25">
      <c r="C2354" s="21" t="s">
        <v>210</v>
      </c>
      <c r="D2354" s="59" t="s">
        <v>213</v>
      </c>
      <c r="E2354" s="1">
        <f>IF(D2354=$L$23,$M$23,IF(D2354=$L$24,$M$24,IF(D2354=$L$25,$M$25,0)))</f>
        <v>1</v>
      </c>
      <c r="F2354" s="1" t="s">
        <v>357</v>
      </c>
    </row>
    <row r="2357" spans="3:6" x14ac:dyDescent="0.25">
      <c r="E2357" s="39" t="s">
        <v>217</v>
      </c>
      <c r="F2357" s="1" t="s">
        <v>218</v>
      </c>
    </row>
    <row r="2358" spans="3:6" x14ac:dyDescent="0.25">
      <c r="C2358" s="26" t="s">
        <v>25</v>
      </c>
      <c r="D2358" s="161">
        <f>IF(AND(E2342=0,E2343=0,E2344=0,E2345=0,E2346=0),0,E2342*5*(AVERAGE(E2343:E2346)))</f>
        <v>5</v>
      </c>
      <c r="E2358" s="162">
        <f>IF(D2358=0,0,IF(D2358&lt;'Integration Inputs'!$D$76,'Integration Inputs'!$C$91*SUM('Integration Inputs'!$C$63:$H$63),IF(D2358&lt;'Integration Inputs'!$F$76,'Integration Inputs'!$D$91*SUM('Integration Inputs'!$C$63:$H$63),'Integration Inputs'!$E$91*SUM('Integration Inputs'!C$63:H$63))))</f>
        <v>12.651149969844976</v>
      </c>
      <c r="F2358" s="163">
        <f>E2358*D2371*D2372</f>
        <v>0</v>
      </c>
    </row>
    <row r="2359" spans="3:6" x14ac:dyDescent="0.25">
      <c r="C2359" s="1" t="s">
        <v>26</v>
      </c>
      <c r="D2359" s="164">
        <f>IF(AND(E2342=0,E2343=0,E2350=0),0,E2342*E2350*(AVERAGE(E2343:E2346)))</f>
        <v>1</v>
      </c>
      <c r="E2359" s="162">
        <f>IF(D2359=0,0,IF(D2359&lt;'Integration Inputs'!$D$77,'Integration Inputs'!$C$91*SUM('Integration Inputs'!$C$64:$H$64),IF(D2359&lt;'Integration Inputs'!$F$77,'Integration Inputs'!$D$91*SUM('Integration Inputs'!$C$64:$H$64),'Integration Inputs'!$E$91*SUM('Integration Inputs'!$C$64:$H$64))))</f>
        <v>2.1943095310840208</v>
      </c>
      <c r="F2359" s="162">
        <f>E2359*D2371*D2372</f>
        <v>0</v>
      </c>
    </row>
    <row r="2360" spans="3:6" x14ac:dyDescent="0.25">
      <c r="C2360" s="1" t="s">
        <v>27</v>
      </c>
      <c r="D2360" s="164">
        <f>IF(AND(E2341=0,E2343=0,E2344=0,E2345=0,E2346=0,E2347=0,,E2350=0),0,(AVERAGE(E2343:E2346)*((E2347+E2350)/2)*E2341))</f>
        <v>3</v>
      </c>
      <c r="E2360" s="162">
        <f>IF(D2360=0,0,IF(D2360&lt;'Integration Inputs'!$D$78,'Integration Inputs'!$C$91*SUM('Integration Inputs'!$C$65:$H$65),IF(D2360&lt;'Integration Inputs'!$F$78,'Integration Inputs'!$D$91*SUM('Integration Inputs'!$C$65:$H$65),'Integration Inputs'!$E$91*SUM('Integration Inputs'!$C$65:$H$65))))</f>
        <v>0.85186978454503848</v>
      </c>
      <c r="F2360" s="162">
        <f>E2360*D2371*D2372</f>
        <v>0</v>
      </c>
    </row>
    <row r="2361" spans="3:6" x14ac:dyDescent="0.25">
      <c r="C2361" s="1" t="s">
        <v>28</v>
      </c>
      <c r="D2361" s="164">
        <f>IF(E2349=0,0,E2349)</f>
        <v>1</v>
      </c>
      <c r="E2361" s="162">
        <f>IF(D2361=0,0,IF(D2361&lt;'Integration Inputs'!$D$79,'Integration Inputs'!$C$91*SUM('Integration Inputs'!$C$66:$H$66),IF(D2361&lt;'Integration Inputs'!$F$79,'Integration Inputs'!$D$91*SUM('Integration Inputs'!$C$66:$H$66),'Integration Inputs'!$E$91*SUM('Integration Inputs'!$C$66:$H$66))))</f>
        <v>0.97276634097392756</v>
      </c>
      <c r="F2361" s="162">
        <f>E2361*D2371*D2372</f>
        <v>0</v>
      </c>
    </row>
    <row r="2362" spans="3:6" x14ac:dyDescent="0.25">
      <c r="C2362" s="1" t="s">
        <v>29</v>
      </c>
      <c r="D2362" s="164">
        <f>IF(AND(E2352=0,E2348=0),0,E2352*E2348)</f>
        <v>3</v>
      </c>
      <c r="E2362" s="162">
        <f>IF(D2362=0,0,IF(D2362&lt;'Integration Inputs'!$D$80,'Integration Inputs'!$C$91*SUM('Integration Inputs'!$C$67:$H$67),IF(D2362&lt;'Integration Inputs'!$F$80,'Integration Inputs'!$D$91*SUM('Integration Inputs'!$C$67:$H$67),'Integration Inputs'!$E$91*SUM('Integration Inputs'!$C$67:$H$67))))</f>
        <v>0</v>
      </c>
      <c r="F2362" s="162">
        <f>E2362*D2371*D2372</f>
        <v>0</v>
      </c>
    </row>
    <row r="2363" spans="3:6" x14ac:dyDescent="0.25">
      <c r="C2363" s="1" t="s">
        <v>30</v>
      </c>
      <c r="D2363" s="164">
        <f>IF(AND(E2347=0,E2350=0,E2351=0),0,E2351*((E2347+E2350)/2)*3)</f>
        <v>3</v>
      </c>
      <c r="E2363" s="162">
        <f>IF(D2363=0,0,IF(D2363&lt;'Integration Inputs'!$D$81,'Integration Inputs'!$C$91*SUM('Integration Inputs'!$C$68:$H$68),IF(D2363&lt;'Integration Inputs'!$F$81,'Integration Inputs'!$D$91*SUM('Integration Inputs'!$C$68:$H$68),'Integration Inputs'!$E$91*SUM('Integration Inputs'!$C$68:$H$68))))</f>
        <v>0</v>
      </c>
      <c r="F2363" s="162">
        <f>E2363*D2371*D2372</f>
        <v>0</v>
      </c>
    </row>
    <row r="2364" spans="3:6" x14ac:dyDescent="0.25">
      <c r="C2364" s="1" t="s">
        <v>31</v>
      </c>
      <c r="D2364" s="164">
        <f>IF(AND(E2350=0,E2353=0),0,E2353*E2350*3)</f>
        <v>3</v>
      </c>
      <c r="E2364" s="162">
        <f>IF(D2364=0,0,IF(D2364&lt;'Integration Inputs'!$D$82,'Integration Inputs'!$C$91*SUM('Integration Inputs'!$C$69:$H$69),IF(D2364&lt;'Integration Inputs'!$F$82,'Integration Inputs'!$D$91*SUM('Integration Inputs'!$C$69:$H$69),'Integration Inputs'!$E$91*SUM('Integration Inputs'!$C$69:$H$69))))</f>
        <v>0</v>
      </c>
      <c r="F2364" s="162">
        <f>E2364*D2371*D2372</f>
        <v>0</v>
      </c>
    </row>
    <row r="2365" spans="3:6" x14ac:dyDescent="0.25">
      <c r="C2365" s="39" t="s">
        <v>32</v>
      </c>
      <c r="D2365" s="168">
        <f>IF(AND(E2350=0,E2354=0),0,(E2354*E2350*5))</f>
        <v>5</v>
      </c>
      <c r="E2365" s="169">
        <f>IF(D2365=0,0,IF(D2365&lt;'Integration Inputs'!$D$83,'Integration Inputs'!$C$91*SUM('Integration Inputs'!$C$70:$H$70),IF(D2365&lt;'Integration Inputs'!$F$83,'Integration Inputs'!$D$91*SUM('Integration Inputs'!$C$70:$H$70),'Integration Inputs'!$E$91*SUM('Integration Inputs'!$C$70:$H$70))))</f>
        <v>0</v>
      </c>
      <c r="F2365" s="169">
        <f>E2365*D2371*D2372</f>
        <v>0</v>
      </c>
    </row>
    <row r="2366" spans="3:6" x14ac:dyDescent="0.25">
      <c r="C2366" s="1" t="s">
        <v>40</v>
      </c>
      <c r="D2366" s="164">
        <f>SUM(D2358:D2359)</f>
        <v>6</v>
      </c>
      <c r="E2366" s="162">
        <f>SUM(E2358:E2359)</f>
        <v>14.845459500928996</v>
      </c>
      <c r="F2366" s="162">
        <f>SUM(F2358:F2359)</f>
        <v>0</v>
      </c>
    </row>
    <row r="2367" spans="3:6" x14ac:dyDescent="0.25">
      <c r="C2367" s="1" t="s">
        <v>41</v>
      </c>
      <c r="D2367" s="164">
        <f>SUM(D2360:D2361)</f>
        <v>4</v>
      </c>
      <c r="E2367" s="162">
        <f>SUM(E2360:E2361)</f>
        <v>1.824636125518966</v>
      </c>
      <c r="F2367" s="162">
        <f>SUM(F2360:F2361)</f>
        <v>0</v>
      </c>
    </row>
    <row r="2368" spans="3:6" x14ac:dyDescent="0.25">
      <c r="C2368" s="39" t="s">
        <v>42</v>
      </c>
      <c r="D2368" s="168">
        <f>SUM(D2362:D2365)</f>
        <v>14</v>
      </c>
      <c r="E2368" s="169">
        <f>SUM(E2362:E2365)</f>
        <v>0</v>
      </c>
      <c r="F2368" s="169">
        <f>SUM(F2362:F2365)</f>
        <v>0</v>
      </c>
    </row>
    <row r="2369" spans="2:7" x14ac:dyDescent="0.25">
      <c r="D2369" s="164"/>
      <c r="E2369" s="162">
        <f>SUM(E2358:E2365)</f>
        <v>16.67009562644796</v>
      </c>
      <c r="F2369" s="162">
        <f>SUM(F2358:F2365)</f>
        <v>0</v>
      </c>
    </row>
    <row r="2370" spans="2:7" ht="15.6" x14ac:dyDescent="0.3">
      <c r="C2370" s="171" t="s">
        <v>43</v>
      </c>
      <c r="D2370" s="172">
        <f>(AVERAGE(E2343:E2346)*((E2342*5)+(E2342*E2350))+((AVERAGE(E2343:E2346)*((E2347+E2350)/2)*E2341)+(E2349))+((E2352*E2348)+(E2351*((E2347+E2350)/2)*3)+(E2353*E2350*3)+(E2354*E2350*5)))/3</f>
        <v>8</v>
      </c>
    </row>
    <row r="2371" spans="2:7" ht="14.4" x14ac:dyDescent="0.3">
      <c r="C2371" s="21" t="s">
        <v>228</v>
      </c>
      <c r="D2371" s="179"/>
    </row>
    <row r="2372" spans="2:7" x14ac:dyDescent="0.25">
      <c r="C2372" s="21" t="s">
        <v>229</v>
      </c>
      <c r="D2372" s="185"/>
    </row>
    <row r="2373" spans="2:7" ht="15.6" x14ac:dyDescent="0.3">
      <c r="C2373" s="171" t="s">
        <v>230</v>
      </c>
      <c r="D2373" s="172">
        <f>D2370*D2371*D2372</f>
        <v>0</v>
      </c>
      <c r="E2373" s="176">
        <f>SUM(F2358:F2365)</f>
        <v>0</v>
      </c>
      <c r="F2373" s="25" t="s">
        <v>231</v>
      </c>
    </row>
    <row r="2375" spans="2:7" x14ac:dyDescent="0.25">
      <c r="B2375" s="1" t="str">
        <f>LEFT(B2338,2)+1&amp;")."</f>
        <v>65).</v>
      </c>
      <c r="C2375" s="149"/>
      <c r="D2375" s="149"/>
      <c r="E2375" s="149"/>
      <c r="F2375" s="149"/>
      <c r="G2375" s="149"/>
    </row>
    <row r="2376" spans="2:7" x14ac:dyDescent="0.25">
      <c r="C2376" s="152" t="s">
        <v>164</v>
      </c>
      <c r="D2376" s="152"/>
      <c r="E2376" s="153"/>
      <c r="F2376" s="153"/>
      <c r="G2376" s="153"/>
    </row>
    <row r="2377" spans="2:7" ht="17.399999999999999" x14ac:dyDescent="0.3">
      <c r="C2377" s="26" t="s">
        <v>170</v>
      </c>
      <c r="D2377" s="188" t="s">
        <v>358</v>
      </c>
      <c r="E2377" s="187" t="s">
        <v>359</v>
      </c>
    </row>
    <row r="2378" spans="2:7" x14ac:dyDescent="0.25">
      <c r="C2378" s="21" t="s">
        <v>174</v>
      </c>
      <c r="D2378" s="59" t="s">
        <v>168</v>
      </c>
      <c r="E2378" s="1">
        <f>IF(D2378=$I$8,$J$8,IF(D2378=$I$9,$J$9,IF(D2378=$I$10,$J$10,0)))</f>
        <v>1</v>
      </c>
    </row>
    <row r="2379" spans="2:7" x14ac:dyDescent="0.25">
      <c r="C2379" s="21" t="s">
        <v>177</v>
      </c>
      <c r="D2379" s="59" t="s">
        <v>190</v>
      </c>
      <c r="E2379" s="1">
        <f>IF(D2379=$I$13,$J$13,IF(D2379=$I$14,$J$14,IF(D2379=$I$15,$J$15,0)))</f>
        <v>5</v>
      </c>
    </row>
    <row r="2380" spans="2:7" x14ac:dyDescent="0.25">
      <c r="C2380" s="21" t="s">
        <v>179</v>
      </c>
      <c r="D2380" s="59" t="s">
        <v>204</v>
      </c>
      <c r="E2380" s="1">
        <f>IF(D2380=$I$18,$J$18,IF(D2380=$I$19,$J$19,IF(D2380=$I$20,$J$20,0)))</f>
        <v>5</v>
      </c>
    </row>
    <row r="2381" spans="2:7" x14ac:dyDescent="0.25">
      <c r="C2381" s="21" t="s">
        <v>183</v>
      </c>
      <c r="D2381" s="59" t="s">
        <v>204</v>
      </c>
      <c r="E2381" s="1">
        <f>IF(D2381=$I$18,$J$18,IF(D2381=$I$19,$J$19,IF(D2381=$I$20,$J$20,0)))</f>
        <v>5</v>
      </c>
    </row>
    <row r="2382" spans="2:7" x14ac:dyDescent="0.25">
      <c r="C2382" s="21" t="s">
        <v>185</v>
      </c>
      <c r="D2382" s="59" t="s">
        <v>180</v>
      </c>
      <c r="E2382" s="1">
        <f>IF(D2382=$I$18,$J$18,IF(D2382=$I$19,$J$19,IF(D2382=$I$20,$J$20,0)))</f>
        <v>1</v>
      </c>
    </row>
    <row r="2383" spans="2:7" x14ac:dyDescent="0.25">
      <c r="C2383" s="21" t="s">
        <v>189</v>
      </c>
      <c r="D2383" s="59" t="s">
        <v>180</v>
      </c>
      <c r="E2383" s="1">
        <f>IF(D2383=$I$18,$J$18,IF(D2383=$I$19,$J$19,IF(D2383=$I$20,$J$20,0)))</f>
        <v>1</v>
      </c>
    </row>
    <row r="2384" spans="2:7" x14ac:dyDescent="0.25">
      <c r="C2384" s="21" t="s">
        <v>192</v>
      </c>
      <c r="D2384" s="59" t="s">
        <v>193</v>
      </c>
      <c r="E2384" s="1">
        <f>IF(D2384=$I$30,$J$30,IF(D2384=$I$31,$J$31,IF(D2384=$I$32,$J$32,0)))</f>
        <v>1</v>
      </c>
    </row>
    <row r="2385" spans="3:6" x14ac:dyDescent="0.25">
      <c r="C2385" s="21" t="s">
        <v>194</v>
      </c>
      <c r="D2385" s="59" t="s">
        <v>195</v>
      </c>
      <c r="E2385" s="1">
        <f>IF(D2385=$L$30,$M$30,IF(D2385=$L$31,$M$31,IF(D2385=$L$32,$M$32,0)))</f>
        <v>1</v>
      </c>
    </row>
    <row r="2386" spans="3:6" x14ac:dyDescent="0.25">
      <c r="C2386" s="21" t="s">
        <v>198</v>
      </c>
      <c r="D2386" s="59" t="s">
        <v>195</v>
      </c>
      <c r="E2386" s="1">
        <f>IF(D2386=$L$30,$M$30,IF(D2386=$L$31,$M$31,IF(D2386=$L$32,$M$32,0)))</f>
        <v>1</v>
      </c>
      <c r="F2386" s="1" t="s">
        <v>360</v>
      </c>
    </row>
    <row r="2387" spans="3:6" x14ac:dyDescent="0.25">
      <c r="C2387" s="21" t="s">
        <v>200</v>
      </c>
      <c r="D2387" s="59" t="s">
        <v>201</v>
      </c>
      <c r="E2387" s="1">
        <f>IF(D2387=$I$23,$J$23,IF(D2387=$I$24,$J$24,IF(D2387=$I$25,$J$25,IF(D2387=$I$26,$J$26,IF(D2387=$I$27,$J$27,0)))))</f>
        <v>1</v>
      </c>
    </row>
    <row r="2388" spans="3:6" x14ac:dyDescent="0.25">
      <c r="C2388" s="21" t="s">
        <v>203</v>
      </c>
      <c r="D2388" s="59" t="s">
        <v>191</v>
      </c>
      <c r="E2388" s="1">
        <f>IF(D2388=$L$13,$M$13,IF(D2388=$L$14,$M$14,IF(D2388=$L$15,$M$15,0)))</f>
        <v>5</v>
      </c>
    </row>
    <row r="2389" spans="3:6" x14ac:dyDescent="0.25">
      <c r="C2389" s="21" t="s">
        <v>206</v>
      </c>
      <c r="D2389" s="59" t="s">
        <v>176</v>
      </c>
      <c r="E2389" s="1">
        <f>IF(D2389=$L$8,$M$8,IF(D2389=$L$9,$M$9,IF(D2389=$L$10,$M$10,0)))</f>
        <v>5</v>
      </c>
    </row>
    <row r="2390" spans="3:6" x14ac:dyDescent="0.25">
      <c r="C2390" s="21" t="s">
        <v>207</v>
      </c>
      <c r="D2390" s="59" t="s">
        <v>202</v>
      </c>
      <c r="E2390" s="1">
        <f>IF(D2390=$L$18,$M$18,IF(D2390=$L$19,$M$19,IF(D2390=$L$20,$M$20,0)))</f>
        <v>3</v>
      </c>
    </row>
    <row r="2391" spans="3:6" x14ac:dyDescent="0.25">
      <c r="C2391" s="21" t="s">
        <v>210</v>
      </c>
      <c r="D2391" s="59" t="s">
        <v>211</v>
      </c>
      <c r="E2391" s="1">
        <f>IF(D2391=$L$23,$M$23,IF(D2391=$L$24,$M$24,IF(D2391=$L$25,$M$25,0)))</f>
        <v>3</v>
      </c>
      <c r="F2391" s="1" t="s">
        <v>330</v>
      </c>
    </row>
    <row r="2394" spans="3:6" x14ac:dyDescent="0.25">
      <c r="E2394" s="39" t="s">
        <v>217</v>
      </c>
      <c r="F2394" s="1" t="s">
        <v>218</v>
      </c>
    </row>
    <row r="2395" spans="3:6" x14ac:dyDescent="0.25">
      <c r="C2395" s="26" t="s">
        <v>25</v>
      </c>
      <c r="D2395" s="161">
        <f>IF(AND(E2379=0,E2380=0,E2381=0,E2382=0,E2383=0),0,E2379*5*(AVERAGE(E2380:E2383)))</f>
        <v>75</v>
      </c>
      <c r="E2395" s="162">
        <f>IF(D2395=0,0,IF(D2395&lt;'Integration Inputs'!$D$76,'Integration Inputs'!$C$91*SUM('Integration Inputs'!$C$63:$H$63),IF(D2395&lt;'Integration Inputs'!$F$76,'Integration Inputs'!$D$91*SUM('Integration Inputs'!$C$63:$H$63),'Integration Inputs'!$E$91*SUM('Integration Inputs'!C$63:H$63))))</f>
        <v>12.651149969844976</v>
      </c>
      <c r="F2395" s="163">
        <f>E2395*D2408*D2409</f>
        <v>0</v>
      </c>
    </row>
    <row r="2396" spans="3:6" x14ac:dyDescent="0.25">
      <c r="C2396" s="1" t="s">
        <v>26</v>
      </c>
      <c r="D2396" s="164">
        <f>IF(AND(E2379=0,E2380=0,E2387=0),0,E2379*E2387*(AVERAGE(E2380:E2383)))</f>
        <v>15</v>
      </c>
      <c r="E2396" s="162">
        <f>IF(D2396=0,0,IF(D2396&lt;'Integration Inputs'!$D$77,'Integration Inputs'!$C$91*SUM('Integration Inputs'!$C$64:$H$64),IF(D2396&lt;'Integration Inputs'!$F$77,'Integration Inputs'!$D$91*SUM('Integration Inputs'!$C$64:$H$64),'Integration Inputs'!$E$91*SUM('Integration Inputs'!$C$64:$H$64))))</f>
        <v>3.2914642966260312</v>
      </c>
      <c r="F2396" s="162">
        <f>E2396*D2408*D2409</f>
        <v>0</v>
      </c>
    </row>
    <row r="2397" spans="3:6" x14ac:dyDescent="0.25">
      <c r="C2397" s="1" t="s">
        <v>27</v>
      </c>
      <c r="D2397" s="164">
        <f>IF(AND(E2378=0,E2380=0,E2381=0,E2382=0,E2383=0,E2384=0,,E2387=0),0,(AVERAGE(E2380:E2383)*((E2384+E2387)/2)*E2378))</f>
        <v>3</v>
      </c>
      <c r="E2397" s="162">
        <f>IF(D2397=0,0,IF(D2397&lt;'Integration Inputs'!$D$78,'Integration Inputs'!$C$91*SUM('Integration Inputs'!$C$65:$H$65),IF(D2397&lt;'Integration Inputs'!$F$78,'Integration Inputs'!$D$91*SUM('Integration Inputs'!$C$65:$H$65),'Integration Inputs'!$E$91*SUM('Integration Inputs'!$C$65:$H$65))))</f>
        <v>0.85186978454503848</v>
      </c>
      <c r="F2397" s="162">
        <f>E2397*D2408*D2409</f>
        <v>0</v>
      </c>
    </row>
    <row r="2398" spans="3:6" x14ac:dyDescent="0.25">
      <c r="C2398" s="1" t="s">
        <v>28</v>
      </c>
      <c r="D2398" s="164">
        <f>IF(E2386=0,0,E2386)</f>
        <v>1</v>
      </c>
      <c r="E2398" s="162">
        <f>IF(D2398=0,0,IF(D2398&lt;'Integration Inputs'!$D$79,'Integration Inputs'!$C$91*SUM('Integration Inputs'!$C$66:$H$66),IF(D2398&lt;'Integration Inputs'!$F$79,'Integration Inputs'!$D$91*SUM('Integration Inputs'!$C$66:$H$66),'Integration Inputs'!$E$91*SUM('Integration Inputs'!$C$66:$H$66))))</f>
        <v>0.97276634097392756</v>
      </c>
      <c r="F2398" s="162">
        <f>E2398*D2408*D2409</f>
        <v>0</v>
      </c>
    </row>
    <row r="2399" spans="3:6" x14ac:dyDescent="0.25">
      <c r="C2399" s="1" t="s">
        <v>29</v>
      </c>
      <c r="D2399" s="164">
        <f>IF(AND(E2389=0,E2385=0),0,E2389*E2385)</f>
        <v>5</v>
      </c>
      <c r="E2399" s="162">
        <f>IF(D2399=0,0,IF(D2399&lt;'Integration Inputs'!$D$80,'Integration Inputs'!$C$91*SUM('Integration Inputs'!$C$67:$H$67),IF(D2399&lt;'Integration Inputs'!$F$80,'Integration Inputs'!$D$91*SUM('Integration Inputs'!$C$67:$H$67),'Integration Inputs'!$E$91*SUM('Integration Inputs'!$C$67:$H$67))))</f>
        <v>0</v>
      </c>
      <c r="F2399" s="162">
        <f>E2399*D2408*D2409</f>
        <v>0</v>
      </c>
    </row>
    <row r="2400" spans="3:6" x14ac:dyDescent="0.25">
      <c r="C2400" s="1" t="s">
        <v>30</v>
      </c>
      <c r="D2400" s="164">
        <f>IF(AND(E2384=0,E2387=0,E2388=0),0,E2388*((E2384+E2387)/2)*3)</f>
        <v>15</v>
      </c>
      <c r="E2400" s="162">
        <f>IF(D2400=0,0,IF(D2400&lt;'Integration Inputs'!$D$81,'Integration Inputs'!$C$91*SUM('Integration Inputs'!$C$68:$H$68),IF(D2400&lt;'Integration Inputs'!$F$81,'Integration Inputs'!$D$91*SUM('Integration Inputs'!$C$68:$H$68),'Integration Inputs'!$E$91*SUM('Integration Inputs'!$C$68:$H$68))))</f>
        <v>0</v>
      </c>
      <c r="F2400" s="162">
        <f>E2400*D2408*D2409</f>
        <v>0</v>
      </c>
    </row>
    <row r="2401" spans="2:7" x14ac:dyDescent="0.25">
      <c r="C2401" s="1" t="s">
        <v>31</v>
      </c>
      <c r="D2401" s="164">
        <f>IF(AND(E2387=0,E2390=0),0,E2390*E2387*3)</f>
        <v>9</v>
      </c>
      <c r="E2401" s="162">
        <f>IF(D2401=0,0,IF(D2401&lt;'Integration Inputs'!$D$82,'Integration Inputs'!$C$91*SUM('Integration Inputs'!$C$69:$H$69),IF(D2401&lt;'Integration Inputs'!$F$82,'Integration Inputs'!$D$91*SUM('Integration Inputs'!$C$69:$H$69),'Integration Inputs'!$E$91*SUM('Integration Inputs'!$C$69:$H$69))))</f>
        <v>0</v>
      </c>
      <c r="F2401" s="162">
        <f>E2401*D2408*D2409</f>
        <v>0</v>
      </c>
    </row>
    <row r="2402" spans="2:7" x14ac:dyDescent="0.25">
      <c r="C2402" s="39" t="s">
        <v>32</v>
      </c>
      <c r="D2402" s="168">
        <f>IF(AND(E2387=0,E2391=0),0,(E2391*E2387*5))</f>
        <v>15</v>
      </c>
      <c r="E2402" s="169">
        <f>IF(D2402=0,0,IF(D2402&lt;'Integration Inputs'!$D$83,'Integration Inputs'!$C$91*SUM('Integration Inputs'!$C$70:$H$70),IF(D2402&lt;'Integration Inputs'!$F$83,'Integration Inputs'!$D$91*SUM('Integration Inputs'!$C$70:$H$70),'Integration Inputs'!$E$91*SUM('Integration Inputs'!$C$70:$H$70))))</f>
        <v>0</v>
      </c>
      <c r="F2402" s="169">
        <f>E2402*D2408*D2409</f>
        <v>0</v>
      </c>
    </row>
    <row r="2403" spans="2:7" x14ac:dyDescent="0.25">
      <c r="C2403" s="1" t="s">
        <v>40</v>
      </c>
      <c r="D2403" s="164">
        <f>SUM(D2395:D2396)</f>
        <v>90</v>
      </c>
      <c r="E2403" s="162">
        <f>SUM(E2395:E2396)</f>
        <v>15.942614266471008</v>
      </c>
      <c r="F2403" s="162">
        <f>SUM(F2395:F2396)</f>
        <v>0</v>
      </c>
    </row>
    <row r="2404" spans="2:7" x14ac:dyDescent="0.25">
      <c r="C2404" s="1" t="s">
        <v>41</v>
      </c>
      <c r="D2404" s="164">
        <f>SUM(D2397:D2398)</f>
        <v>4</v>
      </c>
      <c r="E2404" s="162">
        <f>SUM(E2397:E2398)</f>
        <v>1.824636125518966</v>
      </c>
      <c r="F2404" s="162">
        <f>SUM(F2397:F2398)</f>
        <v>0</v>
      </c>
    </row>
    <row r="2405" spans="2:7" x14ac:dyDescent="0.25">
      <c r="C2405" s="39" t="s">
        <v>42</v>
      </c>
      <c r="D2405" s="168">
        <f>SUM(D2399:D2402)</f>
        <v>44</v>
      </c>
      <c r="E2405" s="169">
        <f>SUM(E2399:E2402)</f>
        <v>0</v>
      </c>
      <c r="F2405" s="169">
        <f>SUM(F2399:F2402)</f>
        <v>0</v>
      </c>
    </row>
    <row r="2406" spans="2:7" x14ac:dyDescent="0.25">
      <c r="D2406" s="164"/>
      <c r="E2406" s="162">
        <f>SUM(E2395:E2402)</f>
        <v>17.767250391989972</v>
      </c>
      <c r="F2406" s="162">
        <f>SUM(F2395:F2402)</f>
        <v>0</v>
      </c>
    </row>
    <row r="2407" spans="2:7" ht="15.6" x14ac:dyDescent="0.3">
      <c r="C2407" s="171" t="s">
        <v>43</v>
      </c>
      <c r="D2407" s="172">
        <f>(AVERAGE(E2380:E2383)*((E2379*5)+(E2379*E2387))+((AVERAGE(E2380:E2383)*((E2384+E2387)/2)*E2378)+(E2386))+((E2389*E2385)+(E2388*((E2384+E2387)/2)*3)+(E2390*E2387*3)+(E2391*E2387*5)))/3</f>
        <v>46</v>
      </c>
    </row>
    <row r="2408" spans="2:7" ht="14.4" x14ac:dyDescent="0.3">
      <c r="C2408" s="21" t="s">
        <v>228</v>
      </c>
      <c r="D2408" s="179"/>
    </row>
    <row r="2409" spans="2:7" x14ac:dyDescent="0.25">
      <c r="C2409" s="21" t="s">
        <v>229</v>
      </c>
      <c r="D2409" s="185"/>
    </row>
    <row r="2410" spans="2:7" ht="15.6" x14ac:dyDescent="0.3">
      <c r="C2410" s="171" t="s">
        <v>230</v>
      </c>
      <c r="D2410" s="172">
        <f>D2407*D2408*D2409</f>
        <v>0</v>
      </c>
      <c r="E2410" s="176">
        <f>SUM(F2395:F2402)</f>
        <v>0</v>
      </c>
      <c r="F2410" s="25" t="s">
        <v>231</v>
      </c>
    </row>
    <row r="2412" spans="2:7" x14ac:dyDescent="0.25">
      <c r="B2412" s="1" t="str">
        <f>LEFT(B2375,2)+1&amp;")."</f>
        <v>66).</v>
      </c>
      <c r="C2412" s="149"/>
      <c r="D2412" s="149"/>
      <c r="E2412" s="149"/>
      <c r="F2412" s="149"/>
      <c r="G2412" s="149"/>
    </row>
    <row r="2413" spans="2:7" x14ac:dyDescent="0.25">
      <c r="C2413" s="152" t="s">
        <v>164</v>
      </c>
      <c r="D2413" s="152"/>
      <c r="E2413" s="153"/>
      <c r="F2413" s="153"/>
      <c r="G2413" s="153"/>
    </row>
    <row r="2414" spans="2:7" ht="17.399999999999999" x14ac:dyDescent="0.3">
      <c r="C2414" s="26" t="s">
        <v>170</v>
      </c>
      <c r="D2414" s="156" t="s">
        <v>361</v>
      </c>
      <c r="E2414" s="187" t="s">
        <v>362</v>
      </c>
    </row>
    <row r="2415" spans="2:7" x14ac:dyDescent="0.25">
      <c r="C2415" s="21" t="s">
        <v>174</v>
      </c>
      <c r="D2415" s="59" t="s">
        <v>168</v>
      </c>
      <c r="E2415" s="1">
        <f>IF(D2415=$I$8,$J$8,IF(D2415=$I$9,$J$9,IF(D2415=$I$10,$J$10,0)))</f>
        <v>1</v>
      </c>
    </row>
    <row r="2416" spans="2:7" x14ac:dyDescent="0.25">
      <c r="C2416" s="21" t="s">
        <v>177</v>
      </c>
      <c r="D2416" s="59" t="s">
        <v>178</v>
      </c>
      <c r="E2416" s="1">
        <f>IF(D2416=$I$13,$J$13,IF(D2416=$I$14,$J$14,IF(D2416=$I$15,$J$15,0)))</f>
        <v>1</v>
      </c>
    </row>
    <row r="2417" spans="3:6" x14ac:dyDescent="0.25">
      <c r="C2417" s="21" t="s">
        <v>179</v>
      </c>
      <c r="D2417" s="59" t="s">
        <v>186</v>
      </c>
      <c r="E2417" s="1">
        <f>IF(D2417=$I$18,$J$18,IF(D2417=$I$19,$J$19,IF(D2417=$I$20,$J$20,0)))</f>
        <v>3</v>
      </c>
    </row>
    <row r="2418" spans="3:6" x14ac:dyDescent="0.25">
      <c r="C2418" s="21" t="s">
        <v>183</v>
      </c>
      <c r="D2418" s="59" t="s">
        <v>186</v>
      </c>
      <c r="E2418" s="1">
        <f>IF(D2418=$I$18,$J$18,IF(D2418=$I$19,$J$19,IF(D2418=$I$20,$J$20,0)))</f>
        <v>3</v>
      </c>
    </row>
    <row r="2419" spans="3:6" x14ac:dyDescent="0.25">
      <c r="C2419" s="21" t="s">
        <v>185</v>
      </c>
      <c r="D2419" s="59" t="s">
        <v>186</v>
      </c>
      <c r="E2419" s="1">
        <f>IF(D2419=$I$18,$J$18,IF(D2419=$I$19,$J$19,IF(D2419=$I$20,$J$20,0)))</f>
        <v>3</v>
      </c>
    </row>
    <row r="2420" spans="3:6" x14ac:dyDescent="0.25">
      <c r="C2420" s="21" t="s">
        <v>189</v>
      </c>
      <c r="D2420" s="59" t="s">
        <v>180</v>
      </c>
      <c r="E2420" s="1">
        <f>IF(D2420=$I$18,$J$18,IF(D2420=$I$19,$J$19,IF(D2420=$I$20,$J$20,0)))</f>
        <v>1</v>
      </c>
    </row>
    <row r="2421" spans="3:6" x14ac:dyDescent="0.25">
      <c r="C2421" s="21" t="s">
        <v>192</v>
      </c>
      <c r="D2421" s="59" t="s">
        <v>193</v>
      </c>
      <c r="E2421" s="1">
        <f>IF(D2421=$I$30,$J$30,IF(D2421=$I$31,$J$31,IF(D2421=$I$32,$J$32,0)))</f>
        <v>1</v>
      </c>
    </row>
    <row r="2422" spans="3:6" x14ac:dyDescent="0.25">
      <c r="C2422" s="21" t="s">
        <v>194</v>
      </c>
      <c r="D2422" s="59" t="s">
        <v>195</v>
      </c>
      <c r="E2422" s="1">
        <f>IF(D2422=$L$30,$M$30,IF(D2422=$L$31,$M$31,IF(D2422=$L$32,$M$32,0)))</f>
        <v>1</v>
      </c>
    </row>
    <row r="2423" spans="3:6" x14ac:dyDescent="0.25">
      <c r="C2423" s="21" t="s">
        <v>198</v>
      </c>
      <c r="D2423" s="59" t="s">
        <v>195</v>
      </c>
      <c r="E2423" s="1">
        <f>IF(D2423=$L$30,$M$30,IF(D2423=$L$31,$M$31,IF(D2423=$L$32,$M$32,0)))</f>
        <v>1</v>
      </c>
    </row>
    <row r="2424" spans="3:6" x14ac:dyDescent="0.25">
      <c r="C2424" s="21" t="s">
        <v>200</v>
      </c>
      <c r="D2424" s="59" t="s">
        <v>201</v>
      </c>
      <c r="E2424" s="1">
        <f>IF(D2424=$I$23,$J$23,IF(D2424=$I$24,$J$24,IF(D2424=$I$25,$J$25,IF(D2424=$I$26,$J$26,IF(D2424=$I$27,$J$27,0)))))</f>
        <v>1</v>
      </c>
      <c r="F2424" s="1" t="s">
        <v>363</v>
      </c>
    </row>
    <row r="2425" spans="3:6" x14ac:dyDescent="0.25">
      <c r="C2425" s="21" t="s">
        <v>203</v>
      </c>
      <c r="D2425" s="59" t="s">
        <v>188</v>
      </c>
      <c r="E2425" s="1">
        <f>IF(D2425=$L$13,$M$13,IF(D2425=$L$14,$M$14,IF(D2425=$L$15,$M$15,0)))</f>
        <v>3</v>
      </c>
    </row>
    <row r="2426" spans="3:6" x14ac:dyDescent="0.25">
      <c r="C2426" s="21" t="s">
        <v>206</v>
      </c>
      <c r="D2426" s="59" t="s">
        <v>169</v>
      </c>
      <c r="E2426" s="1">
        <f>IF(D2426=$L$8,$M$8,IF(D2426=$L$9,$M$9,IF(D2426=$L$10,$M$10,0)))</f>
        <v>1</v>
      </c>
    </row>
    <row r="2427" spans="3:6" x14ac:dyDescent="0.25">
      <c r="C2427" s="21" t="s">
        <v>207</v>
      </c>
      <c r="D2427" s="59" t="s">
        <v>199</v>
      </c>
      <c r="E2427" s="1">
        <f>IF(D2427=$L$18,$M$18,IF(D2427=$L$19,$M$19,IF(D2427=$L$20,$M$20,0)))</f>
        <v>1</v>
      </c>
    </row>
    <row r="2428" spans="3:6" x14ac:dyDescent="0.25">
      <c r="C2428" s="21" t="s">
        <v>210</v>
      </c>
      <c r="D2428" s="59" t="s">
        <v>213</v>
      </c>
      <c r="E2428" s="1">
        <f>IF(D2428=$L$23,$M$23,IF(D2428=$L$24,$M$24,IF(D2428=$L$25,$M$25,0)))</f>
        <v>1</v>
      </c>
      <c r="F2428" s="1" t="s">
        <v>344</v>
      </c>
    </row>
    <row r="2431" spans="3:6" x14ac:dyDescent="0.25">
      <c r="E2431" s="39" t="s">
        <v>217</v>
      </c>
      <c r="F2431" s="1" t="s">
        <v>218</v>
      </c>
    </row>
    <row r="2432" spans="3:6" x14ac:dyDescent="0.25">
      <c r="C2432" s="26" t="s">
        <v>25</v>
      </c>
      <c r="D2432" s="161">
        <f>IF(AND(E2416=0,E2417=0,E2418=0,E2419=0,E2420=0),0,E2416*5*(AVERAGE(E2417:E2420)))</f>
        <v>12.5</v>
      </c>
      <c r="E2432" s="162">
        <f>IF(D2432=0,0,IF(D2432&lt;'Integration Inputs'!$D$76,'Integration Inputs'!$C$91*SUM('Integration Inputs'!$C$63:$H$63),IF(D2432&lt;'Integration Inputs'!$F$76,'Integration Inputs'!$D$91*SUM('Integration Inputs'!$C$63:$H$63),'Integration Inputs'!$E$91*SUM('Integration Inputs'!C$63:H$63))))</f>
        <v>12.651149969844976</v>
      </c>
      <c r="F2432" s="163">
        <f>E2432*D2445*D2446</f>
        <v>0</v>
      </c>
    </row>
    <row r="2433" spans="3:6" x14ac:dyDescent="0.25">
      <c r="C2433" s="1" t="s">
        <v>26</v>
      </c>
      <c r="D2433" s="164">
        <f>IF(AND(E2416=0,E2417=0,E2424=0),0,E2416*E2424*(AVERAGE(E2417:E2420)))</f>
        <v>2.5</v>
      </c>
      <c r="E2433" s="162">
        <f>IF(D2433=0,0,IF(D2433&lt;'Integration Inputs'!$D$77,'Integration Inputs'!$C$91*SUM('Integration Inputs'!$C$64:$H$64),IF(D2433&lt;'Integration Inputs'!$F$77,'Integration Inputs'!$D$91*SUM('Integration Inputs'!$C$64:$H$64),'Integration Inputs'!$E$91*SUM('Integration Inputs'!$C$64:$H$64))))</f>
        <v>3.2914642966260312</v>
      </c>
      <c r="F2433" s="162">
        <f>E2433*D2445*D2446</f>
        <v>0</v>
      </c>
    </row>
    <row r="2434" spans="3:6" x14ac:dyDescent="0.25">
      <c r="C2434" s="1" t="s">
        <v>27</v>
      </c>
      <c r="D2434" s="164">
        <f>IF(AND(E2415=0,E2417=0,E2418=0,E2419=0,E2420=0,E2421=0,,E2424=0),0,(AVERAGE(E2417:E2420)*((E2421+E2424)/2)*E2415))</f>
        <v>2.5</v>
      </c>
      <c r="E2434" s="162">
        <f>IF(D2434=0,0,IF(D2434&lt;'Integration Inputs'!$D$78,'Integration Inputs'!$C$91*SUM('Integration Inputs'!$C$65:$H$65),IF(D2434&lt;'Integration Inputs'!$F$78,'Integration Inputs'!$D$91*SUM('Integration Inputs'!$C$65:$H$65),'Integration Inputs'!$E$91*SUM('Integration Inputs'!$C$65:$H$65))))</f>
        <v>0.85186978454503848</v>
      </c>
      <c r="F2434" s="162">
        <f>E2434*D2445*D2446</f>
        <v>0</v>
      </c>
    </row>
    <row r="2435" spans="3:6" x14ac:dyDescent="0.25">
      <c r="C2435" s="1" t="s">
        <v>28</v>
      </c>
      <c r="D2435" s="164">
        <f>IF(E2423=0,0,E2423)</f>
        <v>1</v>
      </c>
      <c r="E2435" s="162">
        <f>IF(D2435=0,0,IF(D2435&lt;'Integration Inputs'!$D$79,'Integration Inputs'!$C$91*SUM('Integration Inputs'!$C$66:$H$66),IF(D2435&lt;'Integration Inputs'!$F$79,'Integration Inputs'!$D$91*SUM('Integration Inputs'!$C$66:$H$66),'Integration Inputs'!$E$91*SUM('Integration Inputs'!$C$66:$H$66))))</f>
        <v>0.97276634097392756</v>
      </c>
      <c r="F2435" s="162">
        <f>E2435*D2445*D2446</f>
        <v>0</v>
      </c>
    </row>
    <row r="2436" spans="3:6" x14ac:dyDescent="0.25">
      <c r="C2436" s="1" t="s">
        <v>29</v>
      </c>
      <c r="D2436" s="164">
        <f>IF(AND(E2426=0,E2422=0),0,E2426*E2422)</f>
        <v>1</v>
      </c>
      <c r="E2436" s="162">
        <f>IF(D2436=0,0,IF(D2436&lt;'Integration Inputs'!$D$80,'Integration Inputs'!$C$91*SUM('Integration Inputs'!$C$67:$H$67),IF(D2436&lt;'Integration Inputs'!$F$80,'Integration Inputs'!$D$91*SUM('Integration Inputs'!$C$67:$H$67),'Integration Inputs'!$E$91*SUM('Integration Inputs'!$C$67:$H$67))))</f>
        <v>0</v>
      </c>
      <c r="F2436" s="162">
        <f>E2436*D2445*D2446</f>
        <v>0</v>
      </c>
    </row>
    <row r="2437" spans="3:6" x14ac:dyDescent="0.25">
      <c r="C2437" s="1" t="s">
        <v>30</v>
      </c>
      <c r="D2437" s="164">
        <f>IF(AND(E2421=0,E2424=0,E2425=0),0,E2425*((E2421+E2424)/2)*3)</f>
        <v>9</v>
      </c>
      <c r="E2437" s="162">
        <f>IF(D2437=0,0,IF(D2437&lt;'Integration Inputs'!$D$81,'Integration Inputs'!$C$91*SUM('Integration Inputs'!$C$68:$H$68),IF(D2437&lt;'Integration Inputs'!$F$81,'Integration Inputs'!$D$91*SUM('Integration Inputs'!$C$68:$H$68),'Integration Inputs'!$E$91*SUM('Integration Inputs'!$C$68:$H$68))))</f>
        <v>0</v>
      </c>
      <c r="F2437" s="162">
        <f>E2437*D2445*D2446</f>
        <v>0</v>
      </c>
    </row>
    <row r="2438" spans="3:6" x14ac:dyDescent="0.25">
      <c r="C2438" s="1" t="s">
        <v>31</v>
      </c>
      <c r="D2438" s="164">
        <f>IF(AND(E2424=0,E2427=0),0,E2427*E2424*3)</f>
        <v>3</v>
      </c>
      <c r="E2438" s="162">
        <f>IF(D2438=0,0,IF(D2438&lt;'Integration Inputs'!$D$82,'Integration Inputs'!$C$91*SUM('Integration Inputs'!$C$69:$H$69),IF(D2438&lt;'Integration Inputs'!$F$82,'Integration Inputs'!$D$91*SUM('Integration Inputs'!$C$69:$H$69),'Integration Inputs'!$E$91*SUM('Integration Inputs'!$C$69:$H$69))))</f>
        <v>0</v>
      </c>
      <c r="F2438" s="162">
        <f>E2438*D2445*D2446</f>
        <v>0</v>
      </c>
    </row>
    <row r="2439" spans="3:6" x14ac:dyDescent="0.25">
      <c r="C2439" s="39" t="s">
        <v>32</v>
      </c>
      <c r="D2439" s="168">
        <f>IF(AND(E2424=0,E2428=0),0,(E2428*E2424*5))</f>
        <v>5</v>
      </c>
      <c r="E2439" s="169">
        <f>IF(D2439=0,0,IF(D2439&lt;'Integration Inputs'!$D$83,'Integration Inputs'!$C$91*SUM('Integration Inputs'!$C$70:$H$70),IF(D2439&lt;'Integration Inputs'!$F$83,'Integration Inputs'!$D$91*SUM('Integration Inputs'!$C$70:$H$70),'Integration Inputs'!$E$91*SUM('Integration Inputs'!$C$70:$H$70))))</f>
        <v>0</v>
      </c>
      <c r="F2439" s="169">
        <f>E2439*D2445*D2446</f>
        <v>0</v>
      </c>
    </row>
    <row r="2440" spans="3:6" x14ac:dyDescent="0.25">
      <c r="C2440" s="1" t="s">
        <v>40</v>
      </c>
      <c r="D2440" s="164">
        <f>SUM(D2432:D2433)</f>
        <v>15</v>
      </c>
      <c r="E2440" s="162">
        <f>SUM(E2432:E2433)</f>
        <v>15.942614266471008</v>
      </c>
      <c r="F2440" s="162">
        <f>SUM(F2432:F2433)</f>
        <v>0</v>
      </c>
    </row>
    <row r="2441" spans="3:6" x14ac:dyDescent="0.25">
      <c r="C2441" s="1" t="s">
        <v>41</v>
      </c>
      <c r="D2441" s="164">
        <f>SUM(D2434:D2435)</f>
        <v>3.5</v>
      </c>
      <c r="E2441" s="162">
        <f>SUM(E2434:E2435)</f>
        <v>1.824636125518966</v>
      </c>
      <c r="F2441" s="162">
        <f>SUM(F2434:F2435)</f>
        <v>0</v>
      </c>
    </row>
    <row r="2442" spans="3:6" x14ac:dyDescent="0.25">
      <c r="C2442" s="39" t="s">
        <v>42</v>
      </c>
      <c r="D2442" s="168">
        <f>SUM(D2436:D2439)</f>
        <v>18</v>
      </c>
      <c r="E2442" s="169">
        <f>SUM(E2436:E2439)</f>
        <v>0</v>
      </c>
      <c r="F2442" s="169">
        <f>SUM(F2436:F2439)</f>
        <v>0</v>
      </c>
    </row>
    <row r="2443" spans="3:6" x14ac:dyDescent="0.25">
      <c r="D2443" s="164"/>
      <c r="E2443" s="162">
        <f>SUM(E2432:E2439)</f>
        <v>17.767250391989972</v>
      </c>
      <c r="F2443" s="162">
        <f>SUM(F2432:F2439)</f>
        <v>0</v>
      </c>
    </row>
    <row r="2444" spans="3:6" ht="15.6" x14ac:dyDescent="0.3">
      <c r="C2444" s="171" t="s">
        <v>43</v>
      </c>
      <c r="D2444" s="172">
        <f>(AVERAGE(E2417:E2420)*((E2416*5)+(E2416*E2424))+((AVERAGE(E2417:E2420)*((E2421+E2424)/2)*E2415)+(E2423))+((E2426*E2422)+(E2425*((E2421+E2424)/2)*3)+(E2427*E2424*3)+(E2428*E2424*5)))/3</f>
        <v>12.166666666666666</v>
      </c>
    </row>
    <row r="2445" spans="3:6" ht="14.4" x14ac:dyDescent="0.3">
      <c r="C2445" s="21" t="s">
        <v>228</v>
      </c>
      <c r="D2445" s="179"/>
    </row>
    <row r="2446" spans="3:6" x14ac:dyDescent="0.25">
      <c r="C2446" s="21" t="s">
        <v>229</v>
      </c>
      <c r="D2446" s="185"/>
    </row>
    <row r="2447" spans="3:6" ht="15.6" x14ac:dyDescent="0.3">
      <c r="C2447" s="171" t="s">
        <v>230</v>
      </c>
      <c r="D2447" s="172">
        <f>D2444*D2445*D2446</f>
        <v>0</v>
      </c>
      <c r="E2447" s="176">
        <f>SUM(F2432:F2439)</f>
        <v>0</v>
      </c>
      <c r="F2447" s="25" t="s">
        <v>231</v>
      </c>
    </row>
    <row r="2449" spans="2:7" x14ac:dyDescent="0.25">
      <c r="B2449" s="1" t="str">
        <f>LEFT(B2412,2)+1&amp;")."</f>
        <v>67).</v>
      </c>
      <c r="C2449" s="149"/>
      <c r="D2449" s="149"/>
      <c r="E2449" s="149"/>
      <c r="F2449" s="149"/>
      <c r="G2449" s="149"/>
    </row>
    <row r="2450" spans="2:7" x14ac:dyDescent="0.25">
      <c r="C2450" s="152" t="s">
        <v>164</v>
      </c>
      <c r="D2450" s="152"/>
      <c r="E2450" s="153"/>
      <c r="F2450" s="153"/>
      <c r="G2450" s="153"/>
    </row>
    <row r="2451" spans="2:7" ht="17.399999999999999" x14ac:dyDescent="0.3">
      <c r="C2451" s="26" t="s">
        <v>170</v>
      </c>
      <c r="D2451" s="188" t="s">
        <v>364</v>
      </c>
      <c r="E2451" s="187" t="s">
        <v>365</v>
      </c>
    </row>
    <row r="2452" spans="2:7" x14ac:dyDescent="0.25">
      <c r="C2452" s="21" t="s">
        <v>174</v>
      </c>
      <c r="D2452" s="59" t="s">
        <v>175</v>
      </c>
      <c r="E2452" s="1">
        <f>IF(D2452=$I$8,$J$8,IF(D2452=$I$9,$J$9,IF(D2452=$I$10,$J$10,0)))</f>
        <v>3</v>
      </c>
    </row>
    <row r="2453" spans="2:7" x14ac:dyDescent="0.25">
      <c r="C2453" s="21" t="s">
        <v>177</v>
      </c>
      <c r="D2453" s="59" t="s">
        <v>178</v>
      </c>
      <c r="E2453" s="1">
        <f>IF(D2453=$I$13,$J$13,IF(D2453=$I$14,$J$14,IF(D2453=$I$15,$J$15,0)))</f>
        <v>1</v>
      </c>
    </row>
    <row r="2454" spans="2:7" x14ac:dyDescent="0.25">
      <c r="C2454" s="21" t="s">
        <v>179</v>
      </c>
      <c r="D2454" s="59" t="s">
        <v>180</v>
      </c>
      <c r="E2454" s="1">
        <f>IF(D2454=$I$18,$J$18,IF(D2454=$I$19,$J$19,IF(D2454=$I$20,$J$20,0)))</f>
        <v>1</v>
      </c>
    </row>
    <row r="2455" spans="2:7" x14ac:dyDescent="0.25">
      <c r="C2455" s="21" t="s">
        <v>183</v>
      </c>
      <c r="D2455" s="59" t="s">
        <v>180</v>
      </c>
      <c r="E2455" s="1">
        <f>IF(D2455=$I$18,$J$18,IF(D2455=$I$19,$J$19,IF(D2455=$I$20,$J$20,0)))</f>
        <v>1</v>
      </c>
    </row>
    <row r="2456" spans="2:7" x14ac:dyDescent="0.25">
      <c r="C2456" s="21" t="s">
        <v>185</v>
      </c>
      <c r="D2456" s="59" t="s">
        <v>180</v>
      </c>
      <c r="E2456" s="1">
        <f>IF(D2456=$I$18,$J$18,IF(D2456=$I$19,$J$19,IF(D2456=$I$20,$J$20,0)))</f>
        <v>1</v>
      </c>
    </row>
    <row r="2457" spans="2:7" x14ac:dyDescent="0.25">
      <c r="C2457" s="21" t="s">
        <v>189</v>
      </c>
      <c r="D2457" s="59" t="s">
        <v>180</v>
      </c>
      <c r="E2457" s="1">
        <f>IF(D2457=$I$18,$J$18,IF(D2457=$I$19,$J$19,IF(D2457=$I$20,$J$20,0)))</f>
        <v>1</v>
      </c>
    </row>
    <row r="2458" spans="2:7" x14ac:dyDescent="0.25">
      <c r="C2458" s="21" t="s">
        <v>192</v>
      </c>
      <c r="D2458" s="59" t="s">
        <v>193</v>
      </c>
      <c r="E2458" s="1">
        <f>IF(D2458=$I$30,$J$30,IF(D2458=$I$31,$J$31,IF(D2458=$I$32,$J$32,0)))</f>
        <v>1</v>
      </c>
    </row>
    <row r="2459" spans="2:7" x14ac:dyDescent="0.25">
      <c r="C2459" s="21" t="s">
        <v>194</v>
      </c>
      <c r="D2459" s="59" t="s">
        <v>225</v>
      </c>
      <c r="E2459" s="1">
        <f>IF(D2459=$L$30,$M$30,IF(D2459=$L$31,$M$31,IF(D2459=$L$32,$M$32,0)))</f>
        <v>3</v>
      </c>
    </row>
    <row r="2460" spans="2:7" x14ac:dyDescent="0.25">
      <c r="C2460" s="21" t="s">
        <v>198</v>
      </c>
      <c r="D2460" s="59" t="s">
        <v>195</v>
      </c>
      <c r="E2460" s="1">
        <f>IF(D2460=$L$30,$M$30,IF(D2460=$L$31,$M$31,IF(D2460=$L$32,$M$32,0)))</f>
        <v>1</v>
      </c>
    </row>
    <row r="2461" spans="2:7" x14ac:dyDescent="0.25">
      <c r="C2461" s="21" t="s">
        <v>200</v>
      </c>
      <c r="D2461" s="59" t="s">
        <v>201</v>
      </c>
      <c r="E2461" s="1">
        <f>IF(D2461=$I$23,$J$23,IF(D2461=$I$24,$J$24,IF(D2461=$I$25,$J$25,IF(D2461=$I$26,$J$26,IF(D2461=$I$27,$J$27,0)))))</f>
        <v>1</v>
      </c>
    </row>
    <row r="2462" spans="2:7" x14ac:dyDescent="0.25">
      <c r="C2462" s="21" t="s">
        <v>203</v>
      </c>
      <c r="D2462" s="59" t="s">
        <v>191</v>
      </c>
      <c r="E2462" s="1">
        <f>IF(D2462=$L$13,$M$13,IF(D2462=$L$14,$M$14,IF(D2462=$L$15,$M$15,0)))</f>
        <v>5</v>
      </c>
    </row>
    <row r="2463" spans="2:7" x14ac:dyDescent="0.25">
      <c r="C2463" s="21" t="s">
        <v>206</v>
      </c>
      <c r="D2463" s="59" t="s">
        <v>169</v>
      </c>
      <c r="E2463" s="1">
        <f>IF(D2463=$L$8,$M$8,IF(D2463=$L$9,$M$9,IF(D2463=$L$10,$M$10,0)))</f>
        <v>1</v>
      </c>
    </row>
    <row r="2464" spans="2:7" x14ac:dyDescent="0.25">
      <c r="C2464" s="21" t="s">
        <v>207</v>
      </c>
      <c r="D2464" s="59" t="s">
        <v>202</v>
      </c>
      <c r="E2464" s="1">
        <f>IF(D2464=$L$18,$M$18,IF(D2464=$L$19,$M$19,IF(D2464=$L$20,$M$20,0)))</f>
        <v>3</v>
      </c>
    </row>
    <row r="2465" spans="3:6" x14ac:dyDescent="0.25">
      <c r="C2465" s="21" t="s">
        <v>210</v>
      </c>
      <c r="D2465" s="59" t="s">
        <v>211</v>
      </c>
      <c r="E2465" s="1">
        <f>IF(D2465=$L$23,$M$23,IF(D2465=$L$24,$M$24,IF(D2465=$L$25,$M$25,0)))</f>
        <v>3</v>
      </c>
      <c r="F2465" s="1" t="s">
        <v>330</v>
      </c>
    </row>
    <row r="2468" spans="3:6" x14ac:dyDescent="0.25">
      <c r="E2468" s="39" t="s">
        <v>217</v>
      </c>
      <c r="F2468" s="1" t="s">
        <v>218</v>
      </c>
    </row>
    <row r="2469" spans="3:6" x14ac:dyDescent="0.25">
      <c r="C2469" s="26" t="s">
        <v>25</v>
      </c>
      <c r="D2469" s="161">
        <f>IF(AND(E2453=0,E2454=0,E2455=0,E2456=0,E2457=0),0,E2453*5*(AVERAGE(E2454:E2457)))</f>
        <v>5</v>
      </c>
      <c r="E2469" s="162">
        <f>IF(D2469=0,0,IF(D2469&lt;'Integration Inputs'!$D$76,'Integration Inputs'!$C$91*SUM('Integration Inputs'!$C$63:$H$63),IF(D2469&lt;'Integration Inputs'!$F$76,'Integration Inputs'!$D$91*SUM('Integration Inputs'!$C$63:$H$63),'Integration Inputs'!$E$91*SUM('Integration Inputs'!C$63:H$63))))</f>
        <v>12.651149969844976</v>
      </c>
      <c r="F2469" s="163">
        <f>E2469*D2482*D2483</f>
        <v>0</v>
      </c>
    </row>
    <row r="2470" spans="3:6" x14ac:dyDescent="0.25">
      <c r="C2470" s="1" t="s">
        <v>26</v>
      </c>
      <c r="D2470" s="164">
        <f>IF(AND(E2453=0,E2454=0,E2461=0),0,E2453*E2461*(AVERAGE(E2454:E2457)))</f>
        <v>1</v>
      </c>
      <c r="E2470" s="162">
        <f>IF(D2470=0,0,IF(D2470&lt;'Integration Inputs'!$D$77,'Integration Inputs'!$C$91*SUM('Integration Inputs'!$C$64:$H$64),IF(D2470&lt;'Integration Inputs'!$F$77,'Integration Inputs'!$D$91*SUM('Integration Inputs'!$C$64:$H$64),'Integration Inputs'!$E$91*SUM('Integration Inputs'!$C$64:$H$64))))</f>
        <v>2.1943095310840208</v>
      </c>
      <c r="F2470" s="162">
        <f>E2470*D2482*D2483</f>
        <v>0</v>
      </c>
    </row>
    <row r="2471" spans="3:6" x14ac:dyDescent="0.25">
      <c r="C2471" s="1" t="s">
        <v>27</v>
      </c>
      <c r="D2471" s="164">
        <f>IF(AND(E2452=0,E2454=0,E2455=0,E2456=0,E2457=0,E2458=0,,E2461=0),0,(AVERAGE(E2454:E2457)*((E2458+E2461)/2)*E2452))</f>
        <v>3</v>
      </c>
      <c r="E2471" s="162">
        <f>IF(D2471=0,0,IF(D2471&lt;'Integration Inputs'!$D$78,'Integration Inputs'!$C$91*SUM('Integration Inputs'!$C$65:$H$65),IF(D2471&lt;'Integration Inputs'!$F$78,'Integration Inputs'!$D$91*SUM('Integration Inputs'!$C$65:$H$65),'Integration Inputs'!$E$91*SUM('Integration Inputs'!$C$65:$H$65))))</f>
        <v>0.85186978454503848</v>
      </c>
      <c r="F2471" s="162">
        <f>E2471*D2482*D2483</f>
        <v>0</v>
      </c>
    </row>
    <row r="2472" spans="3:6" x14ac:dyDescent="0.25">
      <c r="C2472" s="1" t="s">
        <v>28</v>
      </c>
      <c r="D2472" s="164">
        <f>IF(E2460=0,0,E2460)</f>
        <v>1</v>
      </c>
      <c r="E2472" s="162">
        <f>IF(D2472=0,0,IF(D2472&lt;'Integration Inputs'!$D$79,'Integration Inputs'!$C$91*SUM('Integration Inputs'!$C$66:$H$66),IF(D2472&lt;'Integration Inputs'!$F$79,'Integration Inputs'!$D$91*SUM('Integration Inputs'!$C$66:$H$66),'Integration Inputs'!$E$91*SUM('Integration Inputs'!$C$66:$H$66))))</f>
        <v>0.97276634097392756</v>
      </c>
      <c r="F2472" s="162">
        <f>E2472*D2482*D2483</f>
        <v>0</v>
      </c>
    </row>
    <row r="2473" spans="3:6" x14ac:dyDescent="0.25">
      <c r="C2473" s="1" t="s">
        <v>29</v>
      </c>
      <c r="D2473" s="164">
        <f>IF(AND(E2463=0,E2459=0),0,E2463*E2459)</f>
        <v>3</v>
      </c>
      <c r="E2473" s="162">
        <f>IF(D2473=0,0,IF(D2473&lt;'Integration Inputs'!$D$80,'Integration Inputs'!$C$91*SUM('Integration Inputs'!$C$67:$H$67),IF(D2473&lt;'Integration Inputs'!$F$80,'Integration Inputs'!$D$91*SUM('Integration Inputs'!$C$67:$H$67),'Integration Inputs'!$E$91*SUM('Integration Inputs'!$C$67:$H$67))))</f>
        <v>0</v>
      </c>
      <c r="F2473" s="162">
        <f>E2473*D2482*D2483</f>
        <v>0</v>
      </c>
    </row>
    <row r="2474" spans="3:6" x14ac:dyDescent="0.25">
      <c r="C2474" s="1" t="s">
        <v>30</v>
      </c>
      <c r="D2474" s="164">
        <f>IF(AND(E2458=0,E2461=0,E2462=0),0,E2462*((E2458+E2461)/2)*3)</f>
        <v>15</v>
      </c>
      <c r="E2474" s="162">
        <f>IF(D2474=0,0,IF(D2474&lt;'Integration Inputs'!$D$81,'Integration Inputs'!$C$91*SUM('Integration Inputs'!$C$68:$H$68),IF(D2474&lt;'Integration Inputs'!$F$81,'Integration Inputs'!$D$91*SUM('Integration Inputs'!$C$68:$H$68),'Integration Inputs'!$E$91*SUM('Integration Inputs'!$C$68:$H$68))))</f>
        <v>0</v>
      </c>
      <c r="F2474" s="162">
        <f>E2474*D2482*D2483</f>
        <v>0</v>
      </c>
    </row>
    <row r="2475" spans="3:6" x14ac:dyDescent="0.25">
      <c r="C2475" s="1" t="s">
        <v>31</v>
      </c>
      <c r="D2475" s="164">
        <f>IF(AND(E2461=0,E2464=0),0,E2464*E2461*3)</f>
        <v>9</v>
      </c>
      <c r="E2475" s="162">
        <f>IF(D2475=0,0,IF(D2475&lt;'Integration Inputs'!$D$82,'Integration Inputs'!$C$91*SUM('Integration Inputs'!$C$69:$H$69),IF(D2475&lt;'Integration Inputs'!$F$82,'Integration Inputs'!$D$91*SUM('Integration Inputs'!$C$69:$H$69),'Integration Inputs'!$E$91*SUM('Integration Inputs'!$C$69:$H$69))))</f>
        <v>0</v>
      </c>
      <c r="F2475" s="162">
        <f>E2475*D2482*D2483</f>
        <v>0</v>
      </c>
    </row>
    <row r="2476" spans="3:6" x14ac:dyDescent="0.25">
      <c r="C2476" s="39" t="s">
        <v>32</v>
      </c>
      <c r="D2476" s="168">
        <f>IF(AND(E2461=0,E2465=0),0,(E2465*E2461*5))</f>
        <v>15</v>
      </c>
      <c r="E2476" s="169">
        <f>IF(D2476=0,0,IF(D2476&lt;'Integration Inputs'!$D$83,'Integration Inputs'!$C$91*SUM('Integration Inputs'!$C$70:$H$70),IF(D2476&lt;'Integration Inputs'!$F$83,'Integration Inputs'!$D$91*SUM('Integration Inputs'!$C$70:$H$70),'Integration Inputs'!$E$91*SUM('Integration Inputs'!$C$70:$H$70))))</f>
        <v>0</v>
      </c>
      <c r="F2476" s="169">
        <f>E2476*D2482*D2483</f>
        <v>0</v>
      </c>
    </row>
    <row r="2477" spans="3:6" x14ac:dyDescent="0.25">
      <c r="C2477" s="1" t="s">
        <v>40</v>
      </c>
      <c r="D2477" s="164">
        <f>SUM(D2469:D2470)</f>
        <v>6</v>
      </c>
      <c r="E2477" s="162">
        <f>SUM(E2469:E2470)</f>
        <v>14.845459500928996</v>
      </c>
      <c r="F2477" s="162">
        <f>SUM(F2469:F2470)</f>
        <v>0</v>
      </c>
    </row>
    <row r="2478" spans="3:6" x14ac:dyDescent="0.25">
      <c r="C2478" s="1" t="s">
        <v>41</v>
      </c>
      <c r="D2478" s="164">
        <f>SUM(D2471:D2472)</f>
        <v>4</v>
      </c>
      <c r="E2478" s="162">
        <f>SUM(E2471:E2472)</f>
        <v>1.824636125518966</v>
      </c>
      <c r="F2478" s="162">
        <f>SUM(F2471:F2472)</f>
        <v>0</v>
      </c>
    </row>
    <row r="2479" spans="3:6" x14ac:dyDescent="0.25">
      <c r="C2479" s="39" t="s">
        <v>42</v>
      </c>
      <c r="D2479" s="168">
        <f>SUM(D2473:D2476)</f>
        <v>42</v>
      </c>
      <c r="E2479" s="169">
        <f>SUM(E2473:E2476)</f>
        <v>0</v>
      </c>
      <c r="F2479" s="169">
        <f>SUM(F2473:F2476)</f>
        <v>0</v>
      </c>
    </row>
    <row r="2480" spans="3:6" x14ac:dyDescent="0.25">
      <c r="D2480" s="164"/>
      <c r="E2480" s="162">
        <f>SUM(E2469:E2476)</f>
        <v>16.67009562644796</v>
      </c>
      <c r="F2480" s="162">
        <f>SUM(F2469:F2476)</f>
        <v>0</v>
      </c>
    </row>
    <row r="2481" spans="2:7" ht="15.6" x14ac:dyDescent="0.3">
      <c r="C2481" s="171" t="s">
        <v>43</v>
      </c>
      <c r="D2481" s="172">
        <f>(AVERAGE(E2454:E2457)*((E2453*5)+(E2453*E2461))+((AVERAGE(E2454:E2457)*((E2458+E2461)/2)*E2452)+(E2460))+((E2463*E2459)+(E2462*((E2458+E2461)/2)*3)+(E2464*E2461*3)+(E2465*E2461*5)))/3</f>
        <v>17.333333333333332</v>
      </c>
    </row>
    <row r="2482" spans="2:7" ht="14.4" x14ac:dyDescent="0.3">
      <c r="C2482" s="21" t="s">
        <v>228</v>
      </c>
      <c r="D2482" s="179"/>
    </row>
    <row r="2483" spans="2:7" x14ac:dyDescent="0.25">
      <c r="C2483" s="21" t="s">
        <v>229</v>
      </c>
      <c r="D2483" s="185"/>
    </row>
    <row r="2484" spans="2:7" ht="15.6" x14ac:dyDescent="0.3">
      <c r="C2484" s="171" t="s">
        <v>230</v>
      </c>
      <c r="D2484" s="172">
        <f>D2481*D2482*D2483</f>
        <v>0</v>
      </c>
      <c r="E2484" s="176">
        <f>SUM(F2469:F2476)</f>
        <v>0</v>
      </c>
      <c r="F2484" s="25" t="s">
        <v>231</v>
      </c>
    </row>
    <row r="2486" spans="2:7" x14ac:dyDescent="0.25">
      <c r="B2486" s="1" t="str">
        <f>LEFT(B2449,2)+1&amp;")."</f>
        <v>68).</v>
      </c>
      <c r="C2486" s="149"/>
      <c r="D2486" s="149"/>
      <c r="E2486" s="149"/>
      <c r="F2486" s="149"/>
      <c r="G2486" s="149"/>
    </row>
    <row r="2487" spans="2:7" x14ac:dyDescent="0.25">
      <c r="C2487" s="152" t="s">
        <v>164</v>
      </c>
      <c r="D2487" s="152"/>
      <c r="E2487" s="153"/>
      <c r="F2487" s="153"/>
      <c r="G2487" s="153"/>
    </row>
    <row r="2488" spans="2:7" ht="17.399999999999999" x14ac:dyDescent="0.3">
      <c r="C2488" s="26" t="s">
        <v>170</v>
      </c>
      <c r="D2488" s="156" t="s">
        <v>366</v>
      </c>
      <c r="E2488" s="187" t="s">
        <v>367</v>
      </c>
    </row>
    <row r="2489" spans="2:7" x14ac:dyDescent="0.25">
      <c r="C2489" s="21" t="s">
        <v>174</v>
      </c>
      <c r="D2489" s="59" t="s">
        <v>168</v>
      </c>
      <c r="E2489" s="1">
        <f>IF(D2489=$I$8,$J$8,IF(D2489=$I$9,$J$9,IF(D2489=$I$10,$J$10,0)))</f>
        <v>1</v>
      </c>
      <c r="F2489" s="1" t="s">
        <v>368</v>
      </c>
    </row>
    <row r="2490" spans="2:7" x14ac:dyDescent="0.25">
      <c r="C2490" s="21" t="s">
        <v>177</v>
      </c>
      <c r="D2490" s="59" t="s">
        <v>178</v>
      </c>
      <c r="E2490" s="1">
        <f>IF(D2490=$I$13,$J$13,IF(D2490=$I$14,$J$14,IF(D2490=$I$15,$J$15,0)))</f>
        <v>1</v>
      </c>
    </row>
    <row r="2491" spans="2:7" x14ac:dyDescent="0.25">
      <c r="C2491" s="21" t="s">
        <v>179</v>
      </c>
      <c r="D2491" s="59" t="s">
        <v>186</v>
      </c>
      <c r="E2491" s="1">
        <f>IF(D2491=$I$18,$J$18,IF(D2491=$I$19,$J$19,IF(D2491=$I$20,$J$20,0)))</f>
        <v>3</v>
      </c>
    </row>
    <row r="2492" spans="2:7" x14ac:dyDescent="0.25">
      <c r="C2492" s="21" t="s">
        <v>183</v>
      </c>
      <c r="D2492" s="59" t="s">
        <v>186</v>
      </c>
      <c r="E2492" s="1">
        <f>IF(D2492=$I$18,$J$18,IF(D2492=$I$19,$J$19,IF(D2492=$I$20,$J$20,0)))</f>
        <v>3</v>
      </c>
    </row>
    <row r="2493" spans="2:7" x14ac:dyDescent="0.25">
      <c r="C2493" s="21" t="s">
        <v>185</v>
      </c>
      <c r="D2493" s="59" t="s">
        <v>186</v>
      </c>
      <c r="E2493" s="1">
        <f>IF(D2493=$I$18,$J$18,IF(D2493=$I$19,$J$19,IF(D2493=$I$20,$J$20,0)))</f>
        <v>3</v>
      </c>
    </row>
    <row r="2494" spans="2:7" x14ac:dyDescent="0.25">
      <c r="C2494" s="21" t="s">
        <v>189</v>
      </c>
      <c r="D2494" s="59" t="s">
        <v>180</v>
      </c>
      <c r="E2494" s="1">
        <f>IF(D2494=$I$18,$J$18,IF(D2494=$I$19,$J$19,IF(D2494=$I$20,$J$20,0)))</f>
        <v>1</v>
      </c>
    </row>
    <row r="2495" spans="2:7" x14ac:dyDescent="0.25">
      <c r="C2495" s="21" t="s">
        <v>192</v>
      </c>
      <c r="D2495" s="59" t="s">
        <v>224</v>
      </c>
      <c r="E2495" s="1">
        <f>IF(D2495=$I$30,$J$30,IF(D2495=$I$31,$J$31,IF(D2495=$I$32,$J$32,0)))</f>
        <v>3</v>
      </c>
    </row>
    <row r="2496" spans="2:7" x14ac:dyDescent="0.25">
      <c r="C2496" s="21" t="s">
        <v>194</v>
      </c>
      <c r="D2496" s="59" t="s">
        <v>195</v>
      </c>
      <c r="E2496" s="1">
        <f>IF(D2496=$L$30,$M$30,IF(D2496=$L$31,$M$31,IF(D2496=$L$32,$M$32,0)))</f>
        <v>1</v>
      </c>
      <c r="F2496" s="1" t="s">
        <v>369</v>
      </c>
    </row>
    <row r="2497" spans="3:6" x14ac:dyDescent="0.25">
      <c r="C2497" s="21" t="s">
        <v>198</v>
      </c>
      <c r="D2497" s="59" t="s">
        <v>195</v>
      </c>
      <c r="E2497" s="1">
        <f>IF(D2497=$L$30,$M$30,IF(D2497=$L$31,$M$31,IF(D2497=$L$32,$M$32,0)))</f>
        <v>1</v>
      </c>
    </row>
    <row r="2498" spans="3:6" x14ac:dyDescent="0.25">
      <c r="C2498" s="21" t="s">
        <v>200</v>
      </c>
      <c r="D2498" s="59" t="s">
        <v>201</v>
      </c>
      <c r="E2498" s="1">
        <f>IF(D2498=$I$23,$J$23,IF(D2498=$I$24,$J$24,IF(D2498=$I$25,$J$25,IF(D2498=$I$26,$J$26,IF(D2498=$I$27,$J$27,0)))))</f>
        <v>1</v>
      </c>
      <c r="F2498" s="1" t="s">
        <v>370</v>
      </c>
    </row>
    <row r="2499" spans="3:6" x14ac:dyDescent="0.25">
      <c r="C2499" s="21" t="s">
        <v>203</v>
      </c>
      <c r="D2499" s="59" t="s">
        <v>184</v>
      </c>
      <c r="E2499" s="1">
        <f>IF(D2499=$L$13,$M$13,IF(D2499=$L$14,$M$14,IF(D2499=$L$15,$M$15,0)))</f>
        <v>1</v>
      </c>
    </row>
    <row r="2500" spans="3:6" x14ac:dyDescent="0.25">
      <c r="C2500" s="21" t="s">
        <v>206</v>
      </c>
      <c r="D2500" s="59" t="s">
        <v>176</v>
      </c>
      <c r="E2500" s="1">
        <f>IF(D2500=$L$8,$M$8,IF(D2500=$L$9,$M$9,IF(D2500=$L$10,$M$10,0)))</f>
        <v>5</v>
      </c>
    </row>
    <row r="2501" spans="3:6" x14ac:dyDescent="0.25">
      <c r="C2501" s="21" t="s">
        <v>207</v>
      </c>
      <c r="D2501" s="59" t="s">
        <v>205</v>
      </c>
      <c r="E2501" s="1">
        <f>IF(D2501=$L$18,$M$18,IF(D2501=$L$19,$M$19,IF(D2501=$L$20,$M$20,0)))</f>
        <v>5</v>
      </c>
    </row>
    <row r="2502" spans="3:6" x14ac:dyDescent="0.25">
      <c r="C2502" s="21" t="s">
        <v>210</v>
      </c>
      <c r="D2502" s="59" t="s">
        <v>216</v>
      </c>
      <c r="E2502" s="1">
        <f>IF(D2502=$L$23,$M$23,IF(D2502=$L$24,$M$24,IF(D2502=$L$25,$M$25,0)))</f>
        <v>5</v>
      </c>
      <c r="F2502" s="1" t="s">
        <v>344</v>
      </c>
    </row>
    <row r="2505" spans="3:6" x14ac:dyDescent="0.25">
      <c r="E2505" s="39" t="s">
        <v>217</v>
      </c>
      <c r="F2505" s="1" t="s">
        <v>218</v>
      </c>
    </row>
    <row r="2506" spans="3:6" x14ac:dyDescent="0.25">
      <c r="C2506" s="26" t="s">
        <v>25</v>
      </c>
      <c r="D2506" s="161">
        <f>IF(AND(E2490=0,E2491=0,E2492=0,E2493=0,E2494=0),0,E2490*5*(AVERAGE(E2491:E2494)))</f>
        <v>12.5</v>
      </c>
      <c r="E2506" s="162">
        <f>IF(D2506=0,0,IF(D2506&lt;'Integration Inputs'!$D$76,'Integration Inputs'!$C$91*SUM('Integration Inputs'!$C$63:$H$63),IF(D2506&lt;'Integration Inputs'!$F$76,'Integration Inputs'!$D$91*SUM('Integration Inputs'!$C$63:$H$63),'Integration Inputs'!$E$91*SUM('Integration Inputs'!C$63:H$63))))</f>
        <v>12.651149969844976</v>
      </c>
      <c r="F2506" s="163">
        <f>E2506*D2519*D2520</f>
        <v>0</v>
      </c>
    </row>
    <row r="2507" spans="3:6" x14ac:dyDescent="0.25">
      <c r="C2507" s="1" t="s">
        <v>26</v>
      </c>
      <c r="D2507" s="164">
        <f>IF(AND(E2490=0,E2491=0,E2498=0),0,E2490*E2498*(AVERAGE(E2491:E2494)))</f>
        <v>2.5</v>
      </c>
      <c r="E2507" s="162">
        <f>IF(D2507=0,0,IF(D2507&lt;'Integration Inputs'!$D$77,'Integration Inputs'!$C$91*SUM('Integration Inputs'!$C$64:$H$64),IF(D2507&lt;'Integration Inputs'!$F$77,'Integration Inputs'!$D$91*SUM('Integration Inputs'!$C$64:$H$64),'Integration Inputs'!$E$91*SUM('Integration Inputs'!$C$64:$H$64))))</f>
        <v>3.2914642966260312</v>
      </c>
      <c r="F2507" s="162">
        <f>E2507*D2519*D2520</f>
        <v>0</v>
      </c>
    </row>
    <row r="2508" spans="3:6" x14ac:dyDescent="0.25">
      <c r="C2508" s="1" t="s">
        <v>27</v>
      </c>
      <c r="D2508" s="164">
        <f>IF(AND(E2489=0,E2491=0,E2492=0,E2493=0,E2494=0,E2495=0,,E2498=0),0,(AVERAGE(E2491:E2494)*((E2495+E2498)/2)*E2489))</f>
        <v>5</v>
      </c>
      <c r="E2508" s="162">
        <f>IF(D2508=0,0,IF(D2508&lt;'Integration Inputs'!$D$78,'Integration Inputs'!$C$91*SUM('Integration Inputs'!$C$65:$H$65),IF(D2508&lt;'Integration Inputs'!$F$78,'Integration Inputs'!$D$91*SUM('Integration Inputs'!$C$65:$H$65),'Integration Inputs'!$E$91*SUM('Integration Inputs'!$C$65:$H$65))))</f>
        <v>0.85186978454503848</v>
      </c>
      <c r="F2508" s="162">
        <f>E2508*D2519*D2520</f>
        <v>0</v>
      </c>
    </row>
    <row r="2509" spans="3:6" x14ac:dyDescent="0.25">
      <c r="C2509" s="1" t="s">
        <v>28</v>
      </c>
      <c r="D2509" s="164">
        <f>IF(E2497=0,0,E2497)</f>
        <v>1</v>
      </c>
      <c r="E2509" s="162">
        <f>IF(D2509=0,0,IF(D2509&lt;'Integration Inputs'!$D$79,'Integration Inputs'!$C$91*SUM('Integration Inputs'!$C$66:$H$66),IF(D2509&lt;'Integration Inputs'!$F$79,'Integration Inputs'!$D$91*SUM('Integration Inputs'!$C$66:$H$66),'Integration Inputs'!$E$91*SUM('Integration Inputs'!$C$66:$H$66))))</f>
        <v>0.97276634097392756</v>
      </c>
      <c r="F2509" s="162">
        <f>E2509*D2519*D2520</f>
        <v>0</v>
      </c>
    </row>
    <row r="2510" spans="3:6" x14ac:dyDescent="0.25">
      <c r="C2510" s="1" t="s">
        <v>29</v>
      </c>
      <c r="D2510" s="164">
        <f>IF(AND(E2500=0,E2496=0),0,E2500*E2496)</f>
        <v>5</v>
      </c>
      <c r="E2510" s="162">
        <f>IF(D2510=0,0,IF(D2510&lt;'Integration Inputs'!$D$80,'Integration Inputs'!$C$91*SUM('Integration Inputs'!$C$67:$H$67),IF(D2510&lt;'Integration Inputs'!$F$80,'Integration Inputs'!$D$91*SUM('Integration Inputs'!$C$67:$H$67),'Integration Inputs'!$E$91*SUM('Integration Inputs'!$C$67:$H$67))))</f>
        <v>0</v>
      </c>
      <c r="F2510" s="162">
        <f>E2510*D2519*D2520</f>
        <v>0</v>
      </c>
    </row>
    <row r="2511" spans="3:6" x14ac:dyDescent="0.25">
      <c r="C2511" s="1" t="s">
        <v>30</v>
      </c>
      <c r="D2511" s="164">
        <f>IF(AND(E2495=0,E2498=0,E2499=0),0,E2499*((E2495+E2498)/2)*3)</f>
        <v>6</v>
      </c>
      <c r="E2511" s="162">
        <f>IF(D2511=0,0,IF(D2511&lt;'Integration Inputs'!$D$81,'Integration Inputs'!$C$91*SUM('Integration Inputs'!$C$68:$H$68),IF(D2511&lt;'Integration Inputs'!$F$81,'Integration Inputs'!$D$91*SUM('Integration Inputs'!$C$68:$H$68),'Integration Inputs'!$E$91*SUM('Integration Inputs'!$C$68:$H$68))))</f>
        <v>0</v>
      </c>
      <c r="F2511" s="162">
        <f>E2511*D2519*D2520</f>
        <v>0</v>
      </c>
    </row>
    <row r="2512" spans="3:6" x14ac:dyDescent="0.25">
      <c r="C2512" s="1" t="s">
        <v>31</v>
      </c>
      <c r="D2512" s="164">
        <f>IF(AND(E2498=0,E2501=0),0,E2501*E2498*3)</f>
        <v>15</v>
      </c>
      <c r="E2512" s="162">
        <f>IF(D2512=0,0,IF(D2512&lt;'Integration Inputs'!$D$82,'Integration Inputs'!$C$91*SUM('Integration Inputs'!$C$69:$H$69),IF(D2512&lt;'Integration Inputs'!$F$82,'Integration Inputs'!$D$91*SUM('Integration Inputs'!$C$69:$H$69),'Integration Inputs'!$E$91*SUM('Integration Inputs'!$C$69:$H$69))))</f>
        <v>0</v>
      </c>
      <c r="F2512" s="162">
        <f>E2512*D2519*D2520</f>
        <v>0</v>
      </c>
    </row>
    <row r="2513" spans="2:7" x14ac:dyDescent="0.25">
      <c r="C2513" s="39" t="s">
        <v>32</v>
      </c>
      <c r="D2513" s="168">
        <f>IF(AND(E2498=0,E2502=0),0,(E2502*E2498*5))</f>
        <v>25</v>
      </c>
      <c r="E2513" s="169">
        <f>IF(D2513=0,0,IF(D2513&lt;'Integration Inputs'!$D$83,'Integration Inputs'!$C$91*SUM('Integration Inputs'!$C$70:$H$70),IF(D2513&lt;'Integration Inputs'!$F$83,'Integration Inputs'!$D$91*SUM('Integration Inputs'!$C$70:$H$70),'Integration Inputs'!$E$91*SUM('Integration Inputs'!$C$70:$H$70))))</f>
        <v>0</v>
      </c>
      <c r="F2513" s="169">
        <f>E2513*D2519*D2520</f>
        <v>0</v>
      </c>
    </row>
    <row r="2514" spans="2:7" x14ac:dyDescent="0.25">
      <c r="C2514" s="1" t="s">
        <v>40</v>
      </c>
      <c r="D2514" s="164">
        <f>SUM(D2506:D2507)</f>
        <v>15</v>
      </c>
      <c r="E2514" s="162">
        <f>SUM(E2506:E2507)</f>
        <v>15.942614266471008</v>
      </c>
      <c r="F2514" s="162">
        <f>SUM(F2506:F2507)</f>
        <v>0</v>
      </c>
    </row>
    <row r="2515" spans="2:7" x14ac:dyDescent="0.25">
      <c r="C2515" s="1" t="s">
        <v>41</v>
      </c>
      <c r="D2515" s="164">
        <f>SUM(D2508:D2509)</f>
        <v>6</v>
      </c>
      <c r="E2515" s="162">
        <f>SUM(E2508:E2509)</f>
        <v>1.824636125518966</v>
      </c>
      <c r="F2515" s="162">
        <f>SUM(F2508:F2509)</f>
        <v>0</v>
      </c>
    </row>
    <row r="2516" spans="2:7" x14ac:dyDescent="0.25">
      <c r="C2516" s="39" t="s">
        <v>42</v>
      </c>
      <c r="D2516" s="168">
        <f>SUM(D2510:D2513)</f>
        <v>51</v>
      </c>
      <c r="E2516" s="169">
        <f>SUM(E2510:E2513)</f>
        <v>0</v>
      </c>
      <c r="F2516" s="169">
        <f>SUM(F2510:F2513)</f>
        <v>0</v>
      </c>
    </row>
    <row r="2517" spans="2:7" x14ac:dyDescent="0.25">
      <c r="D2517" s="164"/>
      <c r="E2517" s="162">
        <f>SUM(E2506:E2513)</f>
        <v>17.767250391989972</v>
      </c>
      <c r="F2517" s="162">
        <f>SUM(F2506:F2513)</f>
        <v>0</v>
      </c>
    </row>
    <row r="2518" spans="2:7" ht="15.6" x14ac:dyDescent="0.3">
      <c r="C2518" s="171" t="s">
        <v>43</v>
      </c>
      <c r="D2518" s="172">
        <f>(AVERAGE(E2491:E2494)*((E2490*5)+(E2490*E2498))+((AVERAGE(E2491:E2494)*((E2495+E2498)/2)*E2489)+(E2497))+((E2500*E2496)+(E2499*((E2495+E2498)/2)*3)+(E2501*E2498*3)+(E2502*E2498*5)))/3</f>
        <v>24</v>
      </c>
    </row>
    <row r="2519" spans="2:7" ht="14.4" x14ac:dyDescent="0.3">
      <c r="C2519" s="21" t="s">
        <v>228</v>
      </c>
      <c r="D2519" s="179"/>
    </row>
    <row r="2520" spans="2:7" x14ac:dyDescent="0.25">
      <c r="C2520" s="21" t="s">
        <v>229</v>
      </c>
      <c r="D2520" s="185"/>
    </row>
    <row r="2521" spans="2:7" ht="15.6" x14ac:dyDescent="0.3">
      <c r="C2521" s="171" t="s">
        <v>230</v>
      </c>
      <c r="D2521" s="172">
        <f>D2518*D2519*D2520</f>
        <v>0</v>
      </c>
      <c r="E2521" s="176">
        <f>SUM(F2506:F2513)</f>
        <v>0</v>
      </c>
      <c r="F2521" s="25" t="s">
        <v>231</v>
      </c>
    </row>
    <row r="2523" spans="2:7" x14ac:dyDescent="0.25">
      <c r="B2523" s="1" t="str">
        <f>LEFT(B2486,2)+1&amp;")."</f>
        <v>69).</v>
      </c>
      <c r="C2523" s="149"/>
      <c r="D2523" s="149"/>
      <c r="E2523" s="149"/>
      <c r="F2523" s="149"/>
      <c r="G2523" s="149"/>
    </row>
    <row r="2524" spans="2:7" x14ac:dyDescent="0.25">
      <c r="C2524" s="152" t="s">
        <v>164</v>
      </c>
      <c r="D2524" s="152"/>
      <c r="E2524" s="153"/>
      <c r="F2524" s="153"/>
      <c r="G2524" s="153"/>
    </row>
    <row r="2525" spans="2:7" ht="17.399999999999999" x14ac:dyDescent="0.3">
      <c r="C2525" s="26" t="s">
        <v>170</v>
      </c>
      <c r="D2525" s="156" t="s">
        <v>371</v>
      </c>
      <c r="E2525" s="187" t="s">
        <v>372</v>
      </c>
    </row>
    <row r="2526" spans="2:7" x14ac:dyDescent="0.25">
      <c r="C2526" s="21" t="s">
        <v>174</v>
      </c>
      <c r="D2526" s="59" t="s">
        <v>168</v>
      </c>
      <c r="E2526" s="1">
        <f>IF(D2526=$I$8,$J$8,IF(D2526=$I$9,$J$9,IF(D2526=$I$10,$J$10,0)))</f>
        <v>1</v>
      </c>
    </row>
    <row r="2527" spans="2:7" x14ac:dyDescent="0.25">
      <c r="C2527" s="21" t="s">
        <v>177</v>
      </c>
      <c r="D2527" s="59" t="s">
        <v>178</v>
      </c>
      <c r="E2527" s="1">
        <f>IF(D2527=$I$13,$J$13,IF(D2527=$I$14,$J$14,IF(D2527=$I$15,$J$15,0)))</f>
        <v>1</v>
      </c>
    </row>
    <row r="2528" spans="2:7" x14ac:dyDescent="0.25">
      <c r="C2528" s="21" t="s">
        <v>179</v>
      </c>
      <c r="D2528" s="59" t="s">
        <v>186</v>
      </c>
      <c r="E2528" s="1">
        <f>IF(D2528=$I$18,$J$18,IF(D2528=$I$19,$J$19,IF(D2528=$I$20,$J$20,0)))</f>
        <v>3</v>
      </c>
    </row>
    <row r="2529" spans="3:10" x14ac:dyDescent="0.25">
      <c r="C2529" s="21" t="s">
        <v>183</v>
      </c>
      <c r="D2529" s="59" t="s">
        <v>186</v>
      </c>
      <c r="E2529" s="1">
        <f>IF(D2529=$I$18,$J$18,IF(D2529=$I$19,$J$19,IF(D2529=$I$20,$J$20,0)))</f>
        <v>3</v>
      </c>
    </row>
    <row r="2530" spans="3:10" x14ac:dyDescent="0.25">
      <c r="C2530" s="21" t="s">
        <v>185</v>
      </c>
      <c r="D2530" s="59" t="s">
        <v>186</v>
      </c>
      <c r="E2530" s="1">
        <f>IF(D2530=$I$18,$J$18,IF(D2530=$I$19,$J$19,IF(D2530=$I$20,$J$20,0)))</f>
        <v>3</v>
      </c>
    </row>
    <row r="2531" spans="3:10" x14ac:dyDescent="0.25">
      <c r="C2531" s="21" t="s">
        <v>189</v>
      </c>
      <c r="D2531" s="59" t="s">
        <v>186</v>
      </c>
      <c r="E2531" s="1">
        <f>IF(D2531=$I$18,$J$18,IF(D2531=$I$19,$J$19,IF(D2531=$I$20,$J$20,0)))</f>
        <v>3</v>
      </c>
    </row>
    <row r="2532" spans="3:10" x14ac:dyDescent="0.25">
      <c r="C2532" s="21" t="s">
        <v>192</v>
      </c>
      <c r="D2532" s="59" t="s">
        <v>224</v>
      </c>
      <c r="E2532" s="1">
        <f>IF(D2532=$I$30,$J$30,IF(D2532=$I$31,$J$31,IF(D2532=$I$32,$J$32,0)))</f>
        <v>3</v>
      </c>
    </row>
    <row r="2533" spans="3:10" x14ac:dyDescent="0.25">
      <c r="C2533" s="21" t="s">
        <v>194</v>
      </c>
      <c r="D2533" s="59" t="s">
        <v>195</v>
      </c>
      <c r="E2533" s="1">
        <f>IF(D2533=$L$30,$M$30,IF(D2533=$L$31,$M$31,IF(D2533=$L$32,$M$32,0)))</f>
        <v>1</v>
      </c>
      <c r="F2533" s="1" t="s">
        <v>373</v>
      </c>
    </row>
    <row r="2534" spans="3:10" x14ac:dyDescent="0.25">
      <c r="C2534" s="21" t="s">
        <v>198</v>
      </c>
      <c r="D2534" s="59" t="s">
        <v>195</v>
      </c>
      <c r="E2534" s="1">
        <f>IF(D2534=$L$30,$M$30,IF(D2534=$L$31,$M$31,IF(D2534=$L$32,$M$32,0)))</f>
        <v>1</v>
      </c>
    </row>
    <row r="2535" spans="3:10" x14ac:dyDescent="0.25">
      <c r="C2535" s="21" t="s">
        <v>200</v>
      </c>
      <c r="D2535" s="59" t="s">
        <v>201</v>
      </c>
      <c r="E2535" s="1">
        <f>IF(D2535=$I$23,$J$23,IF(D2535=$I$24,$J$24,IF(D2535=$I$25,$J$25,IF(D2535=$I$26,$J$26,IF(D2535=$I$27,$J$27,0)))))</f>
        <v>1</v>
      </c>
      <c r="F2535" s="1" t="s">
        <v>347</v>
      </c>
    </row>
    <row r="2536" spans="3:10" x14ac:dyDescent="0.25">
      <c r="C2536" s="21" t="s">
        <v>203</v>
      </c>
      <c r="D2536" s="59" t="s">
        <v>184</v>
      </c>
      <c r="E2536" s="1">
        <f>IF(D2536=$L$13,$M$13,IF(D2536=$L$14,$M$14,IF(D2536=$L$15,$M$15,0)))</f>
        <v>1</v>
      </c>
    </row>
    <row r="2537" spans="3:10" x14ac:dyDescent="0.25">
      <c r="C2537" s="21" t="s">
        <v>206</v>
      </c>
      <c r="D2537" s="59" t="s">
        <v>176</v>
      </c>
      <c r="E2537" s="1">
        <f>IF(D2537=$L$8,$M$8,IF(D2537=$L$9,$M$9,IF(D2537=$L$10,$M$10,0)))</f>
        <v>5</v>
      </c>
    </row>
    <row r="2538" spans="3:10" x14ac:dyDescent="0.25">
      <c r="C2538" s="21" t="s">
        <v>207</v>
      </c>
      <c r="D2538" s="59" t="s">
        <v>205</v>
      </c>
      <c r="E2538" s="1">
        <f>IF(D2538=$L$18,$M$18,IF(D2538=$L$19,$M$19,IF(D2538=$L$20,$M$20,0)))</f>
        <v>5</v>
      </c>
    </row>
    <row r="2539" spans="3:10" x14ac:dyDescent="0.25">
      <c r="C2539" s="21" t="s">
        <v>210</v>
      </c>
      <c r="D2539" s="59" t="s">
        <v>211</v>
      </c>
      <c r="E2539" s="1">
        <f>IF(D2539=$L$23,$M$23,IF(D2539=$L$24,$M$24,IF(D2539=$L$25,$M$25,0)))</f>
        <v>3</v>
      </c>
      <c r="I2539" s="1" t="s">
        <v>374</v>
      </c>
    </row>
    <row r="2540" spans="3:10" x14ac:dyDescent="0.25">
      <c r="J2540" s="1" t="s">
        <v>375</v>
      </c>
    </row>
    <row r="2541" spans="3:10" x14ac:dyDescent="0.25">
      <c r="I2541" s="1">
        <f>15/0.002</f>
        <v>7500</v>
      </c>
    </row>
    <row r="2542" spans="3:10" x14ac:dyDescent="0.25">
      <c r="E2542" s="39" t="s">
        <v>217</v>
      </c>
      <c r="F2542" s="1" t="s">
        <v>218</v>
      </c>
      <c r="J2542" s="1" t="s">
        <v>376</v>
      </c>
    </row>
    <row r="2543" spans="3:10" x14ac:dyDescent="0.25">
      <c r="C2543" s="26" t="s">
        <v>25</v>
      </c>
      <c r="D2543" s="161">
        <f>IF(AND(E2527=0,E2528=0,E2529=0,E2530=0,E2531=0),0,E2527*5*(AVERAGE(E2528:E2531)))</f>
        <v>15</v>
      </c>
      <c r="E2543" s="162">
        <f>IF(D2543=0,0,IF(D2543&lt;'Integration Inputs'!$D$76,'Integration Inputs'!$C$91*SUM('Integration Inputs'!$C$63:$H$63),IF(D2543&lt;'Integration Inputs'!$F$76,'Integration Inputs'!$D$91*SUM('Integration Inputs'!$C$63:$H$63),'Integration Inputs'!$E$91*SUM('Integration Inputs'!C$63:H$63))))</f>
        <v>12.651149969844976</v>
      </c>
      <c r="F2543" s="163">
        <f>E2543*D2556*D2557</f>
        <v>0</v>
      </c>
    </row>
    <row r="2544" spans="3:10" x14ac:dyDescent="0.25">
      <c r="C2544" s="1" t="s">
        <v>26</v>
      </c>
      <c r="D2544" s="164">
        <f>IF(AND(E2527=0,E2528=0,E2535=0),0,E2527*E2535*(AVERAGE(E2528:E2531)))</f>
        <v>3</v>
      </c>
      <c r="E2544" s="162">
        <f>IF(D2544=0,0,IF(D2544&lt;'Integration Inputs'!$D$77,'Integration Inputs'!$C$91*SUM('Integration Inputs'!$C$64:$H$64),IF(D2544&lt;'Integration Inputs'!$F$77,'Integration Inputs'!$D$91*SUM('Integration Inputs'!$C$64:$H$64),'Integration Inputs'!$E$91*SUM('Integration Inputs'!$C$64:$H$64))))</f>
        <v>3.2914642966260312</v>
      </c>
      <c r="F2544" s="162">
        <f>E2544*D2556*D2557</f>
        <v>0</v>
      </c>
      <c r="J2544" s="1" t="s">
        <v>377</v>
      </c>
    </row>
    <row r="2545" spans="2:7" x14ac:dyDescent="0.25">
      <c r="C2545" s="1" t="s">
        <v>27</v>
      </c>
      <c r="D2545" s="164">
        <f>IF(AND(E2526=0,E2528=0,E2529=0,E2530=0,E2531=0,E2532=0,,E2535=0),0,(AVERAGE(E2528:E2531)*((E2532+E2535)/2)*E2526))</f>
        <v>6</v>
      </c>
      <c r="E2545" s="162">
        <f>IF(D2545=0,0,IF(D2545&lt;'Integration Inputs'!$D$78,'Integration Inputs'!$C$91*SUM('Integration Inputs'!$C$65:$H$65),IF(D2545&lt;'Integration Inputs'!$F$78,'Integration Inputs'!$D$91*SUM('Integration Inputs'!$C$65:$H$65),'Integration Inputs'!$E$91*SUM('Integration Inputs'!$C$65:$H$65))))</f>
        <v>0.85186978454503848</v>
      </c>
      <c r="F2545" s="162">
        <f>E2545*D2556*D2557</f>
        <v>0</v>
      </c>
    </row>
    <row r="2546" spans="2:7" x14ac:dyDescent="0.25">
      <c r="C2546" s="1" t="s">
        <v>28</v>
      </c>
      <c r="D2546" s="164">
        <f>IF(E2534=0,0,E2534)</f>
        <v>1</v>
      </c>
      <c r="E2546" s="162">
        <f>IF(D2546=0,0,IF(D2546&lt;'Integration Inputs'!$D$79,'Integration Inputs'!$C$91*SUM('Integration Inputs'!$C$66:$H$66),IF(D2546&lt;'Integration Inputs'!$F$79,'Integration Inputs'!$D$91*SUM('Integration Inputs'!$C$66:$H$66),'Integration Inputs'!$E$91*SUM('Integration Inputs'!$C$66:$H$66))))</f>
        <v>0.97276634097392756</v>
      </c>
      <c r="F2546" s="162">
        <f>E2546*D2556*D2557</f>
        <v>0</v>
      </c>
    </row>
    <row r="2547" spans="2:7" x14ac:dyDescent="0.25">
      <c r="C2547" s="1" t="s">
        <v>29</v>
      </c>
      <c r="D2547" s="164">
        <f>IF(AND(E2537=0,E2533=0),0,E2537*E2533)</f>
        <v>5</v>
      </c>
      <c r="E2547" s="162">
        <f>IF(D2547=0,0,IF(D2547&lt;'Integration Inputs'!$D$80,'Integration Inputs'!$C$91*SUM('Integration Inputs'!$C$67:$H$67),IF(D2547&lt;'Integration Inputs'!$F$80,'Integration Inputs'!$D$91*SUM('Integration Inputs'!$C$67:$H$67),'Integration Inputs'!$E$91*SUM('Integration Inputs'!$C$67:$H$67))))</f>
        <v>0</v>
      </c>
      <c r="F2547" s="162">
        <f>E2547*D2556*D2557</f>
        <v>0</v>
      </c>
    </row>
    <row r="2548" spans="2:7" x14ac:dyDescent="0.25">
      <c r="C2548" s="1" t="s">
        <v>30</v>
      </c>
      <c r="D2548" s="164">
        <f>IF(AND(E2532=0,E2535=0,E2536=0),0,E2536*((E2532+E2535)/2)*3)</f>
        <v>6</v>
      </c>
      <c r="E2548" s="162">
        <f>IF(D2548=0,0,IF(D2548&lt;'Integration Inputs'!$D$81,'Integration Inputs'!$C$91*SUM('Integration Inputs'!$C$68:$H$68),IF(D2548&lt;'Integration Inputs'!$F$81,'Integration Inputs'!$D$91*SUM('Integration Inputs'!$C$68:$H$68),'Integration Inputs'!$E$91*SUM('Integration Inputs'!$C$68:$H$68))))</f>
        <v>0</v>
      </c>
      <c r="F2548" s="162">
        <f>E2548*D2556*D2557</f>
        <v>0</v>
      </c>
    </row>
    <row r="2549" spans="2:7" x14ac:dyDescent="0.25">
      <c r="C2549" s="1" t="s">
        <v>31</v>
      </c>
      <c r="D2549" s="164">
        <f>IF(AND(E2535=0,E2538=0),0,E2538*E2535*3)</f>
        <v>15</v>
      </c>
      <c r="E2549" s="162">
        <f>IF(D2549=0,0,IF(D2549&lt;'Integration Inputs'!$D$82,'Integration Inputs'!$C$91*SUM('Integration Inputs'!$C$69:$H$69),IF(D2549&lt;'Integration Inputs'!$F$82,'Integration Inputs'!$D$91*SUM('Integration Inputs'!$C$69:$H$69),'Integration Inputs'!$E$91*SUM('Integration Inputs'!$C$69:$H$69))))</f>
        <v>0</v>
      </c>
      <c r="F2549" s="162">
        <f>E2549*D2556*D2557</f>
        <v>0</v>
      </c>
    </row>
    <row r="2550" spans="2:7" x14ac:dyDescent="0.25">
      <c r="C2550" s="39" t="s">
        <v>32</v>
      </c>
      <c r="D2550" s="168">
        <f>IF(AND(E2535=0,E2539=0),0,(E2539*E2535*5))</f>
        <v>15</v>
      </c>
      <c r="E2550" s="169">
        <f>IF(D2550=0,0,IF(D2550&lt;'Integration Inputs'!$D$83,'Integration Inputs'!$C$91*SUM('Integration Inputs'!$C$70:$H$70),IF(D2550&lt;'Integration Inputs'!$F$83,'Integration Inputs'!$D$91*SUM('Integration Inputs'!$C$70:$H$70),'Integration Inputs'!$E$91*SUM('Integration Inputs'!$C$70:$H$70))))</f>
        <v>0</v>
      </c>
      <c r="F2550" s="169">
        <f>E2550*D2556*D2557</f>
        <v>0</v>
      </c>
    </row>
    <row r="2551" spans="2:7" x14ac:dyDescent="0.25">
      <c r="C2551" s="1" t="s">
        <v>40</v>
      </c>
      <c r="D2551" s="164">
        <f>SUM(D2543:D2544)</f>
        <v>18</v>
      </c>
      <c r="E2551" s="162">
        <f>SUM(E2543:E2544)</f>
        <v>15.942614266471008</v>
      </c>
      <c r="F2551" s="162">
        <f>SUM(F2543:F2544)</f>
        <v>0</v>
      </c>
    </row>
    <row r="2552" spans="2:7" x14ac:dyDescent="0.25">
      <c r="C2552" s="1" t="s">
        <v>41</v>
      </c>
      <c r="D2552" s="164">
        <f>SUM(D2545:D2546)</f>
        <v>7</v>
      </c>
      <c r="E2552" s="162">
        <f>SUM(E2545:E2546)</f>
        <v>1.824636125518966</v>
      </c>
      <c r="F2552" s="162">
        <f>SUM(F2545:F2546)</f>
        <v>0</v>
      </c>
    </row>
    <row r="2553" spans="2:7" x14ac:dyDescent="0.25">
      <c r="C2553" s="39" t="s">
        <v>42</v>
      </c>
      <c r="D2553" s="168">
        <f>SUM(D2547:D2550)</f>
        <v>41</v>
      </c>
      <c r="E2553" s="169">
        <f>SUM(E2547:E2550)</f>
        <v>0</v>
      </c>
      <c r="F2553" s="169">
        <f>SUM(F2547:F2550)</f>
        <v>0</v>
      </c>
    </row>
    <row r="2554" spans="2:7" x14ac:dyDescent="0.25">
      <c r="D2554" s="164"/>
      <c r="E2554" s="162">
        <f>SUM(E2543:E2550)</f>
        <v>17.767250391989972</v>
      </c>
      <c r="F2554" s="162">
        <f>SUM(F2543:F2550)</f>
        <v>0</v>
      </c>
    </row>
    <row r="2555" spans="2:7" ht="15.6" x14ac:dyDescent="0.3">
      <c r="C2555" s="171" t="s">
        <v>43</v>
      </c>
      <c r="D2555" s="172">
        <f>(AVERAGE(E2528:E2531)*((E2527*5)+(E2527*E2535))+((AVERAGE(E2528:E2531)*((E2532+E2535)/2)*E2526)+(E2534))+((E2537*E2533)+(E2536*((E2532+E2535)/2)*3)+(E2538*E2535*3)+(E2539*E2535*5)))/3</f>
        <v>22</v>
      </c>
    </row>
    <row r="2556" spans="2:7" ht="14.4" x14ac:dyDescent="0.3">
      <c r="C2556" s="21" t="s">
        <v>228</v>
      </c>
      <c r="D2556" s="179"/>
    </row>
    <row r="2557" spans="2:7" x14ac:dyDescent="0.25">
      <c r="C2557" s="21" t="s">
        <v>229</v>
      </c>
      <c r="D2557" s="185"/>
    </row>
    <row r="2558" spans="2:7" ht="15.6" x14ac:dyDescent="0.3">
      <c r="C2558" s="171" t="s">
        <v>230</v>
      </c>
      <c r="D2558" s="172">
        <f>D2555*D2556*D2557</f>
        <v>0</v>
      </c>
      <c r="E2558" s="176">
        <f>SUM(F2543:F2550)</f>
        <v>0</v>
      </c>
      <c r="F2558" s="25" t="s">
        <v>231</v>
      </c>
    </row>
    <row r="2560" spans="2:7" x14ac:dyDescent="0.25">
      <c r="B2560" s="1" t="str">
        <f>LEFT(B2523,2)+1&amp;")."</f>
        <v>70).</v>
      </c>
      <c r="C2560" s="149"/>
      <c r="D2560" s="149"/>
      <c r="E2560" s="149"/>
      <c r="F2560" s="149"/>
      <c r="G2560" s="149"/>
    </row>
    <row r="2561" spans="3:7" x14ac:dyDescent="0.25">
      <c r="C2561" s="152" t="s">
        <v>164</v>
      </c>
      <c r="D2561" s="152"/>
      <c r="E2561" s="153"/>
      <c r="F2561" s="153"/>
      <c r="G2561" s="153"/>
    </row>
    <row r="2562" spans="3:7" ht="17.399999999999999" x14ac:dyDescent="0.3">
      <c r="C2562" s="26" t="s">
        <v>170</v>
      </c>
      <c r="D2562" s="156" t="s">
        <v>378</v>
      </c>
      <c r="E2562" s="187" t="s">
        <v>379</v>
      </c>
    </row>
    <row r="2563" spans="3:7" x14ac:dyDescent="0.25">
      <c r="C2563" s="21" t="s">
        <v>174</v>
      </c>
      <c r="D2563" s="59" t="s">
        <v>168</v>
      </c>
      <c r="E2563" s="1">
        <f>IF(D2563=$I$8,$J$8,IF(D2563=$I$9,$J$9,IF(D2563=$I$10,$J$10,0)))</f>
        <v>1</v>
      </c>
    </row>
    <row r="2564" spans="3:7" x14ac:dyDescent="0.25">
      <c r="C2564" s="21" t="s">
        <v>177</v>
      </c>
      <c r="D2564" s="59" t="s">
        <v>178</v>
      </c>
      <c r="E2564" s="1">
        <f>IF(D2564=$I$13,$J$13,IF(D2564=$I$14,$J$14,IF(D2564=$I$15,$J$15,0)))</f>
        <v>1</v>
      </c>
    </row>
    <row r="2565" spans="3:7" x14ac:dyDescent="0.25">
      <c r="C2565" s="21" t="s">
        <v>179</v>
      </c>
      <c r="D2565" s="59" t="s">
        <v>186</v>
      </c>
      <c r="E2565" s="1">
        <f>IF(D2565=$I$18,$J$18,IF(D2565=$I$19,$J$19,IF(D2565=$I$20,$J$20,0)))</f>
        <v>3</v>
      </c>
    </row>
    <row r="2566" spans="3:7" x14ac:dyDescent="0.25">
      <c r="C2566" s="21" t="s">
        <v>183</v>
      </c>
      <c r="D2566" s="59" t="s">
        <v>186</v>
      </c>
      <c r="E2566" s="1">
        <f>IF(D2566=$I$18,$J$18,IF(D2566=$I$19,$J$19,IF(D2566=$I$20,$J$20,0)))</f>
        <v>3</v>
      </c>
    </row>
    <row r="2567" spans="3:7" x14ac:dyDescent="0.25">
      <c r="C2567" s="21" t="s">
        <v>185</v>
      </c>
      <c r="D2567" s="59" t="s">
        <v>186</v>
      </c>
      <c r="E2567" s="1">
        <f>IF(D2567=$I$18,$J$18,IF(D2567=$I$19,$J$19,IF(D2567=$I$20,$J$20,0)))</f>
        <v>3</v>
      </c>
    </row>
    <row r="2568" spans="3:7" x14ac:dyDescent="0.25">
      <c r="C2568" s="21" t="s">
        <v>189</v>
      </c>
      <c r="D2568" s="59" t="s">
        <v>180</v>
      </c>
      <c r="E2568" s="1">
        <f>IF(D2568=$I$18,$J$18,IF(D2568=$I$19,$J$19,IF(D2568=$I$20,$J$20,0)))</f>
        <v>1</v>
      </c>
    </row>
    <row r="2569" spans="3:7" x14ac:dyDescent="0.25">
      <c r="C2569" s="21" t="s">
        <v>192</v>
      </c>
      <c r="D2569" s="59" t="s">
        <v>193</v>
      </c>
      <c r="E2569" s="1">
        <f>IF(D2569=$I$30,$J$30,IF(D2569=$I$31,$J$31,IF(D2569=$I$32,$J$32,0)))</f>
        <v>1</v>
      </c>
    </row>
    <row r="2570" spans="3:7" x14ac:dyDescent="0.25">
      <c r="C2570" s="21" t="s">
        <v>194</v>
      </c>
      <c r="D2570" s="59" t="s">
        <v>195</v>
      </c>
      <c r="E2570" s="1">
        <f>IF(D2570=$L$30,$M$30,IF(D2570=$L$31,$M$31,IF(D2570=$L$32,$M$32,0)))</f>
        <v>1</v>
      </c>
      <c r="F2570" s="1" t="s">
        <v>373</v>
      </c>
    </row>
    <row r="2571" spans="3:7" x14ac:dyDescent="0.25">
      <c r="C2571" s="21" t="s">
        <v>198</v>
      </c>
      <c r="D2571" s="59" t="s">
        <v>195</v>
      </c>
      <c r="E2571" s="1">
        <f>IF(D2571=$L$30,$M$30,IF(D2571=$L$31,$M$31,IF(D2571=$L$32,$M$32,0)))</f>
        <v>1</v>
      </c>
    </row>
    <row r="2572" spans="3:7" x14ac:dyDescent="0.25">
      <c r="C2572" s="21" t="s">
        <v>200</v>
      </c>
      <c r="D2572" s="59" t="s">
        <v>201</v>
      </c>
      <c r="E2572" s="1">
        <f>IF(D2572=$I$23,$J$23,IF(D2572=$I$24,$J$24,IF(D2572=$I$25,$J$25,IF(D2572=$I$26,$J$26,IF(D2572=$I$27,$J$27,0)))))</f>
        <v>1</v>
      </c>
    </row>
    <row r="2573" spans="3:7" x14ac:dyDescent="0.25">
      <c r="C2573" s="21" t="s">
        <v>203</v>
      </c>
      <c r="D2573" s="59" t="s">
        <v>184</v>
      </c>
      <c r="E2573" s="1">
        <f>IF(D2573=$L$13,$M$13,IF(D2573=$L$14,$M$14,IF(D2573=$L$15,$M$15,0)))</f>
        <v>1</v>
      </c>
    </row>
    <row r="2574" spans="3:7" x14ac:dyDescent="0.25">
      <c r="C2574" s="21" t="s">
        <v>206</v>
      </c>
      <c r="D2574" s="59" t="s">
        <v>176</v>
      </c>
      <c r="E2574" s="1">
        <f>IF(D2574=$L$8,$M$8,IF(D2574=$L$9,$M$9,IF(D2574=$L$10,$M$10,0)))</f>
        <v>5</v>
      </c>
    </row>
    <row r="2575" spans="3:7" x14ac:dyDescent="0.25">
      <c r="C2575" s="21" t="s">
        <v>207</v>
      </c>
      <c r="D2575" s="59" t="s">
        <v>205</v>
      </c>
      <c r="E2575" s="1">
        <f>IF(D2575=$L$18,$M$18,IF(D2575=$L$19,$M$19,IF(D2575=$L$20,$M$20,0)))</f>
        <v>5</v>
      </c>
    </row>
    <row r="2576" spans="3:7" x14ac:dyDescent="0.25">
      <c r="C2576" s="21" t="s">
        <v>210</v>
      </c>
      <c r="D2576" s="59" t="s">
        <v>211</v>
      </c>
      <c r="E2576" s="1">
        <f>IF(D2576=$L$23,$M$23,IF(D2576=$L$24,$M$24,IF(D2576=$L$25,$M$25,0)))</f>
        <v>3</v>
      </c>
      <c r="G2576" s="1">
        <f>1.675/(17/1000)</f>
        <v>98.529411764705884</v>
      </c>
    </row>
    <row r="2579" spans="3:11" x14ac:dyDescent="0.25">
      <c r="E2579" s="39" t="s">
        <v>217</v>
      </c>
      <c r="F2579" s="1" t="s">
        <v>218</v>
      </c>
      <c r="K2579" s="1" t="s">
        <v>380</v>
      </c>
    </row>
    <row r="2580" spans="3:11" x14ac:dyDescent="0.25">
      <c r="C2580" s="26" t="s">
        <v>25</v>
      </c>
      <c r="D2580" s="161">
        <f>IF(AND(E2564=0,E2565=0,E2566=0,E2567=0,E2568=0),0,E2564*5*(AVERAGE(E2565:E2568)))</f>
        <v>12.5</v>
      </c>
      <c r="E2580" s="162">
        <f>IF(D2580=0,0,IF(D2580&lt;'Integration Inputs'!$D$76,'Integration Inputs'!$C$91*SUM('Integration Inputs'!$C$63:$H$63),IF(D2580&lt;'Integration Inputs'!$F$76,'Integration Inputs'!$D$91*SUM('Integration Inputs'!$C$63:$H$63),'Integration Inputs'!$E$91*SUM('Integration Inputs'!C$63:H$63))))</f>
        <v>12.651149969844976</v>
      </c>
      <c r="F2580" s="163">
        <f>E2580*D2593*D2594</f>
        <v>0</v>
      </c>
    </row>
    <row r="2581" spans="3:11" x14ac:dyDescent="0.25">
      <c r="C2581" s="1" t="s">
        <v>26</v>
      </c>
      <c r="D2581" s="164">
        <f>IF(AND(E2564=0,E2565=0,E2572=0),0,E2564*E2572*(AVERAGE(E2565:E2568)))</f>
        <v>2.5</v>
      </c>
      <c r="E2581" s="162">
        <f>IF(D2581=0,0,IF(D2581&lt;'Integration Inputs'!$D$77,'Integration Inputs'!$C$91*SUM('Integration Inputs'!$C$64:$H$64),IF(D2581&lt;'Integration Inputs'!$F$77,'Integration Inputs'!$D$91*SUM('Integration Inputs'!$C$64:$H$64),'Integration Inputs'!$E$91*SUM('Integration Inputs'!$C$64:$H$64))))</f>
        <v>3.2914642966260312</v>
      </c>
      <c r="F2581" s="162">
        <f>E2581*D2593*D2594</f>
        <v>0</v>
      </c>
    </row>
    <row r="2582" spans="3:11" x14ac:dyDescent="0.25">
      <c r="C2582" s="1" t="s">
        <v>27</v>
      </c>
      <c r="D2582" s="164">
        <f>IF(AND(E2563=0,E2565=0,E2566=0,E2567=0,E2568=0,E2569=0,,E2572=0),0,(AVERAGE(E2565:E2568)*((E2569+E2572)/2)*E2563))</f>
        <v>2.5</v>
      </c>
      <c r="E2582" s="162">
        <f>IF(D2582=0,0,IF(D2582&lt;'Integration Inputs'!$D$78,'Integration Inputs'!$C$91*SUM('Integration Inputs'!$C$65:$H$65),IF(D2582&lt;'Integration Inputs'!$F$78,'Integration Inputs'!$D$91*SUM('Integration Inputs'!$C$65:$H$65),'Integration Inputs'!$E$91*SUM('Integration Inputs'!$C$65:$H$65))))</f>
        <v>0.85186978454503848</v>
      </c>
      <c r="F2582" s="162">
        <f>E2582*D2593*D2594</f>
        <v>0</v>
      </c>
    </row>
    <row r="2583" spans="3:11" x14ac:dyDescent="0.25">
      <c r="C2583" s="1" t="s">
        <v>28</v>
      </c>
      <c r="D2583" s="164">
        <f>IF(E2571=0,0,E2571)</f>
        <v>1</v>
      </c>
      <c r="E2583" s="162">
        <f>IF(D2583=0,0,IF(D2583&lt;'Integration Inputs'!$D$79,'Integration Inputs'!$C$91*SUM('Integration Inputs'!$C$66:$H$66),IF(D2583&lt;'Integration Inputs'!$F$79,'Integration Inputs'!$D$91*SUM('Integration Inputs'!$C$66:$H$66),'Integration Inputs'!$E$91*SUM('Integration Inputs'!$C$66:$H$66))))</f>
        <v>0.97276634097392756</v>
      </c>
      <c r="F2583" s="162">
        <f>E2583*D2593*D2594</f>
        <v>0</v>
      </c>
    </row>
    <row r="2584" spans="3:11" x14ac:dyDescent="0.25">
      <c r="C2584" s="1" t="s">
        <v>29</v>
      </c>
      <c r="D2584" s="164">
        <f>IF(AND(E2574=0,E2570=0),0,E2574*E2570)</f>
        <v>5</v>
      </c>
      <c r="E2584" s="162">
        <f>IF(D2584=0,0,IF(D2584&lt;'Integration Inputs'!$D$80,'Integration Inputs'!$C$91*SUM('Integration Inputs'!$C$67:$H$67),IF(D2584&lt;'Integration Inputs'!$F$80,'Integration Inputs'!$D$91*SUM('Integration Inputs'!$C$67:$H$67),'Integration Inputs'!$E$91*SUM('Integration Inputs'!$C$67:$H$67))))</f>
        <v>0</v>
      </c>
      <c r="F2584" s="162">
        <f>E2584*D2593*D2594</f>
        <v>0</v>
      </c>
    </row>
    <row r="2585" spans="3:11" x14ac:dyDescent="0.25">
      <c r="C2585" s="1" t="s">
        <v>30</v>
      </c>
      <c r="D2585" s="164">
        <f>IF(AND(E2569=0,E2572=0,E2573=0),0,E2573*((E2569+E2572)/2)*3)</f>
        <v>3</v>
      </c>
      <c r="E2585" s="162">
        <f>IF(D2585=0,0,IF(D2585&lt;'Integration Inputs'!$D$81,'Integration Inputs'!$C$91*SUM('Integration Inputs'!$C$68:$H$68),IF(D2585&lt;'Integration Inputs'!$F$81,'Integration Inputs'!$D$91*SUM('Integration Inputs'!$C$68:$H$68),'Integration Inputs'!$E$91*SUM('Integration Inputs'!$C$68:$H$68))))</f>
        <v>0</v>
      </c>
      <c r="F2585" s="162">
        <f>E2585*D2593*D2594</f>
        <v>0</v>
      </c>
    </row>
    <row r="2586" spans="3:11" x14ac:dyDescent="0.25">
      <c r="C2586" s="1" t="s">
        <v>31</v>
      </c>
      <c r="D2586" s="164">
        <f>IF(AND(E2572=0,E2575=0),0,E2575*E2572*3)</f>
        <v>15</v>
      </c>
      <c r="E2586" s="162">
        <f>IF(D2586=0,0,IF(D2586&lt;'Integration Inputs'!$D$82,'Integration Inputs'!$C$91*SUM('Integration Inputs'!$C$69:$H$69),IF(D2586&lt;'Integration Inputs'!$F$82,'Integration Inputs'!$D$91*SUM('Integration Inputs'!$C$69:$H$69),'Integration Inputs'!$E$91*SUM('Integration Inputs'!$C$69:$H$69))))</f>
        <v>0</v>
      </c>
      <c r="F2586" s="162">
        <f>E2586*D2593*D2594</f>
        <v>0</v>
      </c>
    </row>
    <row r="2587" spans="3:11" x14ac:dyDescent="0.25">
      <c r="C2587" s="39" t="s">
        <v>32</v>
      </c>
      <c r="D2587" s="168">
        <f>IF(AND(E2572=0,E2576=0),0,(E2576*E2572*5))</f>
        <v>15</v>
      </c>
      <c r="E2587" s="169">
        <f>IF(D2587=0,0,IF(D2587&lt;'Integration Inputs'!$D$83,'Integration Inputs'!$C$91*SUM('Integration Inputs'!$C$70:$H$70),IF(D2587&lt;'Integration Inputs'!$F$83,'Integration Inputs'!$D$91*SUM('Integration Inputs'!$C$70:$H$70),'Integration Inputs'!$E$91*SUM('Integration Inputs'!$C$70:$H$70))))</f>
        <v>0</v>
      </c>
      <c r="F2587" s="169">
        <f>E2587*D2593*D2594</f>
        <v>0</v>
      </c>
    </row>
    <row r="2588" spans="3:11" x14ac:dyDescent="0.25">
      <c r="C2588" s="1" t="s">
        <v>40</v>
      </c>
      <c r="D2588" s="164">
        <f>SUM(D2580:D2581)</f>
        <v>15</v>
      </c>
      <c r="E2588" s="162">
        <f>SUM(E2580:E2581)</f>
        <v>15.942614266471008</v>
      </c>
      <c r="F2588" s="162">
        <f>SUM(F2580:F2581)</f>
        <v>0</v>
      </c>
    </row>
    <row r="2589" spans="3:11" x14ac:dyDescent="0.25">
      <c r="C2589" s="1" t="s">
        <v>41</v>
      </c>
      <c r="D2589" s="164">
        <f>SUM(D2582:D2583)</f>
        <v>3.5</v>
      </c>
      <c r="E2589" s="162">
        <f>SUM(E2582:E2583)</f>
        <v>1.824636125518966</v>
      </c>
      <c r="F2589" s="162">
        <f>SUM(F2582:F2583)</f>
        <v>0</v>
      </c>
    </row>
    <row r="2590" spans="3:11" x14ac:dyDescent="0.25">
      <c r="C2590" s="39" t="s">
        <v>42</v>
      </c>
      <c r="D2590" s="168">
        <f>SUM(D2584:D2587)</f>
        <v>38</v>
      </c>
      <c r="E2590" s="169">
        <f>SUM(E2584:E2587)</f>
        <v>0</v>
      </c>
      <c r="F2590" s="169">
        <f>SUM(F2584:F2587)</f>
        <v>0</v>
      </c>
    </row>
    <row r="2591" spans="3:11" x14ac:dyDescent="0.25">
      <c r="D2591" s="164"/>
      <c r="E2591" s="162">
        <f>SUM(E2580:E2587)</f>
        <v>17.767250391989972</v>
      </c>
      <c r="F2591" s="162">
        <f>SUM(F2580:F2587)</f>
        <v>0</v>
      </c>
    </row>
    <row r="2592" spans="3:11" ht="15.6" x14ac:dyDescent="0.3">
      <c r="C2592" s="171" t="s">
        <v>43</v>
      </c>
      <c r="D2592" s="172">
        <f>(AVERAGE(E2565:E2568)*((E2564*5)+(E2564*E2572))+((AVERAGE(E2565:E2568)*((E2569+E2572)/2)*E2563)+(E2571))+((E2574*E2570)+(E2573*((E2569+E2572)/2)*3)+(E2575*E2572*3)+(E2576*E2572*5)))/3</f>
        <v>18.833333333333332</v>
      </c>
    </row>
    <row r="2593" spans="2:7" ht="14.4" x14ac:dyDescent="0.3">
      <c r="C2593" s="21" t="s">
        <v>228</v>
      </c>
      <c r="D2593" s="179"/>
    </row>
    <row r="2594" spans="2:7" x14ac:dyDescent="0.25">
      <c r="C2594" s="21" t="s">
        <v>229</v>
      </c>
      <c r="D2594" s="185"/>
    </row>
    <row r="2595" spans="2:7" ht="15.6" x14ac:dyDescent="0.3">
      <c r="C2595" s="171" t="s">
        <v>230</v>
      </c>
      <c r="D2595" s="172">
        <f>D2592*D2593*D2594</f>
        <v>0</v>
      </c>
      <c r="E2595" s="176">
        <f>SUM(F2580:F2587)</f>
        <v>0</v>
      </c>
      <c r="F2595" s="25" t="s">
        <v>231</v>
      </c>
    </row>
    <row r="2597" spans="2:7" x14ac:dyDescent="0.25">
      <c r="B2597" s="1" t="str">
        <f>LEFT(B2560,2)+1&amp;")."</f>
        <v>71).</v>
      </c>
      <c r="C2597" s="149"/>
      <c r="D2597" s="149"/>
      <c r="E2597" s="149"/>
      <c r="F2597" s="149"/>
      <c r="G2597" s="149"/>
    </row>
    <row r="2598" spans="2:7" x14ac:dyDescent="0.25">
      <c r="C2598" s="152" t="s">
        <v>164</v>
      </c>
      <c r="D2598" s="152"/>
      <c r="E2598" s="153"/>
      <c r="F2598" s="153"/>
      <c r="G2598" s="153"/>
    </row>
    <row r="2599" spans="2:7" ht="17.399999999999999" x14ac:dyDescent="0.3">
      <c r="C2599" s="26" t="s">
        <v>170</v>
      </c>
      <c r="D2599" s="156" t="s">
        <v>381</v>
      </c>
      <c r="E2599" s="187" t="s">
        <v>382</v>
      </c>
    </row>
    <row r="2600" spans="2:7" x14ac:dyDescent="0.25">
      <c r="C2600" s="21" t="s">
        <v>174</v>
      </c>
      <c r="D2600" s="59" t="s">
        <v>168</v>
      </c>
      <c r="E2600" s="1">
        <f>IF(D2600=$I$8,$J$8,IF(D2600=$I$9,$J$9,IF(D2600=$I$10,$J$10,0)))</f>
        <v>1</v>
      </c>
    </row>
    <row r="2601" spans="2:7" x14ac:dyDescent="0.25">
      <c r="C2601" s="21" t="s">
        <v>177</v>
      </c>
      <c r="D2601" s="59" t="s">
        <v>178</v>
      </c>
      <c r="E2601" s="1">
        <f>IF(D2601=$I$13,$J$13,IF(D2601=$I$14,$J$14,IF(D2601=$I$15,$J$15,0)))</f>
        <v>1</v>
      </c>
    </row>
    <row r="2602" spans="2:7" x14ac:dyDescent="0.25">
      <c r="C2602" s="21" t="s">
        <v>179</v>
      </c>
      <c r="D2602" s="59" t="s">
        <v>204</v>
      </c>
      <c r="E2602" s="1">
        <f>IF(D2602=$I$18,$J$18,IF(D2602=$I$19,$J$19,IF(D2602=$I$20,$J$20,0)))</f>
        <v>5</v>
      </c>
    </row>
    <row r="2603" spans="2:7" x14ac:dyDescent="0.25">
      <c r="C2603" s="21" t="s">
        <v>183</v>
      </c>
      <c r="D2603" s="59" t="s">
        <v>204</v>
      </c>
      <c r="E2603" s="1">
        <f>IF(D2603=$I$18,$J$18,IF(D2603=$I$19,$J$19,IF(D2603=$I$20,$J$20,0)))</f>
        <v>5</v>
      </c>
    </row>
    <row r="2604" spans="2:7" x14ac:dyDescent="0.25">
      <c r="C2604" s="21" t="s">
        <v>185</v>
      </c>
      <c r="D2604" s="59" t="s">
        <v>186</v>
      </c>
      <c r="E2604" s="1">
        <f>IF(D2604=$I$18,$J$18,IF(D2604=$I$19,$J$19,IF(D2604=$I$20,$J$20,0)))</f>
        <v>3</v>
      </c>
    </row>
    <row r="2605" spans="2:7" x14ac:dyDescent="0.25">
      <c r="C2605" s="21" t="s">
        <v>189</v>
      </c>
      <c r="D2605" s="59" t="s">
        <v>180</v>
      </c>
      <c r="E2605" s="1">
        <f>IF(D2605=$I$18,$J$18,IF(D2605=$I$19,$J$19,IF(D2605=$I$20,$J$20,0)))</f>
        <v>1</v>
      </c>
    </row>
    <row r="2606" spans="2:7" x14ac:dyDescent="0.25">
      <c r="C2606" s="21" t="s">
        <v>192</v>
      </c>
      <c r="D2606" s="59" t="s">
        <v>193</v>
      </c>
      <c r="E2606" s="1">
        <f>IF(D2606=$I$30,$J$30,IF(D2606=$I$31,$J$31,IF(D2606=$I$32,$J$32,0)))</f>
        <v>1</v>
      </c>
    </row>
    <row r="2607" spans="2:7" x14ac:dyDescent="0.25">
      <c r="C2607" s="21" t="s">
        <v>194</v>
      </c>
      <c r="D2607" s="59" t="s">
        <v>225</v>
      </c>
      <c r="E2607" s="1">
        <f>IF(D2607=$L$30,$M$30,IF(D2607=$L$31,$M$31,IF(D2607=$L$32,$M$32,0)))</f>
        <v>3</v>
      </c>
    </row>
    <row r="2608" spans="2:7" x14ac:dyDescent="0.25">
      <c r="C2608" s="21" t="s">
        <v>198</v>
      </c>
      <c r="D2608" s="59" t="s">
        <v>195</v>
      </c>
      <c r="E2608" s="1">
        <f>IF(D2608=$L$30,$M$30,IF(D2608=$L$31,$M$31,IF(D2608=$L$32,$M$32,0)))</f>
        <v>1</v>
      </c>
    </row>
    <row r="2609" spans="3:6" x14ac:dyDescent="0.25">
      <c r="C2609" s="21" t="s">
        <v>200</v>
      </c>
      <c r="D2609" s="59" t="s">
        <v>201</v>
      </c>
      <c r="E2609" s="1">
        <f>IF(D2609=$I$23,$J$23,IF(D2609=$I$24,$J$24,IF(D2609=$I$25,$J$25,IF(D2609=$I$26,$J$26,IF(D2609=$I$27,$J$27,0)))))</f>
        <v>1</v>
      </c>
      <c r="F2609" s="1" t="s">
        <v>383</v>
      </c>
    </row>
    <row r="2610" spans="3:6" x14ac:dyDescent="0.25">
      <c r="C2610" s="21" t="s">
        <v>203</v>
      </c>
      <c r="D2610" s="59" t="s">
        <v>188</v>
      </c>
      <c r="E2610" s="1">
        <f>IF(D2610=$L$13,$M$13,IF(D2610=$L$14,$M$14,IF(D2610=$L$15,$M$15,0)))</f>
        <v>3</v>
      </c>
    </row>
    <row r="2611" spans="3:6" x14ac:dyDescent="0.25">
      <c r="C2611" s="21" t="s">
        <v>206</v>
      </c>
      <c r="D2611" s="59" t="s">
        <v>173</v>
      </c>
      <c r="E2611" s="1">
        <f>IF(D2611=$L$8,$M$8,IF(D2611=$L$9,$M$9,IF(D2611=$L$10,$M$10,0)))</f>
        <v>3</v>
      </c>
    </row>
    <row r="2612" spans="3:6" x14ac:dyDescent="0.25">
      <c r="C2612" s="21" t="s">
        <v>207</v>
      </c>
      <c r="D2612" s="59" t="s">
        <v>202</v>
      </c>
      <c r="E2612" s="1">
        <f>IF(D2612=$L$18,$M$18,IF(D2612=$L$19,$M$19,IF(D2612=$L$20,$M$20,0)))</f>
        <v>3</v>
      </c>
    </row>
    <row r="2613" spans="3:6" x14ac:dyDescent="0.25">
      <c r="C2613" s="21" t="s">
        <v>210</v>
      </c>
      <c r="D2613" s="59" t="s">
        <v>211</v>
      </c>
      <c r="E2613" s="1">
        <f>IF(D2613=$L$23,$M$23,IF(D2613=$L$24,$M$24,IF(D2613=$L$25,$M$25,0)))</f>
        <v>3</v>
      </c>
      <c r="F2613" s="1" t="s">
        <v>344</v>
      </c>
    </row>
    <row r="2616" spans="3:6" x14ac:dyDescent="0.25">
      <c r="E2616" s="39" t="s">
        <v>217</v>
      </c>
      <c r="F2616" s="1" t="s">
        <v>218</v>
      </c>
    </row>
    <row r="2617" spans="3:6" x14ac:dyDescent="0.25">
      <c r="C2617" s="26" t="s">
        <v>25</v>
      </c>
      <c r="D2617" s="161">
        <f>IF(AND(E2601=0,E2602=0,E2603=0,E2604=0,E2605=0),0,E2601*5*(AVERAGE(E2602:E2605)))</f>
        <v>17.5</v>
      </c>
      <c r="E2617" s="162">
        <f>IF(D2617=0,0,IF(D2617&lt;'Integration Inputs'!$D$76,'Integration Inputs'!$C$91*SUM('Integration Inputs'!$C$63:$H$63),IF(D2617&lt;'Integration Inputs'!$F$76,'Integration Inputs'!$D$91*SUM('Integration Inputs'!$C$63:$H$63),'Integration Inputs'!$E$91*SUM('Integration Inputs'!C$63:H$63))))</f>
        <v>12.651149969844976</v>
      </c>
      <c r="F2617" s="163">
        <f>E2617*D2630*D2631</f>
        <v>0</v>
      </c>
    </row>
    <row r="2618" spans="3:6" x14ac:dyDescent="0.25">
      <c r="C2618" s="1" t="s">
        <v>26</v>
      </c>
      <c r="D2618" s="164">
        <f>IF(AND(E2601=0,E2602=0,E2609=0),0,E2601*E2609*(AVERAGE(E2602:E2605)))</f>
        <v>3.5</v>
      </c>
      <c r="E2618" s="162">
        <f>IF(D2618=0,0,IF(D2618&lt;'Integration Inputs'!$D$77,'Integration Inputs'!$C$91*SUM('Integration Inputs'!$C$64:$H$64),IF(D2618&lt;'Integration Inputs'!$F$77,'Integration Inputs'!$D$91*SUM('Integration Inputs'!$C$64:$H$64),'Integration Inputs'!$E$91*SUM('Integration Inputs'!$C$64:$H$64))))</f>
        <v>3.2914642966260312</v>
      </c>
      <c r="F2618" s="162">
        <f>E2618*D2630*D2631</f>
        <v>0</v>
      </c>
    </row>
    <row r="2619" spans="3:6" x14ac:dyDescent="0.25">
      <c r="C2619" s="1" t="s">
        <v>27</v>
      </c>
      <c r="D2619" s="164">
        <f>IF(AND(E2600=0,E2602=0,E2603=0,E2604=0,E2605=0,E2606=0,,E2609=0),0,(AVERAGE(E2602:E2605)*((E2606+E2609)/2)*E2600))</f>
        <v>3.5</v>
      </c>
      <c r="E2619" s="162">
        <f>IF(D2619=0,0,IF(D2619&lt;'Integration Inputs'!$D$78,'Integration Inputs'!$C$91*SUM('Integration Inputs'!$C$65:$H$65),IF(D2619&lt;'Integration Inputs'!$F$78,'Integration Inputs'!$D$91*SUM('Integration Inputs'!$C$65:$H$65),'Integration Inputs'!$E$91*SUM('Integration Inputs'!$C$65:$H$65))))</f>
        <v>0.85186978454503848</v>
      </c>
      <c r="F2619" s="162">
        <f>E2619*D2630*D2631</f>
        <v>0</v>
      </c>
    </row>
    <row r="2620" spans="3:6" x14ac:dyDescent="0.25">
      <c r="C2620" s="1" t="s">
        <v>28</v>
      </c>
      <c r="D2620" s="164">
        <f>IF(E2608=0,0,E2608)</f>
        <v>1</v>
      </c>
      <c r="E2620" s="162">
        <f>IF(D2620=0,0,IF(D2620&lt;'Integration Inputs'!$D$79,'Integration Inputs'!$C$91*SUM('Integration Inputs'!$C$66:$H$66),IF(D2620&lt;'Integration Inputs'!$F$79,'Integration Inputs'!$D$91*SUM('Integration Inputs'!$C$66:$H$66),'Integration Inputs'!$E$91*SUM('Integration Inputs'!$C$66:$H$66))))</f>
        <v>0.97276634097392756</v>
      </c>
      <c r="F2620" s="162">
        <f>E2620*D2630*D2631</f>
        <v>0</v>
      </c>
    </row>
    <row r="2621" spans="3:6" x14ac:dyDescent="0.25">
      <c r="C2621" s="1" t="s">
        <v>29</v>
      </c>
      <c r="D2621" s="164">
        <f>IF(AND(E2611=0,E2607=0),0,E2611*E2607)</f>
        <v>9</v>
      </c>
      <c r="E2621" s="162">
        <f>IF(D2621=0,0,IF(D2621&lt;'Integration Inputs'!$D$80,'Integration Inputs'!$C$91*SUM('Integration Inputs'!$C$67:$H$67),IF(D2621&lt;'Integration Inputs'!$F$80,'Integration Inputs'!$D$91*SUM('Integration Inputs'!$C$67:$H$67),'Integration Inputs'!$E$91*SUM('Integration Inputs'!$C$67:$H$67))))</f>
        <v>0</v>
      </c>
      <c r="F2621" s="162">
        <f>E2621*D2630*D2631</f>
        <v>0</v>
      </c>
    </row>
    <row r="2622" spans="3:6" x14ac:dyDescent="0.25">
      <c r="C2622" s="1" t="s">
        <v>30</v>
      </c>
      <c r="D2622" s="164">
        <f>IF(AND(E2606=0,E2609=0,E2610=0),0,E2610*((E2606+E2609)/2)*3)</f>
        <v>9</v>
      </c>
      <c r="E2622" s="162">
        <f>IF(D2622=0,0,IF(D2622&lt;'Integration Inputs'!$D$81,'Integration Inputs'!$C$91*SUM('Integration Inputs'!$C$68:$H$68),IF(D2622&lt;'Integration Inputs'!$F$81,'Integration Inputs'!$D$91*SUM('Integration Inputs'!$C$68:$H$68),'Integration Inputs'!$E$91*SUM('Integration Inputs'!$C$68:$H$68))))</f>
        <v>0</v>
      </c>
      <c r="F2622" s="162">
        <f>E2622*D2630*D2631</f>
        <v>0</v>
      </c>
    </row>
    <row r="2623" spans="3:6" x14ac:dyDescent="0.25">
      <c r="C2623" s="1" t="s">
        <v>31</v>
      </c>
      <c r="D2623" s="164">
        <f>IF(AND(E2609=0,E2612=0),0,E2612*E2609*3)</f>
        <v>9</v>
      </c>
      <c r="E2623" s="162">
        <f>IF(D2623=0,0,IF(D2623&lt;'Integration Inputs'!$D$82,'Integration Inputs'!$C$91*SUM('Integration Inputs'!$C$69:$H$69),IF(D2623&lt;'Integration Inputs'!$F$82,'Integration Inputs'!$D$91*SUM('Integration Inputs'!$C$69:$H$69),'Integration Inputs'!$E$91*SUM('Integration Inputs'!$C$69:$H$69))))</f>
        <v>0</v>
      </c>
      <c r="F2623" s="162">
        <f>E2623*D2630*D2631</f>
        <v>0</v>
      </c>
    </row>
    <row r="2624" spans="3:6" x14ac:dyDescent="0.25">
      <c r="C2624" s="39" t="s">
        <v>32</v>
      </c>
      <c r="D2624" s="168">
        <f>IF(AND(E2609=0,E2613=0),0,(E2613*E2609*5))</f>
        <v>15</v>
      </c>
      <c r="E2624" s="169">
        <f>IF(D2624=0,0,IF(D2624&lt;'Integration Inputs'!$D$83,'Integration Inputs'!$C$91*SUM('Integration Inputs'!$C$70:$H$70),IF(D2624&lt;'Integration Inputs'!$F$83,'Integration Inputs'!$D$91*SUM('Integration Inputs'!$C$70:$H$70),'Integration Inputs'!$E$91*SUM('Integration Inputs'!$C$70:$H$70))))</f>
        <v>0</v>
      </c>
      <c r="F2624" s="169">
        <f>E2624*D2630*D2631</f>
        <v>0</v>
      </c>
    </row>
    <row r="2625" spans="2:7" x14ac:dyDescent="0.25">
      <c r="C2625" s="1" t="s">
        <v>40</v>
      </c>
      <c r="D2625" s="164">
        <f>SUM(D2617:D2618)</f>
        <v>21</v>
      </c>
      <c r="E2625" s="162">
        <f>SUM(E2617:E2618)</f>
        <v>15.942614266471008</v>
      </c>
      <c r="F2625" s="162">
        <f>SUM(F2617:F2618)</f>
        <v>0</v>
      </c>
    </row>
    <row r="2626" spans="2:7" x14ac:dyDescent="0.25">
      <c r="C2626" s="1" t="s">
        <v>41</v>
      </c>
      <c r="D2626" s="164">
        <f>SUM(D2619:D2620)</f>
        <v>4.5</v>
      </c>
      <c r="E2626" s="162">
        <f>SUM(E2619:E2620)</f>
        <v>1.824636125518966</v>
      </c>
      <c r="F2626" s="162">
        <f>SUM(F2619:F2620)</f>
        <v>0</v>
      </c>
    </row>
    <row r="2627" spans="2:7" x14ac:dyDescent="0.25">
      <c r="C2627" s="39" t="s">
        <v>42</v>
      </c>
      <c r="D2627" s="168">
        <f>SUM(D2621:D2624)</f>
        <v>42</v>
      </c>
      <c r="E2627" s="169">
        <f>SUM(E2621:E2624)</f>
        <v>0</v>
      </c>
      <c r="F2627" s="169">
        <f>SUM(F2621:F2624)</f>
        <v>0</v>
      </c>
    </row>
    <row r="2628" spans="2:7" x14ac:dyDescent="0.25">
      <c r="D2628" s="164"/>
      <c r="E2628" s="162">
        <f>SUM(E2617:E2624)</f>
        <v>17.767250391989972</v>
      </c>
      <c r="F2628" s="162">
        <f>SUM(F2617:F2624)</f>
        <v>0</v>
      </c>
    </row>
    <row r="2629" spans="2:7" ht="15.6" x14ac:dyDescent="0.3">
      <c r="C2629" s="171" t="s">
        <v>43</v>
      </c>
      <c r="D2629" s="172">
        <f>(AVERAGE(E2602:E2605)*((E2601*5)+(E2601*E2609))+((AVERAGE(E2602:E2605)*((E2606+E2609)/2)*E2600)+(E2608))+((E2611*E2607)+(E2610*((E2606+E2609)/2)*3)+(E2612*E2609*3)+(E2613*E2609*5)))/3</f>
        <v>22.5</v>
      </c>
    </row>
    <row r="2630" spans="2:7" ht="14.4" x14ac:dyDescent="0.3">
      <c r="C2630" s="21" t="s">
        <v>228</v>
      </c>
      <c r="D2630" s="179"/>
    </row>
    <row r="2631" spans="2:7" x14ac:dyDescent="0.25">
      <c r="C2631" s="21" t="s">
        <v>229</v>
      </c>
      <c r="D2631" s="185"/>
    </row>
    <row r="2632" spans="2:7" ht="15.6" x14ac:dyDescent="0.3">
      <c r="C2632" s="171" t="s">
        <v>230</v>
      </c>
      <c r="D2632" s="172">
        <f>D2629*D2630*D2631</f>
        <v>0</v>
      </c>
      <c r="E2632" s="176">
        <f>SUM(F2617:F2624)</f>
        <v>0</v>
      </c>
      <c r="F2632" s="25" t="s">
        <v>231</v>
      </c>
    </row>
    <row r="2634" spans="2:7" x14ac:dyDescent="0.25">
      <c r="B2634" s="1" t="str">
        <f>LEFT(B2597,2)+1&amp;")."</f>
        <v>72).</v>
      </c>
      <c r="C2634" s="149"/>
      <c r="D2634" s="149"/>
      <c r="E2634" s="149"/>
      <c r="F2634" s="149"/>
      <c r="G2634" s="149"/>
    </row>
    <row r="2635" spans="2:7" x14ac:dyDescent="0.25">
      <c r="C2635" s="152" t="s">
        <v>164</v>
      </c>
      <c r="D2635" s="152"/>
      <c r="E2635" s="153"/>
      <c r="F2635" s="153"/>
      <c r="G2635" s="153"/>
    </row>
    <row r="2636" spans="2:7" ht="17.399999999999999" x14ac:dyDescent="0.3">
      <c r="C2636" s="26" t="s">
        <v>170</v>
      </c>
      <c r="D2636" s="156" t="s">
        <v>384</v>
      </c>
      <c r="E2636" s="187" t="s">
        <v>385</v>
      </c>
    </row>
    <row r="2637" spans="2:7" x14ac:dyDescent="0.25">
      <c r="C2637" s="21" t="s">
        <v>174</v>
      </c>
      <c r="D2637" s="59" t="s">
        <v>168</v>
      </c>
      <c r="E2637" s="1">
        <f>IF(D2637=$I$8,$J$8,IF(D2637=$I$9,$J$9,IF(D2637=$I$10,$J$10,0)))</f>
        <v>1</v>
      </c>
    </row>
    <row r="2638" spans="2:7" x14ac:dyDescent="0.25">
      <c r="C2638" s="21" t="s">
        <v>177</v>
      </c>
      <c r="D2638" s="59" t="s">
        <v>178</v>
      </c>
      <c r="E2638" s="1">
        <f>IF(D2638=$I$13,$J$13,IF(D2638=$I$14,$J$14,IF(D2638=$I$15,$J$15,0)))</f>
        <v>1</v>
      </c>
    </row>
    <row r="2639" spans="2:7" x14ac:dyDescent="0.25">
      <c r="C2639" s="21" t="s">
        <v>179</v>
      </c>
      <c r="D2639" s="59" t="s">
        <v>186</v>
      </c>
      <c r="E2639" s="1">
        <f>IF(D2639=$I$18,$J$18,IF(D2639=$I$19,$J$19,IF(D2639=$I$20,$J$20,0)))</f>
        <v>3</v>
      </c>
    </row>
    <row r="2640" spans="2:7" x14ac:dyDescent="0.25">
      <c r="C2640" s="21" t="s">
        <v>183</v>
      </c>
      <c r="D2640" s="59" t="s">
        <v>186</v>
      </c>
      <c r="E2640" s="1">
        <f>IF(D2640=$I$18,$J$18,IF(D2640=$I$19,$J$19,IF(D2640=$I$20,$J$20,0)))</f>
        <v>3</v>
      </c>
    </row>
    <row r="2641" spans="3:6" x14ac:dyDescent="0.25">
      <c r="C2641" s="21" t="s">
        <v>185</v>
      </c>
      <c r="D2641" s="59" t="s">
        <v>186</v>
      </c>
      <c r="E2641" s="1">
        <f>IF(D2641=$I$18,$J$18,IF(D2641=$I$19,$J$19,IF(D2641=$I$20,$J$20,0)))</f>
        <v>3</v>
      </c>
    </row>
    <row r="2642" spans="3:6" x14ac:dyDescent="0.25">
      <c r="C2642" s="21" t="s">
        <v>189</v>
      </c>
      <c r="D2642" s="59" t="s">
        <v>186</v>
      </c>
      <c r="E2642" s="1">
        <f>IF(D2642=$I$18,$J$18,IF(D2642=$I$19,$J$19,IF(D2642=$I$20,$J$20,0)))</f>
        <v>3</v>
      </c>
    </row>
    <row r="2643" spans="3:6" x14ac:dyDescent="0.25">
      <c r="C2643" s="21" t="s">
        <v>192</v>
      </c>
      <c r="D2643" s="59" t="s">
        <v>224</v>
      </c>
      <c r="E2643" s="1">
        <f>IF(D2643=$I$30,$J$30,IF(D2643=$I$31,$J$31,IF(D2643=$I$32,$J$32,0)))</f>
        <v>3</v>
      </c>
    </row>
    <row r="2644" spans="3:6" x14ac:dyDescent="0.25">
      <c r="C2644" s="21" t="s">
        <v>194</v>
      </c>
      <c r="D2644" s="59" t="s">
        <v>195</v>
      </c>
      <c r="E2644" s="1">
        <f>IF(D2644=$L$30,$M$30,IF(D2644=$L$31,$M$31,IF(D2644=$L$32,$M$32,0)))</f>
        <v>1</v>
      </c>
    </row>
    <row r="2645" spans="3:6" x14ac:dyDescent="0.25">
      <c r="C2645" s="21" t="s">
        <v>198</v>
      </c>
      <c r="D2645" s="59" t="s">
        <v>195</v>
      </c>
      <c r="E2645" s="1">
        <f>IF(D2645=$L$30,$M$30,IF(D2645=$L$31,$M$31,IF(D2645=$L$32,$M$32,0)))</f>
        <v>1</v>
      </c>
    </row>
    <row r="2646" spans="3:6" x14ac:dyDescent="0.25">
      <c r="C2646" s="21" t="s">
        <v>200</v>
      </c>
      <c r="D2646" s="59" t="s">
        <v>201</v>
      </c>
      <c r="E2646" s="1">
        <f>IF(D2646=$I$23,$J$23,IF(D2646=$I$24,$J$24,IF(D2646=$I$25,$J$25,IF(D2646=$I$26,$J$26,IF(D2646=$I$27,$J$27,0)))))</f>
        <v>1</v>
      </c>
      <c r="F2646" s="1" t="s">
        <v>370</v>
      </c>
    </row>
    <row r="2647" spans="3:6" x14ac:dyDescent="0.25">
      <c r="C2647" s="21" t="s">
        <v>203</v>
      </c>
      <c r="D2647" s="59" t="s">
        <v>184</v>
      </c>
      <c r="E2647" s="1">
        <f>IF(D2647=$L$13,$M$13,IF(D2647=$L$14,$M$14,IF(D2647=$L$15,$M$15,0)))</f>
        <v>1</v>
      </c>
    </row>
    <row r="2648" spans="3:6" x14ac:dyDescent="0.25">
      <c r="C2648" s="21" t="s">
        <v>206</v>
      </c>
      <c r="D2648" s="59" t="s">
        <v>173</v>
      </c>
      <c r="E2648" s="1">
        <f>IF(D2648=$L$8,$M$8,IF(D2648=$L$9,$M$9,IF(D2648=$L$10,$M$10,0)))</f>
        <v>3</v>
      </c>
    </row>
    <row r="2649" spans="3:6" x14ac:dyDescent="0.25">
      <c r="C2649" s="21" t="s">
        <v>207</v>
      </c>
      <c r="D2649" s="59" t="s">
        <v>199</v>
      </c>
      <c r="E2649" s="1">
        <f>IF(D2649=$L$18,$M$18,IF(D2649=$L$19,$M$19,IF(D2649=$L$20,$M$20,0)))</f>
        <v>1</v>
      </c>
    </row>
    <row r="2650" spans="3:6" x14ac:dyDescent="0.25">
      <c r="C2650" s="21" t="s">
        <v>210</v>
      </c>
      <c r="D2650" s="59" t="s">
        <v>213</v>
      </c>
      <c r="E2650" s="1">
        <f>IF(D2650=$L$23,$M$23,IF(D2650=$L$24,$M$24,IF(D2650=$L$25,$M$25,0)))</f>
        <v>1</v>
      </c>
      <c r="F2650" s="1" t="s">
        <v>330</v>
      </c>
    </row>
    <row r="2653" spans="3:6" x14ac:dyDescent="0.25">
      <c r="E2653" s="39" t="s">
        <v>217</v>
      </c>
      <c r="F2653" s="1" t="s">
        <v>218</v>
      </c>
    </row>
    <row r="2654" spans="3:6" x14ac:dyDescent="0.25">
      <c r="C2654" s="26" t="s">
        <v>25</v>
      </c>
      <c r="D2654" s="161">
        <f>IF(AND(E2638=0,E2639=0,E2640=0,E2641=0,E2642=0),0,E2638*5*(AVERAGE(E2639:E2642)))</f>
        <v>15</v>
      </c>
      <c r="E2654" s="162">
        <f>IF(D2654=0,0,IF(D2654&lt;'Integration Inputs'!$D$76,'Integration Inputs'!$C$91*SUM('Integration Inputs'!$C$63:$H$63),IF(D2654&lt;'Integration Inputs'!$F$76,'Integration Inputs'!$D$91*SUM('Integration Inputs'!$C$63:$H$63),'Integration Inputs'!$E$91*SUM('Integration Inputs'!C$63:H$63))))</f>
        <v>12.651149969844976</v>
      </c>
      <c r="F2654" s="163">
        <f>E2654*D2667*D2668</f>
        <v>0</v>
      </c>
    </row>
    <row r="2655" spans="3:6" x14ac:dyDescent="0.25">
      <c r="C2655" s="1" t="s">
        <v>26</v>
      </c>
      <c r="D2655" s="164">
        <f>IF(AND(E2638=0,E2639=0,E2646=0),0,E2638*E2646*(AVERAGE(E2639:E2642)))</f>
        <v>3</v>
      </c>
      <c r="E2655" s="162">
        <f>IF(D2655=0,0,IF(D2655&lt;'Integration Inputs'!$D$77,'Integration Inputs'!$C$91*SUM('Integration Inputs'!$C$64:$H$64),IF(D2655&lt;'Integration Inputs'!$F$77,'Integration Inputs'!$D$91*SUM('Integration Inputs'!$C$64:$H$64),'Integration Inputs'!$E$91*SUM('Integration Inputs'!$C$64:$H$64))))</f>
        <v>3.2914642966260312</v>
      </c>
      <c r="F2655" s="162">
        <f>E2655*D2667*D2668</f>
        <v>0</v>
      </c>
    </row>
    <row r="2656" spans="3:6" x14ac:dyDescent="0.25">
      <c r="C2656" s="1" t="s">
        <v>27</v>
      </c>
      <c r="D2656" s="164">
        <f>IF(AND(E2637=0,E2639=0,E2640=0,E2641=0,E2642=0,E2643=0,,E2646=0),0,(AVERAGE(E2639:E2642)*((E2643+E2646)/2)*E2637))</f>
        <v>6</v>
      </c>
      <c r="E2656" s="162">
        <f>IF(D2656=0,0,IF(D2656&lt;'Integration Inputs'!$D$78,'Integration Inputs'!$C$91*SUM('Integration Inputs'!$C$65:$H$65),IF(D2656&lt;'Integration Inputs'!$F$78,'Integration Inputs'!$D$91*SUM('Integration Inputs'!$C$65:$H$65),'Integration Inputs'!$E$91*SUM('Integration Inputs'!$C$65:$H$65))))</f>
        <v>0.85186978454503848</v>
      </c>
      <c r="F2656" s="162">
        <f>E2656*D2667*D2668</f>
        <v>0</v>
      </c>
    </row>
    <row r="2657" spans="2:7" x14ac:dyDescent="0.25">
      <c r="C2657" s="1" t="s">
        <v>28</v>
      </c>
      <c r="D2657" s="164">
        <f>IF(E2645=0,0,E2645)</f>
        <v>1</v>
      </c>
      <c r="E2657" s="162">
        <f>IF(D2657=0,0,IF(D2657&lt;'Integration Inputs'!$D$79,'Integration Inputs'!$C$91*SUM('Integration Inputs'!$C$66:$H$66),IF(D2657&lt;'Integration Inputs'!$F$79,'Integration Inputs'!$D$91*SUM('Integration Inputs'!$C$66:$H$66),'Integration Inputs'!$E$91*SUM('Integration Inputs'!$C$66:$H$66))))</f>
        <v>0.97276634097392756</v>
      </c>
      <c r="F2657" s="162">
        <f>E2657*D2667*D2668</f>
        <v>0</v>
      </c>
    </row>
    <row r="2658" spans="2:7" x14ac:dyDescent="0.25">
      <c r="C2658" s="1" t="s">
        <v>29</v>
      </c>
      <c r="D2658" s="164">
        <f>IF(AND(E2648=0,E2644=0),0,E2648*E2644)</f>
        <v>3</v>
      </c>
      <c r="E2658" s="162">
        <f>IF(D2658=0,0,IF(D2658&lt;'Integration Inputs'!$D$80,'Integration Inputs'!$C$91*SUM('Integration Inputs'!$C$67:$H$67),IF(D2658&lt;'Integration Inputs'!$F$80,'Integration Inputs'!$D$91*SUM('Integration Inputs'!$C$67:$H$67),'Integration Inputs'!$E$91*SUM('Integration Inputs'!$C$67:$H$67))))</f>
        <v>0</v>
      </c>
      <c r="F2658" s="162">
        <f>E2658*D2667*D2668</f>
        <v>0</v>
      </c>
    </row>
    <row r="2659" spans="2:7" x14ac:dyDescent="0.25">
      <c r="C2659" s="1" t="s">
        <v>30</v>
      </c>
      <c r="D2659" s="164">
        <f>IF(AND(E2643=0,E2646=0,E2647=0),0,E2647*((E2643+E2646)/2)*3)</f>
        <v>6</v>
      </c>
      <c r="E2659" s="162">
        <f>IF(D2659=0,0,IF(D2659&lt;'Integration Inputs'!$D$81,'Integration Inputs'!$C$91*SUM('Integration Inputs'!$C$68:$H$68),IF(D2659&lt;'Integration Inputs'!$F$81,'Integration Inputs'!$D$91*SUM('Integration Inputs'!$C$68:$H$68),'Integration Inputs'!$E$91*SUM('Integration Inputs'!$C$68:$H$68))))</f>
        <v>0</v>
      </c>
      <c r="F2659" s="162">
        <f>E2659*D2667*D2668</f>
        <v>0</v>
      </c>
    </row>
    <row r="2660" spans="2:7" x14ac:dyDescent="0.25">
      <c r="C2660" s="1" t="s">
        <v>31</v>
      </c>
      <c r="D2660" s="164">
        <f>IF(AND(E2646=0,E2649=0),0,E2649*E2646*3)</f>
        <v>3</v>
      </c>
      <c r="E2660" s="162">
        <f>IF(D2660=0,0,IF(D2660&lt;'Integration Inputs'!$D$82,'Integration Inputs'!$C$91*SUM('Integration Inputs'!$C$69:$H$69),IF(D2660&lt;'Integration Inputs'!$F$82,'Integration Inputs'!$D$91*SUM('Integration Inputs'!$C$69:$H$69),'Integration Inputs'!$E$91*SUM('Integration Inputs'!$C$69:$H$69))))</f>
        <v>0</v>
      </c>
      <c r="F2660" s="162">
        <f>E2660*D2667*D2668</f>
        <v>0</v>
      </c>
    </row>
    <row r="2661" spans="2:7" x14ac:dyDescent="0.25">
      <c r="C2661" s="39" t="s">
        <v>32</v>
      </c>
      <c r="D2661" s="168">
        <f>IF(AND(E2646=0,E2650=0),0,(E2650*E2646*5))</f>
        <v>5</v>
      </c>
      <c r="E2661" s="169">
        <f>IF(D2661=0,0,IF(D2661&lt;'Integration Inputs'!$D$83,'Integration Inputs'!$C$91*SUM('Integration Inputs'!$C$70:$H$70),IF(D2661&lt;'Integration Inputs'!$F$83,'Integration Inputs'!$D$91*SUM('Integration Inputs'!$C$70:$H$70),'Integration Inputs'!$E$91*SUM('Integration Inputs'!$C$70:$H$70))))</f>
        <v>0</v>
      </c>
      <c r="F2661" s="169">
        <f>E2661*D2667*D2668</f>
        <v>0</v>
      </c>
    </row>
    <row r="2662" spans="2:7" x14ac:dyDescent="0.25">
      <c r="C2662" s="1" t="s">
        <v>40</v>
      </c>
      <c r="D2662" s="164">
        <f>SUM(D2654:D2655)</f>
        <v>18</v>
      </c>
      <c r="E2662" s="162">
        <f>SUM(E2654:E2655)</f>
        <v>15.942614266471008</v>
      </c>
      <c r="F2662" s="162">
        <f>SUM(F2654:F2655)</f>
        <v>0</v>
      </c>
    </row>
    <row r="2663" spans="2:7" x14ac:dyDescent="0.25">
      <c r="C2663" s="1" t="s">
        <v>41</v>
      </c>
      <c r="D2663" s="164">
        <f>SUM(D2656:D2657)</f>
        <v>7</v>
      </c>
      <c r="E2663" s="162">
        <f>SUM(E2656:E2657)</f>
        <v>1.824636125518966</v>
      </c>
      <c r="F2663" s="162">
        <f>SUM(F2656:F2657)</f>
        <v>0</v>
      </c>
    </row>
    <row r="2664" spans="2:7" x14ac:dyDescent="0.25">
      <c r="C2664" s="39" t="s">
        <v>42</v>
      </c>
      <c r="D2664" s="168">
        <f>SUM(D2658:D2661)</f>
        <v>17</v>
      </c>
      <c r="E2664" s="169">
        <f>SUM(E2658:E2661)</f>
        <v>0</v>
      </c>
      <c r="F2664" s="169">
        <f>SUM(F2658:F2661)</f>
        <v>0</v>
      </c>
    </row>
    <row r="2665" spans="2:7" x14ac:dyDescent="0.25">
      <c r="D2665" s="164"/>
      <c r="E2665" s="162">
        <f>SUM(E2654:E2661)</f>
        <v>17.767250391989972</v>
      </c>
      <c r="F2665" s="162">
        <f>SUM(F2654:F2661)</f>
        <v>0</v>
      </c>
    </row>
    <row r="2666" spans="2:7" ht="15.6" x14ac:dyDescent="0.3">
      <c r="C2666" s="171" t="s">
        <v>43</v>
      </c>
      <c r="D2666" s="172">
        <f>(AVERAGE(E2639:E2642)*((E2638*5)+(E2638*E2646))+((AVERAGE(E2639:E2642)*((E2643+E2646)/2)*E2637)+(E2645))+((E2648*E2644)+(E2647*((E2643+E2646)/2)*3)+(E2649*E2646*3)+(E2650*E2646*5)))/3</f>
        <v>14</v>
      </c>
    </row>
    <row r="2667" spans="2:7" ht="14.4" x14ac:dyDescent="0.3">
      <c r="C2667" s="21" t="s">
        <v>228</v>
      </c>
      <c r="D2667" s="179"/>
    </row>
    <row r="2668" spans="2:7" x14ac:dyDescent="0.25">
      <c r="C2668" s="21" t="s">
        <v>229</v>
      </c>
      <c r="D2668" s="185"/>
    </row>
    <row r="2669" spans="2:7" ht="15.6" x14ac:dyDescent="0.3">
      <c r="C2669" s="171" t="s">
        <v>230</v>
      </c>
      <c r="D2669" s="172">
        <f>D2666*D2667*D2668</f>
        <v>0</v>
      </c>
      <c r="E2669" s="176">
        <f>SUM(F2654:F2661)</f>
        <v>0</v>
      </c>
      <c r="F2669" s="25" t="s">
        <v>231</v>
      </c>
    </row>
    <row r="2671" spans="2:7" x14ac:dyDescent="0.25">
      <c r="B2671" s="1" t="str">
        <f>LEFT(B2634,2)+1&amp;")."</f>
        <v>73).</v>
      </c>
      <c r="C2671" s="149"/>
      <c r="D2671" s="149"/>
      <c r="E2671" s="149"/>
      <c r="F2671" s="149"/>
      <c r="G2671" s="149"/>
    </row>
    <row r="2672" spans="2:7" x14ac:dyDescent="0.25">
      <c r="C2672" s="152" t="s">
        <v>164</v>
      </c>
      <c r="D2672" s="152"/>
      <c r="E2672" s="153"/>
      <c r="F2672" s="153"/>
      <c r="G2672" s="153"/>
    </row>
    <row r="2673" spans="3:6" ht="17.399999999999999" x14ac:dyDescent="0.3">
      <c r="C2673" s="26" t="s">
        <v>170</v>
      </c>
      <c r="D2673" s="156" t="s">
        <v>386</v>
      </c>
      <c r="E2673" s="187" t="s">
        <v>387</v>
      </c>
    </row>
    <row r="2674" spans="3:6" x14ac:dyDescent="0.25">
      <c r="C2674" s="21" t="s">
        <v>174</v>
      </c>
      <c r="D2674" s="59" t="s">
        <v>168</v>
      </c>
      <c r="E2674" s="1">
        <f>IF(D2674=$I$8,$J$8,IF(D2674=$I$9,$J$9,IF(D2674=$I$10,$J$10,0)))</f>
        <v>1</v>
      </c>
    </row>
    <row r="2675" spans="3:6" x14ac:dyDescent="0.25">
      <c r="C2675" s="21" t="s">
        <v>177</v>
      </c>
      <c r="D2675" s="59" t="s">
        <v>187</v>
      </c>
      <c r="E2675" s="1">
        <f>IF(D2675=$I$13,$J$13,IF(D2675=$I$14,$J$14,IF(D2675=$I$15,$J$15,0)))</f>
        <v>3</v>
      </c>
    </row>
    <row r="2676" spans="3:6" x14ac:dyDescent="0.25">
      <c r="C2676" s="21" t="s">
        <v>179</v>
      </c>
      <c r="D2676" s="59" t="s">
        <v>204</v>
      </c>
      <c r="E2676" s="1">
        <f>IF(D2676=$I$18,$J$18,IF(D2676=$I$19,$J$19,IF(D2676=$I$20,$J$20,0)))</f>
        <v>5</v>
      </c>
    </row>
    <row r="2677" spans="3:6" x14ac:dyDescent="0.25">
      <c r="C2677" s="21" t="s">
        <v>183</v>
      </c>
      <c r="D2677" s="59" t="s">
        <v>204</v>
      </c>
      <c r="E2677" s="1">
        <f>IF(D2677=$I$18,$J$18,IF(D2677=$I$19,$J$19,IF(D2677=$I$20,$J$20,0)))</f>
        <v>5</v>
      </c>
    </row>
    <row r="2678" spans="3:6" x14ac:dyDescent="0.25">
      <c r="C2678" s="21" t="s">
        <v>185</v>
      </c>
      <c r="D2678" s="59" t="s">
        <v>180</v>
      </c>
      <c r="E2678" s="1">
        <f>IF(D2678=$I$18,$J$18,IF(D2678=$I$19,$J$19,IF(D2678=$I$20,$J$20,0)))</f>
        <v>1</v>
      </c>
    </row>
    <row r="2679" spans="3:6" x14ac:dyDescent="0.25">
      <c r="C2679" s="21" t="s">
        <v>189</v>
      </c>
      <c r="D2679" s="59" t="s">
        <v>180</v>
      </c>
      <c r="E2679" s="1">
        <f>IF(D2679=$I$18,$J$18,IF(D2679=$I$19,$J$19,IF(D2679=$I$20,$J$20,0)))</f>
        <v>1</v>
      </c>
    </row>
    <row r="2680" spans="3:6" x14ac:dyDescent="0.25">
      <c r="C2680" s="21" t="s">
        <v>192</v>
      </c>
      <c r="D2680" s="59" t="s">
        <v>224</v>
      </c>
      <c r="E2680" s="1">
        <f>IF(D2680=$I$30,$J$30,IF(D2680=$I$31,$J$31,IF(D2680=$I$32,$J$32,0)))</f>
        <v>3</v>
      </c>
    </row>
    <row r="2681" spans="3:6" x14ac:dyDescent="0.25">
      <c r="C2681" s="21" t="s">
        <v>194</v>
      </c>
      <c r="D2681" s="59" t="s">
        <v>195</v>
      </c>
      <c r="E2681" s="1">
        <f>IF(D2681=$L$30,$M$30,IF(D2681=$L$31,$M$31,IF(D2681=$L$32,$M$32,0)))</f>
        <v>1</v>
      </c>
      <c r="F2681" s="1" t="s">
        <v>338</v>
      </c>
    </row>
    <row r="2682" spans="3:6" x14ac:dyDescent="0.25">
      <c r="C2682" s="21" t="s">
        <v>198</v>
      </c>
      <c r="D2682" s="59" t="s">
        <v>195</v>
      </c>
      <c r="E2682" s="1">
        <f>IF(D2682=$L$30,$M$30,IF(D2682=$L$31,$M$31,IF(D2682=$L$32,$M$32,0)))</f>
        <v>1</v>
      </c>
    </row>
    <row r="2683" spans="3:6" x14ac:dyDescent="0.25">
      <c r="C2683" s="21" t="s">
        <v>200</v>
      </c>
      <c r="D2683" s="59" t="s">
        <v>201</v>
      </c>
      <c r="E2683" s="1">
        <f>IF(D2683=$I$23,$J$23,IF(D2683=$I$24,$J$24,IF(D2683=$I$25,$J$25,IF(D2683=$I$26,$J$26,IF(D2683=$I$27,$J$27,0)))))</f>
        <v>1</v>
      </c>
    </row>
    <row r="2684" spans="3:6" x14ac:dyDescent="0.25">
      <c r="C2684" s="21" t="s">
        <v>203</v>
      </c>
      <c r="D2684" s="59" t="s">
        <v>191</v>
      </c>
      <c r="E2684" s="1">
        <f>IF(D2684=$L$13,$M$13,IF(D2684=$L$14,$M$14,IF(D2684=$L$15,$M$15,0)))</f>
        <v>5</v>
      </c>
    </row>
    <row r="2685" spans="3:6" x14ac:dyDescent="0.25">
      <c r="C2685" s="21" t="s">
        <v>206</v>
      </c>
      <c r="D2685" s="59" t="s">
        <v>176</v>
      </c>
      <c r="E2685" s="1">
        <f>IF(D2685=$L$8,$M$8,IF(D2685=$L$9,$M$9,IF(D2685=$L$10,$M$10,0)))</f>
        <v>5</v>
      </c>
    </row>
    <row r="2686" spans="3:6" x14ac:dyDescent="0.25">
      <c r="C2686" s="21" t="s">
        <v>207</v>
      </c>
      <c r="D2686" s="59" t="s">
        <v>205</v>
      </c>
      <c r="E2686" s="1">
        <f>IF(D2686=$L$18,$M$18,IF(D2686=$L$19,$M$19,IF(D2686=$L$20,$M$20,0)))</f>
        <v>5</v>
      </c>
    </row>
    <row r="2687" spans="3:6" x14ac:dyDescent="0.25">
      <c r="C2687" s="21" t="s">
        <v>210</v>
      </c>
      <c r="D2687" s="59" t="s">
        <v>216</v>
      </c>
      <c r="E2687" s="1">
        <f>IF(D2687=$L$23,$M$23,IF(D2687=$L$24,$M$24,IF(D2687=$L$25,$M$25,0)))</f>
        <v>5</v>
      </c>
      <c r="F2687" s="1" t="s">
        <v>330</v>
      </c>
    </row>
    <row r="2690" spans="3:6" x14ac:dyDescent="0.25">
      <c r="E2690" s="39" t="s">
        <v>217</v>
      </c>
      <c r="F2690" s="1" t="s">
        <v>218</v>
      </c>
    </row>
    <row r="2691" spans="3:6" x14ac:dyDescent="0.25">
      <c r="C2691" s="26" t="s">
        <v>25</v>
      </c>
      <c r="D2691" s="161">
        <f>IF(AND(E2675=0,E2676=0,E2677=0,E2678=0,E2679=0),0,E2675*5*(AVERAGE(E2676:E2679)))</f>
        <v>45</v>
      </c>
      <c r="E2691" s="162">
        <f>IF(D2691=0,0,IF(D2691&lt;'Integration Inputs'!$D$76,'Integration Inputs'!$C$91*SUM('Integration Inputs'!$C$63:$H$63),IF(D2691&lt;'Integration Inputs'!$F$76,'Integration Inputs'!$D$91*SUM('Integration Inputs'!$C$63:$H$63),'Integration Inputs'!$E$91*SUM('Integration Inputs'!C$63:H$63))))</f>
        <v>12.651149969844976</v>
      </c>
      <c r="F2691" s="163">
        <f>E2691*D2704*D2705</f>
        <v>0</v>
      </c>
    </row>
    <row r="2692" spans="3:6" x14ac:dyDescent="0.25">
      <c r="C2692" s="1" t="s">
        <v>26</v>
      </c>
      <c r="D2692" s="164">
        <f>IF(AND(E2675=0,E2676=0,E2683=0),0,E2675*E2683*(AVERAGE(E2676:E2679)))</f>
        <v>9</v>
      </c>
      <c r="E2692" s="162">
        <f>IF(D2692=0,0,IF(D2692&lt;'Integration Inputs'!$D$77,'Integration Inputs'!$C$91*SUM('Integration Inputs'!$C$64:$H$64),IF(D2692&lt;'Integration Inputs'!$F$77,'Integration Inputs'!$D$91*SUM('Integration Inputs'!$C$64:$H$64),'Integration Inputs'!$E$91*SUM('Integration Inputs'!$C$64:$H$64))))</f>
        <v>3.2914642966260312</v>
      </c>
      <c r="F2692" s="162">
        <f>E2692*D2704*D2705</f>
        <v>0</v>
      </c>
    </row>
    <row r="2693" spans="3:6" x14ac:dyDescent="0.25">
      <c r="C2693" s="1" t="s">
        <v>27</v>
      </c>
      <c r="D2693" s="164">
        <f>IF(AND(E2674=0,E2676=0,E2677=0,E2678=0,E2679=0,E2680=0,,E2683=0),0,(AVERAGE(E2676:E2679)*((E2680+E2683)/2)*E2674))</f>
        <v>6</v>
      </c>
      <c r="E2693" s="162">
        <f>IF(D2693=0,0,IF(D2693&lt;'Integration Inputs'!$D$78,'Integration Inputs'!$C$91*SUM('Integration Inputs'!$C$65:$H$65),IF(D2693&lt;'Integration Inputs'!$F$78,'Integration Inputs'!$D$91*SUM('Integration Inputs'!$C$65:$H$65),'Integration Inputs'!$E$91*SUM('Integration Inputs'!$C$65:$H$65))))</f>
        <v>0.85186978454503848</v>
      </c>
      <c r="F2693" s="162">
        <f>E2693*D2704*D2705</f>
        <v>0</v>
      </c>
    </row>
    <row r="2694" spans="3:6" x14ac:dyDescent="0.25">
      <c r="C2694" s="1" t="s">
        <v>28</v>
      </c>
      <c r="D2694" s="164">
        <f>IF(E2682=0,0,E2682)</f>
        <v>1</v>
      </c>
      <c r="E2694" s="162">
        <f>IF(D2694=0,0,IF(D2694&lt;'Integration Inputs'!$D$79,'Integration Inputs'!$C$91*SUM('Integration Inputs'!$C$66:$H$66),IF(D2694&lt;'Integration Inputs'!$F$79,'Integration Inputs'!$D$91*SUM('Integration Inputs'!$C$66:$H$66),'Integration Inputs'!$E$91*SUM('Integration Inputs'!$C$66:$H$66))))</f>
        <v>0.97276634097392756</v>
      </c>
      <c r="F2694" s="162">
        <f>E2694*D2704*D2705</f>
        <v>0</v>
      </c>
    </row>
    <row r="2695" spans="3:6" x14ac:dyDescent="0.25">
      <c r="C2695" s="1" t="s">
        <v>29</v>
      </c>
      <c r="D2695" s="164">
        <f>IF(AND(E2685=0,E2681=0),0,E2685*E2681)</f>
        <v>5</v>
      </c>
      <c r="E2695" s="162">
        <f>IF(D2695=0,0,IF(D2695&lt;'Integration Inputs'!$D$80,'Integration Inputs'!$C$91*SUM('Integration Inputs'!$C$67:$H$67),IF(D2695&lt;'Integration Inputs'!$F$80,'Integration Inputs'!$D$91*SUM('Integration Inputs'!$C$67:$H$67),'Integration Inputs'!$E$91*SUM('Integration Inputs'!$C$67:$H$67))))</f>
        <v>0</v>
      </c>
      <c r="F2695" s="162">
        <f>E2695*D2704*D2705</f>
        <v>0</v>
      </c>
    </row>
    <row r="2696" spans="3:6" x14ac:dyDescent="0.25">
      <c r="C2696" s="1" t="s">
        <v>30</v>
      </c>
      <c r="D2696" s="164">
        <f>IF(AND(E2680=0,E2683=0,E2684=0),0,E2684*((E2680+E2683)/2)*3)</f>
        <v>30</v>
      </c>
      <c r="E2696" s="162">
        <f>IF(D2696=0,0,IF(D2696&lt;'Integration Inputs'!$D$81,'Integration Inputs'!$C$91*SUM('Integration Inputs'!$C$68:$H$68),IF(D2696&lt;'Integration Inputs'!$F$81,'Integration Inputs'!$D$91*SUM('Integration Inputs'!$C$68:$H$68),'Integration Inputs'!$E$91*SUM('Integration Inputs'!$C$68:$H$68))))</f>
        <v>0</v>
      </c>
      <c r="F2696" s="162">
        <f>E2696*D2704*D2705</f>
        <v>0</v>
      </c>
    </row>
    <row r="2697" spans="3:6" x14ac:dyDescent="0.25">
      <c r="C2697" s="1" t="s">
        <v>31</v>
      </c>
      <c r="D2697" s="164">
        <f>IF(AND(E2683=0,E2686=0),0,E2686*E2683*3)</f>
        <v>15</v>
      </c>
      <c r="E2697" s="162">
        <f>IF(D2697=0,0,IF(D2697&lt;'Integration Inputs'!$D$82,'Integration Inputs'!$C$91*SUM('Integration Inputs'!$C$69:$H$69),IF(D2697&lt;'Integration Inputs'!$F$82,'Integration Inputs'!$D$91*SUM('Integration Inputs'!$C$69:$H$69),'Integration Inputs'!$E$91*SUM('Integration Inputs'!$C$69:$H$69))))</f>
        <v>0</v>
      </c>
      <c r="F2697" s="162">
        <f>E2697*D2704*D2705</f>
        <v>0</v>
      </c>
    </row>
    <row r="2698" spans="3:6" x14ac:dyDescent="0.25">
      <c r="C2698" s="39" t="s">
        <v>32</v>
      </c>
      <c r="D2698" s="168">
        <f>IF(AND(E2683=0,E2687=0),0,(E2687*E2683*5))</f>
        <v>25</v>
      </c>
      <c r="E2698" s="169">
        <f>IF(D2698=0,0,IF(D2698&lt;'Integration Inputs'!$D$83,'Integration Inputs'!$C$91*SUM('Integration Inputs'!$C$70:$H$70),IF(D2698&lt;'Integration Inputs'!$F$83,'Integration Inputs'!$D$91*SUM('Integration Inputs'!$C$70:$H$70),'Integration Inputs'!$E$91*SUM('Integration Inputs'!$C$70:$H$70))))</f>
        <v>0</v>
      </c>
      <c r="F2698" s="169">
        <f>E2698*D2704*D2705</f>
        <v>0</v>
      </c>
    </row>
    <row r="2699" spans="3:6" x14ac:dyDescent="0.25">
      <c r="C2699" s="1" t="s">
        <v>40</v>
      </c>
      <c r="D2699" s="164">
        <f>SUM(D2691:D2692)</f>
        <v>54</v>
      </c>
      <c r="E2699" s="162">
        <f>SUM(E2691:E2692)</f>
        <v>15.942614266471008</v>
      </c>
      <c r="F2699" s="162">
        <f>SUM(F2691:F2692)</f>
        <v>0</v>
      </c>
    </row>
    <row r="2700" spans="3:6" x14ac:dyDescent="0.25">
      <c r="C2700" s="1" t="s">
        <v>41</v>
      </c>
      <c r="D2700" s="164">
        <f>SUM(D2693:D2694)</f>
        <v>7</v>
      </c>
      <c r="E2700" s="162">
        <f>SUM(E2693:E2694)</f>
        <v>1.824636125518966</v>
      </c>
      <c r="F2700" s="162">
        <f>SUM(F2693:F2694)</f>
        <v>0</v>
      </c>
    </row>
    <row r="2701" spans="3:6" x14ac:dyDescent="0.25">
      <c r="C2701" s="39" t="s">
        <v>42</v>
      </c>
      <c r="D2701" s="168">
        <f>SUM(D2695:D2698)</f>
        <v>75</v>
      </c>
      <c r="E2701" s="169">
        <f>SUM(E2695:E2698)</f>
        <v>0</v>
      </c>
      <c r="F2701" s="169">
        <f>SUM(F2695:F2698)</f>
        <v>0</v>
      </c>
    </row>
    <row r="2702" spans="3:6" x14ac:dyDescent="0.25">
      <c r="D2702" s="164"/>
      <c r="E2702" s="162">
        <f>SUM(E2691:E2698)</f>
        <v>17.767250391989972</v>
      </c>
      <c r="F2702" s="162">
        <f>SUM(F2691:F2698)</f>
        <v>0</v>
      </c>
    </row>
    <row r="2703" spans="3:6" ht="15.6" x14ac:dyDescent="0.3">
      <c r="C2703" s="171" t="s">
        <v>43</v>
      </c>
      <c r="D2703" s="172">
        <f>(AVERAGE(E2676:E2679)*((E2675*5)+(E2675*E2683))+((AVERAGE(E2676:E2679)*((E2680+E2683)/2)*E2674)+(E2682))+((E2685*E2681)+(E2684*((E2680+E2683)/2)*3)+(E2686*E2683*3)+(E2687*E2683*5)))/3</f>
        <v>45.333333333333336</v>
      </c>
    </row>
    <row r="2704" spans="3:6" ht="14.4" x14ac:dyDescent="0.3">
      <c r="C2704" s="21" t="s">
        <v>228</v>
      </c>
      <c r="D2704" s="179"/>
    </row>
    <row r="2705" spans="2:7" x14ac:dyDescent="0.25">
      <c r="C2705" s="21" t="s">
        <v>229</v>
      </c>
      <c r="D2705" s="185"/>
    </row>
    <row r="2706" spans="2:7" ht="15.6" x14ac:dyDescent="0.3">
      <c r="C2706" s="171" t="s">
        <v>230</v>
      </c>
      <c r="D2706" s="172">
        <f>D2703*D2704*D2705</f>
        <v>0</v>
      </c>
      <c r="E2706" s="176">
        <f>SUM(F2691:F2698)</f>
        <v>0</v>
      </c>
      <c r="F2706" s="25" t="s">
        <v>231</v>
      </c>
    </row>
    <row r="2708" spans="2:7" x14ac:dyDescent="0.25">
      <c r="B2708" s="1" t="str">
        <f>LEFT(B2671,2)+1&amp;")."</f>
        <v>74).</v>
      </c>
      <c r="C2708" s="149"/>
      <c r="D2708" s="149"/>
      <c r="E2708" s="149"/>
      <c r="F2708" s="149"/>
      <c r="G2708" s="149"/>
    </row>
    <row r="2709" spans="2:7" x14ac:dyDescent="0.25">
      <c r="C2709" s="152" t="s">
        <v>164</v>
      </c>
      <c r="D2709" s="152"/>
      <c r="E2709" s="153"/>
      <c r="F2709" s="153"/>
      <c r="G2709" s="153"/>
    </row>
    <row r="2710" spans="2:7" ht="17.399999999999999" x14ac:dyDescent="0.3">
      <c r="C2710" s="26" t="s">
        <v>170</v>
      </c>
      <c r="D2710" s="156" t="s">
        <v>388</v>
      </c>
      <c r="E2710" s="187" t="s">
        <v>389</v>
      </c>
    </row>
    <row r="2711" spans="2:7" x14ac:dyDescent="0.25">
      <c r="C2711" s="21" t="s">
        <v>174</v>
      </c>
      <c r="D2711" s="59" t="s">
        <v>168</v>
      </c>
      <c r="E2711" s="1">
        <f>IF(D2711=$I$8,$J$8,IF(D2711=$I$9,$J$9,IF(D2711=$I$10,$J$10,0)))</f>
        <v>1</v>
      </c>
    </row>
    <row r="2712" spans="2:7" x14ac:dyDescent="0.25">
      <c r="C2712" s="21" t="s">
        <v>177</v>
      </c>
      <c r="D2712" s="59" t="s">
        <v>178</v>
      </c>
      <c r="E2712" s="1">
        <f>IF(D2712=$I$13,$J$13,IF(D2712=$I$14,$J$14,IF(D2712=$I$15,$J$15,0)))</f>
        <v>1</v>
      </c>
    </row>
    <row r="2713" spans="2:7" x14ac:dyDescent="0.25">
      <c r="C2713" s="21" t="s">
        <v>179</v>
      </c>
      <c r="D2713" s="59" t="s">
        <v>186</v>
      </c>
      <c r="E2713" s="1">
        <f>IF(D2713=$I$18,$J$18,IF(D2713=$I$19,$J$19,IF(D2713=$I$20,$J$20,0)))</f>
        <v>3</v>
      </c>
    </row>
    <row r="2714" spans="2:7" x14ac:dyDescent="0.25">
      <c r="C2714" s="21" t="s">
        <v>183</v>
      </c>
      <c r="D2714" s="59" t="s">
        <v>186</v>
      </c>
      <c r="E2714" s="1">
        <f>IF(D2714=$I$18,$J$18,IF(D2714=$I$19,$J$19,IF(D2714=$I$20,$J$20,0)))</f>
        <v>3</v>
      </c>
    </row>
    <row r="2715" spans="2:7" x14ac:dyDescent="0.25">
      <c r="C2715" s="21" t="s">
        <v>185</v>
      </c>
      <c r="D2715" s="59" t="s">
        <v>186</v>
      </c>
      <c r="E2715" s="1">
        <f>IF(D2715=$I$18,$J$18,IF(D2715=$I$19,$J$19,IF(D2715=$I$20,$J$20,0)))</f>
        <v>3</v>
      </c>
    </row>
    <row r="2716" spans="2:7" x14ac:dyDescent="0.25">
      <c r="C2716" s="21" t="s">
        <v>189</v>
      </c>
      <c r="D2716" s="59" t="s">
        <v>180</v>
      </c>
      <c r="E2716" s="1">
        <f>IF(D2716=$I$18,$J$18,IF(D2716=$I$19,$J$19,IF(D2716=$I$20,$J$20,0)))</f>
        <v>1</v>
      </c>
    </row>
    <row r="2717" spans="2:7" x14ac:dyDescent="0.25">
      <c r="C2717" s="21" t="s">
        <v>192</v>
      </c>
      <c r="D2717" s="59" t="s">
        <v>193</v>
      </c>
      <c r="E2717" s="1">
        <f>IF(D2717=$I$30,$J$30,IF(D2717=$I$31,$J$31,IF(D2717=$I$32,$J$32,0)))</f>
        <v>1</v>
      </c>
    </row>
    <row r="2718" spans="2:7" x14ac:dyDescent="0.25">
      <c r="C2718" s="21" t="s">
        <v>194</v>
      </c>
      <c r="D2718" s="59" t="s">
        <v>195</v>
      </c>
      <c r="E2718" s="1">
        <f>IF(D2718=$L$30,$M$30,IF(D2718=$L$31,$M$31,IF(D2718=$L$32,$M$32,0)))</f>
        <v>1</v>
      </c>
    </row>
    <row r="2719" spans="2:7" x14ac:dyDescent="0.25">
      <c r="C2719" s="21" t="s">
        <v>198</v>
      </c>
      <c r="D2719" s="59" t="s">
        <v>195</v>
      </c>
      <c r="E2719" s="1">
        <f>IF(D2719=$L$30,$M$30,IF(D2719=$L$31,$M$31,IF(D2719=$L$32,$M$32,0)))</f>
        <v>1</v>
      </c>
    </row>
    <row r="2720" spans="2:7" x14ac:dyDescent="0.25">
      <c r="C2720" s="21" t="s">
        <v>200</v>
      </c>
      <c r="D2720" s="59" t="s">
        <v>201</v>
      </c>
      <c r="E2720" s="1">
        <f>IF(D2720=$I$23,$J$23,IF(D2720=$I$24,$J$24,IF(D2720=$I$25,$J$25,IF(D2720=$I$26,$J$26,IF(D2720=$I$27,$J$27,0)))))</f>
        <v>1</v>
      </c>
    </row>
    <row r="2721" spans="3:6" x14ac:dyDescent="0.25">
      <c r="C2721" s="21" t="s">
        <v>203</v>
      </c>
      <c r="D2721" s="59" t="s">
        <v>188</v>
      </c>
      <c r="E2721" s="1">
        <f>IF(D2721=$L$13,$M$13,IF(D2721=$L$14,$M$14,IF(D2721=$L$15,$M$15,0)))</f>
        <v>3</v>
      </c>
    </row>
    <row r="2722" spans="3:6" x14ac:dyDescent="0.25">
      <c r="C2722" s="21" t="s">
        <v>206</v>
      </c>
      <c r="D2722" s="59" t="s">
        <v>173</v>
      </c>
      <c r="E2722" s="1">
        <f>IF(D2722=$L$8,$M$8,IF(D2722=$L$9,$M$9,IF(D2722=$L$10,$M$10,0)))</f>
        <v>3</v>
      </c>
    </row>
    <row r="2723" spans="3:6" x14ac:dyDescent="0.25">
      <c r="C2723" s="21" t="s">
        <v>207</v>
      </c>
      <c r="D2723" s="59" t="s">
        <v>205</v>
      </c>
      <c r="E2723" s="1">
        <f>IF(D2723=$L$18,$M$18,IF(D2723=$L$19,$M$19,IF(D2723=$L$20,$M$20,0)))</f>
        <v>5</v>
      </c>
    </row>
    <row r="2724" spans="3:6" x14ac:dyDescent="0.25">
      <c r="C2724" s="21" t="s">
        <v>210</v>
      </c>
      <c r="D2724" s="59" t="s">
        <v>211</v>
      </c>
      <c r="E2724" s="1">
        <f>IF(D2724=$L$23,$M$23,IF(D2724=$L$24,$M$24,IF(D2724=$L$25,$M$25,0)))</f>
        <v>3</v>
      </c>
      <c r="F2724" s="1" t="s">
        <v>330</v>
      </c>
    </row>
    <row r="2727" spans="3:6" x14ac:dyDescent="0.25">
      <c r="E2727" s="39" t="s">
        <v>217</v>
      </c>
      <c r="F2727" s="1" t="s">
        <v>218</v>
      </c>
    </row>
    <row r="2728" spans="3:6" x14ac:dyDescent="0.25">
      <c r="C2728" s="26" t="s">
        <v>25</v>
      </c>
      <c r="D2728" s="161">
        <f>IF(AND(E2712=0,E2713=0,E2714=0,E2715=0,E2716=0),0,E2712*5*(AVERAGE(E2713:E2716)))</f>
        <v>12.5</v>
      </c>
      <c r="E2728" s="162">
        <f>IF(D2728=0,0,IF(D2728&lt;'Integration Inputs'!$D$76,'Integration Inputs'!$C$91*SUM('Integration Inputs'!$C$63:$H$63),IF(D2728&lt;'Integration Inputs'!$F$76,'Integration Inputs'!$D$91*SUM('Integration Inputs'!$C$63:$H$63),'Integration Inputs'!$E$91*SUM('Integration Inputs'!C$63:H$63))))</f>
        <v>12.651149969844976</v>
      </c>
      <c r="F2728" s="163">
        <f>E2728*D2741*D2742</f>
        <v>0</v>
      </c>
    </row>
    <row r="2729" spans="3:6" x14ac:dyDescent="0.25">
      <c r="C2729" s="1" t="s">
        <v>26</v>
      </c>
      <c r="D2729" s="164">
        <f>IF(AND(E2712=0,E2713=0,E2720=0),0,E2712*E2720*(AVERAGE(E2713:E2716)))</f>
        <v>2.5</v>
      </c>
      <c r="E2729" s="162">
        <f>IF(D2729=0,0,IF(D2729&lt;'Integration Inputs'!$D$77,'Integration Inputs'!$C$91*SUM('Integration Inputs'!$C$64:$H$64),IF(D2729&lt;'Integration Inputs'!$F$77,'Integration Inputs'!$D$91*SUM('Integration Inputs'!$C$64:$H$64),'Integration Inputs'!$E$91*SUM('Integration Inputs'!$C$64:$H$64))))</f>
        <v>3.2914642966260312</v>
      </c>
      <c r="F2729" s="162">
        <f>E2729*D2741*D2742</f>
        <v>0</v>
      </c>
    </row>
    <row r="2730" spans="3:6" x14ac:dyDescent="0.25">
      <c r="C2730" s="1" t="s">
        <v>27</v>
      </c>
      <c r="D2730" s="164">
        <f>IF(AND(E2711=0,E2713=0,E2714=0,E2715=0,E2716=0,E2717=0,,E2720=0),0,(AVERAGE(E2713:E2716)*((E2717+E2720)/2)*E2711))</f>
        <v>2.5</v>
      </c>
      <c r="E2730" s="162">
        <f>IF(D2730=0,0,IF(D2730&lt;'Integration Inputs'!$D$78,'Integration Inputs'!$C$91*SUM('Integration Inputs'!$C$65:$H$65),IF(D2730&lt;'Integration Inputs'!$F$78,'Integration Inputs'!$D$91*SUM('Integration Inputs'!$C$65:$H$65),'Integration Inputs'!$E$91*SUM('Integration Inputs'!$C$65:$H$65))))</f>
        <v>0.85186978454503848</v>
      </c>
      <c r="F2730" s="162">
        <f>E2730*D2741*D2742</f>
        <v>0</v>
      </c>
    </row>
    <row r="2731" spans="3:6" x14ac:dyDescent="0.25">
      <c r="C2731" s="1" t="s">
        <v>28</v>
      </c>
      <c r="D2731" s="164">
        <f>IF(E2719=0,0,E2719)</f>
        <v>1</v>
      </c>
      <c r="E2731" s="162">
        <f>IF(D2731=0,0,IF(D2731&lt;'Integration Inputs'!$D$79,'Integration Inputs'!$C$91*SUM('Integration Inputs'!$C$66:$H$66),IF(D2731&lt;'Integration Inputs'!$F$79,'Integration Inputs'!$D$91*SUM('Integration Inputs'!$C$66:$H$66),'Integration Inputs'!$E$91*SUM('Integration Inputs'!$C$66:$H$66))))</f>
        <v>0.97276634097392756</v>
      </c>
      <c r="F2731" s="162">
        <f>E2731*D2741*D2742</f>
        <v>0</v>
      </c>
    </row>
    <row r="2732" spans="3:6" x14ac:dyDescent="0.25">
      <c r="C2732" s="1" t="s">
        <v>29</v>
      </c>
      <c r="D2732" s="164">
        <f>IF(AND(E2722=0,E2718=0),0,E2722*E2718)</f>
        <v>3</v>
      </c>
      <c r="E2732" s="162">
        <f>IF(D2732=0,0,IF(D2732&lt;'Integration Inputs'!$D$80,'Integration Inputs'!$C$91*SUM('Integration Inputs'!$C$67:$H$67),IF(D2732&lt;'Integration Inputs'!$F$80,'Integration Inputs'!$D$91*SUM('Integration Inputs'!$C$67:$H$67),'Integration Inputs'!$E$91*SUM('Integration Inputs'!$C$67:$H$67))))</f>
        <v>0</v>
      </c>
      <c r="F2732" s="162">
        <f>E2732*D2741*D2742</f>
        <v>0</v>
      </c>
    </row>
    <row r="2733" spans="3:6" x14ac:dyDescent="0.25">
      <c r="C2733" s="1" t="s">
        <v>30</v>
      </c>
      <c r="D2733" s="164">
        <f>IF(AND(E2717=0,E2720=0,E2721=0),0,E2721*((E2717+E2720)/2)*3)</f>
        <v>9</v>
      </c>
      <c r="E2733" s="162">
        <f>IF(D2733=0,0,IF(D2733&lt;'Integration Inputs'!$D$81,'Integration Inputs'!$C$91*SUM('Integration Inputs'!$C$68:$H$68),IF(D2733&lt;'Integration Inputs'!$F$81,'Integration Inputs'!$D$91*SUM('Integration Inputs'!$C$68:$H$68),'Integration Inputs'!$E$91*SUM('Integration Inputs'!$C$68:$H$68))))</f>
        <v>0</v>
      </c>
      <c r="F2733" s="162">
        <f>E2733*D2741*D2742</f>
        <v>0</v>
      </c>
    </row>
    <row r="2734" spans="3:6" x14ac:dyDescent="0.25">
      <c r="C2734" s="1" t="s">
        <v>31</v>
      </c>
      <c r="D2734" s="164">
        <f>IF(AND(E2720=0,E2723=0),0,E2723*E2720*3)</f>
        <v>15</v>
      </c>
      <c r="E2734" s="162">
        <f>IF(D2734=0,0,IF(D2734&lt;'Integration Inputs'!$D$82,'Integration Inputs'!$C$91*SUM('Integration Inputs'!$C$69:$H$69),IF(D2734&lt;'Integration Inputs'!$F$82,'Integration Inputs'!$D$91*SUM('Integration Inputs'!$C$69:$H$69),'Integration Inputs'!$E$91*SUM('Integration Inputs'!$C$69:$H$69))))</f>
        <v>0</v>
      </c>
      <c r="F2734" s="162">
        <f>E2734*D2741*D2742</f>
        <v>0</v>
      </c>
    </row>
    <row r="2735" spans="3:6" x14ac:dyDescent="0.25">
      <c r="C2735" s="39" t="s">
        <v>32</v>
      </c>
      <c r="D2735" s="168">
        <f>IF(AND(E2720=0,E2724=0),0,(E2724*E2720*5))</f>
        <v>15</v>
      </c>
      <c r="E2735" s="169">
        <f>IF(D2735=0,0,IF(D2735&lt;'Integration Inputs'!$D$83,'Integration Inputs'!$C$91*SUM('Integration Inputs'!$C$70:$H$70),IF(D2735&lt;'Integration Inputs'!$F$83,'Integration Inputs'!$D$91*SUM('Integration Inputs'!$C$70:$H$70),'Integration Inputs'!$E$91*SUM('Integration Inputs'!$C$70:$H$70))))</f>
        <v>0</v>
      </c>
      <c r="F2735" s="169">
        <f>E2735*D2741*D2742</f>
        <v>0</v>
      </c>
    </row>
    <row r="2736" spans="3:6" x14ac:dyDescent="0.25">
      <c r="C2736" s="1" t="s">
        <v>40</v>
      </c>
      <c r="D2736" s="164">
        <f>SUM(D2728:D2729)</f>
        <v>15</v>
      </c>
      <c r="E2736" s="162">
        <f>SUM(E2728:E2729)</f>
        <v>15.942614266471008</v>
      </c>
      <c r="F2736" s="162">
        <f>SUM(F2728:F2729)</f>
        <v>0</v>
      </c>
    </row>
    <row r="2737" spans="2:7" x14ac:dyDescent="0.25">
      <c r="C2737" s="1" t="s">
        <v>41</v>
      </c>
      <c r="D2737" s="164">
        <f>SUM(D2730:D2731)</f>
        <v>3.5</v>
      </c>
      <c r="E2737" s="162">
        <f>SUM(E2730:E2731)</f>
        <v>1.824636125518966</v>
      </c>
      <c r="F2737" s="162">
        <f>SUM(F2730:F2731)</f>
        <v>0</v>
      </c>
    </row>
    <row r="2738" spans="2:7" x14ac:dyDescent="0.25">
      <c r="C2738" s="39" t="s">
        <v>42</v>
      </c>
      <c r="D2738" s="168">
        <f>SUM(D2732:D2735)</f>
        <v>42</v>
      </c>
      <c r="E2738" s="169">
        <f>SUM(E2732:E2735)</f>
        <v>0</v>
      </c>
      <c r="F2738" s="169">
        <f>SUM(F2732:F2735)</f>
        <v>0</v>
      </c>
    </row>
    <row r="2739" spans="2:7" x14ac:dyDescent="0.25">
      <c r="D2739" s="164"/>
      <c r="E2739" s="162">
        <f>SUM(E2728:E2735)</f>
        <v>17.767250391989972</v>
      </c>
      <c r="F2739" s="162">
        <f>SUM(F2728:F2735)</f>
        <v>0</v>
      </c>
    </row>
    <row r="2740" spans="2:7" ht="15.6" x14ac:dyDescent="0.3">
      <c r="C2740" s="171" t="s">
        <v>43</v>
      </c>
      <c r="D2740" s="172">
        <f>(AVERAGE(E2713:E2716)*((E2712*5)+(E2712*E2720))+((AVERAGE(E2713:E2716)*((E2717+E2720)/2)*E2711)+(E2719))+((E2722*E2718)+(E2721*((E2717+E2720)/2)*3)+(E2723*E2720*3)+(E2724*E2720*5)))/3</f>
        <v>20.166666666666668</v>
      </c>
    </row>
    <row r="2741" spans="2:7" ht="14.4" x14ac:dyDescent="0.3">
      <c r="C2741" s="21" t="s">
        <v>228</v>
      </c>
      <c r="D2741" s="179"/>
    </row>
    <row r="2742" spans="2:7" x14ac:dyDescent="0.25">
      <c r="C2742" s="21" t="s">
        <v>229</v>
      </c>
      <c r="D2742" s="185"/>
    </row>
    <row r="2743" spans="2:7" ht="15.6" x14ac:dyDescent="0.3">
      <c r="C2743" s="171" t="s">
        <v>230</v>
      </c>
      <c r="D2743" s="172">
        <f>D2740*D2741*D2742</f>
        <v>0</v>
      </c>
      <c r="E2743" s="176">
        <f>SUM(F2728:F2735)</f>
        <v>0</v>
      </c>
      <c r="F2743" s="25" t="s">
        <v>231</v>
      </c>
    </row>
    <row r="2745" spans="2:7" x14ac:dyDescent="0.25">
      <c r="B2745" s="1" t="str">
        <f>LEFT(B2708,2)+1&amp;")."</f>
        <v>75).</v>
      </c>
      <c r="C2745" s="149"/>
      <c r="D2745" s="149"/>
      <c r="E2745" s="149"/>
      <c r="F2745" s="149"/>
      <c r="G2745" s="149"/>
    </row>
    <row r="2746" spans="2:7" x14ac:dyDescent="0.25">
      <c r="C2746" s="152" t="s">
        <v>164</v>
      </c>
      <c r="D2746" s="152"/>
      <c r="E2746" s="153"/>
      <c r="F2746" s="153"/>
      <c r="G2746" s="153"/>
    </row>
    <row r="2747" spans="2:7" ht="17.399999999999999" x14ac:dyDescent="0.3">
      <c r="C2747" s="26" t="s">
        <v>170</v>
      </c>
      <c r="D2747" s="156" t="s">
        <v>390</v>
      </c>
      <c r="E2747" s="187" t="s">
        <v>391</v>
      </c>
    </row>
    <row r="2748" spans="2:7" x14ac:dyDescent="0.25">
      <c r="C2748" s="21" t="s">
        <v>174</v>
      </c>
      <c r="D2748" s="59" t="s">
        <v>168</v>
      </c>
      <c r="E2748" s="1">
        <f>IF(D2748=$I$8,$J$8,IF(D2748=$I$9,$J$9,IF(D2748=$I$10,$J$10,0)))</f>
        <v>1</v>
      </c>
    </row>
    <row r="2749" spans="2:7" x14ac:dyDescent="0.25">
      <c r="C2749" s="21" t="s">
        <v>177</v>
      </c>
      <c r="D2749" s="59" t="s">
        <v>178</v>
      </c>
      <c r="E2749" s="1">
        <f>IF(D2749=$I$13,$J$13,IF(D2749=$I$14,$J$14,IF(D2749=$I$15,$J$15,0)))</f>
        <v>1</v>
      </c>
    </row>
    <row r="2750" spans="2:7" x14ac:dyDescent="0.25">
      <c r="C2750" s="21" t="s">
        <v>179</v>
      </c>
      <c r="D2750" s="59" t="s">
        <v>186</v>
      </c>
      <c r="E2750" s="1">
        <f>IF(D2750=$I$18,$J$18,IF(D2750=$I$19,$J$19,IF(D2750=$I$20,$J$20,0)))</f>
        <v>3</v>
      </c>
    </row>
    <row r="2751" spans="2:7" x14ac:dyDescent="0.25">
      <c r="C2751" s="21" t="s">
        <v>183</v>
      </c>
      <c r="D2751" s="59" t="s">
        <v>186</v>
      </c>
      <c r="E2751" s="1">
        <f>IF(D2751=$I$18,$J$18,IF(D2751=$I$19,$J$19,IF(D2751=$I$20,$J$20,0)))</f>
        <v>3</v>
      </c>
    </row>
    <row r="2752" spans="2:7" x14ac:dyDescent="0.25">
      <c r="C2752" s="21" t="s">
        <v>185</v>
      </c>
      <c r="D2752" s="59" t="s">
        <v>186</v>
      </c>
      <c r="E2752" s="1">
        <f>IF(D2752=$I$18,$J$18,IF(D2752=$I$19,$J$19,IF(D2752=$I$20,$J$20,0)))</f>
        <v>3</v>
      </c>
    </row>
    <row r="2753" spans="3:6" x14ac:dyDescent="0.25">
      <c r="C2753" s="21" t="s">
        <v>189</v>
      </c>
      <c r="D2753" s="59" t="s">
        <v>186</v>
      </c>
      <c r="E2753" s="1">
        <f>IF(D2753=$I$18,$J$18,IF(D2753=$I$19,$J$19,IF(D2753=$I$20,$J$20,0)))</f>
        <v>3</v>
      </c>
    </row>
    <row r="2754" spans="3:6" x14ac:dyDescent="0.25">
      <c r="C2754" s="21" t="s">
        <v>192</v>
      </c>
      <c r="D2754" s="59" t="s">
        <v>226</v>
      </c>
      <c r="E2754" s="1">
        <f>IF(D2754=$I$30,$J$30,IF(D2754=$I$31,$J$31,IF(D2754=$I$32,$J$32,0)))</f>
        <v>5</v>
      </c>
    </row>
    <row r="2755" spans="3:6" x14ac:dyDescent="0.25">
      <c r="C2755" s="21" t="s">
        <v>194</v>
      </c>
      <c r="D2755" s="59" t="s">
        <v>225</v>
      </c>
      <c r="E2755" s="1">
        <f>IF(D2755=$L$30,$M$30,IF(D2755=$L$31,$M$31,IF(D2755=$L$32,$M$32,0)))</f>
        <v>3</v>
      </c>
      <c r="F2755" s="1" t="s">
        <v>392</v>
      </c>
    </row>
    <row r="2756" spans="3:6" x14ac:dyDescent="0.25">
      <c r="C2756" s="21" t="s">
        <v>198</v>
      </c>
      <c r="D2756" s="59" t="s">
        <v>195</v>
      </c>
      <c r="E2756" s="1">
        <f>IF(D2756=$L$30,$M$30,IF(D2756=$L$31,$M$31,IF(D2756=$L$32,$M$32,0)))</f>
        <v>1</v>
      </c>
      <c r="F2756" s="1" t="s">
        <v>393</v>
      </c>
    </row>
    <row r="2757" spans="3:6" x14ac:dyDescent="0.25">
      <c r="C2757" s="21" t="s">
        <v>200</v>
      </c>
      <c r="D2757" s="59" t="s">
        <v>214</v>
      </c>
      <c r="E2757" s="1">
        <f>IF(D2757=$I$23,$J$23,IF(D2757=$I$24,$J$24,IF(D2757=$I$25,$J$25,IF(D2757=$I$26,$J$26,IF(D2757=$I$27,$J$27,0)))))</f>
        <v>3</v>
      </c>
      <c r="F2757" s="1" t="s">
        <v>394</v>
      </c>
    </row>
    <row r="2758" spans="3:6" x14ac:dyDescent="0.25">
      <c r="C2758" s="21" t="s">
        <v>203</v>
      </c>
      <c r="D2758" s="59" t="s">
        <v>184</v>
      </c>
      <c r="E2758" s="1">
        <f>IF(D2758=$L$13,$M$13,IF(D2758=$L$14,$M$14,IF(D2758=$L$15,$M$15,0)))</f>
        <v>1</v>
      </c>
    </row>
    <row r="2759" spans="3:6" x14ac:dyDescent="0.25">
      <c r="C2759" s="21" t="s">
        <v>206</v>
      </c>
      <c r="D2759" s="59" t="s">
        <v>176</v>
      </c>
      <c r="E2759" s="1">
        <f>IF(D2759=$L$8,$M$8,IF(D2759=$L$9,$M$9,IF(D2759=$L$10,$M$10,0)))</f>
        <v>5</v>
      </c>
    </row>
    <row r="2760" spans="3:6" x14ac:dyDescent="0.25">
      <c r="C2760" s="21" t="s">
        <v>207</v>
      </c>
      <c r="D2760" s="59" t="s">
        <v>202</v>
      </c>
      <c r="E2760" s="1">
        <f>IF(D2760=$L$18,$M$18,IF(D2760=$L$19,$M$19,IF(D2760=$L$20,$M$20,0)))</f>
        <v>3</v>
      </c>
    </row>
    <row r="2761" spans="3:6" x14ac:dyDescent="0.25">
      <c r="C2761" s="21" t="s">
        <v>210</v>
      </c>
      <c r="D2761" s="59" t="s">
        <v>213</v>
      </c>
      <c r="E2761" s="1">
        <f>IF(D2761=$L$23,$M$23,IF(D2761=$L$24,$M$24,IF(D2761=$L$25,$M$25,0)))</f>
        <v>1</v>
      </c>
      <c r="F2761" s="1">
        <f>(0.3/36)</f>
        <v>8.3333333333333332E-3</v>
      </c>
    </row>
    <row r="2764" spans="3:6" x14ac:dyDescent="0.25">
      <c r="E2764" s="39" t="s">
        <v>217</v>
      </c>
      <c r="F2764" s="1" t="s">
        <v>218</v>
      </c>
    </row>
    <row r="2765" spans="3:6" x14ac:dyDescent="0.25">
      <c r="C2765" s="26" t="s">
        <v>25</v>
      </c>
      <c r="D2765" s="161">
        <f>IF(AND(E2749=0,E2750=0,E2751=0,E2752=0,E2753=0),0,E2749*5*(AVERAGE(E2750:E2753)))</f>
        <v>15</v>
      </c>
      <c r="E2765" s="162">
        <f>IF(D2765=0,0,IF(D2765&lt;'Integration Inputs'!$D$76,'Integration Inputs'!$C$91*SUM('Integration Inputs'!$C$63:$H$63),IF(D2765&lt;'Integration Inputs'!$F$76,'Integration Inputs'!$D$91*SUM('Integration Inputs'!$C$63:$H$63),'Integration Inputs'!$E$91*SUM('Integration Inputs'!C$63:H$63))))</f>
        <v>12.651149969844976</v>
      </c>
      <c r="F2765" s="163">
        <f>E2765*D2778*D2779</f>
        <v>0</v>
      </c>
    </row>
    <row r="2766" spans="3:6" x14ac:dyDescent="0.25">
      <c r="C2766" s="1" t="s">
        <v>26</v>
      </c>
      <c r="D2766" s="164">
        <f>IF(AND(E2749=0,E2750=0,E2757=0),0,E2749*E2757*(AVERAGE(E2750:E2753)))</f>
        <v>9</v>
      </c>
      <c r="E2766" s="162">
        <f>IF(D2766=0,0,IF(D2766&lt;'Integration Inputs'!$D$77,'Integration Inputs'!$C$91*SUM('Integration Inputs'!$C$64:$H$64),IF(D2766&lt;'Integration Inputs'!$F$77,'Integration Inputs'!$D$91*SUM('Integration Inputs'!$C$64:$H$64),'Integration Inputs'!$E$91*SUM('Integration Inputs'!$C$64:$H$64))))</f>
        <v>3.2914642966260312</v>
      </c>
      <c r="F2766" s="162">
        <f>E2766*D2778*D2779</f>
        <v>0</v>
      </c>
    </row>
    <row r="2767" spans="3:6" x14ac:dyDescent="0.25">
      <c r="C2767" s="1" t="s">
        <v>27</v>
      </c>
      <c r="D2767" s="164">
        <f>IF(AND(E2748=0,E2750=0,E2751=0,E2752=0,E2753=0,E2754=0,,E2757=0),0,(AVERAGE(E2750:E2753)*((E2754+E2757)/2)*E2748))</f>
        <v>12</v>
      </c>
      <c r="E2767" s="162">
        <f>IF(D2767=0,0,IF(D2767&lt;'Integration Inputs'!$D$78,'Integration Inputs'!$C$91*SUM('Integration Inputs'!$C$65:$H$65),IF(D2767&lt;'Integration Inputs'!$F$78,'Integration Inputs'!$D$91*SUM('Integration Inputs'!$C$65:$H$65),'Integration Inputs'!$E$91*SUM('Integration Inputs'!$C$65:$H$65))))</f>
        <v>0.85186978454503848</v>
      </c>
      <c r="F2767" s="162">
        <f>E2767*D2778*D2779</f>
        <v>0</v>
      </c>
    </row>
    <row r="2768" spans="3:6" x14ac:dyDescent="0.25">
      <c r="C2768" s="1" t="s">
        <v>28</v>
      </c>
      <c r="D2768" s="164">
        <f>IF(E2756=0,0,E2756)</f>
        <v>1</v>
      </c>
      <c r="E2768" s="162">
        <f>IF(D2768=0,0,IF(D2768&lt;'Integration Inputs'!$D$79,'Integration Inputs'!$C$91*SUM('Integration Inputs'!$C$66:$H$66),IF(D2768&lt;'Integration Inputs'!$F$79,'Integration Inputs'!$D$91*SUM('Integration Inputs'!$C$66:$H$66),'Integration Inputs'!$E$91*SUM('Integration Inputs'!$C$66:$H$66))))</f>
        <v>0.97276634097392756</v>
      </c>
      <c r="F2768" s="162">
        <f>E2768*D2778*D2779</f>
        <v>0</v>
      </c>
    </row>
    <row r="2769" spans="2:7" x14ac:dyDescent="0.25">
      <c r="C2769" s="1" t="s">
        <v>29</v>
      </c>
      <c r="D2769" s="164">
        <f>IF(AND(E2759=0,E2755=0),0,E2759*E2755)</f>
        <v>15</v>
      </c>
      <c r="E2769" s="162">
        <f>IF(D2769=0,0,IF(D2769&lt;'Integration Inputs'!$D$80,'Integration Inputs'!$C$91*SUM('Integration Inputs'!$C$67:$H$67),IF(D2769&lt;'Integration Inputs'!$F$80,'Integration Inputs'!$D$91*SUM('Integration Inputs'!$C$67:$H$67),'Integration Inputs'!$E$91*SUM('Integration Inputs'!$C$67:$H$67))))</f>
        <v>0</v>
      </c>
      <c r="F2769" s="162">
        <f>E2769*D2778*D2779</f>
        <v>0</v>
      </c>
    </row>
    <row r="2770" spans="2:7" x14ac:dyDescent="0.25">
      <c r="C2770" s="1" t="s">
        <v>30</v>
      </c>
      <c r="D2770" s="164">
        <f>IF(AND(E2754=0,E2757=0,E2758=0),0,E2758*((E2754+E2757)/2)*3)</f>
        <v>12</v>
      </c>
      <c r="E2770" s="162">
        <f>IF(D2770=0,0,IF(D2770&lt;'Integration Inputs'!$D$81,'Integration Inputs'!$C$91*SUM('Integration Inputs'!$C$68:$H$68),IF(D2770&lt;'Integration Inputs'!$F$81,'Integration Inputs'!$D$91*SUM('Integration Inputs'!$C$68:$H$68),'Integration Inputs'!$E$91*SUM('Integration Inputs'!$C$68:$H$68))))</f>
        <v>0</v>
      </c>
      <c r="F2770" s="162">
        <f>E2770*D2778*D2779</f>
        <v>0</v>
      </c>
    </row>
    <row r="2771" spans="2:7" x14ac:dyDescent="0.25">
      <c r="C2771" s="1" t="s">
        <v>31</v>
      </c>
      <c r="D2771" s="164">
        <f>IF(AND(E2757=0,E2760=0),0,E2760*E2757*3)</f>
        <v>27</v>
      </c>
      <c r="E2771" s="162">
        <f>IF(D2771=0,0,IF(D2771&lt;'Integration Inputs'!$D$82,'Integration Inputs'!$C$91*SUM('Integration Inputs'!$C$69:$H$69),IF(D2771&lt;'Integration Inputs'!$F$82,'Integration Inputs'!$D$91*SUM('Integration Inputs'!$C$69:$H$69),'Integration Inputs'!$E$91*SUM('Integration Inputs'!$C$69:$H$69))))</f>
        <v>0</v>
      </c>
      <c r="F2771" s="162">
        <f>E2771*D2778*D2779</f>
        <v>0</v>
      </c>
    </row>
    <row r="2772" spans="2:7" x14ac:dyDescent="0.25">
      <c r="C2772" s="39" t="s">
        <v>32</v>
      </c>
      <c r="D2772" s="168">
        <f>IF(AND(E2757=0,E2761=0),0,(E2761*E2757*5))</f>
        <v>15</v>
      </c>
      <c r="E2772" s="169">
        <f>IF(D2772=0,0,IF(D2772&lt;'Integration Inputs'!$D$83,'Integration Inputs'!$C$91*SUM('Integration Inputs'!$C$70:$H$70),IF(D2772&lt;'Integration Inputs'!$F$83,'Integration Inputs'!$D$91*SUM('Integration Inputs'!$C$70:$H$70),'Integration Inputs'!$E$91*SUM('Integration Inputs'!$C$70:$H$70))))</f>
        <v>0</v>
      </c>
      <c r="F2772" s="169">
        <f>E2772*D2778*D2779</f>
        <v>0</v>
      </c>
    </row>
    <row r="2773" spans="2:7" x14ac:dyDescent="0.25">
      <c r="C2773" s="1" t="s">
        <v>40</v>
      </c>
      <c r="D2773" s="164">
        <f>SUM(D2765:D2766)</f>
        <v>24</v>
      </c>
      <c r="E2773" s="162">
        <f>SUM(E2765:E2766)</f>
        <v>15.942614266471008</v>
      </c>
      <c r="F2773" s="162">
        <f>SUM(F2765:F2766)</f>
        <v>0</v>
      </c>
    </row>
    <row r="2774" spans="2:7" x14ac:dyDescent="0.25">
      <c r="C2774" s="1" t="s">
        <v>41</v>
      </c>
      <c r="D2774" s="164">
        <f>SUM(D2767:D2768)</f>
        <v>13</v>
      </c>
      <c r="E2774" s="162">
        <f>SUM(E2767:E2768)</f>
        <v>1.824636125518966</v>
      </c>
      <c r="F2774" s="162">
        <f>SUM(F2767:F2768)</f>
        <v>0</v>
      </c>
    </row>
    <row r="2775" spans="2:7" x14ac:dyDescent="0.25">
      <c r="C2775" s="39" t="s">
        <v>42</v>
      </c>
      <c r="D2775" s="168">
        <f>SUM(D2769:D2772)</f>
        <v>69</v>
      </c>
      <c r="E2775" s="169">
        <f>SUM(E2769:E2772)</f>
        <v>0</v>
      </c>
      <c r="F2775" s="169">
        <f>SUM(F2769:F2772)</f>
        <v>0</v>
      </c>
    </row>
    <row r="2776" spans="2:7" x14ac:dyDescent="0.25">
      <c r="D2776" s="164"/>
      <c r="E2776" s="162">
        <f>SUM(E2765:E2772)</f>
        <v>17.767250391989972</v>
      </c>
      <c r="F2776" s="162">
        <f>SUM(F2765:F2772)</f>
        <v>0</v>
      </c>
    </row>
    <row r="2777" spans="2:7" ht="15.6" x14ac:dyDescent="0.3">
      <c r="C2777" s="171" t="s">
        <v>43</v>
      </c>
      <c r="D2777" s="172">
        <f>(AVERAGE(E2750:E2753)*((E2749*5)+(E2749*E2757))+((AVERAGE(E2750:E2753)*((E2754+E2757)/2)*E2748)+(E2756))+((E2759*E2755)+(E2758*((E2754+E2757)/2)*3)+(E2760*E2757*3)+(E2761*E2757*5)))/3</f>
        <v>35.333333333333336</v>
      </c>
    </row>
    <row r="2778" spans="2:7" ht="14.4" x14ac:dyDescent="0.3">
      <c r="C2778" s="21" t="s">
        <v>228</v>
      </c>
      <c r="D2778" s="179"/>
    </row>
    <row r="2779" spans="2:7" x14ac:dyDescent="0.25">
      <c r="C2779" s="21" t="s">
        <v>229</v>
      </c>
      <c r="D2779" s="185"/>
    </row>
    <row r="2780" spans="2:7" ht="15.6" x14ac:dyDescent="0.3">
      <c r="C2780" s="171" t="s">
        <v>230</v>
      </c>
      <c r="D2780" s="172">
        <f>D2777*D2778*D2779</f>
        <v>0</v>
      </c>
      <c r="E2780" s="176">
        <f>SUM(F2765:F2772)</f>
        <v>0</v>
      </c>
      <c r="F2780" s="25" t="s">
        <v>231</v>
      </c>
    </row>
    <row r="2782" spans="2:7" x14ac:dyDescent="0.25">
      <c r="B2782" s="1" t="str">
        <f>LEFT(B2745,2)+1&amp;")."</f>
        <v>76).</v>
      </c>
      <c r="C2782" s="149"/>
      <c r="D2782" s="149"/>
      <c r="E2782" s="149"/>
      <c r="F2782" s="149"/>
      <c r="G2782" s="149"/>
    </row>
    <row r="2783" spans="2:7" x14ac:dyDescent="0.25">
      <c r="C2783" s="152" t="s">
        <v>164</v>
      </c>
      <c r="D2783" s="152"/>
      <c r="E2783" s="153"/>
      <c r="F2783" s="153"/>
      <c r="G2783" s="153"/>
    </row>
    <row r="2784" spans="2:7" ht="17.399999999999999" x14ac:dyDescent="0.3">
      <c r="C2784" s="26" t="s">
        <v>170</v>
      </c>
      <c r="D2784" s="156" t="s">
        <v>395</v>
      </c>
      <c r="E2784" s="187" t="s">
        <v>396</v>
      </c>
    </row>
    <row r="2785" spans="3:6" x14ac:dyDescent="0.25">
      <c r="C2785" s="21" t="s">
        <v>174</v>
      </c>
      <c r="D2785" s="59" t="s">
        <v>168</v>
      </c>
      <c r="E2785" s="1">
        <f>IF(D2785=$I$8,$J$8,IF(D2785=$I$9,$J$9,IF(D2785=$I$10,$J$10,0)))</f>
        <v>1</v>
      </c>
    </row>
    <row r="2786" spans="3:6" x14ac:dyDescent="0.25">
      <c r="C2786" s="21" t="s">
        <v>177</v>
      </c>
      <c r="D2786" s="59" t="s">
        <v>178</v>
      </c>
      <c r="E2786" s="1">
        <f>IF(D2786=$I$13,$J$13,IF(D2786=$I$14,$J$14,IF(D2786=$I$15,$J$15,0)))</f>
        <v>1</v>
      </c>
    </row>
    <row r="2787" spans="3:6" x14ac:dyDescent="0.25">
      <c r="C2787" s="21" t="s">
        <v>179</v>
      </c>
      <c r="D2787" s="59" t="s">
        <v>186</v>
      </c>
      <c r="E2787" s="1">
        <f>IF(D2787=$I$18,$J$18,IF(D2787=$I$19,$J$19,IF(D2787=$I$20,$J$20,0)))</f>
        <v>3</v>
      </c>
    </row>
    <row r="2788" spans="3:6" x14ac:dyDescent="0.25">
      <c r="C2788" s="21" t="s">
        <v>183</v>
      </c>
      <c r="D2788" s="59" t="s">
        <v>186</v>
      </c>
      <c r="E2788" s="1">
        <f>IF(D2788=$I$18,$J$18,IF(D2788=$I$19,$J$19,IF(D2788=$I$20,$J$20,0)))</f>
        <v>3</v>
      </c>
    </row>
    <row r="2789" spans="3:6" x14ac:dyDescent="0.25">
      <c r="C2789" s="21" t="s">
        <v>185</v>
      </c>
      <c r="D2789" s="59" t="s">
        <v>180</v>
      </c>
      <c r="E2789" s="1">
        <f>IF(D2789=$I$18,$J$18,IF(D2789=$I$19,$J$19,IF(D2789=$I$20,$J$20,0)))</f>
        <v>1</v>
      </c>
    </row>
    <row r="2790" spans="3:6" x14ac:dyDescent="0.25">
      <c r="C2790" s="21" t="s">
        <v>189</v>
      </c>
      <c r="D2790" s="59" t="s">
        <v>180</v>
      </c>
      <c r="E2790" s="1">
        <f>IF(D2790=$I$18,$J$18,IF(D2790=$I$19,$J$19,IF(D2790=$I$20,$J$20,0)))</f>
        <v>1</v>
      </c>
    </row>
    <row r="2791" spans="3:6" x14ac:dyDescent="0.25">
      <c r="C2791" s="21" t="s">
        <v>192</v>
      </c>
      <c r="D2791" s="59" t="s">
        <v>226</v>
      </c>
      <c r="E2791" s="1">
        <f>IF(D2791=$I$30,$J$30,IF(D2791=$I$31,$J$31,IF(D2791=$I$32,$J$32,0)))</f>
        <v>5</v>
      </c>
    </row>
    <row r="2792" spans="3:6" x14ac:dyDescent="0.25">
      <c r="C2792" s="21" t="s">
        <v>194</v>
      </c>
      <c r="D2792" s="59" t="s">
        <v>225</v>
      </c>
      <c r="E2792" s="1">
        <f>IF(D2792=$L$30,$M$30,IF(D2792=$L$31,$M$31,IF(D2792=$L$32,$M$32,0)))</f>
        <v>3</v>
      </c>
    </row>
    <row r="2793" spans="3:6" x14ac:dyDescent="0.25">
      <c r="C2793" s="21" t="s">
        <v>198</v>
      </c>
      <c r="D2793" s="59" t="s">
        <v>227</v>
      </c>
      <c r="E2793" s="1">
        <f>IF(D2793=$L$30,$M$30,IF(D2793=$L$31,$M$31,IF(D2793=$L$32,$M$32,0)))</f>
        <v>5</v>
      </c>
    </row>
    <row r="2794" spans="3:6" x14ac:dyDescent="0.25">
      <c r="C2794" s="21" t="s">
        <v>200</v>
      </c>
      <c r="D2794" s="59" t="s">
        <v>201</v>
      </c>
      <c r="E2794" s="1">
        <f>IF(D2794=$I$23,$J$23,IF(D2794=$I$24,$J$24,IF(D2794=$I$25,$J$25,IF(D2794=$I$26,$J$26,IF(D2794=$I$27,$J$27,0)))))</f>
        <v>1</v>
      </c>
    </row>
    <row r="2795" spans="3:6" x14ac:dyDescent="0.25">
      <c r="C2795" s="21" t="s">
        <v>203</v>
      </c>
      <c r="D2795" s="59" t="s">
        <v>184</v>
      </c>
      <c r="E2795" s="1">
        <f>IF(D2795=$L$13,$M$13,IF(D2795=$L$14,$M$14,IF(D2795=$L$15,$M$15,0)))</f>
        <v>1</v>
      </c>
    </row>
    <row r="2796" spans="3:6" x14ac:dyDescent="0.25">
      <c r="C2796" s="21" t="s">
        <v>206</v>
      </c>
      <c r="D2796" s="59" t="s">
        <v>173</v>
      </c>
      <c r="E2796" s="1">
        <f>IF(D2796=$L$8,$M$8,IF(D2796=$L$9,$M$9,IF(D2796=$L$10,$M$10,0)))</f>
        <v>3</v>
      </c>
    </row>
    <row r="2797" spans="3:6" x14ac:dyDescent="0.25">
      <c r="C2797" s="21" t="s">
        <v>207</v>
      </c>
      <c r="D2797" s="59" t="s">
        <v>202</v>
      </c>
      <c r="E2797" s="1">
        <f>IF(D2797=$L$18,$M$18,IF(D2797=$L$19,$M$19,IF(D2797=$L$20,$M$20,0)))</f>
        <v>3</v>
      </c>
    </row>
    <row r="2798" spans="3:6" x14ac:dyDescent="0.25">
      <c r="C2798" s="21" t="s">
        <v>210</v>
      </c>
      <c r="D2798" s="59" t="s">
        <v>211</v>
      </c>
      <c r="E2798" s="1">
        <f>IF(D2798=$L$23,$M$23,IF(D2798=$L$24,$M$24,IF(D2798=$L$25,$M$25,0)))</f>
        <v>3</v>
      </c>
      <c r="F2798" s="1" t="s">
        <v>344</v>
      </c>
    </row>
    <row r="2801" spans="3:6" x14ac:dyDescent="0.25">
      <c r="E2801" s="39" t="s">
        <v>217</v>
      </c>
      <c r="F2801" s="1" t="s">
        <v>218</v>
      </c>
    </row>
    <row r="2802" spans="3:6" x14ac:dyDescent="0.25">
      <c r="C2802" s="26" t="s">
        <v>25</v>
      </c>
      <c r="D2802" s="161">
        <f>IF(AND(E2786=0,E2787=0,E2788=0,E2789=0,E2790=0),0,E2786*5*(AVERAGE(E2787:E2790)))</f>
        <v>10</v>
      </c>
      <c r="E2802" s="162">
        <f>IF(D2802=0,0,IF(D2802&lt;'Integration Inputs'!$D$76,'Integration Inputs'!$C$91*SUM('Integration Inputs'!$C$63:$H$63),IF(D2802&lt;'Integration Inputs'!$F$76,'Integration Inputs'!$D$91*SUM('Integration Inputs'!$C$63:$H$63),'Integration Inputs'!$E$91*SUM('Integration Inputs'!C$63:H$63))))</f>
        <v>12.651149969844976</v>
      </c>
      <c r="F2802" s="163">
        <f>E2802*D2815*D2816</f>
        <v>0</v>
      </c>
    </row>
    <row r="2803" spans="3:6" x14ac:dyDescent="0.25">
      <c r="C2803" s="1" t="s">
        <v>26</v>
      </c>
      <c r="D2803" s="164">
        <f>IF(AND(E2786=0,E2787=0,E2794=0),0,E2786*E2794*(AVERAGE(E2787:E2790)))</f>
        <v>2</v>
      </c>
      <c r="E2803" s="162">
        <f>IF(D2803=0,0,IF(D2803&lt;'Integration Inputs'!$D$77,'Integration Inputs'!$C$91*SUM('Integration Inputs'!$C$64:$H$64),IF(D2803&lt;'Integration Inputs'!$F$77,'Integration Inputs'!$D$91*SUM('Integration Inputs'!$C$64:$H$64),'Integration Inputs'!$E$91*SUM('Integration Inputs'!$C$64:$H$64))))</f>
        <v>3.2914642966260312</v>
      </c>
      <c r="F2803" s="162">
        <f>E2803*D2815*D2816</f>
        <v>0</v>
      </c>
    </row>
    <row r="2804" spans="3:6" x14ac:dyDescent="0.25">
      <c r="C2804" s="1" t="s">
        <v>27</v>
      </c>
      <c r="D2804" s="164">
        <f>IF(AND(E2785=0,E2787=0,E2788=0,E2789=0,E2790=0,E2791=0,,E2794=0),0,(AVERAGE(E2787:E2790)*((E2791+E2794)/2)*E2785))</f>
        <v>6</v>
      </c>
      <c r="E2804" s="162">
        <f>IF(D2804=0,0,IF(D2804&lt;'Integration Inputs'!$D$78,'Integration Inputs'!$C$91*SUM('Integration Inputs'!$C$65:$H$65),IF(D2804&lt;'Integration Inputs'!$F$78,'Integration Inputs'!$D$91*SUM('Integration Inputs'!$C$65:$H$65),'Integration Inputs'!$E$91*SUM('Integration Inputs'!$C$65:$H$65))))</f>
        <v>0.85186978454503848</v>
      </c>
      <c r="F2804" s="162">
        <f>E2804*D2815*D2816</f>
        <v>0</v>
      </c>
    </row>
    <row r="2805" spans="3:6" x14ac:dyDescent="0.25">
      <c r="C2805" s="1" t="s">
        <v>28</v>
      </c>
      <c r="D2805" s="164">
        <f>IF(E2793=0,0,E2793)</f>
        <v>5</v>
      </c>
      <c r="E2805" s="162">
        <f>IF(D2805=0,0,IF(D2805&lt;'Integration Inputs'!$D$79,'Integration Inputs'!$C$91*SUM('Integration Inputs'!$C$66:$H$66),IF(D2805&lt;'Integration Inputs'!$F$79,'Integration Inputs'!$D$91*SUM('Integration Inputs'!$C$66:$H$66),'Integration Inputs'!$E$91*SUM('Integration Inputs'!$C$66:$H$66))))</f>
        <v>1.4591495114608914</v>
      </c>
      <c r="F2805" s="162">
        <f>E2805*D2815*D2816</f>
        <v>0</v>
      </c>
    </row>
    <row r="2806" spans="3:6" x14ac:dyDescent="0.25">
      <c r="C2806" s="1" t="s">
        <v>29</v>
      </c>
      <c r="D2806" s="164">
        <f>IF(AND(E2796=0,E2792=0),0,E2796*E2792)</f>
        <v>9</v>
      </c>
      <c r="E2806" s="162">
        <f>IF(D2806=0,0,IF(D2806&lt;'Integration Inputs'!$D$80,'Integration Inputs'!$C$91*SUM('Integration Inputs'!$C$67:$H$67),IF(D2806&lt;'Integration Inputs'!$F$80,'Integration Inputs'!$D$91*SUM('Integration Inputs'!$C$67:$H$67),'Integration Inputs'!$E$91*SUM('Integration Inputs'!$C$67:$H$67))))</f>
        <v>0</v>
      </c>
      <c r="F2806" s="162">
        <f>E2806*D2815*D2816</f>
        <v>0</v>
      </c>
    </row>
    <row r="2807" spans="3:6" x14ac:dyDescent="0.25">
      <c r="C2807" s="1" t="s">
        <v>30</v>
      </c>
      <c r="D2807" s="164">
        <f>IF(AND(E2791=0,E2794=0,E2795=0),0,E2795*((E2791+E2794)/2)*3)</f>
        <v>9</v>
      </c>
      <c r="E2807" s="162">
        <f>IF(D2807=0,0,IF(D2807&lt;'Integration Inputs'!$D$81,'Integration Inputs'!$C$91*SUM('Integration Inputs'!$C$68:$H$68),IF(D2807&lt;'Integration Inputs'!$F$81,'Integration Inputs'!$D$91*SUM('Integration Inputs'!$C$68:$H$68),'Integration Inputs'!$E$91*SUM('Integration Inputs'!$C$68:$H$68))))</f>
        <v>0</v>
      </c>
      <c r="F2807" s="162">
        <f>E2807*D2815*D2816</f>
        <v>0</v>
      </c>
    </row>
    <row r="2808" spans="3:6" x14ac:dyDescent="0.25">
      <c r="C2808" s="1" t="s">
        <v>31</v>
      </c>
      <c r="D2808" s="164">
        <f>IF(AND(E2794=0,E2797=0),0,E2797*E2794*3)</f>
        <v>9</v>
      </c>
      <c r="E2808" s="162">
        <f>IF(D2808=0,0,IF(D2808&lt;'Integration Inputs'!$D$82,'Integration Inputs'!$C$91*SUM('Integration Inputs'!$C$69:$H$69),IF(D2808&lt;'Integration Inputs'!$F$82,'Integration Inputs'!$D$91*SUM('Integration Inputs'!$C$69:$H$69),'Integration Inputs'!$E$91*SUM('Integration Inputs'!$C$69:$H$69))))</f>
        <v>0</v>
      </c>
      <c r="F2808" s="162">
        <f>E2808*D2815*D2816</f>
        <v>0</v>
      </c>
    </row>
    <row r="2809" spans="3:6" x14ac:dyDescent="0.25">
      <c r="C2809" s="39" t="s">
        <v>32</v>
      </c>
      <c r="D2809" s="168">
        <f>IF(AND(E2794=0,E2798=0),0,(E2798*E2794*5))</f>
        <v>15</v>
      </c>
      <c r="E2809" s="169">
        <f>IF(D2809=0,0,IF(D2809&lt;'Integration Inputs'!$D$83,'Integration Inputs'!$C$91*SUM('Integration Inputs'!$C$70:$H$70),IF(D2809&lt;'Integration Inputs'!$F$83,'Integration Inputs'!$D$91*SUM('Integration Inputs'!$C$70:$H$70),'Integration Inputs'!$E$91*SUM('Integration Inputs'!$C$70:$H$70))))</f>
        <v>0</v>
      </c>
      <c r="F2809" s="169">
        <f>E2809*D2815*D2816</f>
        <v>0</v>
      </c>
    </row>
    <row r="2810" spans="3:6" x14ac:dyDescent="0.25">
      <c r="C2810" s="1" t="s">
        <v>40</v>
      </c>
      <c r="D2810" s="164">
        <f>SUM(D2802:D2803)</f>
        <v>12</v>
      </c>
      <c r="E2810" s="162">
        <f>SUM(E2802:E2803)</f>
        <v>15.942614266471008</v>
      </c>
      <c r="F2810" s="162">
        <f>SUM(F2802:F2803)</f>
        <v>0</v>
      </c>
    </row>
    <row r="2811" spans="3:6" x14ac:dyDescent="0.25">
      <c r="C2811" s="1" t="s">
        <v>41</v>
      </c>
      <c r="D2811" s="164">
        <f>SUM(D2804:D2805)</f>
        <v>11</v>
      </c>
      <c r="E2811" s="162">
        <f>SUM(E2804:E2805)</f>
        <v>2.3110192960059299</v>
      </c>
      <c r="F2811" s="162">
        <f>SUM(F2804:F2805)</f>
        <v>0</v>
      </c>
    </row>
    <row r="2812" spans="3:6" x14ac:dyDescent="0.25">
      <c r="C2812" s="39" t="s">
        <v>42</v>
      </c>
      <c r="D2812" s="168">
        <f>SUM(D2806:D2809)</f>
        <v>42</v>
      </c>
      <c r="E2812" s="169">
        <f>SUM(E2806:E2809)</f>
        <v>0</v>
      </c>
      <c r="F2812" s="169">
        <f>SUM(F2806:F2809)</f>
        <v>0</v>
      </c>
    </row>
    <row r="2813" spans="3:6" x14ac:dyDescent="0.25">
      <c r="D2813" s="164"/>
      <c r="E2813" s="162">
        <f>SUM(E2802:E2809)</f>
        <v>18.253633562476935</v>
      </c>
      <c r="F2813" s="162">
        <f>SUM(F2802:F2809)</f>
        <v>0</v>
      </c>
    </row>
    <row r="2814" spans="3:6" ht="15.6" x14ac:dyDescent="0.3">
      <c r="C2814" s="171" t="s">
        <v>43</v>
      </c>
      <c r="D2814" s="172">
        <f>(AVERAGE(E2787:E2790)*((E2786*5)+(E2786*E2794))+((AVERAGE(E2787:E2790)*((E2791+E2794)/2)*E2785)+(E2793))+((E2796*E2792)+(E2795*((E2791+E2794)/2)*3)+(E2797*E2794*3)+(E2798*E2794*5)))/3</f>
        <v>21.666666666666668</v>
      </c>
    </row>
    <row r="2815" spans="3:6" ht="14.4" x14ac:dyDescent="0.3">
      <c r="C2815" s="21" t="s">
        <v>228</v>
      </c>
      <c r="D2815" s="179"/>
    </row>
    <row r="2816" spans="3:6" x14ac:dyDescent="0.25">
      <c r="C2816" s="21" t="s">
        <v>229</v>
      </c>
      <c r="D2816" s="185"/>
    </row>
    <row r="2817" spans="2:7" ht="15.6" x14ac:dyDescent="0.3">
      <c r="C2817" s="171" t="s">
        <v>230</v>
      </c>
      <c r="D2817" s="172">
        <f>D2814*D2815*D2816</f>
        <v>0</v>
      </c>
      <c r="E2817" s="176">
        <f>SUM(F2802:F2809)</f>
        <v>0</v>
      </c>
      <c r="F2817" s="25" t="s">
        <v>231</v>
      </c>
    </row>
    <row r="2819" spans="2:7" x14ac:dyDescent="0.25">
      <c r="B2819" s="1" t="str">
        <f>LEFT(B2782,2)+1&amp;")."</f>
        <v>77).</v>
      </c>
      <c r="C2819" s="149"/>
      <c r="D2819" s="149"/>
      <c r="E2819" s="149"/>
      <c r="F2819" s="149"/>
      <c r="G2819" s="149"/>
    </row>
    <row r="2820" spans="2:7" x14ac:dyDescent="0.25">
      <c r="C2820" s="152" t="s">
        <v>164</v>
      </c>
      <c r="D2820" s="152"/>
      <c r="E2820" s="153"/>
      <c r="F2820" s="153"/>
      <c r="G2820" s="153"/>
    </row>
    <row r="2821" spans="2:7" ht="17.399999999999999" x14ac:dyDescent="0.3">
      <c r="C2821" s="26" t="s">
        <v>170</v>
      </c>
      <c r="D2821" s="188" t="s">
        <v>397</v>
      </c>
      <c r="E2821" s="187" t="s">
        <v>398</v>
      </c>
    </row>
    <row r="2822" spans="2:7" x14ac:dyDescent="0.25">
      <c r="C2822" s="21" t="s">
        <v>174</v>
      </c>
      <c r="D2822" s="59" t="s">
        <v>168</v>
      </c>
      <c r="E2822" s="1">
        <f>IF(D2822=$I$8,$J$8,IF(D2822=$I$9,$J$9,IF(D2822=$I$10,$J$10,0)))</f>
        <v>1</v>
      </c>
    </row>
    <row r="2823" spans="2:7" x14ac:dyDescent="0.25">
      <c r="C2823" s="21" t="s">
        <v>177</v>
      </c>
      <c r="D2823" s="59" t="s">
        <v>178</v>
      </c>
      <c r="E2823" s="1">
        <f>IF(D2823=$I$13,$J$13,IF(D2823=$I$14,$J$14,IF(D2823=$I$15,$J$15,0)))</f>
        <v>1</v>
      </c>
    </row>
    <row r="2824" spans="2:7" x14ac:dyDescent="0.25">
      <c r="C2824" s="21" t="s">
        <v>179</v>
      </c>
      <c r="D2824" s="59" t="s">
        <v>186</v>
      </c>
      <c r="E2824" s="1">
        <f>IF(D2824=$I$18,$J$18,IF(D2824=$I$19,$J$19,IF(D2824=$I$20,$J$20,0)))</f>
        <v>3</v>
      </c>
    </row>
    <row r="2825" spans="2:7" x14ac:dyDescent="0.25">
      <c r="C2825" s="21" t="s">
        <v>183</v>
      </c>
      <c r="D2825" s="59" t="s">
        <v>186</v>
      </c>
      <c r="E2825" s="1">
        <f>IF(D2825=$I$18,$J$18,IF(D2825=$I$19,$J$19,IF(D2825=$I$20,$J$20,0)))</f>
        <v>3</v>
      </c>
    </row>
    <row r="2826" spans="2:7" x14ac:dyDescent="0.25">
      <c r="C2826" s="21" t="s">
        <v>185</v>
      </c>
      <c r="D2826" s="59" t="s">
        <v>180</v>
      </c>
      <c r="E2826" s="1">
        <f>IF(D2826=$I$18,$J$18,IF(D2826=$I$19,$J$19,IF(D2826=$I$20,$J$20,0)))</f>
        <v>1</v>
      </c>
    </row>
    <row r="2827" spans="2:7" x14ac:dyDescent="0.25">
      <c r="C2827" s="21" t="s">
        <v>189</v>
      </c>
      <c r="D2827" s="59" t="s">
        <v>180</v>
      </c>
      <c r="E2827" s="1">
        <f>IF(D2827=$I$18,$J$18,IF(D2827=$I$19,$J$19,IF(D2827=$I$20,$J$20,0)))</f>
        <v>1</v>
      </c>
    </row>
    <row r="2828" spans="2:7" x14ac:dyDescent="0.25">
      <c r="C2828" s="21" t="s">
        <v>192</v>
      </c>
      <c r="D2828" s="59" t="s">
        <v>193</v>
      </c>
      <c r="E2828" s="1">
        <f>IF(D2828=$I$30,$J$30,IF(D2828=$I$31,$J$31,IF(D2828=$I$32,$J$32,0)))</f>
        <v>1</v>
      </c>
    </row>
    <row r="2829" spans="2:7" x14ac:dyDescent="0.25">
      <c r="C2829" s="21" t="s">
        <v>194</v>
      </c>
      <c r="D2829" s="59" t="s">
        <v>195</v>
      </c>
      <c r="E2829" s="1">
        <f>IF(D2829=$L$30,$M$30,IF(D2829=$L$31,$M$31,IF(D2829=$L$32,$M$32,0)))</f>
        <v>1</v>
      </c>
      <c r="F2829" s="1" t="s">
        <v>373</v>
      </c>
    </row>
    <row r="2830" spans="2:7" x14ac:dyDescent="0.25">
      <c r="C2830" s="21" t="s">
        <v>198</v>
      </c>
      <c r="D2830" s="59" t="s">
        <v>195</v>
      </c>
      <c r="E2830" s="1">
        <f>IF(D2830=$L$30,$M$30,IF(D2830=$L$31,$M$31,IF(D2830=$L$32,$M$32,0)))</f>
        <v>1</v>
      </c>
    </row>
    <row r="2831" spans="2:7" x14ac:dyDescent="0.25">
      <c r="C2831" s="21" t="s">
        <v>200</v>
      </c>
      <c r="D2831" s="59" t="s">
        <v>201</v>
      </c>
      <c r="E2831" s="1">
        <f>IF(D2831=$I$23,$J$23,IF(D2831=$I$24,$J$24,IF(D2831=$I$25,$J$25,IF(D2831=$I$26,$J$26,IF(D2831=$I$27,$J$27,0)))))</f>
        <v>1</v>
      </c>
    </row>
    <row r="2832" spans="2:7" x14ac:dyDescent="0.25">
      <c r="C2832" s="21" t="s">
        <v>203</v>
      </c>
      <c r="D2832" s="59" t="s">
        <v>184</v>
      </c>
      <c r="E2832" s="1">
        <f>IF(D2832=$L$13,$M$13,IF(D2832=$L$14,$M$14,IF(D2832=$L$15,$M$15,0)))</f>
        <v>1</v>
      </c>
    </row>
    <row r="2833" spans="3:6" x14ac:dyDescent="0.25">
      <c r="C2833" s="21" t="s">
        <v>206</v>
      </c>
      <c r="D2833" s="59" t="s">
        <v>176</v>
      </c>
      <c r="E2833" s="1">
        <f>IF(D2833=$L$8,$M$8,IF(D2833=$L$9,$M$9,IF(D2833=$L$10,$M$10,0)))</f>
        <v>5</v>
      </c>
    </row>
    <row r="2834" spans="3:6" x14ac:dyDescent="0.25">
      <c r="C2834" s="21" t="s">
        <v>207</v>
      </c>
      <c r="D2834" s="59" t="s">
        <v>205</v>
      </c>
      <c r="E2834" s="1">
        <f>IF(D2834=$L$18,$M$18,IF(D2834=$L$19,$M$19,IF(D2834=$L$20,$M$20,0)))</f>
        <v>5</v>
      </c>
    </row>
    <row r="2835" spans="3:6" x14ac:dyDescent="0.25">
      <c r="C2835" s="21" t="s">
        <v>210</v>
      </c>
      <c r="D2835" s="59" t="s">
        <v>216</v>
      </c>
      <c r="E2835" s="1">
        <f>IF(D2835=$L$23,$M$23,IF(D2835=$L$24,$M$24,IF(D2835=$L$25,$M$25,0)))</f>
        <v>5</v>
      </c>
      <c r="F2835" s="1" t="s">
        <v>344</v>
      </c>
    </row>
    <row r="2838" spans="3:6" x14ac:dyDescent="0.25">
      <c r="E2838" s="39" t="s">
        <v>217</v>
      </c>
      <c r="F2838" s="1" t="s">
        <v>218</v>
      </c>
    </row>
    <row r="2839" spans="3:6" x14ac:dyDescent="0.25">
      <c r="C2839" s="26" t="s">
        <v>25</v>
      </c>
      <c r="D2839" s="161">
        <f>IF(AND(E2823=0,E2824=0,E2825=0,E2826=0,E2827=0),0,E2823*5*(AVERAGE(E2824:E2827)))</f>
        <v>10</v>
      </c>
      <c r="E2839" s="162">
        <f>IF(D2839=0,0,IF(D2839&lt;'Integration Inputs'!$D$76,'Integration Inputs'!$C$91*SUM('Integration Inputs'!$C$63:$H$63),IF(D2839&lt;'Integration Inputs'!$F$76,'Integration Inputs'!$D$91*SUM('Integration Inputs'!$C$63:$H$63),'Integration Inputs'!$E$91*SUM('Integration Inputs'!C$63:H$63))))</f>
        <v>12.651149969844976</v>
      </c>
      <c r="F2839" s="163">
        <f>E2839*D2852*D2853</f>
        <v>3.4158104918581431E-4</v>
      </c>
    </row>
    <row r="2840" spans="3:6" x14ac:dyDescent="0.25">
      <c r="C2840" s="1" t="s">
        <v>26</v>
      </c>
      <c r="D2840" s="164">
        <f>IF(AND(E2823=0,E2824=0,E2831=0),0,E2823*E2831*(AVERAGE(E2824:E2827)))</f>
        <v>2</v>
      </c>
      <c r="E2840" s="162">
        <f>IF(D2840=0,0,IF(D2840&lt;'Integration Inputs'!$D$77,'Integration Inputs'!$C$91*SUM('Integration Inputs'!$C$64:$H$64),IF(D2840&lt;'Integration Inputs'!$F$77,'Integration Inputs'!$D$91*SUM('Integration Inputs'!$C$64:$H$64),'Integration Inputs'!$E$91*SUM('Integration Inputs'!$C$64:$H$64))))</f>
        <v>3.2914642966260312</v>
      </c>
      <c r="F2840" s="162">
        <f>E2840*D2852*D2853</f>
        <v>8.8869536008902837E-5</v>
      </c>
    </row>
    <row r="2841" spans="3:6" x14ac:dyDescent="0.25">
      <c r="C2841" s="1" t="s">
        <v>27</v>
      </c>
      <c r="D2841" s="164">
        <f>IF(AND(E2822=0,E2824=0,E2825=0,E2826=0,E2827=0,E2828=0,,E2831=0),0,(AVERAGE(E2824:E2827)*((E2828+E2831)/2)*E2822))</f>
        <v>2</v>
      </c>
      <c r="E2841" s="162">
        <f>IF(D2841=0,0,IF(D2841&lt;'Integration Inputs'!$D$78,'Integration Inputs'!$C$91*SUM('Integration Inputs'!$C$65:$H$65),IF(D2841&lt;'Integration Inputs'!$F$78,'Integration Inputs'!$D$91*SUM('Integration Inputs'!$C$65:$H$65),'Integration Inputs'!$E$91*SUM('Integration Inputs'!$C$65:$H$65))))</f>
        <v>0.85186978454503848</v>
      </c>
      <c r="F2841" s="162">
        <f>E2841*D2852*D2853</f>
        <v>2.3000484182716036E-5</v>
      </c>
    </row>
    <row r="2842" spans="3:6" x14ac:dyDescent="0.25">
      <c r="C2842" s="1" t="s">
        <v>28</v>
      </c>
      <c r="D2842" s="164">
        <f>IF(E2830=0,0,E2830)</f>
        <v>1</v>
      </c>
      <c r="E2842" s="162">
        <f>IF(D2842=0,0,IF(D2842&lt;'Integration Inputs'!$D$79,'Integration Inputs'!$C$91*SUM('Integration Inputs'!$C$66:$H$66),IF(D2842&lt;'Integration Inputs'!$F$79,'Integration Inputs'!$D$91*SUM('Integration Inputs'!$C$66:$H$66),'Integration Inputs'!$E$91*SUM('Integration Inputs'!$C$66:$H$66))))</f>
        <v>0.97276634097392756</v>
      </c>
      <c r="F2842" s="162">
        <f>E2842*D2852*D2853</f>
        <v>2.6264691206296041E-5</v>
      </c>
    </row>
    <row r="2843" spans="3:6" x14ac:dyDescent="0.25">
      <c r="C2843" s="1" t="s">
        <v>29</v>
      </c>
      <c r="D2843" s="164">
        <f>IF(AND(E2833=0,E2829=0),0,E2833*E2829)</f>
        <v>5</v>
      </c>
      <c r="E2843" s="162">
        <f>IF(D2843=0,0,IF(D2843&lt;'Integration Inputs'!$D$80,'Integration Inputs'!$C$91*SUM('Integration Inputs'!$C$67:$H$67),IF(D2843&lt;'Integration Inputs'!$F$80,'Integration Inputs'!$D$91*SUM('Integration Inputs'!$C$67:$H$67),'Integration Inputs'!$E$91*SUM('Integration Inputs'!$C$67:$H$67))))</f>
        <v>0</v>
      </c>
      <c r="F2843" s="162">
        <f>E2843*D2852*D2853</f>
        <v>0</v>
      </c>
    </row>
    <row r="2844" spans="3:6" x14ac:dyDescent="0.25">
      <c r="C2844" s="1" t="s">
        <v>30</v>
      </c>
      <c r="D2844" s="164">
        <f>IF(AND(E2828=0,E2831=0,E2832=0),0,E2832*((E2828+E2831)/2)*3)</f>
        <v>3</v>
      </c>
      <c r="E2844" s="162">
        <f>IF(D2844=0,0,IF(D2844&lt;'Integration Inputs'!$D$81,'Integration Inputs'!$C$91*SUM('Integration Inputs'!$C$68:$H$68),IF(D2844&lt;'Integration Inputs'!$F$81,'Integration Inputs'!$D$91*SUM('Integration Inputs'!$C$68:$H$68),'Integration Inputs'!$E$91*SUM('Integration Inputs'!$C$68:$H$68))))</f>
        <v>0</v>
      </c>
      <c r="F2844" s="162">
        <f>E2844*D2852*D2853</f>
        <v>0</v>
      </c>
    </row>
    <row r="2845" spans="3:6" x14ac:dyDescent="0.25">
      <c r="C2845" s="1" t="s">
        <v>31</v>
      </c>
      <c r="D2845" s="164">
        <f>IF(AND(E2831=0,E2834=0),0,E2834*E2831*3)</f>
        <v>15</v>
      </c>
      <c r="E2845" s="162">
        <f>IF(D2845=0,0,IF(D2845&lt;'Integration Inputs'!$D$82,'Integration Inputs'!$C$91*SUM('Integration Inputs'!$C$69:$H$69),IF(D2845&lt;'Integration Inputs'!$F$82,'Integration Inputs'!$D$91*SUM('Integration Inputs'!$C$69:$H$69),'Integration Inputs'!$E$91*SUM('Integration Inputs'!$C$69:$H$69))))</f>
        <v>0</v>
      </c>
      <c r="F2845" s="162">
        <f>E2845*D2852*D2853</f>
        <v>0</v>
      </c>
    </row>
    <row r="2846" spans="3:6" x14ac:dyDescent="0.25">
      <c r="C2846" s="39" t="s">
        <v>32</v>
      </c>
      <c r="D2846" s="168">
        <f>IF(AND(E2831=0,E2835=0),0,(E2835*E2831*5))</f>
        <v>25</v>
      </c>
      <c r="E2846" s="169">
        <f>IF(D2846=0,0,IF(D2846&lt;'Integration Inputs'!$D$83,'Integration Inputs'!$C$91*SUM('Integration Inputs'!$C$70:$H$70),IF(D2846&lt;'Integration Inputs'!$F$83,'Integration Inputs'!$D$91*SUM('Integration Inputs'!$C$70:$H$70),'Integration Inputs'!$E$91*SUM('Integration Inputs'!$C$70:$H$70))))</f>
        <v>0</v>
      </c>
      <c r="F2846" s="169">
        <f>E2846*D2852*D2853</f>
        <v>0</v>
      </c>
    </row>
    <row r="2847" spans="3:6" x14ac:dyDescent="0.25">
      <c r="C2847" s="1" t="s">
        <v>40</v>
      </c>
      <c r="D2847" s="164">
        <f>SUM(D2839:D2840)</f>
        <v>12</v>
      </c>
      <c r="E2847" s="162">
        <f>SUM(E2839:E2840)</f>
        <v>15.942614266471008</v>
      </c>
      <c r="F2847" s="162">
        <f>SUM(F2839:F2840)</f>
        <v>4.3045058519471715E-4</v>
      </c>
    </row>
    <row r="2848" spans="3:6" x14ac:dyDescent="0.25">
      <c r="C2848" s="1" t="s">
        <v>41</v>
      </c>
      <c r="D2848" s="164">
        <f>SUM(D2841:D2842)</f>
        <v>3</v>
      </c>
      <c r="E2848" s="162">
        <f>SUM(E2841:E2842)</f>
        <v>1.824636125518966</v>
      </c>
      <c r="F2848" s="162">
        <f>SUM(F2841:F2842)</f>
        <v>4.926517538901208E-5</v>
      </c>
    </row>
    <row r="2849" spans="2:7" x14ac:dyDescent="0.25">
      <c r="C2849" s="39" t="s">
        <v>42</v>
      </c>
      <c r="D2849" s="168">
        <f>SUM(D2843:D2846)</f>
        <v>48</v>
      </c>
      <c r="E2849" s="169">
        <f>SUM(E2843:E2846)</f>
        <v>0</v>
      </c>
      <c r="F2849" s="169">
        <f>SUM(F2843:F2846)</f>
        <v>0</v>
      </c>
    </row>
    <row r="2850" spans="2:7" x14ac:dyDescent="0.25">
      <c r="D2850" s="164"/>
      <c r="E2850" s="162">
        <f>SUM(E2839:E2846)</f>
        <v>17.767250391989972</v>
      </c>
      <c r="F2850" s="162">
        <f>SUM(F2839:F2846)</f>
        <v>4.7971576058372921E-4</v>
      </c>
    </row>
    <row r="2851" spans="2:7" ht="15.6" x14ac:dyDescent="0.3">
      <c r="C2851" s="171" t="s">
        <v>43</v>
      </c>
      <c r="D2851" s="172">
        <f>(AVERAGE(E2824:E2827)*((E2823*5)+(E2823*E2831))+((AVERAGE(E2824:E2827)*((E2828+E2831)/2)*E2822)+(E2830))+((E2833*E2829)+(E2832*((E2828+E2831)/2)*3)+(E2834*E2831*3)+(E2835*E2831*5)))/3</f>
        <v>21</v>
      </c>
    </row>
    <row r="2852" spans="2:7" ht="14.4" x14ac:dyDescent="0.3">
      <c r="C2852" s="21" t="s">
        <v>228</v>
      </c>
      <c r="D2852" s="174">
        <v>1.4999999999999999E-2</v>
      </c>
    </row>
    <row r="2853" spans="2:7" x14ac:dyDescent="0.25">
      <c r="C2853" s="21" t="s">
        <v>229</v>
      </c>
      <c r="D2853" s="185">
        <v>1.8E-3</v>
      </c>
    </row>
    <row r="2854" spans="2:7" ht="15.6" x14ac:dyDescent="0.3">
      <c r="C2854" s="171" t="s">
        <v>230</v>
      </c>
      <c r="D2854" s="172">
        <f>D2851*D2852*D2853</f>
        <v>5.6700000000000001E-4</v>
      </c>
      <c r="E2854" s="176">
        <f>SUM(F2839:F2846)</f>
        <v>4.7971576058372921E-4</v>
      </c>
      <c r="F2854" s="25" t="s">
        <v>231</v>
      </c>
    </row>
    <row r="2856" spans="2:7" x14ac:dyDescent="0.25">
      <c r="B2856" s="1" t="str">
        <f>LEFT(B2819,2)+1&amp;")."</f>
        <v>78).</v>
      </c>
      <c r="C2856" s="149"/>
      <c r="D2856" s="149"/>
      <c r="E2856" s="149"/>
      <c r="F2856" s="149"/>
      <c r="G2856" s="149"/>
    </row>
    <row r="2857" spans="2:7" x14ac:dyDescent="0.25">
      <c r="C2857" s="152" t="s">
        <v>164</v>
      </c>
      <c r="D2857" s="152"/>
      <c r="E2857" s="153"/>
      <c r="F2857" s="153"/>
      <c r="G2857" s="153"/>
    </row>
    <row r="2858" spans="2:7" ht="17.399999999999999" x14ac:dyDescent="0.3">
      <c r="C2858" s="26" t="s">
        <v>170</v>
      </c>
      <c r="D2858" s="156" t="s">
        <v>399</v>
      </c>
      <c r="E2858" s="187" t="s">
        <v>400</v>
      </c>
    </row>
    <row r="2859" spans="2:7" x14ac:dyDescent="0.25">
      <c r="C2859" s="21" t="s">
        <v>174</v>
      </c>
      <c r="D2859" s="59" t="s">
        <v>168</v>
      </c>
      <c r="E2859" s="1">
        <f>IF(D2859=$I$8,$J$8,IF(D2859=$I$9,$J$9,IF(D2859=$I$10,$J$10,0)))</f>
        <v>1</v>
      </c>
    </row>
    <row r="2860" spans="2:7" x14ac:dyDescent="0.25">
      <c r="C2860" s="21" t="s">
        <v>177</v>
      </c>
      <c r="D2860" s="59" t="s">
        <v>178</v>
      </c>
      <c r="E2860" s="1">
        <f>IF(D2860=$I$13,$J$13,IF(D2860=$I$14,$J$14,IF(D2860=$I$15,$J$15,0)))</f>
        <v>1</v>
      </c>
    </row>
    <row r="2861" spans="2:7" x14ac:dyDescent="0.25">
      <c r="C2861" s="21" t="s">
        <v>179</v>
      </c>
      <c r="D2861" s="59" t="s">
        <v>186</v>
      </c>
      <c r="E2861" s="1">
        <f>IF(D2861=$I$18,$J$18,IF(D2861=$I$19,$J$19,IF(D2861=$I$20,$J$20,0)))</f>
        <v>3</v>
      </c>
    </row>
    <row r="2862" spans="2:7" x14ac:dyDescent="0.25">
      <c r="C2862" s="21" t="s">
        <v>183</v>
      </c>
      <c r="D2862" s="59" t="s">
        <v>186</v>
      </c>
      <c r="E2862" s="1">
        <f>IF(D2862=$I$18,$J$18,IF(D2862=$I$19,$J$19,IF(D2862=$I$20,$J$20,0)))</f>
        <v>3</v>
      </c>
    </row>
    <row r="2863" spans="2:7" x14ac:dyDescent="0.25">
      <c r="C2863" s="21" t="s">
        <v>185</v>
      </c>
      <c r="D2863" s="59" t="s">
        <v>186</v>
      </c>
      <c r="E2863" s="1">
        <f>IF(D2863=$I$18,$J$18,IF(D2863=$I$19,$J$19,IF(D2863=$I$20,$J$20,0)))</f>
        <v>3</v>
      </c>
    </row>
    <row r="2864" spans="2:7" x14ac:dyDescent="0.25">
      <c r="C2864" s="21" t="s">
        <v>189</v>
      </c>
      <c r="D2864" s="59" t="s">
        <v>186</v>
      </c>
      <c r="E2864" s="1">
        <f>IF(D2864=$I$18,$J$18,IF(D2864=$I$19,$J$19,IF(D2864=$I$20,$J$20,0)))</f>
        <v>3</v>
      </c>
    </row>
    <row r="2865" spans="3:6" x14ac:dyDescent="0.25">
      <c r="C2865" s="21" t="s">
        <v>192</v>
      </c>
      <c r="D2865" s="59" t="s">
        <v>224</v>
      </c>
      <c r="E2865" s="1">
        <f>IF(D2865=$I$30,$J$30,IF(D2865=$I$31,$J$31,IF(D2865=$I$32,$J$32,0)))</f>
        <v>3</v>
      </c>
    </row>
    <row r="2866" spans="3:6" x14ac:dyDescent="0.25">
      <c r="C2866" s="21" t="s">
        <v>194</v>
      </c>
      <c r="D2866" s="59" t="s">
        <v>227</v>
      </c>
      <c r="E2866" s="1">
        <f>IF(D2866=$L$30,$M$30,IF(D2866=$L$31,$M$31,IF(D2866=$L$32,$M$32,0)))</f>
        <v>5</v>
      </c>
      <c r="F2866" s="1" t="s">
        <v>338</v>
      </c>
    </row>
    <row r="2867" spans="3:6" x14ac:dyDescent="0.25">
      <c r="C2867" s="21" t="s">
        <v>198</v>
      </c>
      <c r="D2867" s="59" t="s">
        <v>227</v>
      </c>
      <c r="E2867" s="1">
        <f>IF(D2867=$L$30,$M$30,IF(D2867=$L$31,$M$31,IF(D2867=$L$32,$M$32,0)))</f>
        <v>5</v>
      </c>
    </row>
    <row r="2868" spans="3:6" x14ac:dyDescent="0.25">
      <c r="C2868" s="21" t="s">
        <v>200</v>
      </c>
      <c r="D2868" s="59" t="s">
        <v>214</v>
      </c>
      <c r="E2868" s="1">
        <f>IF(D2868=$I$23,$J$23,IF(D2868=$I$24,$J$24,IF(D2868=$I$25,$J$25,IF(D2868=$I$26,$J$26,IF(D2868=$I$27,$J$27,0)))))</f>
        <v>3</v>
      </c>
      <c r="F2868" s="1" t="s">
        <v>401</v>
      </c>
    </row>
    <row r="2869" spans="3:6" x14ac:dyDescent="0.25">
      <c r="C2869" s="21" t="s">
        <v>203</v>
      </c>
      <c r="D2869" s="59" t="s">
        <v>188</v>
      </c>
      <c r="E2869" s="1">
        <f>IF(D2869=$L$13,$M$13,IF(D2869=$L$14,$M$14,IF(D2869=$L$15,$M$15,0)))</f>
        <v>3</v>
      </c>
    </row>
    <row r="2870" spans="3:6" x14ac:dyDescent="0.25">
      <c r="C2870" s="21" t="s">
        <v>206</v>
      </c>
      <c r="D2870" s="59" t="s">
        <v>169</v>
      </c>
      <c r="E2870" s="1">
        <f>IF(D2870=$L$8,$M$8,IF(D2870=$L$9,$M$9,IF(D2870=$L$10,$M$10,0)))</f>
        <v>1</v>
      </c>
    </row>
    <row r="2871" spans="3:6" x14ac:dyDescent="0.25">
      <c r="C2871" s="21" t="s">
        <v>207</v>
      </c>
      <c r="D2871" s="59" t="s">
        <v>199</v>
      </c>
      <c r="E2871" s="1">
        <f>IF(D2871=$L$18,$M$18,IF(D2871=$L$19,$M$19,IF(D2871=$L$20,$M$20,0)))</f>
        <v>1</v>
      </c>
      <c r="F2871" s="1" t="s">
        <v>402</v>
      </c>
    </row>
    <row r="2872" spans="3:6" x14ac:dyDescent="0.25">
      <c r="C2872" s="21" t="s">
        <v>210</v>
      </c>
      <c r="D2872" s="59" t="s">
        <v>213</v>
      </c>
      <c r="E2872" s="1">
        <f>IF(D2872=$L$23,$M$23,IF(D2872=$L$24,$M$24,IF(D2872=$L$25,$M$25,0)))</f>
        <v>1</v>
      </c>
      <c r="F2872" s="1" t="s">
        <v>403</v>
      </c>
    </row>
    <row r="2875" spans="3:6" x14ac:dyDescent="0.25">
      <c r="E2875" s="39" t="s">
        <v>217</v>
      </c>
      <c r="F2875" s="1" t="s">
        <v>218</v>
      </c>
    </row>
    <row r="2876" spans="3:6" x14ac:dyDescent="0.25">
      <c r="C2876" s="26" t="s">
        <v>25</v>
      </c>
      <c r="D2876" s="161">
        <f>IF(AND(E2860=0,E2861=0,E2862=0,E2863=0,E2864=0),0,E2860*5*(AVERAGE(E2861:E2864)))</f>
        <v>15</v>
      </c>
      <c r="E2876" s="162">
        <f>IF(D2876=0,0,IF(D2876&lt;'Integration Inputs'!$D$76,'Integration Inputs'!$C$91*SUM('Integration Inputs'!$C$63:$H$63),IF(D2876&lt;'Integration Inputs'!$F$76,'Integration Inputs'!$D$91*SUM('Integration Inputs'!$C$63:$H$63),'Integration Inputs'!$E$91*SUM('Integration Inputs'!C$63:H$63))))</f>
        <v>12.651149969844976</v>
      </c>
      <c r="F2876" s="163">
        <f>E2876*D2889*D2890</f>
        <v>0</v>
      </c>
    </row>
    <row r="2877" spans="3:6" x14ac:dyDescent="0.25">
      <c r="C2877" s="1" t="s">
        <v>26</v>
      </c>
      <c r="D2877" s="164">
        <f>IF(AND(E2860=0,E2861=0,E2868=0),0,E2860*E2868*(AVERAGE(E2861:E2864)))</f>
        <v>9</v>
      </c>
      <c r="E2877" s="162">
        <f>IF(D2877=0,0,IF(D2877&lt;'Integration Inputs'!$D$77,'Integration Inputs'!$C$91*SUM('Integration Inputs'!$C$64:$H$64),IF(D2877&lt;'Integration Inputs'!$F$77,'Integration Inputs'!$D$91*SUM('Integration Inputs'!$C$64:$H$64),'Integration Inputs'!$E$91*SUM('Integration Inputs'!$C$64:$H$64))))</f>
        <v>3.2914642966260312</v>
      </c>
      <c r="F2877" s="162">
        <f>E2877*D2889*D2890</f>
        <v>0</v>
      </c>
    </row>
    <row r="2878" spans="3:6" x14ac:dyDescent="0.25">
      <c r="C2878" s="1" t="s">
        <v>27</v>
      </c>
      <c r="D2878" s="164">
        <f>IF(AND(E2859=0,E2861=0,E2862=0,E2863=0,E2864=0,E2865=0,,E2868=0),0,(AVERAGE(E2861:E2864)*((E2865+E2868)/2)*E2859))</f>
        <v>9</v>
      </c>
      <c r="E2878" s="162">
        <f>IF(D2878=0,0,IF(D2878&lt;'Integration Inputs'!$D$78,'Integration Inputs'!$C$91*SUM('Integration Inputs'!$C$65:$H$65),IF(D2878&lt;'Integration Inputs'!$F$78,'Integration Inputs'!$D$91*SUM('Integration Inputs'!$C$65:$H$65),'Integration Inputs'!$E$91*SUM('Integration Inputs'!$C$65:$H$65))))</f>
        <v>0.85186978454503848</v>
      </c>
      <c r="F2878" s="162">
        <f>E2878*D2889*D2890</f>
        <v>0</v>
      </c>
    </row>
    <row r="2879" spans="3:6" x14ac:dyDescent="0.25">
      <c r="C2879" s="1" t="s">
        <v>28</v>
      </c>
      <c r="D2879" s="164">
        <f>IF(E2867=0,0,E2867)</f>
        <v>5</v>
      </c>
      <c r="E2879" s="162">
        <f>IF(D2879=0,0,IF(D2879&lt;'Integration Inputs'!$D$79,'Integration Inputs'!$C$91*SUM('Integration Inputs'!$C$66:$H$66),IF(D2879&lt;'Integration Inputs'!$F$79,'Integration Inputs'!$D$91*SUM('Integration Inputs'!$C$66:$H$66),'Integration Inputs'!$E$91*SUM('Integration Inputs'!$C$66:$H$66))))</f>
        <v>1.4591495114608914</v>
      </c>
      <c r="F2879" s="162">
        <f>E2879*D2889*D2890</f>
        <v>0</v>
      </c>
    </row>
    <row r="2880" spans="3:6" x14ac:dyDescent="0.25">
      <c r="C2880" s="1" t="s">
        <v>29</v>
      </c>
      <c r="D2880" s="164">
        <f>IF(AND(E2870=0,E2866=0),0,E2870*E2866)</f>
        <v>5</v>
      </c>
      <c r="E2880" s="162">
        <f>IF(D2880=0,0,IF(D2880&lt;'Integration Inputs'!$D$80,'Integration Inputs'!$C$91*SUM('Integration Inputs'!$C$67:$H$67),IF(D2880&lt;'Integration Inputs'!$F$80,'Integration Inputs'!$D$91*SUM('Integration Inputs'!$C$67:$H$67),'Integration Inputs'!$E$91*SUM('Integration Inputs'!$C$67:$H$67))))</f>
        <v>0</v>
      </c>
      <c r="F2880" s="162">
        <f>E2880*D2889*D2890</f>
        <v>0</v>
      </c>
    </row>
    <row r="2881" spans="2:7" x14ac:dyDescent="0.25">
      <c r="C2881" s="1" t="s">
        <v>30</v>
      </c>
      <c r="D2881" s="164">
        <f>IF(AND(E2865=0,E2868=0,E2869=0),0,E2869*((E2865+E2868)/2)*3)</f>
        <v>27</v>
      </c>
      <c r="E2881" s="162">
        <f>IF(D2881=0,0,IF(D2881&lt;'Integration Inputs'!$D$81,'Integration Inputs'!$C$91*SUM('Integration Inputs'!$C$68:$H$68),IF(D2881&lt;'Integration Inputs'!$F$81,'Integration Inputs'!$D$91*SUM('Integration Inputs'!$C$68:$H$68),'Integration Inputs'!$E$91*SUM('Integration Inputs'!$C$68:$H$68))))</f>
        <v>0</v>
      </c>
      <c r="F2881" s="162">
        <f>E2881*D2889*D2890</f>
        <v>0</v>
      </c>
    </row>
    <row r="2882" spans="2:7" x14ac:dyDescent="0.25">
      <c r="C2882" s="1" t="s">
        <v>31</v>
      </c>
      <c r="D2882" s="164">
        <f>IF(AND(E2868=0,E2871=0),0,E2871*E2868*3)</f>
        <v>9</v>
      </c>
      <c r="E2882" s="162">
        <f>IF(D2882=0,0,IF(D2882&lt;'Integration Inputs'!$D$82,'Integration Inputs'!$C$91*SUM('Integration Inputs'!$C$69:$H$69),IF(D2882&lt;'Integration Inputs'!$F$82,'Integration Inputs'!$D$91*SUM('Integration Inputs'!$C$69:$H$69),'Integration Inputs'!$E$91*SUM('Integration Inputs'!$C$69:$H$69))))</f>
        <v>0</v>
      </c>
      <c r="F2882" s="162">
        <f>E2882*D2889*D2890</f>
        <v>0</v>
      </c>
    </row>
    <row r="2883" spans="2:7" x14ac:dyDescent="0.25">
      <c r="C2883" s="39" t="s">
        <v>32</v>
      </c>
      <c r="D2883" s="168">
        <f>IF(AND(E2868=0,E2872=0),0,(E2872*E2868*5))</f>
        <v>15</v>
      </c>
      <c r="E2883" s="169">
        <f>IF(D2883=0,0,IF(D2883&lt;'Integration Inputs'!$D$83,'Integration Inputs'!$C$91*SUM('Integration Inputs'!$C$70:$H$70),IF(D2883&lt;'Integration Inputs'!$F$83,'Integration Inputs'!$D$91*SUM('Integration Inputs'!$C$70:$H$70),'Integration Inputs'!$E$91*SUM('Integration Inputs'!$C$70:$H$70))))</f>
        <v>0</v>
      </c>
      <c r="F2883" s="169">
        <f>E2883*D2889*D2890</f>
        <v>0</v>
      </c>
    </row>
    <row r="2884" spans="2:7" x14ac:dyDescent="0.25">
      <c r="C2884" s="1" t="s">
        <v>40</v>
      </c>
      <c r="D2884" s="164">
        <f>SUM(D2876:D2877)</f>
        <v>24</v>
      </c>
      <c r="E2884" s="162">
        <f>SUM(E2876:E2877)</f>
        <v>15.942614266471008</v>
      </c>
      <c r="F2884" s="162">
        <f>SUM(F2876:F2877)</f>
        <v>0</v>
      </c>
    </row>
    <row r="2885" spans="2:7" x14ac:dyDescent="0.25">
      <c r="C2885" s="1" t="s">
        <v>41</v>
      </c>
      <c r="D2885" s="164">
        <f>SUM(D2878:D2879)</f>
        <v>14</v>
      </c>
      <c r="E2885" s="162">
        <f>SUM(E2878:E2879)</f>
        <v>2.3110192960059299</v>
      </c>
      <c r="F2885" s="162">
        <f>SUM(F2878:F2879)</f>
        <v>0</v>
      </c>
    </row>
    <row r="2886" spans="2:7" x14ac:dyDescent="0.25">
      <c r="C2886" s="39" t="s">
        <v>42</v>
      </c>
      <c r="D2886" s="168">
        <f>SUM(D2880:D2883)</f>
        <v>56</v>
      </c>
      <c r="E2886" s="169">
        <f>SUM(E2880:E2883)</f>
        <v>0</v>
      </c>
      <c r="F2886" s="169">
        <f>SUM(F2880:F2883)</f>
        <v>0</v>
      </c>
    </row>
    <row r="2887" spans="2:7" x14ac:dyDescent="0.25">
      <c r="D2887" s="164"/>
      <c r="E2887" s="162">
        <f>SUM(E2876:E2883)</f>
        <v>18.253633562476935</v>
      </c>
      <c r="F2887" s="162">
        <f>SUM(F2876:F2883)</f>
        <v>0</v>
      </c>
    </row>
    <row r="2888" spans="2:7" ht="15.6" x14ac:dyDescent="0.3">
      <c r="C2888" s="171" t="s">
        <v>43</v>
      </c>
      <c r="D2888" s="172">
        <f>(AVERAGE(E2861:E2864)*((E2860*5)+(E2860*E2868))+((AVERAGE(E2861:E2864)*((E2865+E2868)/2)*E2859)+(E2867))+((E2870*E2866)+(E2869*((E2865+E2868)/2)*3)+(E2871*E2868*3)+(E2872*E2868*5)))/3</f>
        <v>31.333333333333332</v>
      </c>
    </row>
    <row r="2889" spans="2:7" ht="14.4" x14ac:dyDescent="0.3">
      <c r="C2889" s="21" t="s">
        <v>228</v>
      </c>
      <c r="D2889" s="179"/>
    </row>
    <row r="2890" spans="2:7" x14ac:dyDescent="0.25">
      <c r="C2890" s="21" t="s">
        <v>229</v>
      </c>
      <c r="D2890" s="185"/>
    </row>
    <row r="2891" spans="2:7" ht="15.6" x14ac:dyDescent="0.3">
      <c r="C2891" s="171" t="s">
        <v>230</v>
      </c>
      <c r="D2891" s="172">
        <f>D2888*D2889*D2890</f>
        <v>0</v>
      </c>
      <c r="E2891" s="176">
        <f>SUM(F2876:F2883)</f>
        <v>0</v>
      </c>
      <c r="F2891" s="25" t="s">
        <v>231</v>
      </c>
    </row>
    <row r="2893" spans="2:7" x14ac:dyDescent="0.25">
      <c r="B2893" s="1" t="str">
        <f>LEFT(B2856,2)+1&amp;")."</f>
        <v>79).</v>
      </c>
      <c r="C2893" s="149"/>
      <c r="D2893" s="149"/>
      <c r="E2893" s="149"/>
      <c r="F2893" s="149"/>
      <c r="G2893" s="149"/>
    </row>
    <row r="2894" spans="2:7" x14ac:dyDescent="0.25">
      <c r="C2894" s="152" t="s">
        <v>164</v>
      </c>
      <c r="D2894" s="152"/>
      <c r="E2894" s="153"/>
      <c r="F2894" s="153"/>
      <c r="G2894" s="153"/>
    </row>
    <row r="2895" spans="2:7" ht="17.399999999999999" x14ac:dyDescent="0.3">
      <c r="C2895" s="26" t="s">
        <v>170</v>
      </c>
      <c r="D2895" s="188" t="s">
        <v>404</v>
      </c>
      <c r="E2895" s="187" t="s">
        <v>405</v>
      </c>
    </row>
    <row r="2896" spans="2:7" x14ac:dyDescent="0.25">
      <c r="C2896" s="21" t="s">
        <v>174</v>
      </c>
      <c r="D2896" s="59" t="s">
        <v>175</v>
      </c>
      <c r="E2896" s="1">
        <f>IF(D2896=$I$8,$J$8,IF(D2896=$I$9,$J$9,IF(D2896=$I$10,$J$10,0)))</f>
        <v>3</v>
      </c>
    </row>
    <row r="2897" spans="3:6" x14ac:dyDescent="0.25">
      <c r="C2897" s="21" t="s">
        <v>177</v>
      </c>
      <c r="D2897" s="59" t="s">
        <v>178</v>
      </c>
      <c r="E2897" s="1">
        <f>IF(D2897=$I$13,$J$13,IF(D2897=$I$14,$J$14,IF(D2897=$I$15,$J$15,0)))</f>
        <v>1</v>
      </c>
    </row>
    <row r="2898" spans="3:6" x14ac:dyDescent="0.25">
      <c r="C2898" s="21" t="s">
        <v>179</v>
      </c>
      <c r="D2898" s="59" t="s">
        <v>204</v>
      </c>
      <c r="E2898" s="1">
        <f>IF(D2898=$I$18,$J$18,IF(D2898=$I$19,$J$19,IF(D2898=$I$20,$J$20,0)))</f>
        <v>5</v>
      </c>
    </row>
    <row r="2899" spans="3:6" x14ac:dyDescent="0.25">
      <c r="C2899" s="21" t="s">
        <v>183</v>
      </c>
      <c r="D2899" s="59" t="s">
        <v>204</v>
      </c>
      <c r="E2899" s="1">
        <f>IF(D2899=$I$18,$J$18,IF(D2899=$I$19,$J$19,IF(D2899=$I$20,$J$20,0)))</f>
        <v>5</v>
      </c>
    </row>
    <row r="2900" spans="3:6" x14ac:dyDescent="0.25">
      <c r="C2900" s="21" t="s">
        <v>185</v>
      </c>
      <c r="D2900" s="59" t="s">
        <v>186</v>
      </c>
      <c r="E2900" s="1">
        <f>IF(D2900=$I$18,$J$18,IF(D2900=$I$19,$J$19,IF(D2900=$I$20,$J$20,0)))</f>
        <v>3</v>
      </c>
    </row>
    <row r="2901" spans="3:6" x14ac:dyDescent="0.25">
      <c r="C2901" s="21" t="s">
        <v>189</v>
      </c>
      <c r="D2901" s="59" t="s">
        <v>180</v>
      </c>
      <c r="E2901" s="1">
        <f>IF(D2901=$I$18,$J$18,IF(D2901=$I$19,$J$19,IF(D2901=$I$20,$J$20,0)))</f>
        <v>1</v>
      </c>
    </row>
    <row r="2902" spans="3:6" x14ac:dyDescent="0.25">
      <c r="C2902" s="21" t="s">
        <v>192</v>
      </c>
      <c r="D2902" s="59" t="s">
        <v>193</v>
      </c>
      <c r="E2902" s="1">
        <f>IF(D2902=$I$30,$J$30,IF(D2902=$I$31,$J$31,IF(D2902=$I$32,$J$32,0)))</f>
        <v>1</v>
      </c>
    </row>
    <row r="2903" spans="3:6" x14ac:dyDescent="0.25">
      <c r="C2903" s="21" t="s">
        <v>194</v>
      </c>
      <c r="D2903" s="59" t="s">
        <v>195</v>
      </c>
      <c r="E2903" s="1">
        <f>IF(D2903=$L$30,$M$30,IF(D2903=$L$31,$M$31,IF(D2903=$L$32,$M$32,0)))</f>
        <v>1</v>
      </c>
      <c r="F2903" s="1" t="s">
        <v>338</v>
      </c>
    </row>
    <row r="2904" spans="3:6" x14ac:dyDescent="0.25">
      <c r="C2904" s="21" t="s">
        <v>198</v>
      </c>
      <c r="D2904" s="59" t="s">
        <v>195</v>
      </c>
      <c r="E2904" s="1">
        <f>IF(D2904=$L$30,$M$30,IF(D2904=$L$31,$M$31,IF(D2904=$L$32,$M$32,0)))</f>
        <v>1</v>
      </c>
    </row>
    <row r="2905" spans="3:6" x14ac:dyDescent="0.25">
      <c r="C2905" s="21" t="s">
        <v>200</v>
      </c>
      <c r="D2905" s="59" t="s">
        <v>201</v>
      </c>
      <c r="E2905" s="1">
        <f>IF(D2905=$I$23,$J$23,IF(D2905=$I$24,$J$24,IF(D2905=$I$25,$J$25,IF(D2905=$I$26,$J$26,IF(D2905=$I$27,$J$27,0)))))</f>
        <v>1</v>
      </c>
      <c r="F2905" s="1" t="s">
        <v>347</v>
      </c>
    </row>
    <row r="2906" spans="3:6" x14ac:dyDescent="0.25">
      <c r="C2906" s="21" t="s">
        <v>203</v>
      </c>
      <c r="D2906" s="59" t="s">
        <v>184</v>
      </c>
      <c r="E2906" s="1">
        <f>IF(D2906=$L$13,$M$13,IF(D2906=$L$14,$M$14,IF(D2906=$L$15,$M$15,0)))</f>
        <v>1</v>
      </c>
    </row>
    <row r="2907" spans="3:6" x14ac:dyDescent="0.25">
      <c r="C2907" s="21" t="s">
        <v>206</v>
      </c>
      <c r="D2907" s="59" t="s">
        <v>176</v>
      </c>
      <c r="E2907" s="1">
        <f>IF(D2907=$L$8,$M$8,IF(D2907=$L$9,$M$9,IF(D2907=$L$10,$M$10,0)))</f>
        <v>5</v>
      </c>
    </row>
    <row r="2908" spans="3:6" x14ac:dyDescent="0.25">
      <c r="C2908" s="21" t="s">
        <v>207</v>
      </c>
      <c r="D2908" s="59" t="s">
        <v>205</v>
      </c>
      <c r="E2908" s="1">
        <f>IF(D2908=$L$18,$M$18,IF(D2908=$L$19,$M$19,IF(D2908=$L$20,$M$20,0)))</f>
        <v>5</v>
      </c>
    </row>
    <row r="2909" spans="3:6" x14ac:dyDescent="0.25">
      <c r="C2909" s="21" t="s">
        <v>210</v>
      </c>
      <c r="D2909" s="59" t="s">
        <v>216</v>
      </c>
      <c r="E2909" s="1">
        <f>IF(D2909=$L$23,$M$23,IF(D2909=$L$24,$M$24,IF(D2909=$L$25,$M$25,0)))</f>
        <v>5</v>
      </c>
      <c r="F2909" s="1" t="s">
        <v>330</v>
      </c>
    </row>
    <row r="2912" spans="3:6" x14ac:dyDescent="0.25">
      <c r="E2912" s="39" t="s">
        <v>217</v>
      </c>
      <c r="F2912" s="1" t="s">
        <v>218</v>
      </c>
    </row>
    <row r="2913" spans="3:6" x14ac:dyDescent="0.25">
      <c r="C2913" s="26" t="s">
        <v>25</v>
      </c>
      <c r="D2913" s="161">
        <f>IF(AND(E2897=0,E2898=0,E2899=0,E2900=0,E2901=0),0,E2897*5*(AVERAGE(E2898:E2901)))</f>
        <v>17.5</v>
      </c>
      <c r="E2913" s="162">
        <f>IF(D2913=0,0,IF(D2913&lt;'Integration Inputs'!$D$76,'Integration Inputs'!$C$91*SUM('Integration Inputs'!$C$63:$H$63),IF(D2913&lt;'Integration Inputs'!$F$76,'Integration Inputs'!$D$91*SUM('Integration Inputs'!$C$63:$H$63),'Integration Inputs'!$E$91*SUM('Integration Inputs'!C$63:H$63))))</f>
        <v>12.651149969844976</v>
      </c>
      <c r="F2913" s="163">
        <f>E2913*D2926*D2927</f>
        <v>0</v>
      </c>
    </row>
    <row r="2914" spans="3:6" x14ac:dyDescent="0.25">
      <c r="C2914" s="1" t="s">
        <v>26</v>
      </c>
      <c r="D2914" s="164">
        <f>IF(AND(E2897=0,E2898=0,E2905=0),0,E2897*E2905*(AVERAGE(E2898:E2901)))</f>
        <v>3.5</v>
      </c>
      <c r="E2914" s="162">
        <f>IF(D2914=0,0,IF(D2914&lt;'Integration Inputs'!$D$77,'Integration Inputs'!$C$91*SUM('Integration Inputs'!$C$64:$H$64),IF(D2914&lt;'Integration Inputs'!$F$77,'Integration Inputs'!$D$91*SUM('Integration Inputs'!$C$64:$H$64),'Integration Inputs'!$E$91*SUM('Integration Inputs'!$C$64:$H$64))))</f>
        <v>3.2914642966260312</v>
      </c>
      <c r="F2914" s="162">
        <f>E2914*D2926*D2927</f>
        <v>0</v>
      </c>
    </row>
    <row r="2915" spans="3:6" x14ac:dyDescent="0.25">
      <c r="C2915" s="1" t="s">
        <v>27</v>
      </c>
      <c r="D2915" s="164">
        <f>IF(AND(E2896=0,E2898=0,E2899=0,E2900=0,E2901=0,E2902=0,,E2905=0),0,(AVERAGE(E2898:E2901)*((E2902+E2905)/2)*E2896))</f>
        <v>10.5</v>
      </c>
      <c r="E2915" s="162">
        <f>IF(D2915=0,0,IF(D2915&lt;'Integration Inputs'!$D$78,'Integration Inputs'!$C$91*SUM('Integration Inputs'!$C$65:$H$65),IF(D2915&lt;'Integration Inputs'!$F$78,'Integration Inputs'!$D$91*SUM('Integration Inputs'!$C$65:$H$65),'Integration Inputs'!$E$91*SUM('Integration Inputs'!$C$65:$H$65))))</f>
        <v>0.85186978454503848</v>
      </c>
      <c r="F2915" s="162">
        <f>E2915*D2926*D2927</f>
        <v>0</v>
      </c>
    </row>
    <row r="2916" spans="3:6" x14ac:dyDescent="0.25">
      <c r="C2916" s="1" t="s">
        <v>28</v>
      </c>
      <c r="D2916" s="164">
        <f>IF(E2904=0,0,E2904)</f>
        <v>1</v>
      </c>
      <c r="E2916" s="162">
        <f>IF(D2916=0,0,IF(D2916&lt;'Integration Inputs'!$D$79,'Integration Inputs'!$C$91*SUM('Integration Inputs'!$C$66:$H$66),IF(D2916&lt;'Integration Inputs'!$F$79,'Integration Inputs'!$D$91*SUM('Integration Inputs'!$C$66:$H$66),'Integration Inputs'!$E$91*SUM('Integration Inputs'!$C$66:$H$66))))</f>
        <v>0.97276634097392756</v>
      </c>
      <c r="F2916" s="162">
        <f>E2916*D2926*D2927</f>
        <v>0</v>
      </c>
    </row>
    <row r="2917" spans="3:6" x14ac:dyDescent="0.25">
      <c r="C2917" s="1" t="s">
        <v>29</v>
      </c>
      <c r="D2917" s="164">
        <f>IF(AND(E2907=0,E2903=0),0,E2907*E2903)</f>
        <v>5</v>
      </c>
      <c r="E2917" s="162">
        <f>IF(D2917=0,0,IF(D2917&lt;'Integration Inputs'!$D$80,'Integration Inputs'!$C$91*SUM('Integration Inputs'!$C$67:$H$67),IF(D2917&lt;'Integration Inputs'!$F$80,'Integration Inputs'!$D$91*SUM('Integration Inputs'!$C$67:$H$67),'Integration Inputs'!$E$91*SUM('Integration Inputs'!$C$67:$H$67))))</f>
        <v>0</v>
      </c>
      <c r="F2917" s="162">
        <f>E2917*D2926*D2927</f>
        <v>0</v>
      </c>
    </row>
    <row r="2918" spans="3:6" x14ac:dyDescent="0.25">
      <c r="C2918" s="1" t="s">
        <v>30</v>
      </c>
      <c r="D2918" s="164">
        <f>IF(AND(E2902=0,E2905=0,E2906=0),0,E2906*((E2902+E2905)/2)*3)</f>
        <v>3</v>
      </c>
      <c r="E2918" s="162">
        <f>IF(D2918=0,0,IF(D2918&lt;'Integration Inputs'!$D$81,'Integration Inputs'!$C$91*SUM('Integration Inputs'!$C$68:$H$68),IF(D2918&lt;'Integration Inputs'!$F$81,'Integration Inputs'!$D$91*SUM('Integration Inputs'!$C$68:$H$68),'Integration Inputs'!$E$91*SUM('Integration Inputs'!$C$68:$H$68))))</f>
        <v>0</v>
      </c>
      <c r="F2918" s="162">
        <f>E2918*D2926*D2927</f>
        <v>0</v>
      </c>
    </row>
    <row r="2919" spans="3:6" x14ac:dyDescent="0.25">
      <c r="C2919" s="1" t="s">
        <v>31</v>
      </c>
      <c r="D2919" s="164">
        <f>IF(AND(E2905=0,E2908=0),0,E2908*E2905*3)</f>
        <v>15</v>
      </c>
      <c r="E2919" s="162">
        <f>IF(D2919=0,0,IF(D2919&lt;'Integration Inputs'!$D$82,'Integration Inputs'!$C$91*SUM('Integration Inputs'!$C$69:$H$69),IF(D2919&lt;'Integration Inputs'!$F$82,'Integration Inputs'!$D$91*SUM('Integration Inputs'!$C$69:$H$69),'Integration Inputs'!$E$91*SUM('Integration Inputs'!$C$69:$H$69))))</f>
        <v>0</v>
      </c>
      <c r="F2919" s="162">
        <f>E2919*D2926*D2927</f>
        <v>0</v>
      </c>
    </row>
    <row r="2920" spans="3:6" x14ac:dyDescent="0.25">
      <c r="C2920" s="39" t="s">
        <v>32</v>
      </c>
      <c r="D2920" s="168">
        <f>IF(AND(E2905=0,E2909=0),0,(E2909*E2905*5))</f>
        <v>25</v>
      </c>
      <c r="E2920" s="169">
        <f>IF(D2920=0,0,IF(D2920&lt;'Integration Inputs'!$D$83,'Integration Inputs'!$C$91*SUM('Integration Inputs'!$C$70:$H$70),IF(D2920&lt;'Integration Inputs'!$F$83,'Integration Inputs'!$D$91*SUM('Integration Inputs'!$C$70:$H$70),'Integration Inputs'!$E$91*SUM('Integration Inputs'!$C$70:$H$70))))</f>
        <v>0</v>
      </c>
      <c r="F2920" s="169">
        <f>E2920*D2926*D2927</f>
        <v>0</v>
      </c>
    </row>
    <row r="2921" spans="3:6" x14ac:dyDescent="0.25">
      <c r="C2921" s="1" t="s">
        <v>40</v>
      </c>
      <c r="D2921" s="164">
        <f>SUM(D2913:D2914)</f>
        <v>21</v>
      </c>
      <c r="E2921" s="162">
        <f>SUM(E2913:E2914)</f>
        <v>15.942614266471008</v>
      </c>
      <c r="F2921" s="162">
        <f>SUM(F2913:F2914)</f>
        <v>0</v>
      </c>
    </row>
    <row r="2922" spans="3:6" x14ac:dyDescent="0.25">
      <c r="C2922" s="1" t="s">
        <v>41</v>
      </c>
      <c r="D2922" s="164">
        <f>SUM(D2915:D2916)</f>
        <v>11.5</v>
      </c>
      <c r="E2922" s="162">
        <f>SUM(E2915:E2916)</f>
        <v>1.824636125518966</v>
      </c>
      <c r="F2922" s="162">
        <f>SUM(F2915:F2916)</f>
        <v>0</v>
      </c>
    </row>
    <row r="2923" spans="3:6" x14ac:dyDescent="0.25">
      <c r="C2923" s="39" t="s">
        <v>42</v>
      </c>
      <c r="D2923" s="168">
        <f>SUM(D2917:D2920)</f>
        <v>48</v>
      </c>
      <c r="E2923" s="169">
        <f>SUM(E2917:E2920)</f>
        <v>0</v>
      </c>
      <c r="F2923" s="169">
        <f>SUM(F2917:F2920)</f>
        <v>0</v>
      </c>
    </row>
    <row r="2924" spans="3:6" x14ac:dyDescent="0.25">
      <c r="D2924" s="164"/>
      <c r="E2924" s="162">
        <f>SUM(E2913:E2920)</f>
        <v>17.767250391989972</v>
      </c>
      <c r="F2924" s="162">
        <f>SUM(F2913:F2920)</f>
        <v>0</v>
      </c>
    </row>
    <row r="2925" spans="3:6" ht="15.6" x14ac:dyDescent="0.3">
      <c r="C2925" s="171" t="s">
        <v>43</v>
      </c>
      <c r="D2925" s="172">
        <f>(AVERAGE(E2898:E2901)*((E2897*5)+(E2897*E2905))+((AVERAGE(E2898:E2901)*((E2902+E2905)/2)*E2896)+(E2904))+((E2907*E2903)+(E2906*((E2902+E2905)/2)*3)+(E2908*E2905*3)+(E2909*E2905*5)))/3</f>
        <v>26.833333333333332</v>
      </c>
    </row>
    <row r="2926" spans="3:6" ht="14.4" x14ac:dyDescent="0.3">
      <c r="C2926" s="21" t="s">
        <v>228</v>
      </c>
      <c r="D2926" s="179"/>
    </row>
    <row r="2927" spans="3:6" x14ac:dyDescent="0.25">
      <c r="C2927" s="21" t="s">
        <v>229</v>
      </c>
      <c r="D2927" s="185"/>
    </row>
    <row r="2928" spans="3:6" ht="15.6" x14ac:dyDescent="0.3">
      <c r="C2928" s="171" t="s">
        <v>230</v>
      </c>
      <c r="D2928" s="172">
        <f>D2925*D2926*D2927</f>
        <v>0</v>
      </c>
      <c r="E2928" s="176">
        <f>SUM(F2913:F2920)</f>
        <v>0</v>
      </c>
      <c r="F2928" s="25" t="s">
        <v>231</v>
      </c>
    </row>
    <row r="2930" spans="2:7" x14ac:dyDescent="0.25">
      <c r="B2930" s="1" t="str">
        <f>LEFT(B2893,2)+1&amp;")."</f>
        <v>80).</v>
      </c>
      <c r="C2930" s="149"/>
      <c r="D2930" s="149"/>
      <c r="E2930" s="149"/>
      <c r="F2930" s="149"/>
      <c r="G2930" s="149"/>
    </row>
    <row r="2931" spans="2:7" x14ac:dyDescent="0.25">
      <c r="C2931" s="152" t="s">
        <v>164</v>
      </c>
      <c r="D2931" s="152"/>
      <c r="E2931" s="153"/>
      <c r="F2931" s="153"/>
      <c r="G2931" s="153"/>
    </row>
    <row r="2932" spans="2:7" ht="17.399999999999999" x14ac:dyDescent="0.3">
      <c r="C2932" s="26" t="s">
        <v>170</v>
      </c>
      <c r="D2932" s="156" t="s">
        <v>406</v>
      </c>
      <c r="E2932" s="187" t="s">
        <v>407</v>
      </c>
    </row>
    <row r="2933" spans="2:7" x14ac:dyDescent="0.25">
      <c r="C2933" s="21" t="s">
        <v>174</v>
      </c>
      <c r="D2933" s="59" t="s">
        <v>168</v>
      </c>
      <c r="E2933" s="1">
        <f>IF(D2933=$I$8,$J$8,IF(D2933=$I$9,$J$9,IF(D2933=$I$10,$J$10,0)))</f>
        <v>1</v>
      </c>
    </row>
    <row r="2934" spans="2:7" x14ac:dyDescent="0.25">
      <c r="C2934" s="21" t="s">
        <v>177</v>
      </c>
      <c r="D2934" s="59" t="s">
        <v>178</v>
      </c>
      <c r="E2934" s="1">
        <f>IF(D2934=$I$13,$J$13,IF(D2934=$I$14,$J$14,IF(D2934=$I$15,$J$15,0)))</f>
        <v>1</v>
      </c>
    </row>
    <row r="2935" spans="2:7" x14ac:dyDescent="0.25">
      <c r="C2935" s="21" t="s">
        <v>179</v>
      </c>
      <c r="D2935" s="59" t="s">
        <v>186</v>
      </c>
      <c r="E2935" s="1">
        <f>IF(D2935=$I$18,$J$18,IF(D2935=$I$19,$J$19,IF(D2935=$I$20,$J$20,0)))</f>
        <v>3</v>
      </c>
    </row>
    <row r="2936" spans="2:7" x14ac:dyDescent="0.25">
      <c r="C2936" s="21" t="s">
        <v>183</v>
      </c>
      <c r="D2936" s="59" t="s">
        <v>186</v>
      </c>
      <c r="E2936" s="1">
        <f>IF(D2936=$I$18,$J$18,IF(D2936=$I$19,$J$19,IF(D2936=$I$20,$J$20,0)))</f>
        <v>3</v>
      </c>
    </row>
    <row r="2937" spans="2:7" x14ac:dyDescent="0.25">
      <c r="C2937" s="21" t="s">
        <v>185</v>
      </c>
      <c r="D2937" s="59" t="s">
        <v>180</v>
      </c>
      <c r="E2937" s="1">
        <f>IF(D2937=$I$18,$J$18,IF(D2937=$I$19,$J$19,IF(D2937=$I$20,$J$20,0)))</f>
        <v>1</v>
      </c>
    </row>
    <row r="2938" spans="2:7" x14ac:dyDescent="0.25">
      <c r="C2938" s="21" t="s">
        <v>189</v>
      </c>
      <c r="D2938" s="59" t="s">
        <v>180</v>
      </c>
      <c r="E2938" s="1">
        <f>IF(D2938=$I$18,$J$18,IF(D2938=$I$19,$J$19,IF(D2938=$I$20,$J$20,0)))</f>
        <v>1</v>
      </c>
    </row>
    <row r="2939" spans="2:7" x14ac:dyDescent="0.25">
      <c r="C2939" s="21" t="s">
        <v>192</v>
      </c>
      <c r="D2939" s="59" t="s">
        <v>193</v>
      </c>
      <c r="E2939" s="1">
        <f>IF(D2939=$I$30,$J$30,IF(D2939=$I$31,$J$31,IF(D2939=$I$32,$J$32,0)))</f>
        <v>1</v>
      </c>
    </row>
    <row r="2940" spans="2:7" x14ac:dyDescent="0.25">
      <c r="C2940" s="21" t="s">
        <v>194</v>
      </c>
      <c r="D2940" s="59" t="s">
        <v>195</v>
      </c>
      <c r="E2940" s="1">
        <f>IF(D2940=$L$30,$M$30,IF(D2940=$L$31,$M$31,IF(D2940=$L$32,$M$32,0)))</f>
        <v>1</v>
      </c>
    </row>
    <row r="2941" spans="2:7" x14ac:dyDescent="0.25">
      <c r="C2941" s="21" t="s">
        <v>198</v>
      </c>
      <c r="D2941" s="59" t="s">
        <v>195</v>
      </c>
      <c r="E2941" s="1">
        <f>IF(D2941=$L$30,$M$30,IF(D2941=$L$31,$M$31,IF(D2941=$L$32,$M$32,0)))</f>
        <v>1</v>
      </c>
    </row>
    <row r="2942" spans="2:7" x14ac:dyDescent="0.25">
      <c r="C2942" s="21" t="s">
        <v>200</v>
      </c>
      <c r="D2942" s="59" t="s">
        <v>201</v>
      </c>
      <c r="E2942" s="1">
        <f>IF(D2942=$I$23,$J$23,IF(D2942=$I$24,$J$24,IF(D2942=$I$25,$J$25,IF(D2942=$I$26,$J$26,IF(D2942=$I$27,$J$27,0)))))</f>
        <v>1</v>
      </c>
      <c r="F2942" s="1" t="s">
        <v>408</v>
      </c>
    </row>
    <row r="2943" spans="2:7" x14ac:dyDescent="0.25">
      <c r="C2943" s="21" t="s">
        <v>203</v>
      </c>
      <c r="D2943" s="59" t="s">
        <v>184</v>
      </c>
      <c r="E2943" s="1">
        <f>IF(D2943=$L$13,$M$13,IF(D2943=$L$14,$M$14,IF(D2943=$L$15,$M$15,0)))</f>
        <v>1</v>
      </c>
    </row>
    <row r="2944" spans="2:7" x14ac:dyDescent="0.25">
      <c r="C2944" s="21" t="s">
        <v>206</v>
      </c>
      <c r="D2944" s="59" t="s">
        <v>173</v>
      </c>
      <c r="E2944" s="1">
        <f>IF(D2944=$L$8,$M$8,IF(D2944=$L$9,$M$9,IF(D2944=$L$10,$M$10,0)))</f>
        <v>3</v>
      </c>
    </row>
    <row r="2945" spans="3:6" x14ac:dyDescent="0.25">
      <c r="C2945" s="21" t="s">
        <v>207</v>
      </c>
      <c r="D2945" s="59" t="s">
        <v>199</v>
      </c>
      <c r="E2945" s="1">
        <f>IF(D2945=$L$18,$M$18,IF(D2945=$L$19,$M$19,IF(D2945=$L$20,$M$20,0)))</f>
        <v>1</v>
      </c>
    </row>
    <row r="2946" spans="3:6" x14ac:dyDescent="0.25">
      <c r="C2946" s="21" t="s">
        <v>210</v>
      </c>
      <c r="D2946" s="59" t="s">
        <v>213</v>
      </c>
      <c r="E2946" s="1">
        <f>IF(D2946=$L$23,$M$23,IF(D2946=$L$24,$M$24,IF(D2946=$L$25,$M$25,0)))</f>
        <v>1</v>
      </c>
      <c r="F2946" s="1" t="s">
        <v>330</v>
      </c>
    </row>
    <row r="2949" spans="3:6" x14ac:dyDescent="0.25">
      <c r="E2949" s="39" t="s">
        <v>217</v>
      </c>
      <c r="F2949" s="1" t="s">
        <v>218</v>
      </c>
    </row>
    <row r="2950" spans="3:6" x14ac:dyDescent="0.25">
      <c r="C2950" s="26" t="s">
        <v>25</v>
      </c>
      <c r="D2950" s="161">
        <f>IF(AND(E2934=0,E2935=0,E2936=0,E2937=0,E2938=0),0,E2934*5*(AVERAGE(E2935:E2938)))</f>
        <v>10</v>
      </c>
      <c r="E2950" s="162">
        <f>IF(D2950=0,0,IF(D2950&lt;'Integration Inputs'!$D$76,'Integration Inputs'!$C$91*SUM('Integration Inputs'!$C$63:$H$63),IF(D2950&lt;'Integration Inputs'!$F$76,'Integration Inputs'!$D$91*SUM('Integration Inputs'!$C$63:$H$63),'Integration Inputs'!$E$91*SUM('Integration Inputs'!C$63:H$63))))</f>
        <v>12.651149969844976</v>
      </c>
      <c r="F2950" s="163">
        <f>E2950*D2963*D2964</f>
        <v>0</v>
      </c>
    </row>
    <row r="2951" spans="3:6" x14ac:dyDescent="0.25">
      <c r="C2951" s="1" t="s">
        <v>26</v>
      </c>
      <c r="D2951" s="164">
        <f>IF(AND(E2934=0,E2935=0,E2942=0),0,E2934*E2942*(AVERAGE(E2935:E2938)))</f>
        <v>2</v>
      </c>
      <c r="E2951" s="162">
        <f>IF(D2951=0,0,IF(D2951&lt;'Integration Inputs'!$D$77,'Integration Inputs'!$C$91*SUM('Integration Inputs'!$C$64:$H$64),IF(D2951&lt;'Integration Inputs'!$F$77,'Integration Inputs'!$D$91*SUM('Integration Inputs'!$C$64:$H$64),'Integration Inputs'!$E$91*SUM('Integration Inputs'!$C$64:$H$64))))</f>
        <v>3.2914642966260312</v>
      </c>
      <c r="F2951" s="162">
        <f>E2951*D2963*D2964</f>
        <v>0</v>
      </c>
    </row>
    <row r="2952" spans="3:6" x14ac:dyDescent="0.25">
      <c r="C2952" s="1" t="s">
        <v>27</v>
      </c>
      <c r="D2952" s="164">
        <f>IF(AND(E2933=0,E2935=0,E2936=0,E2937=0,E2938=0,E2939=0,,E2942=0),0,(AVERAGE(E2935:E2938)*((E2939+E2942)/2)*E2933))</f>
        <v>2</v>
      </c>
      <c r="E2952" s="162">
        <f>IF(D2952=0,0,IF(D2952&lt;'Integration Inputs'!$D$78,'Integration Inputs'!$C$91*SUM('Integration Inputs'!$C$65:$H$65),IF(D2952&lt;'Integration Inputs'!$F$78,'Integration Inputs'!$D$91*SUM('Integration Inputs'!$C$65:$H$65),'Integration Inputs'!$E$91*SUM('Integration Inputs'!$C$65:$H$65))))</f>
        <v>0.85186978454503848</v>
      </c>
      <c r="F2952" s="162">
        <f>E2952*D2963*D2964</f>
        <v>0</v>
      </c>
    </row>
    <row r="2953" spans="3:6" x14ac:dyDescent="0.25">
      <c r="C2953" s="1" t="s">
        <v>28</v>
      </c>
      <c r="D2953" s="164">
        <f>IF(E2941=0,0,E2941)</f>
        <v>1</v>
      </c>
      <c r="E2953" s="162">
        <f>IF(D2953=0,0,IF(D2953&lt;'Integration Inputs'!$D$79,'Integration Inputs'!$C$91*SUM('Integration Inputs'!$C$66:$H$66),IF(D2953&lt;'Integration Inputs'!$F$79,'Integration Inputs'!$D$91*SUM('Integration Inputs'!$C$66:$H$66),'Integration Inputs'!$E$91*SUM('Integration Inputs'!$C$66:$H$66))))</f>
        <v>0.97276634097392756</v>
      </c>
      <c r="F2953" s="162">
        <f>E2953*D2963*D2964</f>
        <v>0</v>
      </c>
    </row>
    <row r="2954" spans="3:6" x14ac:dyDescent="0.25">
      <c r="C2954" s="1" t="s">
        <v>29</v>
      </c>
      <c r="D2954" s="164">
        <f>IF(AND(E2944=0,E2940=0),0,E2944*E2940)</f>
        <v>3</v>
      </c>
      <c r="E2954" s="162">
        <f>IF(D2954=0,0,IF(D2954&lt;'Integration Inputs'!$D$80,'Integration Inputs'!$C$91*SUM('Integration Inputs'!$C$67:$H$67),IF(D2954&lt;'Integration Inputs'!$F$80,'Integration Inputs'!$D$91*SUM('Integration Inputs'!$C$67:$H$67),'Integration Inputs'!$E$91*SUM('Integration Inputs'!$C$67:$H$67))))</f>
        <v>0</v>
      </c>
      <c r="F2954" s="162">
        <f>E2954*D2963*D2964</f>
        <v>0</v>
      </c>
    </row>
    <row r="2955" spans="3:6" x14ac:dyDescent="0.25">
      <c r="C2955" s="1" t="s">
        <v>30</v>
      </c>
      <c r="D2955" s="164">
        <f>IF(AND(E2939=0,E2942=0,E2943=0),0,E2943*((E2939+E2942)/2)*3)</f>
        <v>3</v>
      </c>
      <c r="E2955" s="162">
        <f>IF(D2955=0,0,IF(D2955&lt;'Integration Inputs'!$D$81,'Integration Inputs'!$C$91*SUM('Integration Inputs'!$C$68:$H$68),IF(D2955&lt;'Integration Inputs'!$F$81,'Integration Inputs'!$D$91*SUM('Integration Inputs'!$C$68:$H$68),'Integration Inputs'!$E$91*SUM('Integration Inputs'!$C$68:$H$68))))</f>
        <v>0</v>
      </c>
      <c r="F2955" s="162">
        <f>E2955*D2963*D2964</f>
        <v>0</v>
      </c>
    </row>
    <row r="2956" spans="3:6" x14ac:dyDescent="0.25">
      <c r="C2956" s="1" t="s">
        <v>31</v>
      </c>
      <c r="D2956" s="164">
        <f>IF(AND(E2942=0,E2945=0),0,E2945*E2942*3)</f>
        <v>3</v>
      </c>
      <c r="E2956" s="162">
        <f>IF(D2956=0,0,IF(D2956&lt;'Integration Inputs'!$D$82,'Integration Inputs'!$C$91*SUM('Integration Inputs'!$C$69:$H$69),IF(D2956&lt;'Integration Inputs'!$F$82,'Integration Inputs'!$D$91*SUM('Integration Inputs'!$C$69:$H$69),'Integration Inputs'!$E$91*SUM('Integration Inputs'!$C$69:$H$69))))</f>
        <v>0</v>
      </c>
      <c r="F2956" s="162">
        <f>E2956*D2963*D2964</f>
        <v>0</v>
      </c>
    </row>
    <row r="2957" spans="3:6" x14ac:dyDescent="0.25">
      <c r="C2957" s="39" t="s">
        <v>32</v>
      </c>
      <c r="D2957" s="168">
        <f>IF(AND(E2942=0,E2946=0),0,(E2946*E2942*5))</f>
        <v>5</v>
      </c>
      <c r="E2957" s="169">
        <f>IF(D2957=0,0,IF(D2957&lt;'Integration Inputs'!$D$83,'Integration Inputs'!$C$91*SUM('Integration Inputs'!$C$70:$H$70),IF(D2957&lt;'Integration Inputs'!$F$83,'Integration Inputs'!$D$91*SUM('Integration Inputs'!$C$70:$H$70),'Integration Inputs'!$E$91*SUM('Integration Inputs'!$C$70:$H$70))))</f>
        <v>0</v>
      </c>
      <c r="F2957" s="169">
        <f>E2957*D2963*D2964</f>
        <v>0</v>
      </c>
    </row>
    <row r="2958" spans="3:6" x14ac:dyDescent="0.25">
      <c r="C2958" s="1" t="s">
        <v>40</v>
      </c>
      <c r="D2958" s="164">
        <f>SUM(D2950:D2951)</f>
        <v>12</v>
      </c>
      <c r="E2958" s="162">
        <f>SUM(E2950:E2951)</f>
        <v>15.942614266471008</v>
      </c>
      <c r="F2958" s="162">
        <f>SUM(F2950:F2951)</f>
        <v>0</v>
      </c>
    </row>
    <row r="2959" spans="3:6" x14ac:dyDescent="0.25">
      <c r="C2959" s="1" t="s">
        <v>41</v>
      </c>
      <c r="D2959" s="164">
        <f>SUM(D2952:D2953)</f>
        <v>3</v>
      </c>
      <c r="E2959" s="162">
        <f>SUM(E2952:E2953)</f>
        <v>1.824636125518966</v>
      </c>
      <c r="F2959" s="162">
        <f>SUM(F2952:F2953)</f>
        <v>0</v>
      </c>
    </row>
    <row r="2960" spans="3:6" x14ac:dyDescent="0.25">
      <c r="C2960" s="39" t="s">
        <v>42</v>
      </c>
      <c r="D2960" s="168">
        <f>SUM(D2954:D2957)</f>
        <v>14</v>
      </c>
      <c r="E2960" s="169">
        <f>SUM(E2954:E2957)</f>
        <v>0</v>
      </c>
      <c r="F2960" s="169">
        <f>SUM(F2954:F2957)</f>
        <v>0</v>
      </c>
    </row>
    <row r="2961" spans="2:7" x14ac:dyDescent="0.25">
      <c r="D2961" s="164"/>
      <c r="E2961" s="162">
        <f>SUM(E2950:E2957)</f>
        <v>17.767250391989972</v>
      </c>
      <c r="F2961" s="162">
        <f>SUM(F2950:F2957)</f>
        <v>0</v>
      </c>
    </row>
    <row r="2962" spans="2:7" ht="15.6" x14ac:dyDescent="0.3">
      <c r="C2962" s="171" t="s">
        <v>43</v>
      </c>
      <c r="D2962" s="172">
        <f>(AVERAGE(E2935:E2938)*((E2934*5)+(E2934*E2942))+((AVERAGE(E2935:E2938)*((E2939+E2942)/2)*E2933)+(E2941))+((E2944*E2940)+(E2943*((E2939+E2942)/2)*3)+(E2945*E2942*3)+(E2946*E2942*5)))/3</f>
        <v>9.6666666666666661</v>
      </c>
    </row>
    <row r="2963" spans="2:7" ht="14.4" x14ac:dyDescent="0.3">
      <c r="C2963" s="21" t="s">
        <v>228</v>
      </c>
      <c r="D2963" s="179"/>
    </row>
    <row r="2964" spans="2:7" x14ac:dyDescent="0.25">
      <c r="C2964" s="21" t="s">
        <v>229</v>
      </c>
      <c r="D2964" s="185"/>
    </row>
    <row r="2965" spans="2:7" ht="15.6" x14ac:dyDescent="0.3">
      <c r="C2965" s="171" t="s">
        <v>230</v>
      </c>
      <c r="D2965" s="172">
        <f>D2962*D2963*D2964</f>
        <v>0</v>
      </c>
      <c r="E2965" s="176">
        <f>SUM(F2950:F2957)</f>
        <v>0</v>
      </c>
      <c r="F2965" s="25" t="s">
        <v>231</v>
      </c>
    </row>
    <row r="2967" spans="2:7" x14ac:dyDescent="0.25">
      <c r="B2967" s="1" t="str">
        <f>LEFT(B2930,2)+1&amp;")."</f>
        <v>81).</v>
      </c>
      <c r="C2967" s="149"/>
      <c r="D2967" s="149"/>
      <c r="E2967" s="149"/>
      <c r="F2967" s="149"/>
      <c r="G2967" s="149"/>
    </row>
    <row r="2968" spans="2:7" x14ac:dyDescent="0.25">
      <c r="C2968" s="152" t="s">
        <v>164</v>
      </c>
      <c r="D2968" s="152"/>
      <c r="E2968" s="153"/>
      <c r="F2968" s="153"/>
      <c r="G2968" s="153"/>
    </row>
    <row r="2969" spans="2:7" ht="17.399999999999999" x14ac:dyDescent="0.3">
      <c r="C2969" s="26" t="s">
        <v>170</v>
      </c>
      <c r="D2969" s="156" t="s">
        <v>409</v>
      </c>
      <c r="E2969" s="187" t="s">
        <v>410</v>
      </c>
    </row>
    <row r="2970" spans="2:7" x14ac:dyDescent="0.25">
      <c r="C2970" s="21" t="s">
        <v>174</v>
      </c>
      <c r="D2970" s="59" t="s">
        <v>168</v>
      </c>
      <c r="E2970" s="1">
        <f>IF(D2970=$I$8,$J$8,IF(D2970=$I$9,$J$9,IF(D2970=$I$10,$J$10,0)))</f>
        <v>1</v>
      </c>
    </row>
    <row r="2971" spans="2:7" x14ac:dyDescent="0.25">
      <c r="C2971" s="21" t="s">
        <v>177</v>
      </c>
      <c r="D2971" s="59" t="s">
        <v>178</v>
      </c>
      <c r="E2971" s="1">
        <f>IF(D2971=$I$13,$J$13,IF(D2971=$I$14,$J$14,IF(D2971=$I$15,$J$15,0)))</f>
        <v>1</v>
      </c>
    </row>
    <row r="2972" spans="2:7" x14ac:dyDescent="0.25">
      <c r="C2972" s="21" t="s">
        <v>179</v>
      </c>
      <c r="D2972" s="59" t="s">
        <v>204</v>
      </c>
      <c r="E2972" s="1">
        <f>IF(D2972=$I$18,$J$18,IF(D2972=$I$19,$J$19,IF(D2972=$I$20,$J$20,0)))</f>
        <v>5</v>
      </c>
    </row>
    <row r="2973" spans="2:7" x14ac:dyDescent="0.25">
      <c r="C2973" s="21" t="s">
        <v>183</v>
      </c>
      <c r="D2973" s="59" t="s">
        <v>204</v>
      </c>
      <c r="E2973" s="1">
        <f>IF(D2973=$I$18,$J$18,IF(D2973=$I$19,$J$19,IF(D2973=$I$20,$J$20,0)))</f>
        <v>5</v>
      </c>
    </row>
    <row r="2974" spans="2:7" x14ac:dyDescent="0.25">
      <c r="C2974" s="21" t="s">
        <v>185</v>
      </c>
      <c r="D2974" s="59" t="s">
        <v>186</v>
      </c>
      <c r="E2974" s="1">
        <f>IF(D2974=$I$18,$J$18,IF(D2974=$I$19,$J$19,IF(D2974=$I$20,$J$20,0)))</f>
        <v>3</v>
      </c>
    </row>
    <row r="2975" spans="2:7" x14ac:dyDescent="0.25">
      <c r="C2975" s="21" t="s">
        <v>189</v>
      </c>
      <c r="D2975" s="59" t="s">
        <v>180</v>
      </c>
      <c r="E2975" s="1">
        <f>IF(D2975=$I$18,$J$18,IF(D2975=$I$19,$J$19,IF(D2975=$I$20,$J$20,0)))</f>
        <v>1</v>
      </c>
    </row>
    <row r="2976" spans="2:7" x14ac:dyDescent="0.25">
      <c r="C2976" s="21" t="s">
        <v>192</v>
      </c>
      <c r="D2976" s="59" t="s">
        <v>224</v>
      </c>
      <c r="E2976" s="1">
        <f>IF(D2976=$I$30,$J$30,IF(D2976=$I$31,$J$31,IF(D2976=$I$32,$J$32,0)))</f>
        <v>3</v>
      </c>
    </row>
    <row r="2977" spans="3:6" x14ac:dyDescent="0.25">
      <c r="C2977" s="21" t="s">
        <v>194</v>
      </c>
      <c r="D2977" s="59" t="s">
        <v>195</v>
      </c>
      <c r="E2977" s="1">
        <f>IF(D2977=$L$30,$M$30,IF(D2977=$L$31,$M$31,IF(D2977=$L$32,$M$32,0)))</f>
        <v>1</v>
      </c>
    </row>
    <row r="2978" spans="3:6" x14ac:dyDescent="0.25">
      <c r="C2978" s="21" t="s">
        <v>198</v>
      </c>
      <c r="D2978" s="59" t="s">
        <v>195</v>
      </c>
      <c r="E2978" s="1">
        <f>IF(D2978=$L$30,$M$30,IF(D2978=$L$31,$M$31,IF(D2978=$L$32,$M$32,0)))</f>
        <v>1</v>
      </c>
    </row>
    <row r="2979" spans="3:6" x14ac:dyDescent="0.25">
      <c r="C2979" s="21" t="s">
        <v>200</v>
      </c>
      <c r="D2979" s="59" t="s">
        <v>201</v>
      </c>
      <c r="E2979" s="1">
        <f>IF(D2979=$I$23,$J$23,IF(D2979=$I$24,$J$24,IF(D2979=$I$25,$J$25,IF(D2979=$I$26,$J$26,IF(D2979=$I$27,$J$27,0)))))</f>
        <v>1</v>
      </c>
      <c r="F2979" s="1" t="s">
        <v>383</v>
      </c>
    </row>
    <row r="2980" spans="3:6" x14ac:dyDescent="0.25">
      <c r="C2980" s="21" t="s">
        <v>203</v>
      </c>
      <c r="D2980" s="59" t="s">
        <v>184</v>
      </c>
      <c r="E2980" s="1">
        <f>IF(D2980=$L$13,$M$13,IF(D2980=$L$14,$M$14,IF(D2980=$L$15,$M$15,0)))</f>
        <v>1</v>
      </c>
    </row>
    <row r="2981" spans="3:6" x14ac:dyDescent="0.25">
      <c r="C2981" s="21" t="s">
        <v>206</v>
      </c>
      <c r="D2981" s="59" t="s">
        <v>176</v>
      </c>
      <c r="E2981" s="1">
        <f>IF(D2981=$L$8,$M$8,IF(D2981=$L$9,$M$9,IF(D2981=$L$10,$M$10,0)))</f>
        <v>5</v>
      </c>
    </row>
    <row r="2982" spans="3:6" x14ac:dyDescent="0.25">
      <c r="C2982" s="21" t="s">
        <v>207</v>
      </c>
      <c r="D2982" s="59" t="s">
        <v>202</v>
      </c>
      <c r="E2982" s="1">
        <f>IF(D2982=$L$18,$M$18,IF(D2982=$L$19,$M$19,IF(D2982=$L$20,$M$20,0)))</f>
        <v>3</v>
      </c>
    </row>
    <row r="2983" spans="3:6" x14ac:dyDescent="0.25">
      <c r="C2983" s="21" t="s">
        <v>210</v>
      </c>
      <c r="D2983" s="59" t="s">
        <v>211</v>
      </c>
      <c r="E2983" s="1">
        <f>IF(D2983=$L$23,$M$23,IF(D2983=$L$24,$M$24,IF(D2983=$L$25,$M$25,0)))</f>
        <v>3</v>
      </c>
      <c r="F2983" s="1" t="s">
        <v>411</v>
      </c>
    </row>
    <row r="2986" spans="3:6" x14ac:dyDescent="0.25">
      <c r="E2986" s="39" t="s">
        <v>217</v>
      </c>
      <c r="F2986" s="1" t="s">
        <v>218</v>
      </c>
    </row>
    <row r="2987" spans="3:6" x14ac:dyDescent="0.25">
      <c r="C2987" s="26" t="s">
        <v>25</v>
      </c>
      <c r="D2987" s="161">
        <f>IF(AND(E2971=0,E2972=0,E2973=0,E2974=0,E2975=0),0,E2971*5*(AVERAGE(E2972:E2975)))</f>
        <v>17.5</v>
      </c>
      <c r="E2987" s="162">
        <f>IF(D2987=0,0,IF(D2987&lt;'Integration Inputs'!$D$76,'Integration Inputs'!$C$91*SUM('Integration Inputs'!$C$63:$H$63),IF(D2987&lt;'Integration Inputs'!$F$76,'Integration Inputs'!$D$91*SUM('Integration Inputs'!$C$63:$H$63),'Integration Inputs'!$E$91*SUM('Integration Inputs'!C$63:H$63))))</f>
        <v>12.651149969844976</v>
      </c>
      <c r="F2987" s="163">
        <f>E2987*D3000*D3001</f>
        <v>0</v>
      </c>
    </row>
    <row r="2988" spans="3:6" x14ac:dyDescent="0.25">
      <c r="C2988" s="1" t="s">
        <v>26</v>
      </c>
      <c r="D2988" s="164">
        <f>IF(AND(E2971=0,E2972=0,E2979=0),0,E2971*E2979*(AVERAGE(E2972:E2975)))</f>
        <v>3.5</v>
      </c>
      <c r="E2988" s="162">
        <f>IF(D2988=0,0,IF(D2988&lt;'Integration Inputs'!$D$77,'Integration Inputs'!$C$91*SUM('Integration Inputs'!$C$64:$H$64),IF(D2988&lt;'Integration Inputs'!$F$77,'Integration Inputs'!$D$91*SUM('Integration Inputs'!$C$64:$H$64),'Integration Inputs'!$E$91*SUM('Integration Inputs'!$C$64:$H$64))))</f>
        <v>3.2914642966260312</v>
      </c>
      <c r="F2988" s="162">
        <f>E2988*D3000*D3001</f>
        <v>0</v>
      </c>
    </row>
    <row r="2989" spans="3:6" x14ac:dyDescent="0.25">
      <c r="C2989" s="1" t="s">
        <v>27</v>
      </c>
      <c r="D2989" s="164">
        <f>IF(AND(E2970=0,E2972=0,E2973=0,E2974=0,E2975=0,E2976=0,,E2979=0),0,(AVERAGE(E2972:E2975)*((E2976+E2979)/2)*E2970))</f>
        <v>7</v>
      </c>
      <c r="E2989" s="162">
        <f>IF(D2989=0,0,IF(D2989&lt;'Integration Inputs'!$D$78,'Integration Inputs'!$C$91*SUM('Integration Inputs'!$C$65:$H$65),IF(D2989&lt;'Integration Inputs'!$F$78,'Integration Inputs'!$D$91*SUM('Integration Inputs'!$C$65:$H$65),'Integration Inputs'!$E$91*SUM('Integration Inputs'!$C$65:$H$65))))</f>
        <v>0.85186978454503848</v>
      </c>
      <c r="F2989" s="162">
        <f>E2989*D3000*D3001</f>
        <v>0</v>
      </c>
    </row>
    <row r="2990" spans="3:6" x14ac:dyDescent="0.25">
      <c r="C2990" s="1" t="s">
        <v>28</v>
      </c>
      <c r="D2990" s="164">
        <f>IF(E2978=0,0,E2978)</f>
        <v>1</v>
      </c>
      <c r="E2990" s="162">
        <f>IF(D2990=0,0,IF(D2990&lt;'Integration Inputs'!$D$79,'Integration Inputs'!$C$91*SUM('Integration Inputs'!$C$66:$H$66),IF(D2990&lt;'Integration Inputs'!$F$79,'Integration Inputs'!$D$91*SUM('Integration Inputs'!$C$66:$H$66),'Integration Inputs'!$E$91*SUM('Integration Inputs'!$C$66:$H$66))))</f>
        <v>0.97276634097392756</v>
      </c>
      <c r="F2990" s="162">
        <f>E2990*D3000*D3001</f>
        <v>0</v>
      </c>
    </row>
    <row r="2991" spans="3:6" x14ac:dyDescent="0.25">
      <c r="C2991" s="1" t="s">
        <v>29</v>
      </c>
      <c r="D2991" s="164">
        <f>IF(AND(E2981=0,E2977=0),0,E2981*E2977)</f>
        <v>5</v>
      </c>
      <c r="E2991" s="162">
        <f>IF(D2991=0,0,IF(D2991&lt;'Integration Inputs'!$D$80,'Integration Inputs'!$C$91*SUM('Integration Inputs'!$C$67:$H$67),IF(D2991&lt;'Integration Inputs'!$F$80,'Integration Inputs'!$D$91*SUM('Integration Inputs'!$C$67:$H$67),'Integration Inputs'!$E$91*SUM('Integration Inputs'!$C$67:$H$67))))</f>
        <v>0</v>
      </c>
      <c r="F2991" s="162">
        <f>E2991*D3000*D3001</f>
        <v>0</v>
      </c>
    </row>
    <row r="2992" spans="3:6" x14ac:dyDescent="0.25">
      <c r="C2992" s="1" t="s">
        <v>30</v>
      </c>
      <c r="D2992" s="164">
        <f>IF(AND(E2976=0,E2979=0,E2980=0),0,E2980*((E2976+E2979)/2)*3)</f>
        <v>6</v>
      </c>
      <c r="E2992" s="162">
        <f>IF(D2992=0,0,IF(D2992&lt;'Integration Inputs'!$D$81,'Integration Inputs'!$C$91*SUM('Integration Inputs'!$C$68:$H$68),IF(D2992&lt;'Integration Inputs'!$F$81,'Integration Inputs'!$D$91*SUM('Integration Inputs'!$C$68:$H$68),'Integration Inputs'!$E$91*SUM('Integration Inputs'!$C$68:$H$68))))</f>
        <v>0</v>
      </c>
      <c r="F2992" s="162">
        <f>E2992*D3000*D3001</f>
        <v>0</v>
      </c>
    </row>
    <row r="2993" spans="2:7" x14ac:dyDescent="0.25">
      <c r="C2993" s="1" t="s">
        <v>31</v>
      </c>
      <c r="D2993" s="164">
        <f>IF(AND(E2979=0,E2982=0),0,E2982*E2979*3)</f>
        <v>9</v>
      </c>
      <c r="E2993" s="162">
        <f>IF(D2993=0,0,IF(D2993&lt;'Integration Inputs'!$D$82,'Integration Inputs'!$C$91*SUM('Integration Inputs'!$C$69:$H$69),IF(D2993&lt;'Integration Inputs'!$F$82,'Integration Inputs'!$D$91*SUM('Integration Inputs'!$C$69:$H$69),'Integration Inputs'!$E$91*SUM('Integration Inputs'!$C$69:$H$69))))</f>
        <v>0</v>
      </c>
      <c r="F2993" s="162">
        <f>E2993*D3000*D3001</f>
        <v>0</v>
      </c>
    </row>
    <row r="2994" spans="2:7" x14ac:dyDescent="0.25">
      <c r="C2994" s="39" t="s">
        <v>32</v>
      </c>
      <c r="D2994" s="168">
        <f>IF(AND(E2979=0,E2983=0),0,(E2983*E2979*5))</f>
        <v>15</v>
      </c>
      <c r="E2994" s="169">
        <f>IF(D2994=0,0,IF(D2994&lt;'Integration Inputs'!$D$83,'Integration Inputs'!$C$91*SUM('Integration Inputs'!$C$70:$H$70),IF(D2994&lt;'Integration Inputs'!$F$83,'Integration Inputs'!$D$91*SUM('Integration Inputs'!$C$70:$H$70),'Integration Inputs'!$E$91*SUM('Integration Inputs'!$C$70:$H$70))))</f>
        <v>0</v>
      </c>
      <c r="F2994" s="169">
        <f>E2994*D3000*D3001</f>
        <v>0</v>
      </c>
    </row>
    <row r="2995" spans="2:7" x14ac:dyDescent="0.25">
      <c r="C2995" s="1" t="s">
        <v>40</v>
      </c>
      <c r="D2995" s="164">
        <f>SUM(D2987:D2988)</f>
        <v>21</v>
      </c>
      <c r="E2995" s="162">
        <f>SUM(E2987:E2988)</f>
        <v>15.942614266471008</v>
      </c>
      <c r="F2995" s="162">
        <f>SUM(F2987:F2988)</f>
        <v>0</v>
      </c>
    </row>
    <row r="2996" spans="2:7" x14ac:dyDescent="0.25">
      <c r="C2996" s="1" t="s">
        <v>41</v>
      </c>
      <c r="D2996" s="164">
        <f>SUM(D2989:D2990)</f>
        <v>8</v>
      </c>
      <c r="E2996" s="162">
        <f>SUM(E2989:E2990)</f>
        <v>1.824636125518966</v>
      </c>
      <c r="F2996" s="162">
        <f>SUM(F2989:F2990)</f>
        <v>0</v>
      </c>
    </row>
    <row r="2997" spans="2:7" x14ac:dyDescent="0.25">
      <c r="C2997" s="39" t="s">
        <v>42</v>
      </c>
      <c r="D2997" s="168">
        <f>SUM(D2991:D2994)</f>
        <v>35</v>
      </c>
      <c r="E2997" s="169">
        <f>SUM(E2991:E2994)</f>
        <v>0</v>
      </c>
      <c r="F2997" s="169">
        <f>SUM(F2991:F2994)</f>
        <v>0</v>
      </c>
    </row>
    <row r="2998" spans="2:7" x14ac:dyDescent="0.25">
      <c r="D2998" s="164"/>
      <c r="E2998" s="162">
        <f>SUM(E2987:E2994)</f>
        <v>17.767250391989972</v>
      </c>
      <c r="F2998" s="162">
        <f>SUM(F2987:F2994)</f>
        <v>0</v>
      </c>
    </row>
    <row r="2999" spans="2:7" ht="15.6" x14ac:dyDescent="0.3">
      <c r="C2999" s="171" t="s">
        <v>43</v>
      </c>
      <c r="D2999" s="172">
        <f>(AVERAGE(E2972:E2975)*((E2971*5)+(E2971*E2979))+((AVERAGE(E2972:E2975)*((E2976+E2979)/2)*E2970)+(E2978))+((E2981*E2977)+(E2980*((E2976+E2979)/2)*3)+(E2982*E2979*3)+(E2983*E2979*5)))/3</f>
        <v>21.333333333333332</v>
      </c>
    </row>
    <row r="3000" spans="2:7" ht="14.4" x14ac:dyDescent="0.3">
      <c r="C3000" s="21" t="s">
        <v>228</v>
      </c>
      <c r="D3000" s="179"/>
    </row>
    <row r="3001" spans="2:7" x14ac:dyDescent="0.25">
      <c r="C3001" s="21" t="s">
        <v>229</v>
      </c>
      <c r="D3001" s="185"/>
    </row>
    <row r="3002" spans="2:7" ht="15.6" x14ac:dyDescent="0.3">
      <c r="C3002" s="171" t="s">
        <v>230</v>
      </c>
      <c r="D3002" s="172">
        <f>D2999*D3000*D3001</f>
        <v>0</v>
      </c>
      <c r="E3002" s="176">
        <f>SUM(F2987:F2994)</f>
        <v>0</v>
      </c>
      <c r="F3002" s="25" t="s">
        <v>231</v>
      </c>
    </row>
    <row r="3004" spans="2:7" x14ac:dyDescent="0.25">
      <c r="B3004" s="1" t="str">
        <f>LEFT(B2967,2)+1&amp;")."</f>
        <v>82).</v>
      </c>
      <c r="C3004" s="149"/>
      <c r="D3004" s="149"/>
      <c r="E3004" s="149"/>
      <c r="F3004" s="149"/>
      <c r="G3004" s="149"/>
    </row>
    <row r="3005" spans="2:7" x14ac:dyDescent="0.25">
      <c r="C3005" s="152" t="s">
        <v>164</v>
      </c>
      <c r="D3005" s="152"/>
      <c r="E3005" s="153"/>
      <c r="F3005" s="153"/>
      <c r="G3005" s="153"/>
    </row>
    <row r="3006" spans="2:7" ht="17.399999999999999" x14ac:dyDescent="0.3">
      <c r="C3006" s="26" t="s">
        <v>170</v>
      </c>
      <c r="D3006" s="156" t="s">
        <v>412</v>
      </c>
      <c r="E3006" s="187" t="s">
        <v>413</v>
      </c>
    </row>
    <row r="3007" spans="2:7" x14ac:dyDescent="0.25">
      <c r="C3007" s="21" t="s">
        <v>174</v>
      </c>
      <c r="D3007" s="59" t="s">
        <v>168</v>
      </c>
      <c r="E3007" s="1">
        <f>IF(D3007=$I$8,$J$8,IF(D3007=$I$9,$J$9,IF(D3007=$I$10,$J$10,0)))</f>
        <v>1</v>
      </c>
    </row>
    <row r="3008" spans="2:7" x14ac:dyDescent="0.25">
      <c r="C3008" s="21" t="s">
        <v>177</v>
      </c>
      <c r="D3008" s="59" t="s">
        <v>178</v>
      </c>
      <c r="E3008" s="1">
        <f>IF(D3008=$I$13,$J$13,IF(D3008=$I$14,$J$14,IF(D3008=$I$15,$J$15,0)))</f>
        <v>1</v>
      </c>
    </row>
    <row r="3009" spans="3:6" x14ac:dyDescent="0.25">
      <c r="C3009" s="21" t="s">
        <v>179</v>
      </c>
      <c r="D3009" s="59" t="s">
        <v>180</v>
      </c>
      <c r="E3009" s="1">
        <f>IF(D3009=$I$18,$J$18,IF(D3009=$I$19,$J$19,IF(D3009=$I$20,$J$20,0)))</f>
        <v>1</v>
      </c>
    </row>
    <row r="3010" spans="3:6" x14ac:dyDescent="0.25">
      <c r="C3010" s="21" t="s">
        <v>183</v>
      </c>
      <c r="D3010" s="59" t="s">
        <v>180</v>
      </c>
      <c r="E3010" s="1">
        <f>IF(D3010=$I$18,$J$18,IF(D3010=$I$19,$J$19,IF(D3010=$I$20,$J$20,0)))</f>
        <v>1</v>
      </c>
    </row>
    <row r="3011" spans="3:6" x14ac:dyDescent="0.25">
      <c r="C3011" s="21" t="s">
        <v>185</v>
      </c>
      <c r="D3011" s="59" t="s">
        <v>180</v>
      </c>
      <c r="E3011" s="1">
        <f>IF(D3011=$I$18,$J$18,IF(D3011=$I$19,$J$19,IF(D3011=$I$20,$J$20,0)))</f>
        <v>1</v>
      </c>
    </row>
    <row r="3012" spans="3:6" x14ac:dyDescent="0.25">
      <c r="C3012" s="21" t="s">
        <v>189</v>
      </c>
      <c r="D3012" s="59" t="s">
        <v>180</v>
      </c>
      <c r="E3012" s="1">
        <f>IF(D3012=$I$18,$J$18,IF(D3012=$I$19,$J$19,IF(D3012=$I$20,$J$20,0)))</f>
        <v>1</v>
      </c>
    </row>
    <row r="3013" spans="3:6" x14ac:dyDescent="0.25">
      <c r="C3013" s="21" t="s">
        <v>192</v>
      </c>
      <c r="D3013" s="59" t="s">
        <v>226</v>
      </c>
      <c r="E3013" s="1">
        <f>IF(D3013=$I$30,$J$30,IF(D3013=$I$31,$J$31,IF(D3013=$I$32,$J$32,0)))</f>
        <v>5</v>
      </c>
    </row>
    <row r="3014" spans="3:6" x14ac:dyDescent="0.25">
      <c r="C3014" s="21" t="s">
        <v>194</v>
      </c>
      <c r="D3014" s="59" t="s">
        <v>195</v>
      </c>
      <c r="E3014" s="1">
        <f>IF(D3014=$L$30,$M$30,IF(D3014=$L$31,$M$31,IF(D3014=$L$32,$M$32,0)))</f>
        <v>1</v>
      </c>
      <c r="F3014" s="1" t="s">
        <v>414</v>
      </c>
    </row>
    <row r="3015" spans="3:6" x14ac:dyDescent="0.25">
      <c r="C3015" s="21" t="s">
        <v>198</v>
      </c>
      <c r="D3015" s="59" t="s">
        <v>195</v>
      </c>
      <c r="E3015" s="1">
        <f>IF(D3015=$L$30,$M$30,IF(D3015=$L$31,$M$31,IF(D3015=$L$32,$M$32,0)))</f>
        <v>1</v>
      </c>
      <c r="F3015" s="1" t="s">
        <v>415</v>
      </c>
    </row>
    <row r="3016" spans="3:6" x14ac:dyDescent="0.25">
      <c r="C3016" s="21" t="s">
        <v>200</v>
      </c>
      <c r="D3016" s="59" t="s">
        <v>215</v>
      </c>
      <c r="E3016" s="1">
        <f>IF(D3016=$I$23,$J$23,IF(D3016=$I$24,$J$24,IF(D3016=$I$25,$J$25,IF(D3016=$I$26,$J$26,IF(D3016=$I$27,$J$27,0)))))</f>
        <v>5</v>
      </c>
      <c r="F3016" s="1" t="s">
        <v>416</v>
      </c>
    </row>
    <row r="3017" spans="3:6" x14ac:dyDescent="0.25">
      <c r="C3017" s="21" t="s">
        <v>203</v>
      </c>
      <c r="D3017" s="59" t="s">
        <v>184</v>
      </c>
      <c r="E3017" s="1">
        <f>IF(D3017=$L$13,$M$13,IF(D3017=$L$14,$M$14,IF(D3017=$L$15,$M$15,0)))</f>
        <v>1</v>
      </c>
    </row>
    <row r="3018" spans="3:6" x14ac:dyDescent="0.25">
      <c r="C3018" s="21" t="s">
        <v>206</v>
      </c>
      <c r="D3018" s="59" t="s">
        <v>173</v>
      </c>
      <c r="E3018" s="1">
        <f>IF(D3018=$L$8,$M$8,IF(D3018=$L$9,$M$9,IF(D3018=$L$10,$M$10,0)))</f>
        <v>3</v>
      </c>
    </row>
    <row r="3019" spans="3:6" x14ac:dyDescent="0.25">
      <c r="C3019" s="21" t="s">
        <v>207</v>
      </c>
      <c r="D3019" s="59" t="s">
        <v>199</v>
      </c>
      <c r="E3019" s="1">
        <f>IF(D3019=$L$18,$M$18,IF(D3019=$L$19,$M$19,IF(D3019=$L$20,$M$20,0)))</f>
        <v>1</v>
      </c>
    </row>
    <row r="3020" spans="3:6" x14ac:dyDescent="0.25">
      <c r="C3020" s="21" t="s">
        <v>210</v>
      </c>
      <c r="D3020" s="59" t="s">
        <v>216</v>
      </c>
      <c r="E3020" s="1">
        <f>IF(D3020=$L$23,$M$23,IF(D3020=$L$24,$M$24,IF(D3020=$L$25,$M$25,0)))</f>
        <v>5</v>
      </c>
      <c r="F3020" s="1">
        <f>(1000/6.6)</f>
        <v>151.51515151515153</v>
      </c>
    </row>
    <row r="3023" spans="3:6" x14ac:dyDescent="0.25">
      <c r="E3023" s="39" t="s">
        <v>217</v>
      </c>
      <c r="F3023" s="1" t="s">
        <v>218</v>
      </c>
    </row>
    <row r="3024" spans="3:6" x14ac:dyDescent="0.25">
      <c r="C3024" s="26" t="s">
        <v>25</v>
      </c>
      <c r="D3024" s="161">
        <f>IF(AND(E3008=0,E3009=0,E3010=0,E3011=0,E3012=0),0,E3008*5*(AVERAGE(E3009:E3012)))</f>
        <v>5</v>
      </c>
      <c r="E3024" s="162">
        <f>IF(D3024=0,0,IF(D3024&lt;'Integration Inputs'!$D$76,'Integration Inputs'!$C$91*SUM('Integration Inputs'!$C$63:$H$63),IF(D3024&lt;'Integration Inputs'!$F$76,'Integration Inputs'!$D$91*SUM('Integration Inputs'!$C$63:$H$63),'Integration Inputs'!$E$91*SUM('Integration Inputs'!C$63:H$63))))</f>
        <v>12.651149969844976</v>
      </c>
      <c r="F3024" s="163">
        <f>E3024*D3037*D3038</f>
        <v>0</v>
      </c>
    </row>
    <row r="3025" spans="3:6" x14ac:dyDescent="0.25">
      <c r="C3025" s="1" t="s">
        <v>26</v>
      </c>
      <c r="D3025" s="164">
        <f>IF(AND(E3008=0,E3009=0,E3016=0),0,E3008*E3016*(AVERAGE(E3009:E3012)))</f>
        <v>5</v>
      </c>
      <c r="E3025" s="162">
        <f>IF(D3025=0,0,IF(D3025&lt;'Integration Inputs'!$D$77,'Integration Inputs'!$C$91*SUM('Integration Inputs'!$C$64:$H$64),IF(D3025&lt;'Integration Inputs'!$F$77,'Integration Inputs'!$D$91*SUM('Integration Inputs'!$C$64:$H$64),'Integration Inputs'!$E$91*SUM('Integration Inputs'!$C$64:$H$64))))</f>
        <v>3.2914642966260312</v>
      </c>
      <c r="F3025" s="162">
        <f>E3025*D3037*D3038</f>
        <v>0</v>
      </c>
    </row>
    <row r="3026" spans="3:6" x14ac:dyDescent="0.25">
      <c r="C3026" s="1" t="s">
        <v>27</v>
      </c>
      <c r="D3026" s="164">
        <f>IF(AND(E3007=0,E3009=0,E3010=0,E3011=0,E3012=0,E3013=0,,E3016=0),0,(AVERAGE(E3009:E3012)*((E3013+E3016)/2)*E3007))</f>
        <v>5</v>
      </c>
      <c r="E3026" s="162">
        <f>IF(D3026=0,0,IF(D3026&lt;'Integration Inputs'!$D$78,'Integration Inputs'!$C$91*SUM('Integration Inputs'!$C$65:$H$65),IF(D3026&lt;'Integration Inputs'!$F$78,'Integration Inputs'!$D$91*SUM('Integration Inputs'!$C$65:$H$65),'Integration Inputs'!$E$91*SUM('Integration Inputs'!$C$65:$H$65))))</f>
        <v>0.85186978454503848</v>
      </c>
      <c r="F3026" s="162">
        <f>E3026*D3037*D3038</f>
        <v>0</v>
      </c>
    </row>
    <row r="3027" spans="3:6" x14ac:dyDescent="0.25">
      <c r="C3027" s="1" t="s">
        <v>28</v>
      </c>
      <c r="D3027" s="164">
        <f>IF(E3015=0,0,E3015)</f>
        <v>1</v>
      </c>
      <c r="E3027" s="162">
        <f>IF(D3027=0,0,IF(D3027&lt;'Integration Inputs'!$D$79,'Integration Inputs'!$C$91*SUM('Integration Inputs'!$C$66:$H$66),IF(D3027&lt;'Integration Inputs'!$F$79,'Integration Inputs'!$D$91*SUM('Integration Inputs'!$C$66:$H$66),'Integration Inputs'!$E$91*SUM('Integration Inputs'!$C$66:$H$66))))</f>
        <v>0.97276634097392756</v>
      </c>
      <c r="F3027" s="162">
        <f>E3027*D3037*D3038</f>
        <v>0</v>
      </c>
    </row>
    <row r="3028" spans="3:6" x14ac:dyDescent="0.25">
      <c r="C3028" s="1" t="s">
        <v>29</v>
      </c>
      <c r="D3028" s="164">
        <f>IF(AND(E3018=0,E3014=0),0,E3018*E3014)</f>
        <v>3</v>
      </c>
      <c r="E3028" s="162">
        <f>IF(D3028=0,0,IF(D3028&lt;'Integration Inputs'!$D$80,'Integration Inputs'!$C$91*SUM('Integration Inputs'!$C$67:$H$67),IF(D3028&lt;'Integration Inputs'!$F$80,'Integration Inputs'!$D$91*SUM('Integration Inputs'!$C$67:$H$67),'Integration Inputs'!$E$91*SUM('Integration Inputs'!$C$67:$H$67))))</f>
        <v>0</v>
      </c>
      <c r="F3028" s="162">
        <f>E3028*D3037*D3038</f>
        <v>0</v>
      </c>
    </row>
    <row r="3029" spans="3:6" x14ac:dyDescent="0.25">
      <c r="C3029" s="1" t="s">
        <v>30</v>
      </c>
      <c r="D3029" s="164">
        <f>IF(AND(E3013=0,E3016=0,E3017=0),0,E3017*((E3013+E3016)/2)*3)</f>
        <v>15</v>
      </c>
      <c r="E3029" s="162">
        <f>IF(D3029=0,0,IF(D3029&lt;'Integration Inputs'!$D$81,'Integration Inputs'!$C$91*SUM('Integration Inputs'!$C$68:$H$68),IF(D3029&lt;'Integration Inputs'!$F$81,'Integration Inputs'!$D$91*SUM('Integration Inputs'!$C$68:$H$68),'Integration Inputs'!$E$91*SUM('Integration Inputs'!$C$68:$H$68))))</f>
        <v>0</v>
      </c>
      <c r="F3029" s="162">
        <f>E3029*D3037*D3038</f>
        <v>0</v>
      </c>
    </row>
    <row r="3030" spans="3:6" x14ac:dyDescent="0.25">
      <c r="C3030" s="1" t="s">
        <v>31</v>
      </c>
      <c r="D3030" s="164">
        <f>IF(AND(E3016=0,E3019=0),0,E3019*E3016*3)</f>
        <v>15</v>
      </c>
      <c r="E3030" s="162">
        <f>IF(D3030=0,0,IF(D3030&lt;'Integration Inputs'!$D$82,'Integration Inputs'!$C$91*SUM('Integration Inputs'!$C$69:$H$69),IF(D3030&lt;'Integration Inputs'!$F$82,'Integration Inputs'!$D$91*SUM('Integration Inputs'!$C$69:$H$69),'Integration Inputs'!$E$91*SUM('Integration Inputs'!$C$69:$H$69))))</f>
        <v>0</v>
      </c>
      <c r="F3030" s="162">
        <f>E3030*D3037*D3038</f>
        <v>0</v>
      </c>
    </row>
    <row r="3031" spans="3:6" x14ac:dyDescent="0.25">
      <c r="C3031" s="39" t="s">
        <v>32</v>
      </c>
      <c r="D3031" s="168">
        <f>IF(AND(E3016=0,E3020=0),0,(E3020*E3016*5))</f>
        <v>125</v>
      </c>
      <c r="E3031" s="169">
        <f>IF(D3031=0,0,IF(D3031&lt;'Integration Inputs'!$D$83,'Integration Inputs'!$C$91*SUM('Integration Inputs'!$C$70:$H$70),IF(D3031&lt;'Integration Inputs'!$F$83,'Integration Inputs'!$D$91*SUM('Integration Inputs'!$C$70:$H$70),'Integration Inputs'!$E$91*SUM('Integration Inputs'!$C$70:$H$70))))</f>
        <v>0</v>
      </c>
      <c r="F3031" s="169">
        <f>E3031*D3037*D3038</f>
        <v>0</v>
      </c>
    </row>
    <row r="3032" spans="3:6" x14ac:dyDescent="0.25">
      <c r="C3032" s="1" t="s">
        <v>40</v>
      </c>
      <c r="D3032" s="164">
        <f>SUM(D3024:D3025)</f>
        <v>10</v>
      </c>
      <c r="E3032" s="162">
        <f>SUM(E3024:E3025)</f>
        <v>15.942614266471008</v>
      </c>
      <c r="F3032" s="162">
        <f>SUM(F3024:F3025)</f>
        <v>0</v>
      </c>
    </row>
    <row r="3033" spans="3:6" x14ac:dyDescent="0.25">
      <c r="C3033" s="1" t="s">
        <v>41</v>
      </c>
      <c r="D3033" s="164">
        <f>SUM(D3026:D3027)</f>
        <v>6</v>
      </c>
      <c r="E3033" s="162">
        <f>SUM(E3026:E3027)</f>
        <v>1.824636125518966</v>
      </c>
      <c r="F3033" s="162">
        <f>SUM(F3026:F3027)</f>
        <v>0</v>
      </c>
    </row>
    <row r="3034" spans="3:6" x14ac:dyDescent="0.25">
      <c r="C3034" s="39" t="s">
        <v>42</v>
      </c>
      <c r="D3034" s="168">
        <f>SUM(D3028:D3031)</f>
        <v>158</v>
      </c>
      <c r="E3034" s="169">
        <f>SUM(E3028:E3031)</f>
        <v>0</v>
      </c>
      <c r="F3034" s="169">
        <f>SUM(F3028:F3031)</f>
        <v>0</v>
      </c>
    </row>
    <row r="3035" spans="3:6" x14ac:dyDescent="0.25">
      <c r="D3035" s="164"/>
      <c r="E3035" s="162">
        <f>SUM(E3024:E3031)</f>
        <v>17.767250391989972</v>
      </c>
      <c r="F3035" s="162">
        <f>SUM(F3024:F3031)</f>
        <v>0</v>
      </c>
    </row>
    <row r="3036" spans="3:6" ht="15.6" x14ac:dyDescent="0.3">
      <c r="C3036" s="171" t="s">
        <v>43</v>
      </c>
      <c r="D3036" s="172">
        <f>(AVERAGE(E3009:E3012)*((E3008*5)+(E3008*E3016))+((AVERAGE(E3009:E3012)*((E3013+E3016)/2)*E3007)+(E3015))+((E3018*E3014)+(E3017*((E3013+E3016)/2)*3)+(E3019*E3016*3)+(E3020*E3016*5)))/3</f>
        <v>58</v>
      </c>
    </row>
    <row r="3037" spans="3:6" ht="14.4" x14ac:dyDescent="0.3">
      <c r="C3037" s="21" t="s">
        <v>228</v>
      </c>
      <c r="D3037" s="179"/>
    </row>
    <row r="3038" spans="3:6" x14ac:dyDescent="0.25">
      <c r="C3038" s="21" t="s">
        <v>229</v>
      </c>
      <c r="D3038" s="185"/>
    </row>
    <row r="3039" spans="3:6" ht="15.6" x14ac:dyDescent="0.3">
      <c r="C3039" s="171" t="s">
        <v>230</v>
      </c>
      <c r="D3039" s="172">
        <f>D3036*D3037*D3038</f>
        <v>0</v>
      </c>
      <c r="E3039" s="176">
        <f>SUM(F3024:F3031)</f>
        <v>0</v>
      </c>
      <c r="F3039" s="25" t="s">
        <v>231</v>
      </c>
    </row>
    <row r="3041" spans="2:7" x14ac:dyDescent="0.25">
      <c r="B3041" s="1" t="str">
        <f>LEFT(B3004,2)+1&amp;")."</f>
        <v>83).</v>
      </c>
      <c r="C3041" s="149"/>
      <c r="D3041" s="149"/>
      <c r="E3041" s="149"/>
      <c r="F3041" s="149"/>
      <c r="G3041" s="149"/>
    </row>
    <row r="3042" spans="2:7" x14ac:dyDescent="0.25">
      <c r="C3042" s="152" t="s">
        <v>164</v>
      </c>
      <c r="D3042" s="152"/>
      <c r="E3042" s="153"/>
      <c r="F3042" s="153"/>
      <c r="G3042" s="153"/>
    </row>
    <row r="3043" spans="2:7" ht="17.399999999999999" x14ac:dyDescent="0.3">
      <c r="C3043" s="26" t="s">
        <v>170</v>
      </c>
      <c r="D3043" s="156" t="s">
        <v>417</v>
      </c>
      <c r="E3043" s="187" t="s">
        <v>418</v>
      </c>
    </row>
    <row r="3044" spans="2:7" x14ac:dyDescent="0.25">
      <c r="C3044" s="21" t="s">
        <v>174</v>
      </c>
      <c r="D3044" s="59" t="s">
        <v>175</v>
      </c>
      <c r="E3044" s="1">
        <f>IF(D3044=$I$8,$J$8,IF(D3044=$I$9,$J$9,IF(D3044=$I$10,$J$10,0)))</f>
        <v>3</v>
      </c>
    </row>
    <row r="3045" spans="2:7" x14ac:dyDescent="0.25">
      <c r="C3045" s="21" t="s">
        <v>177</v>
      </c>
      <c r="D3045" s="59" t="s">
        <v>178</v>
      </c>
      <c r="E3045" s="1">
        <f>IF(D3045=$I$13,$J$13,IF(D3045=$I$14,$J$14,IF(D3045=$I$15,$J$15,0)))</f>
        <v>1</v>
      </c>
    </row>
    <row r="3046" spans="2:7" x14ac:dyDescent="0.25">
      <c r="C3046" s="21" t="s">
        <v>179</v>
      </c>
      <c r="D3046" s="59" t="s">
        <v>186</v>
      </c>
      <c r="E3046" s="1">
        <f>IF(D3046=$I$18,$J$18,IF(D3046=$I$19,$J$19,IF(D3046=$I$20,$J$20,0)))</f>
        <v>3</v>
      </c>
    </row>
    <row r="3047" spans="2:7" x14ac:dyDescent="0.25">
      <c r="C3047" s="21" t="s">
        <v>183</v>
      </c>
      <c r="D3047" s="59" t="s">
        <v>186</v>
      </c>
      <c r="E3047" s="1">
        <f>IF(D3047=$I$18,$J$18,IF(D3047=$I$19,$J$19,IF(D3047=$I$20,$J$20,0)))</f>
        <v>3</v>
      </c>
    </row>
    <row r="3048" spans="2:7" x14ac:dyDescent="0.25">
      <c r="C3048" s="21" t="s">
        <v>185</v>
      </c>
      <c r="D3048" s="59" t="s">
        <v>186</v>
      </c>
      <c r="E3048" s="1">
        <f>IF(D3048=$I$18,$J$18,IF(D3048=$I$19,$J$19,IF(D3048=$I$20,$J$20,0)))</f>
        <v>3</v>
      </c>
    </row>
    <row r="3049" spans="2:7" x14ac:dyDescent="0.25">
      <c r="C3049" s="21" t="s">
        <v>189</v>
      </c>
      <c r="D3049" s="59" t="s">
        <v>186</v>
      </c>
      <c r="E3049" s="1">
        <f>IF(D3049=$I$18,$J$18,IF(D3049=$I$19,$J$19,IF(D3049=$I$20,$J$20,0)))</f>
        <v>3</v>
      </c>
    </row>
    <row r="3050" spans="2:7" x14ac:dyDescent="0.25">
      <c r="C3050" s="21" t="s">
        <v>192</v>
      </c>
      <c r="D3050" s="59" t="s">
        <v>193</v>
      </c>
      <c r="E3050" s="1">
        <f>IF(D3050=$I$30,$J$30,IF(D3050=$I$31,$J$31,IF(D3050=$I$32,$J$32,0)))</f>
        <v>1</v>
      </c>
    </row>
    <row r="3051" spans="2:7" x14ac:dyDescent="0.25">
      <c r="C3051" s="21" t="s">
        <v>194</v>
      </c>
      <c r="D3051" s="59" t="s">
        <v>227</v>
      </c>
      <c r="E3051" s="1">
        <f>IF(D3051=$L$30,$M$30,IF(D3051=$L$31,$M$31,IF(D3051=$L$32,$M$32,0)))</f>
        <v>5</v>
      </c>
      <c r="F3051" s="1" t="s">
        <v>338</v>
      </c>
    </row>
    <row r="3052" spans="2:7" x14ac:dyDescent="0.25">
      <c r="C3052" s="21" t="s">
        <v>198</v>
      </c>
      <c r="D3052" s="59" t="s">
        <v>195</v>
      </c>
      <c r="E3052" s="1">
        <f>IF(D3052=$L$30,$M$30,IF(D3052=$L$31,$M$31,IF(D3052=$L$32,$M$32,0)))</f>
        <v>1</v>
      </c>
    </row>
    <row r="3053" spans="2:7" x14ac:dyDescent="0.25">
      <c r="C3053" s="21" t="s">
        <v>200</v>
      </c>
      <c r="D3053" s="59" t="s">
        <v>201</v>
      </c>
      <c r="E3053" s="1">
        <f>IF(D3053=$I$23,$J$23,IF(D3053=$I$24,$J$24,IF(D3053=$I$25,$J$25,IF(D3053=$I$26,$J$26,IF(D3053=$I$27,$J$27,0)))))</f>
        <v>1</v>
      </c>
      <c r="F3053" s="1" t="s">
        <v>347</v>
      </c>
    </row>
    <row r="3054" spans="2:7" x14ac:dyDescent="0.25">
      <c r="C3054" s="21" t="s">
        <v>203</v>
      </c>
      <c r="D3054" s="59" t="s">
        <v>184</v>
      </c>
      <c r="E3054" s="1">
        <f>IF(D3054=$L$13,$M$13,IF(D3054=$L$14,$M$14,IF(D3054=$L$15,$M$15,0)))</f>
        <v>1</v>
      </c>
    </row>
    <row r="3055" spans="2:7" x14ac:dyDescent="0.25">
      <c r="C3055" s="21" t="s">
        <v>206</v>
      </c>
      <c r="D3055" s="59" t="s">
        <v>169</v>
      </c>
      <c r="E3055" s="1">
        <f>IF(D3055=$L$8,$M$8,IF(D3055=$L$9,$M$9,IF(D3055=$L$10,$M$10,0)))</f>
        <v>1</v>
      </c>
    </row>
    <row r="3056" spans="2:7" x14ac:dyDescent="0.25">
      <c r="C3056" s="21" t="s">
        <v>207</v>
      </c>
      <c r="D3056" s="59" t="s">
        <v>199</v>
      </c>
      <c r="E3056" s="1">
        <f>IF(D3056=$L$18,$M$18,IF(D3056=$L$19,$M$19,IF(D3056=$L$20,$M$20,0)))</f>
        <v>1</v>
      </c>
    </row>
    <row r="3057" spans="3:6" x14ac:dyDescent="0.25">
      <c r="C3057" s="21" t="s">
        <v>210</v>
      </c>
      <c r="D3057" s="59" t="s">
        <v>213</v>
      </c>
      <c r="E3057" s="1">
        <f>IF(D3057=$L$23,$M$23,IF(D3057=$L$24,$M$24,IF(D3057=$L$25,$M$25,0)))</f>
        <v>1</v>
      </c>
      <c r="F3057" s="1" t="s">
        <v>330</v>
      </c>
    </row>
    <row r="3060" spans="3:6" x14ac:dyDescent="0.25">
      <c r="E3060" s="39" t="s">
        <v>217</v>
      </c>
      <c r="F3060" s="1" t="s">
        <v>218</v>
      </c>
    </row>
    <row r="3061" spans="3:6" x14ac:dyDescent="0.25">
      <c r="C3061" s="26" t="s">
        <v>25</v>
      </c>
      <c r="D3061" s="161">
        <f>IF(AND(E3045=0,E3046=0,E3047=0,E3048=0,E3049=0),0,E3045*5*(AVERAGE(E3046:E3049)))</f>
        <v>15</v>
      </c>
      <c r="E3061" s="162">
        <f>IF(D3061=0,0,IF(D3061&lt;'Integration Inputs'!$D$76,'Integration Inputs'!$C$91*SUM('Integration Inputs'!$C$63:$H$63),IF(D3061&lt;'Integration Inputs'!$F$76,'Integration Inputs'!$D$91*SUM('Integration Inputs'!$C$63:$H$63),'Integration Inputs'!$E$91*SUM('Integration Inputs'!C$63:H$63))))</f>
        <v>12.651149969844976</v>
      </c>
      <c r="F3061" s="163">
        <f>E3061*D3074*D3075</f>
        <v>0</v>
      </c>
    </row>
    <row r="3062" spans="3:6" x14ac:dyDescent="0.25">
      <c r="C3062" s="1" t="s">
        <v>26</v>
      </c>
      <c r="D3062" s="164">
        <f>IF(AND(E3045=0,E3046=0,E3053=0),0,E3045*E3053*(AVERAGE(E3046:E3049)))</f>
        <v>3</v>
      </c>
      <c r="E3062" s="162">
        <f>IF(D3062=0,0,IF(D3062&lt;'Integration Inputs'!$D$77,'Integration Inputs'!$C$91*SUM('Integration Inputs'!$C$64:$H$64),IF(D3062&lt;'Integration Inputs'!$F$77,'Integration Inputs'!$D$91*SUM('Integration Inputs'!$C$64:$H$64),'Integration Inputs'!$E$91*SUM('Integration Inputs'!$C$64:$H$64))))</f>
        <v>3.2914642966260312</v>
      </c>
      <c r="F3062" s="162">
        <f>E3062*D3074*D3075</f>
        <v>0</v>
      </c>
    </row>
    <row r="3063" spans="3:6" x14ac:dyDescent="0.25">
      <c r="C3063" s="1" t="s">
        <v>27</v>
      </c>
      <c r="D3063" s="164">
        <f>IF(AND(E3044=0,E3046=0,E3047=0,E3048=0,E3049=0,E3050=0,,E3053=0),0,(AVERAGE(E3046:E3049)*((E3050+E3053)/2)*E3044))</f>
        <v>9</v>
      </c>
      <c r="E3063" s="162">
        <f>IF(D3063=0,0,IF(D3063&lt;'Integration Inputs'!$D$78,'Integration Inputs'!$C$91*SUM('Integration Inputs'!$C$65:$H$65),IF(D3063&lt;'Integration Inputs'!$F$78,'Integration Inputs'!$D$91*SUM('Integration Inputs'!$C$65:$H$65),'Integration Inputs'!$E$91*SUM('Integration Inputs'!$C$65:$H$65))))</f>
        <v>0.85186978454503848</v>
      </c>
      <c r="F3063" s="162">
        <f>E3063*D3074*D3075</f>
        <v>0</v>
      </c>
    </row>
    <row r="3064" spans="3:6" x14ac:dyDescent="0.25">
      <c r="C3064" s="1" t="s">
        <v>28</v>
      </c>
      <c r="D3064" s="164">
        <f>IF(E3052=0,0,E3052)</f>
        <v>1</v>
      </c>
      <c r="E3064" s="162">
        <f>IF(D3064=0,0,IF(D3064&lt;'Integration Inputs'!$D$79,'Integration Inputs'!$C$91*SUM('Integration Inputs'!$C$66:$H$66),IF(D3064&lt;'Integration Inputs'!$F$79,'Integration Inputs'!$D$91*SUM('Integration Inputs'!$C$66:$H$66),'Integration Inputs'!$E$91*SUM('Integration Inputs'!$C$66:$H$66))))</f>
        <v>0.97276634097392756</v>
      </c>
      <c r="F3064" s="162">
        <f>E3064*D3074*D3075</f>
        <v>0</v>
      </c>
    </row>
    <row r="3065" spans="3:6" x14ac:dyDescent="0.25">
      <c r="C3065" s="1" t="s">
        <v>29</v>
      </c>
      <c r="D3065" s="164">
        <f>IF(AND(E3055=0,E3051=0),0,E3055*E3051)</f>
        <v>5</v>
      </c>
      <c r="E3065" s="162">
        <f>IF(D3065=0,0,IF(D3065&lt;'Integration Inputs'!$D$80,'Integration Inputs'!$C$91*SUM('Integration Inputs'!$C$67:$H$67),IF(D3065&lt;'Integration Inputs'!$F$80,'Integration Inputs'!$D$91*SUM('Integration Inputs'!$C$67:$H$67),'Integration Inputs'!$E$91*SUM('Integration Inputs'!$C$67:$H$67))))</f>
        <v>0</v>
      </c>
      <c r="F3065" s="162">
        <f>E3065*D3074*D3075</f>
        <v>0</v>
      </c>
    </row>
    <row r="3066" spans="3:6" x14ac:dyDescent="0.25">
      <c r="C3066" s="1" t="s">
        <v>30</v>
      </c>
      <c r="D3066" s="164">
        <f>IF(AND(E3050=0,E3053=0,E3054=0),0,E3054*((E3050+E3053)/2)*3)</f>
        <v>3</v>
      </c>
      <c r="E3066" s="162">
        <f>IF(D3066=0,0,IF(D3066&lt;'Integration Inputs'!$D$81,'Integration Inputs'!$C$91*SUM('Integration Inputs'!$C$68:$H$68),IF(D3066&lt;'Integration Inputs'!$F$81,'Integration Inputs'!$D$91*SUM('Integration Inputs'!$C$68:$H$68),'Integration Inputs'!$E$91*SUM('Integration Inputs'!$C$68:$H$68))))</f>
        <v>0</v>
      </c>
      <c r="F3066" s="162">
        <f>E3066*D3074*D3075</f>
        <v>0</v>
      </c>
    </row>
    <row r="3067" spans="3:6" x14ac:dyDescent="0.25">
      <c r="C3067" s="1" t="s">
        <v>31</v>
      </c>
      <c r="D3067" s="164">
        <f>IF(AND(E3053=0,E3056=0),0,E3056*E3053*3)</f>
        <v>3</v>
      </c>
      <c r="E3067" s="162">
        <f>IF(D3067=0,0,IF(D3067&lt;'Integration Inputs'!$D$82,'Integration Inputs'!$C$91*SUM('Integration Inputs'!$C$69:$H$69),IF(D3067&lt;'Integration Inputs'!$F$82,'Integration Inputs'!$D$91*SUM('Integration Inputs'!$C$69:$H$69),'Integration Inputs'!$E$91*SUM('Integration Inputs'!$C$69:$H$69))))</f>
        <v>0</v>
      </c>
      <c r="F3067" s="162">
        <f>E3067*D3074*D3075</f>
        <v>0</v>
      </c>
    </row>
    <row r="3068" spans="3:6" x14ac:dyDescent="0.25">
      <c r="C3068" s="39" t="s">
        <v>32</v>
      </c>
      <c r="D3068" s="168">
        <f>IF(AND(E3053=0,E3057=0),0,(E3057*E3053*5))</f>
        <v>5</v>
      </c>
      <c r="E3068" s="169">
        <f>IF(D3068=0,0,IF(D3068&lt;'Integration Inputs'!$D$83,'Integration Inputs'!$C$91*SUM('Integration Inputs'!$C$70:$H$70),IF(D3068&lt;'Integration Inputs'!$F$83,'Integration Inputs'!$D$91*SUM('Integration Inputs'!$C$70:$H$70),'Integration Inputs'!$E$91*SUM('Integration Inputs'!$C$70:$H$70))))</f>
        <v>0</v>
      </c>
      <c r="F3068" s="169">
        <f>E3068*D3074*D3075</f>
        <v>0</v>
      </c>
    </row>
    <row r="3069" spans="3:6" x14ac:dyDescent="0.25">
      <c r="C3069" s="1" t="s">
        <v>40</v>
      </c>
      <c r="D3069" s="164">
        <f>SUM(D3061:D3062)</f>
        <v>18</v>
      </c>
      <c r="E3069" s="162">
        <f>SUM(E3061:E3062)</f>
        <v>15.942614266471008</v>
      </c>
      <c r="F3069" s="162">
        <f>SUM(F3061:F3062)</f>
        <v>0</v>
      </c>
    </row>
    <row r="3070" spans="3:6" x14ac:dyDescent="0.25">
      <c r="C3070" s="1" t="s">
        <v>41</v>
      </c>
      <c r="D3070" s="164">
        <f>SUM(D3063:D3064)</f>
        <v>10</v>
      </c>
      <c r="E3070" s="162">
        <f>SUM(E3063:E3064)</f>
        <v>1.824636125518966</v>
      </c>
      <c r="F3070" s="162">
        <f>SUM(F3063:F3064)</f>
        <v>0</v>
      </c>
    </row>
    <row r="3071" spans="3:6" x14ac:dyDescent="0.25">
      <c r="C3071" s="39" t="s">
        <v>42</v>
      </c>
      <c r="D3071" s="168">
        <f>SUM(D3065:D3068)</f>
        <v>16</v>
      </c>
      <c r="E3071" s="169">
        <f>SUM(E3065:E3068)</f>
        <v>0</v>
      </c>
      <c r="F3071" s="169">
        <f>SUM(F3065:F3068)</f>
        <v>0</v>
      </c>
    </row>
    <row r="3072" spans="3:6" x14ac:dyDescent="0.25">
      <c r="D3072" s="164"/>
      <c r="E3072" s="162">
        <f>SUM(E3061:E3068)</f>
        <v>17.767250391989972</v>
      </c>
      <c r="F3072" s="162">
        <f>SUM(F3061:F3068)</f>
        <v>0</v>
      </c>
    </row>
    <row r="3073" spans="2:7" ht="15.6" x14ac:dyDescent="0.3">
      <c r="C3073" s="171" t="s">
        <v>43</v>
      </c>
      <c r="D3073" s="172">
        <f>(AVERAGE(E3046:E3049)*((E3045*5)+(E3045*E3053))+((AVERAGE(E3046:E3049)*((E3050+E3053)/2)*E3044)+(E3052))+((E3055*E3051)+(E3054*((E3050+E3053)/2)*3)+(E3056*E3053*3)+(E3057*E3053*5)))/3</f>
        <v>14.666666666666666</v>
      </c>
    </row>
    <row r="3074" spans="2:7" ht="14.4" x14ac:dyDescent="0.3">
      <c r="C3074" s="21" t="s">
        <v>228</v>
      </c>
      <c r="D3074" s="179"/>
    </row>
    <row r="3075" spans="2:7" x14ac:dyDescent="0.25">
      <c r="C3075" s="21" t="s">
        <v>229</v>
      </c>
      <c r="D3075" s="185"/>
    </row>
    <row r="3076" spans="2:7" ht="15.6" x14ac:dyDescent="0.3">
      <c r="C3076" s="171" t="s">
        <v>230</v>
      </c>
      <c r="D3076" s="172">
        <f>D3073*D3074*D3075</f>
        <v>0</v>
      </c>
      <c r="E3076" s="176">
        <f>SUM(F3061:F3068)</f>
        <v>0</v>
      </c>
      <c r="F3076" s="25" t="s">
        <v>231</v>
      </c>
    </row>
    <row r="3078" spans="2:7" x14ac:dyDescent="0.25">
      <c r="B3078" s="1" t="str">
        <f>LEFT(B3041,2)+1&amp;")."</f>
        <v>84).</v>
      </c>
      <c r="C3078" s="149"/>
      <c r="D3078" s="149"/>
      <c r="E3078" s="149"/>
      <c r="F3078" s="149"/>
      <c r="G3078" s="149"/>
    </row>
    <row r="3079" spans="2:7" x14ac:dyDescent="0.25">
      <c r="C3079" s="152" t="s">
        <v>164</v>
      </c>
      <c r="D3079" s="152"/>
      <c r="E3079" s="153"/>
      <c r="F3079" s="153"/>
      <c r="G3079" s="153"/>
    </row>
    <row r="3080" spans="2:7" ht="17.399999999999999" x14ac:dyDescent="0.3">
      <c r="C3080" s="26" t="s">
        <v>170</v>
      </c>
      <c r="D3080" s="156" t="s">
        <v>419</v>
      </c>
      <c r="E3080" s="187" t="s">
        <v>420</v>
      </c>
    </row>
    <row r="3081" spans="2:7" x14ac:dyDescent="0.25">
      <c r="C3081" s="21" t="s">
        <v>174</v>
      </c>
      <c r="D3081" s="59" t="s">
        <v>168</v>
      </c>
      <c r="E3081" s="1">
        <f>IF(D3081=$I$8,$J$8,IF(D3081=$I$9,$J$9,IF(D3081=$I$10,$J$10,0)))</f>
        <v>1</v>
      </c>
    </row>
    <row r="3082" spans="2:7" x14ac:dyDescent="0.25">
      <c r="C3082" s="21" t="s">
        <v>177</v>
      </c>
      <c r="D3082" s="59" t="s">
        <v>178</v>
      </c>
      <c r="E3082" s="1">
        <f>IF(D3082=$I$13,$J$13,IF(D3082=$I$14,$J$14,IF(D3082=$I$15,$J$15,0)))</f>
        <v>1</v>
      </c>
    </row>
    <row r="3083" spans="2:7" x14ac:dyDescent="0.25">
      <c r="C3083" s="21" t="s">
        <v>179</v>
      </c>
      <c r="D3083" s="59" t="s">
        <v>186</v>
      </c>
      <c r="E3083" s="1">
        <f>IF(D3083=$I$18,$J$18,IF(D3083=$I$19,$J$19,IF(D3083=$I$20,$J$20,0)))</f>
        <v>3</v>
      </c>
    </row>
    <row r="3084" spans="2:7" x14ac:dyDescent="0.25">
      <c r="C3084" s="21" t="s">
        <v>183</v>
      </c>
      <c r="D3084" s="59" t="s">
        <v>186</v>
      </c>
      <c r="E3084" s="1">
        <f>IF(D3084=$I$18,$J$18,IF(D3084=$I$19,$J$19,IF(D3084=$I$20,$J$20,0)))</f>
        <v>3</v>
      </c>
    </row>
    <row r="3085" spans="2:7" x14ac:dyDescent="0.25">
      <c r="C3085" s="21" t="s">
        <v>185</v>
      </c>
      <c r="D3085" s="59" t="s">
        <v>186</v>
      </c>
      <c r="E3085" s="1">
        <f>IF(D3085=$I$18,$J$18,IF(D3085=$I$19,$J$19,IF(D3085=$I$20,$J$20,0)))</f>
        <v>3</v>
      </c>
    </row>
    <row r="3086" spans="2:7" x14ac:dyDescent="0.25">
      <c r="C3086" s="21" t="s">
        <v>189</v>
      </c>
      <c r="D3086" s="59" t="s">
        <v>186</v>
      </c>
      <c r="E3086" s="1">
        <f>IF(D3086=$I$18,$J$18,IF(D3086=$I$19,$J$19,IF(D3086=$I$20,$J$20,0)))</f>
        <v>3</v>
      </c>
    </row>
    <row r="3087" spans="2:7" x14ac:dyDescent="0.25">
      <c r="C3087" s="21" t="s">
        <v>192</v>
      </c>
      <c r="D3087" s="59" t="s">
        <v>224</v>
      </c>
      <c r="E3087" s="1">
        <f>IF(D3087=$I$30,$J$30,IF(D3087=$I$31,$J$31,IF(D3087=$I$32,$J$32,0)))</f>
        <v>3</v>
      </c>
    </row>
    <row r="3088" spans="2:7" x14ac:dyDescent="0.25">
      <c r="C3088" s="21" t="s">
        <v>194</v>
      </c>
      <c r="D3088" s="59" t="s">
        <v>195</v>
      </c>
      <c r="E3088" s="1">
        <f>IF(D3088=$L$30,$M$30,IF(D3088=$L$31,$M$31,IF(D3088=$L$32,$M$32,0)))</f>
        <v>1</v>
      </c>
    </row>
    <row r="3089" spans="3:6" x14ac:dyDescent="0.25">
      <c r="C3089" s="21" t="s">
        <v>198</v>
      </c>
      <c r="D3089" s="59" t="s">
        <v>195</v>
      </c>
      <c r="E3089" s="1">
        <f>IF(D3089=$L$30,$M$30,IF(D3089=$L$31,$M$31,IF(D3089=$L$32,$M$32,0)))</f>
        <v>1</v>
      </c>
    </row>
    <row r="3090" spans="3:6" x14ac:dyDescent="0.25">
      <c r="C3090" s="21" t="s">
        <v>200</v>
      </c>
      <c r="D3090" s="59" t="s">
        <v>201</v>
      </c>
      <c r="E3090" s="1">
        <f>IF(D3090=$I$23,$J$23,IF(D3090=$I$24,$J$24,IF(D3090=$I$25,$J$25,IF(D3090=$I$26,$J$26,IF(D3090=$I$27,$J$27,0)))))</f>
        <v>1</v>
      </c>
    </row>
    <row r="3091" spans="3:6" x14ac:dyDescent="0.25">
      <c r="C3091" s="21" t="s">
        <v>203</v>
      </c>
      <c r="D3091" s="59" t="s">
        <v>184</v>
      </c>
      <c r="E3091" s="1">
        <f>IF(D3091=$L$13,$M$13,IF(D3091=$L$14,$M$14,IF(D3091=$L$15,$M$15,0)))</f>
        <v>1</v>
      </c>
    </row>
    <row r="3092" spans="3:6" x14ac:dyDescent="0.25">
      <c r="C3092" s="21" t="s">
        <v>206</v>
      </c>
      <c r="D3092" s="59" t="s">
        <v>173</v>
      </c>
      <c r="E3092" s="1">
        <f>IF(D3092=$L$8,$M$8,IF(D3092=$L$9,$M$9,IF(D3092=$L$10,$M$10,0)))</f>
        <v>3</v>
      </c>
    </row>
    <row r="3093" spans="3:6" x14ac:dyDescent="0.25">
      <c r="C3093" s="21" t="s">
        <v>207</v>
      </c>
      <c r="D3093" s="59" t="s">
        <v>199</v>
      </c>
      <c r="E3093" s="1">
        <f>IF(D3093=$L$18,$M$18,IF(D3093=$L$19,$M$19,IF(D3093=$L$20,$M$20,0)))</f>
        <v>1</v>
      </c>
    </row>
    <row r="3094" spans="3:6" x14ac:dyDescent="0.25">
      <c r="C3094" s="21" t="s">
        <v>210</v>
      </c>
      <c r="D3094" s="59" t="s">
        <v>213</v>
      </c>
      <c r="E3094" s="1">
        <f>IF(D3094=$L$23,$M$23,IF(D3094=$L$24,$M$24,IF(D3094=$L$25,$M$25,0)))</f>
        <v>1</v>
      </c>
      <c r="F3094" s="1" t="s">
        <v>330</v>
      </c>
    </row>
    <row r="3097" spans="3:6" x14ac:dyDescent="0.25">
      <c r="E3097" s="39" t="s">
        <v>217</v>
      </c>
      <c r="F3097" s="1" t="s">
        <v>218</v>
      </c>
    </row>
    <row r="3098" spans="3:6" x14ac:dyDescent="0.25">
      <c r="C3098" s="26" t="s">
        <v>25</v>
      </c>
      <c r="D3098" s="161">
        <f>IF(AND(E3082=0,E3083=0,E3084=0,E3085=0,E3086=0),0,E3082*5*(AVERAGE(E3083:E3086)))</f>
        <v>15</v>
      </c>
      <c r="E3098" s="162">
        <f>IF(D3098=0,0,IF(D3098&lt;'Integration Inputs'!$D$76,'Integration Inputs'!$C$91*SUM('Integration Inputs'!$C$63:$H$63),IF(D3098&lt;'Integration Inputs'!$F$76,'Integration Inputs'!$D$91*SUM('Integration Inputs'!$C$63:$H$63),'Integration Inputs'!$E$91*SUM('Integration Inputs'!C$63:H$63))))</f>
        <v>12.651149969844976</v>
      </c>
      <c r="F3098" s="163">
        <f>E3098*D3111*D3112</f>
        <v>0</v>
      </c>
    </row>
    <row r="3099" spans="3:6" x14ac:dyDescent="0.25">
      <c r="C3099" s="1" t="s">
        <v>26</v>
      </c>
      <c r="D3099" s="164">
        <f>IF(AND(E3082=0,E3083=0,E3090=0),0,E3082*E3090*(AVERAGE(E3083:E3086)))</f>
        <v>3</v>
      </c>
      <c r="E3099" s="162">
        <f>IF(D3099=0,0,IF(D3099&lt;'Integration Inputs'!$D$77,'Integration Inputs'!$C$91*SUM('Integration Inputs'!$C$64:$H$64),IF(D3099&lt;'Integration Inputs'!$F$77,'Integration Inputs'!$D$91*SUM('Integration Inputs'!$C$64:$H$64),'Integration Inputs'!$E$91*SUM('Integration Inputs'!$C$64:$H$64))))</f>
        <v>3.2914642966260312</v>
      </c>
      <c r="F3099" s="162">
        <f>E3099*D3111*D3112</f>
        <v>0</v>
      </c>
    </row>
    <row r="3100" spans="3:6" x14ac:dyDescent="0.25">
      <c r="C3100" s="1" t="s">
        <v>27</v>
      </c>
      <c r="D3100" s="164">
        <f>IF(AND(E3081=0,E3083=0,E3084=0,E3085=0,E3086=0,E3087=0,,E3090=0),0,(AVERAGE(E3083:E3086)*((E3087+E3090)/2)*E3081))</f>
        <v>6</v>
      </c>
      <c r="E3100" s="162">
        <f>IF(D3100=0,0,IF(D3100&lt;'Integration Inputs'!$D$78,'Integration Inputs'!$C$91*SUM('Integration Inputs'!$C$65:$H$65),IF(D3100&lt;'Integration Inputs'!$F$78,'Integration Inputs'!$D$91*SUM('Integration Inputs'!$C$65:$H$65),'Integration Inputs'!$E$91*SUM('Integration Inputs'!$C$65:$H$65))))</f>
        <v>0.85186978454503848</v>
      </c>
      <c r="F3100" s="162">
        <f>E3100*D3111*D3112</f>
        <v>0</v>
      </c>
    </row>
    <row r="3101" spans="3:6" x14ac:dyDescent="0.25">
      <c r="C3101" s="1" t="s">
        <v>28</v>
      </c>
      <c r="D3101" s="164">
        <f>IF(E3089=0,0,E3089)</f>
        <v>1</v>
      </c>
      <c r="E3101" s="162">
        <f>IF(D3101=0,0,IF(D3101&lt;'Integration Inputs'!$D$79,'Integration Inputs'!$C$91*SUM('Integration Inputs'!$C$66:$H$66),IF(D3101&lt;'Integration Inputs'!$F$79,'Integration Inputs'!$D$91*SUM('Integration Inputs'!$C$66:$H$66),'Integration Inputs'!$E$91*SUM('Integration Inputs'!$C$66:$H$66))))</f>
        <v>0.97276634097392756</v>
      </c>
      <c r="F3101" s="162">
        <f>E3101*D3111*D3112</f>
        <v>0</v>
      </c>
    </row>
    <row r="3102" spans="3:6" x14ac:dyDescent="0.25">
      <c r="C3102" s="1" t="s">
        <v>29</v>
      </c>
      <c r="D3102" s="164">
        <f>IF(AND(E3092=0,E3088=0),0,E3092*E3088)</f>
        <v>3</v>
      </c>
      <c r="E3102" s="162">
        <f>IF(D3102=0,0,IF(D3102&lt;'Integration Inputs'!$D$80,'Integration Inputs'!$C$91*SUM('Integration Inputs'!$C$67:$H$67),IF(D3102&lt;'Integration Inputs'!$F$80,'Integration Inputs'!$D$91*SUM('Integration Inputs'!$C$67:$H$67),'Integration Inputs'!$E$91*SUM('Integration Inputs'!$C$67:$H$67))))</f>
        <v>0</v>
      </c>
      <c r="F3102" s="162">
        <f>E3102*D3111*D3112</f>
        <v>0</v>
      </c>
    </row>
    <row r="3103" spans="3:6" x14ac:dyDescent="0.25">
      <c r="C3103" s="1" t="s">
        <v>30</v>
      </c>
      <c r="D3103" s="164">
        <f>IF(AND(E3087=0,E3090=0,E3091=0),0,E3091*((E3087+E3090)/2)*3)</f>
        <v>6</v>
      </c>
      <c r="E3103" s="162">
        <f>IF(D3103=0,0,IF(D3103&lt;'Integration Inputs'!$D$81,'Integration Inputs'!$C$91*SUM('Integration Inputs'!$C$68:$H$68),IF(D3103&lt;'Integration Inputs'!$F$81,'Integration Inputs'!$D$91*SUM('Integration Inputs'!$C$68:$H$68),'Integration Inputs'!$E$91*SUM('Integration Inputs'!$C$68:$H$68))))</f>
        <v>0</v>
      </c>
      <c r="F3103" s="162">
        <f>E3103*D3111*D3112</f>
        <v>0</v>
      </c>
    </row>
    <row r="3104" spans="3:6" x14ac:dyDescent="0.25">
      <c r="C3104" s="1" t="s">
        <v>31</v>
      </c>
      <c r="D3104" s="164">
        <f>IF(AND(E3090=0,E3093=0),0,E3093*E3090*3)</f>
        <v>3</v>
      </c>
      <c r="E3104" s="162">
        <f>IF(D3104=0,0,IF(D3104&lt;'Integration Inputs'!$D$82,'Integration Inputs'!$C$91*SUM('Integration Inputs'!$C$69:$H$69),IF(D3104&lt;'Integration Inputs'!$F$82,'Integration Inputs'!$D$91*SUM('Integration Inputs'!$C$69:$H$69),'Integration Inputs'!$E$91*SUM('Integration Inputs'!$C$69:$H$69))))</f>
        <v>0</v>
      </c>
      <c r="F3104" s="162">
        <f>E3104*D3111*D3112</f>
        <v>0</v>
      </c>
    </row>
    <row r="3105" spans="2:7" x14ac:dyDescent="0.25">
      <c r="C3105" s="39" t="s">
        <v>32</v>
      </c>
      <c r="D3105" s="168">
        <f>IF(AND(E3090=0,E3094=0),0,(E3094*E3090*5))</f>
        <v>5</v>
      </c>
      <c r="E3105" s="169">
        <f>IF(D3105=0,0,IF(D3105&lt;'Integration Inputs'!$D$83,'Integration Inputs'!$C$91*SUM('Integration Inputs'!$C$70:$H$70),IF(D3105&lt;'Integration Inputs'!$F$83,'Integration Inputs'!$D$91*SUM('Integration Inputs'!$C$70:$H$70),'Integration Inputs'!$E$91*SUM('Integration Inputs'!$C$70:$H$70))))</f>
        <v>0</v>
      </c>
      <c r="F3105" s="169">
        <f>E3105*D3111*D3112</f>
        <v>0</v>
      </c>
    </row>
    <row r="3106" spans="2:7" x14ac:dyDescent="0.25">
      <c r="C3106" s="1" t="s">
        <v>40</v>
      </c>
      <c r="D3106" s="164">
        <f>SUM(D3098:D3099)</f>
        <v>18</v>
      </c>
      <c r="E3106" s="162">
        <f>SUM(E3098:E3099)</f>
        <v>15.942614266471008</v>
      </c>
      <c r="F3106" s="162">
        <f>SUM(F3098:F3099)</f>
        <v>0</v>
      </c>
    </row>
    <row r="3107" spans="2:7" x14ac:dyDescent="0.25">
      <c r="C3107" s="1" t="s">
        <v>41</v>
      </c>
      <c r="D3107" s="164">
        <f>SUM(D3100:D3101)</f>
        <v>7</v>
      </c>
      <c r="E3107" s="162">
        <f>SUM(E3100:E3101)</f>
        <v>1.824636125518966</v>
      </c>
      <c r="F3107" s="162">
        <f>SUM(F3100:F3101)</f>
        <v>0</v>
      </c>
    </row>
    <row r="3108" spans="2:7" x14ac:dyDescent="0.25">
      <c r="C3108" s="39" t="s">
        <v>42</v>
      </c>
      <c r="D3108" s="168">
        <f>SUM(D3102:D3105)</f>
        <v>17</v>
      </c>
      <c r="E3108" s="169">
        <f>SUM(E3102:E3105)</f>
        <v>0</v>
      </c>
      <c r="F3108" s="169">
        <f>SUM(F3102:F3105)</f>
        <v>0</v>
      </c>
    </row>
    <row r="3109" spans="2:7" x14ac:dyDescent="0.25">
      <c r="D3109" s="164"/>
      <c r="E3109" s="162">
        <f>SUM(E3098:E3105)</f>
        <v>17.767250391989972</v>
      </c>
      <c r="F3109" s="162">
        <f>SUM(F3098:F3105)</f>
        <v>0</v>
      </c>
    </row>
    <row r="3110" spans="2:7" ht="15.6" x14ac:dyDescent="0.3">
      <c r="C3110" s="171" t="s">
        <v>43</v>
      </c>
      <c r="D3110" s="172">
        <f>(AVERAGE(E3083:E3086)*((E3082*5)+(E3082*E3090))+((AVERAGE(E3083:E3086)*((E3087+E3090)/2)*E3081)+(E3089))+((E3092*E3088)+(E3091*((E3087+E3090)/2)*3)+(E3093*E3090*3)+(E3094*E3090*5)))/3</f>
        <v>14</v>
      </c>
    </row>
    <row r="3111" spans="2:7" ht="14.4" x14ac:dyDescent="0.3">
      <c r="C3111" s="21" t="s">
        <v>228</v>
      </c>
      <c r="D3111" s="179"/>
    </row>
    <row r="3112" spans="2:7" x14ac:dyDescent="0.25">
      <c r="C3112" s="21" t="s">
        <v>229</v>
      </c>
      <c r="D3112" s="185"/>
    </row>
    <row r="3113" spans="2:7" ht="15.6" x14ac:dyDescent="0.3">
      <c r="C3113" s="171" t="s">
        <v>230</v>
      </c>
      <c r="D3113" s="172">
        <f>D3110*D3111*D3112</f>
        <v>0</v>
      </c>
      <c r="E3113" s="176">
        <f>SUM(F3098:F3105)</f>
        <v>0</v>
      </c>
      <c r="F3113" s="25" t="s">
        <v>231</v>
      </c>
    </row>
    <row r="3115" spans="2:7" x14ac:dyDescent="0.25">
      <c r="B3115" s="1" t="str">
        <f>LEFT(B3078,2)+1&amp;")."</f>
        <v>85).</v>
      </c>
      <c r="C3115" s="149"/>
      <c r="D3115" s="149"/>
      <c r="E3115" s="149"/>
      <c r="F3115" s="149"/>
      <c r="G3115" s="149"/>
    </row>
    <row r="3116" spans="2:7" x14ac:dyDescent="0.25">
      <c r="C3116" s="152" t="s">
        <v>164</v>
      </c>
      <c r="D3116" s="152"/>
      <c r="E3116" s="153"/>
      <c r="F3116" s="153"/>
      <c r="G3116" s="153"/>
    </row>
    <row r="3117" spans="2:7" ht="17.399999999999999" x14ac:dyDescent="0.3">
      <c r="C3117" s="26" t="s">
        <v>170</v>
      </c>
      <c r="D3117" s="156" t="s">
        <v>421</v>
      </c>
      <c r="E3117" s="187" t="s">
        <v>422</v>
      </c>
    </row>
    <row r="3118" spans="2:7" x14ac:dyDescent="0.25">
      <c r="C3118" s="21" t="s">
        <v>174</v>
      </c>
      <c r="D3118" s="59" t="s">
        <v>175</v>
      </c>
      <c r="E3118" s="1">
        <f>IF(D3118=$I$8,$J$8,IF(D3118=$I$9,$J$9,IF(D3118=$I$10,$J$10,0)))</f>
        <v>3</v>
      </c>
    </row>
    <row r="3119" spans="2:7" x14ac:dyDescent="0.25">
      <c r="C3119" s="21" t="s">
        <v>177</v>
      </c>
      <c r="D3119" s="59" t="s">
        <v>178</v>
      </c>
      <c r="E3119" s="1">
        <f>IF(D3119=$I$13,$J$13,IF(D3119=$I$14,$J$14,IF(D3119=$I$15,$J$15,0)))</f>
        <v>1</v>
      </c>
    </row>
    <row r="3120" spans="2:7" x14ac:dyDescent="0.25">
      <c r="C3120" s="21" t="s">
        <v>179</v>
      </c>
      <c r="D3120" s="59" t="s">
        <v>204</v>
      </c>
      <c r="E3120" s="1">
        <f>IF(D3120=$I$18,$J$18,IF(D3120=$I$19,$J$19,IF(D3120=$I$20,$J$20,0)))</f>
        <v>5</v>
      </c>
    </row>
    <row r="3121" spans="3:6" x14ac:dyDescent="0.25">
      <c r="C3121" s="21" t="s">
        <v>183</v>
      </c>
      <c r="D3121" s="59" t="s">
        <v>204</v>
      </c>
      <c r="E3121" s="1">
        <f>IF(D3121=$I$18,$J$18,IF(D3121=$I$19,$J$19,IF(D3121=$I$20,$J$20,0)))</f>
        <v>5</v>
      </c>
    </row>
    <row r="3122" spans="3:6" x14ac:dyDescent="0.25">
      <c r="C3122" s="21" t="s">
        <v>185</v>
      </c>
      <c r="D3122" s="59" t="s">
        <v>186</v>
      </c>
      <c r="E3122" s="1">
        <f>IF(D3122=$I$18,$J$18,IF(D3122=$I$19,$J$19,IF(D3122=$I$20,$J$20,0)))</f>
        <v>3</v>
      </c>
    </row>
    <row r="3123" spans="3:6" x14ac:dyDescent="0.25">
      <c r="C3123" s="21" t="s">
        <v>189</v>
      </c>
      <c r="D3123" s="59" t="s">
        <v>180</v>
      </c>
      <c r="E3123" s="1">
        <f>IF(D3123=$I$18,$J$18,IF(D3123=$I$19,$J$19,IF(D3123=$I$20,$J$20,0)))</f>
        <v>1</v>
      </c>
    </row>
    <row r="3124" spans="3:6" x14ac:dyDescent="0.25">
      <c r="C3124" s="21" t="s">
        <v>192</v>
      </c>
      <c r="D3124" s="59" t="s">
        <v>226</v>
      </c>
      <c r="E3124" s="1">
        <f>IF(D3124=$I$30,$J$30,IF(D3124=$I$31,$J$31,IF(D3124=$I$32,$J$32,0)))</f>
        <v>5</v>
      </c>
    </row>
    <row r="3125" spans="3:6" x14ac:dyDescent="0.25">
      <c r="C3125" s="21" t="s">
        <v>194</v>
      </c>
      <c r="D3125" s="59" t="s">
        <v>225</v>
      </c>
      <c r="E3125" s="1">
        <f>IF(D3125=$L$30,$M$30,IF(D3125=$L$31,$M$31,IF(D3125=$L$32,$M$32,0)))</f>
        <v>3</v>
      </c>
    </row>
    <row r="3126" spans="3:6" x14ac:dyDescent="0.25">
      <c r="C3126" s="21" t="s">
        <v>198</v>
      </c>
      <c r="D3126" s="59" t="s">
        <v>227</v>
      </c>
      <c r="E3126" s="1">
        <f>IF(D3126=$L$30,$M$30,IF(D3126=$L$31,$M$31,IF(D3126=$L$32,$M$32,0)))</f>
        <v>5</v>
      </c>
    </row>
    <row r="3127" spans="3:6" x14ac:dyDescent="0.25">
      <c r="C3127" s="21" t="s">
        <v>200</v>
      </c>
      <c r="D3127" s="59" t="s">
        <v>201</v>
      </c>
      <c r="E3127" s="1">
        <f>IF(D3127=$I$23,$J$23,IF(D3127=$I$24,$J$24,IF(D3127=$I$25,$J$25,IF(D3127=$I$26,$J$26,IF(D3127=$I$27,$J$27,0)))))</f>
        <v>1</v>
      </c>
    </row>
    <row r="3128" spans="3:6" x14ac:dyDescent="0.25">
      <c r="C3128" s="21" t="s">
        <v>203</v>
      </c>
      <c r="D3128" s="59" t="s">
        <v>191</v>
      </c>
      <c r="E3128" s="1">
        <f>IF(D3128=$L$13,$M$13,IF(D3128=$L$14,$M$14,IF(D3128=$L$15,$M$15,0)))</f>
        <v>5</v>
      </c>
    </row>
    <row r="3129" spans="3:6" x14ac:dyDescent="0.25">
      <c r="C3129" s="21" t="s">
        <v>206</v>
      </c>
      <c r="D3129" s="59" t="s">
        <v>173</v>
      </c>
      <c r="E3129" s="1">
        <f>IF(D3129=$L$8,$M$8,IF(D3129=$L$9,$M$9,IF(D3129=$L$10,$M$10,0)))</f>
        <v>3</v>
      </c>
    </row>
    <row r="3130" spans="3:6" x14ac:dyDescent="0.25">
      <c r="C3130" s="21" t="s">
        <v>207</v>
      </c>
      <c r="D3130" s="59" t="s">
        <v>205</v>
      </c>
      <c r="E3130" s="1">
        <f>IF(D3130=$L$18,$M$18,IF(D3130=$L$19,$M$19,IF(D3130=$L$20,$M$20,0)))</f>
        <v>5</v>
      </c>
    </row>
    <row r="3131" spans="3:6" x14ac:dyDescent="0.25">
      <c r="C3131" s="21" t="s">
        <v>210</v>
      </c>
      <c r="D3131" s="59" t="s">
        <v>216</v>
      </c>
      <c r="E3131" s="1">
        <f>IF(D3131=$L$23,$M$23,IF(D3131=$L$24,$M$24,IF(D3131=$L$25,$M$25,0)))</f>
        <v>5</v>
      </c>
      <c r="F3131" s="1" t="s">
        <v>330</v>
      </c>
    </row>
    <row r="3134" spans="3:6" x14ac:dyDescent="0.25">
      <c r="E3134" s="39" t="s">
        <v>217</v>
      </c>
      <c r="F3134" s="1" t="s">
        <v>218</v>
      </c>
    </row>
    <row r="3135" spans="3:6" x14ac:dyDescent="0.25">
      <c r="C3135" s="26" t="s">
        <v>25</v>
      </c>
      <c r="D3135" s="161">
        <f>IF(AND(E3119=0,E3120=0,E3121=0,E3122=0,E3123=0),0,E3119*5*(AVERAGE(E3120:E3123)))</f>
        <v>17.5</v>
      </c>
      <c r="E3135" s="162">
        <f>IF(D3135=0,0,IF(D3135&lt;'Integration Inputs'!$D$76,'Integration Inputs'!$C$91*SUM('Integration Inputs'!$C$63:$H$63),IF(D3135&lt;'Integration Inputs'!$F$76,'Integration Inputs'!$D$91*SUM('Integration Inputs'!$C$63:$H$63),'Integration Inputs'!$E$91*SUM('Integration Inputs'!C$63:H$63))))</f>
        <v>12.651149969844976</v>
      </c>
      <c r="F3135" s="163">
        <f>E3135*D3148*D3149</f>
        <v>0</v>
      </c>
    </row>
    <row r="3136" spans="3:6" x14ac:dyDescent="0.25">
      <c r="C3136" s="1" t="s">
        <v>26</v>
      </c>
      <c r="D3136" s="164">
        <f>IF(AND(E3119=0,E3120=0,E3127=0),0,E3119*E3127*(AVERAGE(E3120:E3123)))</f>
        <v>3.5</v>
      </c>
      <c r="E3136" s="162">
        <f>IF(D3136=0,0,IF(D3136&lt;'Integration Inputs'!$D$77,'Integration Inputs'!$C$91*SUM('Integration Inputs'!$C$64:$H$64),IF(D3136&lt;'Integration Inputs'!$F$77,'Integration Inputs'!$D$91*SUM('Integration Inputs'!$C$64:$H$64),'Integration Inputs'!$E$91*SUM('Integration Inputs'!$C$64:$H$64))))</f>
        <v>3.2914642966260312</v>
      </c>
      <c r="F3136" s="162">
        <f>E3136*D3148*D3149</f>
        <v>0</v>
      </c>
    </row>
    <row r="3137" spans="2:7" x14ac:dyDescent="0.25">
      <c r="C3137" s="1" t="s">
        <v>27</v>
      </c>
      <c r="D3137" s="164">
        <f>IF(AND(E3118=0,E3120=0,E3121=0,E3122=0,E3123=0,E3124=0,,E3127=0),0,(AVERAGE(E3120:E3123)*((E3124+E3127)/2)*E3118))</f>
        <v>31.5</v>
      </c>
      <c r="E3137" s="162">
        <f>IF(D3137=0,0,IF(D3137&lt;'Integration Inputs'!$D$78,'Integration Inputs'!$C$91*SUM('Integration Inputs'!$C$65:$H$65),IF(D3137&lt;'Integration Inputs'!$F$78,'Integration Inputs'!$D$91*SUM('Integration Inputs'!$C$65:$H$65),'Integration Inputs'!$E$91*SUM('Integration Inputs'!$C$65:$H$65))))</f>
        <v>0.85186978454503848</v>
      </c>
      <c r="F3137" s="162">
        <f>E3137*D3148*D3149</f>
        <v>0</v>
      </c>
    </row>
    <row r="3138" spans="2:7" x14ac:dyDescent="0.25">
      <c r="C3138" s="1" t="s">
        <v>28</v>
      </c>
      <c r="D3138" s="164">
        <f>IF(E3126=0,0,E3126)</f>
        <v>5</v>
      </c>
      <c r="E3138" s="162">
        <f>IF(D3138=0,0,IF(D3138&lt;'Integration Inputs'!$D$79,'Integration Inputs'!$C$91*SUM('Integration Inputs'!$C$66:$H$66),IF(D3138&lt;'Integration Inputs'!$F$79,'Integration Inputs'!$D$91*SUM('Integration Inputs'!$C$66:$H$66),'Integration Inputs'!$E$91*SUM('Integration Inputs'!$C$66:$H$66))))</f>
        <v>1.4591495114608914</v>
      </c>
      <c r="F3138" s="162">
        <f>E3138*D3148*D3149</f>
        <v>0</v>
      </c>
    </row>
    <row r="3139" spans="2:7" x14ac:dyDescent="0.25">
      <c r="C3139" s="1" t="s">
        <v>29</v>
      </c>
      <c r="D3139" s="164">
        <f>IF(AND(E3129=0,E3125=0),0,E3129*E3125)</f>
        <v>9</v>
      </c>
      <c r="E3139" s="162">
        <f>IF(D3139=0,0,IF(D3139&lt;'Integration Inputs'!$D$80,'Integration Inputs'!$C$91*SUM('Integration Inputs'!$C$67:$H$67),IF(D3139&lt;'Integration Inputs'!$F$80,'Integration Inputs'!$D$91*SUM('Integration Inputs'!$C$67:$H$67),'Integration Inputs'!$E$91*SUM('Integration Inputs'!$C$67:$H$67))))</f>
        <v>0</v>
      </c>
      <c r="F3139" s="162">
        <f>E3139*D3148*D3149</f>
        <v>0</v>
      </c>
    </row>
    <row r="3140" spans="2:7" x14ac:dyDescent="0.25">
      <c r="C3140" s="1" t="s">
        <v>30</v>
      </c>
      <c r="D3140" s="164">
        <f>IF(AND(E3124=0,E3127=0,E3128=0),0,E3128*((E3124+E3127)/2)*3)</f>
        <v>45</v>
      </c>
      <c r="E3140" s="162">
        <f>IF(D3140=0,0,IF(D3140&lt;'Integration Inputs'!$D$81,'Integration Inputs'!$C$91*SUM('Integration Inputs'!$C$68:$H$68),IF(D3140&lt;'Integration Inputs'!$F$81,'Integration Inputs'!$D$91*SUM('Integration Inputs'!$C$68:$H$68),'Integration Inputs'!$E$91*SUM('Integration Inputs'!$C$68:$H$68))))</f>
        <v>0</v>
      </c>
      <c r="F3140" s="162">
        <f>E3140*D3148*D3149</f>
        <v>0</v>
      </c>
    </row>
    <row r="3141" spans="2:7" x14ac:dyDescent="0.25">
      <c r="C3141" s="1" t="s">
        <v>31</v>
      </c>
      <c r="D3141" s="164">
        <f>IF(AND(E3127=0,E3130=0),0,E3130*E3127*3)</f>
        <v>15</v>
      </c>
      <c r="E3141" s="162">
        <f>IF(D3141=0,0,IF(D3141&lt;'Integration Inputs'!$D$82,'Integration Inputs'!$C$91*SUM('Integration Inputs'!$C$69:$H$69),IF(D3141&lt;'Integration Inputs'!$F$82,'Integration Inputs'!$D$91*SUM('Integration Inputs'!$C$69:$H$69),'Integration Inputs'!$E$91*SUM('Integration Inputs'!$C$69:$H$69))))</f>
        <v>0</v>
      </c>
      <c r="F3141" s="162">
        <f>E3141*D3148*D3149</f>
        <v>0</v>
      </c>
    </row>
    <row r="3142" spans="2:7" x14ac:dyDescent="0.25">
      <c r="C3142" s="39" t="s">
        <v>32</v>
      </c>
      <c r="D3142" s="168">
        <f>IF(AND(E3127=0,E3131=0),0,(E3131*E3127*5))</f>
        <v>25</v>
      </c>
      <c r="E3142" s="169">
        <f>IF(D3142=0,0,IF(D3142&lt;'Integration Inputs'!$D$83,'Integration Inputs'!$C$91*SUM('Integration Inputs'!$C$70:$H$70),IF(D3142&lt;'Integration Inputs'!$F$83,'Integration Inputs'!$D$91*SUM('Integration Inputs'!$C$70:$H$70),'Integration Inputs'!$E$91*SUM('Integration Inputs'!$C$70:$H$70))))</f>
        <v>0</v>
      </c>
      <c r="F3142" s="169">
        <f>E3142*D3148*D3149</f>
        <v>0</v>
      </c>
    </row>
    <row r="3143" spans="2:7" x14ac:dyDescent="0.25">
      <c r="C3143" s="1" t="s">
        <v>40</v>
      </c>
      <c r="D3143" s="164">
        <f>SUM(D3135:D3136)</f>
        <v>21</v>
      </c>
      <c r="E3143" s="162">
        <f>SUM(E3135:E3136)</f>
        <v>15.942614266471008</v>
      </c>
      <c r="F3143" s="162">
        <f>SUM(F3135:F3136)</f>
        <v>0</v>
      </c>
    </row>
    <row r="3144" spans="2:7" x14ac:dyDescent="0.25">
      <c r="C3144" s="1" t="s">
        <v>41</v>
      </c>
      <c r="D3144" s="164">
        <f>SUM(D3137:D3138)</f>
        <v>36.5</v>
      </c>
      <c r="E3144" s="162">
        <f>SUM(E3137:E3138)</f>
        <v>2.3110192960059299</v>
      </c>
      <c r="F3144" s="162">
        <f>SUM(F3137:F3138)</f>
        <v>0</v>
      </c>
    </row>
    <row r="3145" spans="2:7" x14ac:dyDescent="0.25">
      <c r="C3145" s="39" t="s">
        <v>42</v>
      </c>
      <c r="D3145" s="168">
        <f>SUM(D3139:D3142)</f>
        <v>94</v>
      </c>
      <c r="E3145" s="169">
        <f>SUM(E3139:E3142)</f>
        <v>0</v>
      </c>
      <c r="F3145" s="169">
        <f>SUM(F3139:F3142)</f>
        <v>0</v>
      </c>
    </row>
    <row r="3146" spans="2:7" x14ac:dyDescent="0.25">
      <c r="D3146" s="164"/>
      <c r="E3146" s="162">
        <f>SUM(E3135:E3142)</f>
        <v>18.253633562476935</v>
      </c>
      <c r="F3146" s="162">
        <f>SUM(F3135:F3142)</f>
        <v>0</v>
      </c>
    </row>
    <row r="3147" spans="2:7" ht="15.6" x14ac:dyDescent="0.3">
      <c r="C3147" s="171" t="s">
        <v>43</v>
      </c>
      <c r="D3147" s="172">
        <f>(AVERAGE(E3120:E3123)*((E3119*5)+(E3119*E3127))+((AVERAGE(E3120:E3123)*((E3124+E3127)/2)*E3118)+(E3126))+((E3129*E3125)+(E3128*((E3124+E3127)/2)*3)+(E3130*E3127*3)+(E3131*E3127*5)))/3</f>
        <v>50.5</v>
      </c>
    </row>
    <row r="3148" spans="2:7" ht="14.4" x14ac:dyDescent="0.3">
      <c r="C3148" s="21" t="s">
        <v>228</v>
      </c>
      <c r="D3148" s="179"/>
    </row>
    <row r="3149" spans="2:7" x14ac:dyDescent="0.25">
      <c r="C3149" s="21" t="s">
        <v>229</v>
      </c>
      <c r="D3149" s="185"/>
    </row>
    <row r="3150" spans="2:7" ht="15.6" x14ac:dyDescent="0.3">
      <c r="C3150" s="171" t="s">
        <v>230</v>
      </c>
      <c r="D3150" s="172">
        <f>D3147*D3148*D3149</f>
        <v>0</v>
      </c>
      <c r="E3150" s="176">
        <f>SUM(F3135:F3142)</f>
        <v>0</v>
      </c>
      <c r="F3150" s="25" t="s">
        <v>231</v>
      </c>
    </row>
    <row r="3152" spans="2:7" x14ac:dyDescent="0.25">
      <c r="B3152" s="1" t="str">
        <f>LEFT(B3115,2)+1&amp;")."</f>
        <v>86).</v>
      </c>
      <c r="C3152" s="149"/>
      <c r="D3152" s="149"/>
      <c r="E3152" s="149"/>
      <c r="F3152" s="149"/>
      <c r="G3152" s="149"/>
    </row>
    <row r="3153" spans="3:7" x14ac:dyDescent="0.25">
      <c r="C3153" s="152" t="s">
        <v>164</v>
      </c>
      <c r="D3153" s="152"/>
      <c r="E3153" s="153"/>
      <c r="F3153" s="153"/>
      <c r="G3153" s="153"/>
    </row>
    <row r="3154" spans="3:7" ht="17.399999999999999" x14ac:dyDescent="0.3">
      <c r="C3154" s="26" t="s">
        <v>170</v>
      </c>
      <c r="D3154" s="156" t="s">
        <v>423</v>
      </c>
      <c r="E3154" s="187" t="s">
        <v>424</v>
      </c>
    </row>
    <row r="3155" spans="3:7" x14ac:dyDescent="0.25">
      <c r="C3155" s="21" t="s">
        <v>174</v>
      </c>
      <c r="D3155" s="59" t="s">
        <v>168</v>
      </c>
      <c r="E3155" s="1">
        <f>IF(D3155=$I$8,$J$8,IF(D3155=$I$9,$J$9,IF(D3155=$I$10,$J$10,0)))</f>
        <v>1</v>
      </c>
    </row>
    <row r="3156" spans="3:7" x14ac:dyDescent="0.25">
      <c r="C3156" s="21" t="s">
        <v>177</v>
      </c>
      <c r="D3156" s="59" t="s">
        <v>178</v>
      </c>
      <c r="E3156" s="1">
        <f>IF(D3156=$I$13,$J$13,IF(D3156=$I$14,$J$14,IF(D3156=$I$15,$J$15,0)))</f>
        <v>1</v>
      </c>
    </row>
    <row r="3157" spans="3:7" x14ac:dyDescent="0.25">
      <c r="C3157" s="21" t="s">
        <v>179</v>
      </c>
      <c r="D3157" s="59" t="s">
        <v>186</v>
      </c>
      <c r="E3157" s="1">
        <f>IF(D3157=$I$18,$J$18,IF(D3157=$I$19,$J$19,IF(D3157=$I$20,$J$20,0)))</f>
        <v>3</v>
      </c>
    </row>
    <row r="3158" spans="3:7" x14ac:dyDescent="0.25">
      <c r="C3158" s="21" t="s">
        <v>183</v>
      </c>
      <c r="D3158" s="59" t="s">
        <v>186</v>
      </c>
      <c r="E3158" s="1">
        <f>IF(D3158=$I$18,$J$18,IF(D3158=$I$19,$J$19,IF(D3158=$I$20,$J$20,0)))</f>
        <v>3</v>
      </c>
    </row>
    <row r="3159" spans="3:7" x14ac:dyDescent="0.25">
      <c r="C3159" s="21" t="s">
        <v>185</v>
      </c>
      <c r="D3159" s="59" t="s">
        <v>186</v>
      </c>
      <c r="E3159" s="1">
        <f>IF(D3159=$I$18,$J$18,IF(D3159=$I$19,$J$19,IF(D3159=$I$20,$J$20,0)))</f>
        <v>3</v>
      </c>
    </row>
    <row r="3160" spans="3:7" x14ac:dyDescent="0.25">
      <c r="C3160" s="21" t="s">
        <v>189</v>
      </c>
      <c r="D3160" s="59" t="s">
        <v>180</v>
      </c>
      <c r="E3160" s="1">
        <f>IF(D3160=$I$18,$J$18,IF(D3160=$I$19,$J$19,IF(D3160=$I$20,$J$20,0)))</f>
        <v>1</v>
      </c>
    </row>
    <row r="3161" spans="3:7" x14ac:dyDescent="0.25">
      <c r="C3161" s="21" t="s">
        <v>192</v>
      </c>
      <c r="D3161" s="59" t="s">
        <v>193</v>
      </c>
      <c r="E3161" s="1">
        <f>IF(D3161=$I$30,$J$30,IF(D3161=$I$31,$J$31,IF(D3161=$I$32,$J$32,0)))</f>
        <v>1</v>
      </c>
    </row>
    <row r="3162" spans="3:7" x14ac:dyDescent="0.25">
      <c r="C3162" s="21" t="s">
        <v>194</v>
      </c>
      <c r="D3162" s="59" t="s">
        <v>195</v>
      </c>
      <c r="E3162" s="1">
        <f>IF(D3162=$L$30,$M$30,IF(D3162=$L$31,$M$31,IF(D3162=$L$32,$M$32,0)))</f>
        <v>1</v>
      </c>
      <c r="F3162" s="1" t="s">
        <v>338</v>
      </c>
    </row>
    <row r="3163" spans="3:7" x14ac:dyDescent="0.25">
      <c r="C3163" s="21" t="s">
        <v>198</v>
      </c>
      <c r="D3163" s="59" t="s">
        <v>195</v>
      </c>
      <c r="E3163" s="1">
        <f>IF(D3163=$L$30,$M$30,IF(D3163=$L$31,$M$31,IF(D3163=$L$32,$M$32,0)))</f>
        <v>1</v>
      </c>
    </row>
    <row r="3164" spans="3:7" x14ac:dyDescent="0.25">
      <c r="C3164" s="21" t="s">
        <v>200</v>
      </c>
      <c r="D3164" s="59" t="s">
        <v>201</v>
      </c>
      <c r="E3164" s="1">
        <f>IF(D3164=$I$23,$J$23,IF(D3164=$I$24,$J$24,IF(D3164=$I$25,$J$25,IF(D3164=$I$26,$J$26,IF(D3164=$I$27,$J$27,0)))))</f>
        <v>1</v>
      </c>
    </row>
    <row r="3165" spans="3:7" x14ac:dyDescent="0.25">
      <c r="C3165" s="21" t="s">
        <v>203</v>
      </c>
      <c r="D3165" s="59" t="s">
        <v>191</v>
      </c>
      <c r="E3165" s="1">
        <f>IF(D3165=$L$13,$M$13,IF(D3165=$L$14,$M$14,IF(D3165=$L$15,$M$15,0)))</f>
        <v>5</v>
      </c>
    </row>
    <row r="3166" spans="3:7" x14ac:dyDescent="0.25">
      <c r="C3166" s="21" t="s">
        <v>206</v>
      </c>
      <c r="D3166" s="59" t="s">
        <v>173</v>
      </c>
      <c r="E3166" s="1">
        <f>IF(D3166=$L$8,$M$8,IF(D3166=$L$9,$M$9,IF(D3166=$L$10,$M$10,0)))</f>
        <v>3</v>
      </c>
    </row>
    <row r="3167" spans="3:7" x14ac:dyDescent="0.25">
      <c r="C3167" s="21" t="s">
        <v>207</v>
      </c>
      <c r="D3167" s="59" t="s">
        <v>205</v>
      </c>
      <c r="E3167" s="1">
        <f>IF(D3167=$L$18,$M$18,IF(D3167=$L$19,$M$19,IF(D3167=$L$20,$M$20,0)))</f>
        <v>5</v>
      </c>
    </row>
    <row r="3168" spans="3:7" x14ac:dyDescent="0.25">
      <c r="C3168" s="21" t="s">
        <v>210</v>
      </c>
      <c r="D3168" s="59" t="s">
        <v>211</v>
      </c>
      <c r="E3168" s="1">
        <f>IF(D3168=$L$23,$M$23,IF(D3168=$L$24,$M$24,IF(D3168=$L$25,$M$25,0)))</f>
        <v>3</v>
      </c>
      <c r="G3168" s="1">
        <f>(135/6.5)</f>
        <v>20.76923076923077</v>
      </c>
    </row>
    <row r="3171" spans="3:6" x14ac:dyDescent="0.25">
      <c r="E3171" s="39" t="s">
        <v>217</v>
      </c>
      <c r="F3171" s="1" t="s">
        <v>218</v>
      </c>
    </row>
    <row r="3172" spans="3:6" x14ac:dyDescent="0.25">
      <c r="C3172" s="26" t="s">
        <v>25</v>
      </c>
      <c r="D3172" s="161">
        <f>IF(AND(E3156=0,E3157=0,E3158=0,E3159=0,E3160=0),0,E3156*5*(AVERAGE(E3157:E3160)))</f>
        <v>12.5</v>
      </c>
      <c r="E3172" s="162">
        <f>IF(D3172=0,0,IF(D3172&lt;'Integration Inputs'!$D$76,'Integration Inputs'!$C$91*SUM('Integration Inputs'!$C$63:$H$63),IF(D3172&lt;'Integration Inputs'!$F$76,'Integration Inputs'!$D$91*SUM('Integration Inputs'!$C$63:$H$63),'Integration Inputs'!$E$91*SUM('Integration Inputs'!C$63:H$63))))</f>
        <v>12.651149969844976</v>
      </c>
      <c r="F3172" s="163">
        <f>E3172*D3185*D3186</f>
        <v>0</v>
      </c>
    </row>
    <row r="3173" spans="3:6" x14ac:dyDescent="0.25">
      <c r="C3173" s="1" t="s">
        <v>26</v>
      </c>
      <c r="D3173" s="164">
        <f>IF(AND(E3156=0,E3157=0,E3164=0),0,E3156*E3164*(AVERAGE(E3157:E3160)))</f>
        <v>2.5</v>
      </c>
      <c r="E3173" s="162">
        <f>IF(D3173=0,0,IF(D3173&lt;'Integration Inputs'!$D$77,'Integration Inputs'!$C$91*SUM('Integration Inputs'!$C$64:$H$64),IF(D3173&lt;'Integration Inputs'!$F$77,'Integration Inputs'!$D$91*SUM('Integration Inputs'!$C$64:$H$64),'Integration Inputs'!$E$91*SUM('Integration Inputs'!$C$64:$H$64))))</f>
        <v>3.2914642966260312</v>
      </c>
      <c r="F3173" s="162">
        <f>E3173*D3185*D3186</f>
        <v>0</v>
      </c>
    </row>
    <row r="3174" spans="3:6" x14ac:dyDescent="0.25">
      <c r="C3174" s="1" t="s">
        <v>27</v>
      </c>
      <c r="D3174" s="164">
        <f>IF(AND(E3155=0,E3157=0,E3158=0,E3159=0,E3160=0,E3161=0,,E3164=0),0,(AVERAGE(E3157:E3160)*((E3161+E3164)/2)*E3155))</f>
        <v>2.5</v>
      </c>
      <c r="E3174" s="162">
        <f>IF(D3174=0,0,IF(D3174&lt;'Integration Inputs'!$D$78,'Integration Inputs'!$C$91*SUM('Integration Inputs'!$C$65:$H$65),IF(D3174&lt;'Integration Inputs'!$F$78,'Integration Inputs'!$D$91*SUM('Integration Inputs'!$C$65:$H$65),'Integration Inputs'!$E$91*SUM('Integration Inputs'!$C$65:$H$65))))</f>
        <v>0.85186978454503848</v>
      </c>
      <c r="F3174" s="162">
        <f>E3174*D3185*D3186</f>
        <v>0</v>
      </c>
    </row>
    <row r="3175" spans="3:6" x14ac:dyDescent="0.25">
      <c r="C3175" s="1" t="s">
        <v>28</v>
      </c>
      <c r="D3175" s="164">
        <f>IF(E3163=0,0,E3163)</f>
        <v>1</v>
      </c>
      <c r="E3175" s="162">
        <f>IF(D3175=0,0,IF(D3175&lt;'Integration Inputs'!$D$79,'Integration Inputs'!$C$91*SUM('Integration Inputs'!$C$66:$H$66),IF(D3175&lt;'Integration Inputs'!$F$79,'Integration Inputs'!$D$91*SUM('Integration Inputs'!$C$66:$H$66),'Integration Inputs'!$E$91*SUM('Integration Inputs'!$C$66:$H$66))))</f>
        <v>0.97276634097392756</v>
      </c>
      <c r="F3175" s="162">
        <f>E3175*D3185*D3186</f>
        <v>0</v>
      </c>
    </row>
    <row r="3176" spans="3:6" x14ac:dyDescent="0.25">
      <c r="C3176" s="1" t="s">
        <v>29</v>
      </c>
      <c r="D3176" s="164">
        <f>IF(AND(E3166=0,E3162=0),0,E3166*E3162)</f>
        <v>3</v>
      </c>
      <c r="E3176" s="162">
        <f>IF(D3176=0,0,IF(D3176&lt;'Integration Inputs'!$D$80,'Integration Inputs'!$C$91*SUM('Integration Inputs'!$C$67:$H$67),IF(D3176&lt;'Integration Inputs'!$F$80,'Integration Inputs'!$D$91*SUM('Integration Inputs'!$C$67:$H$67),'Integration Inputs'!$E$91*SUM('Integration Inputs'!$C$67:$H$67))))</f>
        <v>0</v>
      </c>
      <c r="F3176" s="162">
        <f>E3176*D3185*D3186</f>
        <v>0</v>
      </c>
    </row>
    <row r="3177" spans="3:6" x14ac:dyDescent="0.25">
      <c r="C3177" s="1" t="s">
        <v>30</v>
      </c>
      <c r="D3177" s="164">
        <f>IF(AND(E3161=0,E3164=0,E3165=0),0,E3165*((E3161+E3164)/2)*3)</f>
        <v>15</v>
      </c>
      <c r="E3177" s="162">
        <f>IF(D3177=0,0,IF(D3177&lt;'Integration Inputs'!$D$81,'Integration Inputs'!$C$91*SUM('Integration Inputs'!$C$68:$H$68),IF(D3177&lt;'Integration Inputs'!$F$81,'Integration Inputs'!$D$91*SUM('Integration Inputs'!$C$68:$H$68),'Integration Inputs'!$E$91*SUM('Integration Inputs'!$C$68:$H$68))))</f>
        <v>0</v>
      </c>
      <c r="F3177" s="162">
        <f>E3177*D3185*D3186</f>
        <v>0</v>
      </c>
    </row>
    <row r="3178" spans="3:6" x14ac:dyDescent="0.25">
      <c r="C3178" s="1" t="s">
        <v>31</v>
      </c>
      <c r="D3178" s="164">
        <f>IF(AND(E3164=0,E3167=0),0,E3167*E3164*3)</f>
        <v>15</v>
      </c>
      <c r="E3178" s="162">
        <f>IF(D3178=0,0,IF(D3178&lt;'Integration Inputs'!$D$82,'Integration Inputs'!$C$91*SUM('Integration Inputs'!$C$69:$H$69),IF(D3178&lt;'Integration Inputs'!$F$82,'Integration Inputs'!$D$91*SUM('Integration Inputs'!$C$69:$H$69),'Integration Inputs'!$E$91*SUM('Integration Inputs'!$C$69:$H$69))))</f>
        <v>0</v>
      </c>
      <c r="F3178" s="162">
        <f>E3178*D3185*D3186</f>
        <v>0</v>
      </c>
    </row>
    <row r="3179" spans="3:6" x14ac:dyDescent="0.25">
      <c r="C3179" s="39" t="s">
        <v>32</v>
      </c>
      <c r="D3179" s="168">
        <f>IF(AND(E3164=0,E3168=0),0,(E3168*E3164*5))</f>
        <v>15</v>
      </c>
      <c r="E3179" s="169">
        <f>IF(D3179=0,0,IF(D3179&lt;'Integration Inputs'!$D$83,'Integration Inputs'!$C$91*SUM('Integration Inputs'!$C$70:$H$70),IF(D3179&lt;'Integration Inputs'!$F$83,'Integration Inputs'!$D$91*SUM('Integration Inputs'!$C$70:$H$70),'Integration Inputs'!$E$91*SUM('Integration Inputs'!$C$70:$H$70))))</f>
        <v>0</v>
      </c>
      <c r="F3179" s="169">
        <f>E3179*D3185*D3186</f>
        <v>0</v>
      </c>
    </row>
    <row r="3180" spans="3:6" x14ac:dyDescent="0.25">
      <c r="C3180" s="1" t="s">
        <v>40</v>
      </c>
      <c r="D3180" s="164">
        <f>SUM(D3172:D3173)</f>
        <v>15</v>
      </c>
      <c r="E3180" s="162">
        <f>SUM(E3172:E3173)</f>
        <v>15.942614266471008</v>
      </c>
      <c r="F3180" s="162">
        <f>SUM(F3172:F3173)</f>
        <v>0</v>
      </c>
    </row>
    <row r="3181" spans="3:6" x14ac:dyDescent="0.25">
      <c r="C3181" s="1" t="s">
        <v>41</v>
      </c>
      <c r="D3181" s="164">
        <f>SUM(D3174:D3175)</f>
        <v>3.5</v>
      </c>
      <c r="E3181" s="162">
        <f>SUM(E3174:E3175)</f>
        <v>1.824636125518966</v>
      </c>
      <c r="F3181" s="162">
        <f>SUM(F3174:F3175)</f>
        <v>0</v>
      </c>
    </row>
    <row r="3182" spans="3:6" x14ac:dyDescent="0.25">
      <c r="C3182" s="39" t="s">
        <v>42</v>
      </c>
      <c r="D3182" s="168">
        <f>SUM(D3176:D3179)</f>
        <v>48</v>
      </c>
      <c r="E3182" s="169">
        <f>SUM(E3176:E3179)</f>
        <v>0</v>
      </c>
      <c r="F3182" s="169">
        <f>SUM(F3176:F3179)</f>
        <v>0</v>
      </c>
    </row>
    <row r="3183" spans="3:6" x14ac:dyDescent="0.25">
      <c r="D3183" s="164"/>
      <c r="E3183" s="162">
        <f>SUM(E3172:E3179)</f>
        <v>17.767250391989972</v>
      </c>
      <c r="F3183" s="162">
        <f>SUM(F3172:F3179)</f>
        <v>0</v>
      </c>
    </row>
    <row r="3184" spans="3:6" ht="15.6" x14ac:dyDescent="0.3">
      <c r="C3184" s="171" t="s">
        <v>43</v>
      </c>
      <c r="D3184" s="172">
        <f>(AVERAGE(E3157:E3160)*((E3156*5)+(E3156*E3164))+((AVERAGE(E3157:E3160)*((E3161+E3164)/2)*E3155)+(E3163))+((E3166*E3162)+(E3165*((E3161+E3164)/2)*3)+(E3167*E3164*3)+(E3168*E3164*5)))/3</f>
        <v>22.166666666666668</v>
      </c>
    </row>
    <row r="3185" spans="2:7" ht="14.4" x14ac:dyDescent="0.3">
      <c r="C3185" s="21" t="s">
        <v>228</v>
      </c>
      <c r="D3185" s="179"/>
    </row>
    <row r="3186" spans="2:7" x14ac:dyDescent="0.25">
      <c r="C3186" s="21" t="s">
        <v>229</v>
      </c>
      <c r="D3186" s="185"/>
    </row>
    <row r="3187" spans="2:7" ht="15.6" x14ac:dyDescent="0.3">
      <c r="C3187" s="171" t="s">
        <v>230</v>
      </c>
      <c r="D3187" s="172">
        <f>D3184*D3185*D3186</f>
        <v>0</v>
      </c>
      <c r="E3187" s="176">
        <f>SUM(F3172:F3179)</f>
        <v>0</v>
      </c>
      <c r="F3187" s="25" t="s">
        <v>231</v>
      </c>
    </row>
    <row r="3189" spans="2:7" x14ac:dyDescent="0.25">
      <c r="B3189" s="1" t="str">
        <f>LEFT(B3152,2)+1&amp;")."</f>
        <v>87).</v>
      </c>
      <c r="C3189" s="149"/>
      <c r="D3189" s="149"/>
      <c r="E3189" s="149"/>
      <c r="F3189" s="149"/>
      <c r="G3189" s="149"/>
    </row>
    <row r="3190" spans="2:7" x14ac:dyDescent="0.25">
      <c r="C3190" s="152" t="s">
        <v>164</v>
      </c>
      <c r="D3190" s="152"/>
      <c r="E3190" s="153"/>
      <c r="F3190" s="153"/>
      <c r="G3190" s="153"/>
    </row>
    <row r="3191" spans="2:7" ht="17.399999999999999" x14ac:dyDescent="0.3">
      <c r="C3191" s="26" t="s">
        <v>170</v>
      </c>
      <c r="D3191" s="156" t="s">
        <v>425</v>
      </c>
      <c r="E3191" s="187" t="s">
        <v>426</v>
      </c>
    </row>
    <row r="3192" spans="2:7" x14ac:dyDescent="0.25">
      <c r="C3192" s="21" t="s">
        <v>174</v>
      </c>
      <c r="D3192" s="59" t="s">
        <v>168</v>
      </c>
      <c r="E3192" s="1">
        <f>IF(D3192=$I$8,$J$8,IF(D3192=$I$9,$J$9,IF(D3192=$I$10,$J$10,0)))</f>
        <v>1</v>
      </c>
    </row>
    <row r="3193" spans="2:7" x14ac:dyDescent="0.25">
      <c r="C3193" s="21" t="s">
        <v>177</v>
      </c>
      <c r="D3193" s="59" t="s">
        <v>178</v>
      </c>
      <c r="E3193" s="1">
        <f>IF(D3193=$I$13,$J$13,IF(D3193=$I$14,$J$14,IF(D3193=$I$15,$J$15,0)))</f>
        <v>1</v>
      </c>
    </row>
    <row r="3194" spans="2:7" x14ac:dyDescent="0.25">
      <c r="C3194" s="21" t="s">
        <v>179</v>
      </c>
      <c r="D3194" s="59" t="s">
        <v>186</v>
      </c>
      <c r="E3194" s="1">
        <f>IF(D3194=$I$18,$J$18,IF(D3194=$I$19,$J$19,IF(D3194=$I$20,$J$20,0)))</f>
        <v>3</v>
      </c>
    </row>
    <row r="3195" spans="2:7" x14ac:dyDescent="0.25">
      <c r="C3195" s="21" t="s">
        <v>183</v>
      </c>
      <c r="D3195" s="59" t="s">
        <v>186</v>
      </c>
      <c r="E3195" s="1">
        <f>IF(D3195=$I$18,$J$18,IF(D3195=$I$19,$J$19,IF(D3195=$I$20,$J$20,0)))</f>
        <v>3</v>
      </c>
    </row>
    <row r="3196" spans="2:7" x14ac:dyDescent="0.25">
      <c r="C3196" s="21" t="s">
        <v>185</v>
      </c>
      <c r="D3196" s="59" t="s">
        <v>186</v>
      </c>
      <c r="E3196" s="1">
        <f>IF(D3196=$I$18,$J$18,IF(D3196=$I$19,$J$19,IF(D3196=$I$20,$J$20,0)))</f>
        <v>3</v>
      </c>
    </row>
    <row r="3197" spans="2:7" x14ac:dyDescent="0.25">
      <c r="C3197" s="21" t="s">
        <v>189</v>
      </c>
      <c r="D3197" s="59" t="s">
        <v>180</v>
      </c>
      <c r="E3197" s="1">
        <f>IF(D3197=$I$18,$J$18,IF(D3197=$I$19,$J$19,IF(D3197=$I$20,$J$20,0)))</f>
        <v>1</v>
      </c>
    </row>
    <row r="3198" spans="2:7" x14ac:dyDescent="0.25">
      <c r="C3198" s="21" t="s">
        <v>192</v>
      </c>
      <c r="D3198" s="59" t="s">
        <v>193</v>
      </c>
      <c r="E3198" s="1">
        <f>IF(D3198=$I$30,$J$30,IF(D3198=$I$31,$J$31,IF(D3198=$I$32,$J$32,0)))</f>
        <v>1</v>
      </c>
    </row>
    <row r="3199" spans="2:7" x14ac:dyDescent="0.25">
      <c r="C3199" s="21" t="s">
        <v>194</v>
      </c>
      <c r="D3199" s="59" t="s">
        <v>195</v>
      </c>
      <c r="E3199" s="1">
        <f>IF(D3199=$L$30,$M$30,IF(D3199=$L$31,$M$31,IF(D3199=$L$32,$M$32,0)))</f>
        <v>1</v>
      </c>
      <c r="F3199" s="1" t="s">
        <v>427</v>
      </c>
    </row>
    <row r="3200" spans="2:7" x14ac:dyDescent="0.25">
      <c r="C3200" s="21" t="s">
        <v>198</v>
      </c>
      <c r="D3200" s="59" t="s">
        <v>195</v>
      </c>
      <c r="E3200" s="1">
        <f>IF(D3200=$L$30,$M$30,IF(D3200=$L$31,$M$31,IF(D3200=$L$32,$M$32,0)))</f>
        <v>1</v>
      </c>
      <c r="F3200" s="1" t="s">
        <v>428</v>
      </c>
    </row>
    <row r="3201" spans="3:6" x14ac:dyDescent="0.25">
      <c r="C3201" s="21" t="s">
        <v>200</v>
      </c>
      <c r="D3201" s="59" t="s">
        <v>201</v>
      </c>
      <c r="E3201" s="1">
        <f>IF(D3201=$I$23,$J$23,IF(D3201=$I$24,$J$24,IF(D3201=$I$25,$J$25,IF(D3201=$I$26,$J$26,IF(D3201=$I$27,$J$27,0)))))</f>
        <v>1</v>
      </c>
      <c r="F3201" s="1" t="s">
        <v>429</v>
      </c>
    </row>
    <row r="3202" spans="3:6" x14ac:dyDescent="0.25">
      <c r="C3202" s="21" t="s">
        <v>203</v>
      </c>
      <c r="D3202" s="59" t="s">
        <v>184</v>
      </c>
      <c r="E3202" s="1">
        <f>IF(D3202=$L$13,$M$13,IF(D3202=$L$14,$M$14,IF(D3202=$L$15,$M$15,0)))</f>
        <v>1</v>
      </c>
    </row>
    <row r="3203" spans="3:6" x14ac:dyDescent="0.25">
      <c r="C3203" s="21" t="s">
        <v>206</v>
      </c>
      <c r="D3203" s="59" t="s">
        <v>173</v>
      </c>
      <c r="E3203" s="1">
        <f>IF(D3203=$L$8,$M$8,IF(D3203=$L$9,$M$9,IF(D3203=$L$10,$M$10,0)))</f>
        <v>3</v>
      </c>
    </row>
    <row r="3204" spans="3:6" x14ac:dyDescent="0.25">
      <c r="C3204" s="21" t="s">
        <v>207</v>
      </c>
      <c r="D3204" s="59" t="s">
        <v>202</v>
      </c>
      <c r="E3204" s="1">
        <f>IF(D3204=$L$18,$M$18,IF(D3204=$L$19,$M$19,IF(D3204=$L$20,$M$20,0)))</f>
        <v>3</v>
      </c>
    </row>
    <row r="3205" spans="3:6" x14ac:dyDescent="0.25">
      <c r="C3205" s="21" t="s">
        <v>210</v>
      </c>
      <c r="D3205" s="59" t="s">
        <v>211</v>
      </c>
      <c r="E3205" s="1">
        <f>IF(D3205=$L$23,$M$23,IF(D3205=$L$24,$M$24,IF(D3205=$L$25,$M$25,0)))</f>
        <v>3</v>
      </c>
      <c r="F3205" s="1" t="s">
        <v>344</v>
      </c>
    </row>
    <row r="3208" spans="3:6" x14ac:dyDescent="0.25">
      <c r="E3208" s="39" t="s">
        <v>217</v>
      </c>
      <c r="F3208" s="1" t="s">
        <v>218</v>
      </c>
    </row>
    <row r="3209" spans="3:6" x14ac:dyDescent="0.25">
      <c r="C3209" s="26" t="s">
        <v>25</v>
      </c>
      <c r="D3209" s="161">
        <f>IF(AND(E3193=0,E3194=0,E3195=0,E3196=0,E3197=0),0,E3193*5*(AVERAGE(E3194:E3197)))</f>
        <v>12.5</v>
      </c>
      <c r="E3209" s="162">
        <f>IF(D3209=0,0,IF(D3209&lt;'Integration Inputs'!$D$76,'Integration Inputs'!$C$91*SUM('Integration Inputs'!$C$63:$H$63),IF(D3209&lt;'Integration Inputs'!$F$76,'Integration Inputs'!$D$91*SUM('Integration Inputs'!$C$63:$H$63),'Integration Inputs'!$E$91*SUM('Integration Inputs'!C$63:H$63))))</f>
        <v>12.651149969844976</v>
      </c>
      <c r="F3209" s="163">
        <f>E3209*D3222*D3223</f>
        <v>0</v>
      </c>
    </row>
    <row r="3210" spans="3:6" x14ac:dyDescent="0.25">
      <c r="C3210" s="1" t="s">
        <v>26</v>
      </c>
      <c r="D3210" s="164">
        <f>IF(AND(E3193=0,E3194=0,E3201=0),0,E3193*E3201*(AVERAGE(E3194:E3197)))</f>
        <v>2.5</v>
      </c>
      <c r="E3210" s="162">
        <f>IF(D3210=0,0,IF(D3210&lt;'Integration Inputs'!$D$77,'Integration Inputs'!$C$91*SUM('Integration Inputs'!$C$64:$H$64),IF(D3210&lt;'Integration Inputs'!$F$77,'Integration Inputs'!$D$91*SUM('Integration Inputs'!$C$64:$H$64),'Integration Inputs'!$E$91*SUM('Integration Inputs'!$C$64:$H$64))))</f>
        <v>3.2914642966260312</v>
      </c>
      <c r="F3210" s="162">
        <f>E3210*D3222*D3223</f>
        <v>0</v>
      </c>
    </row>
    <row r="3211" spans="3:6" x14ac:dyDescent="0.25">
      <c r="C3211" s="1" t="s">
        <v>27</v>
      </c>
      <c r="D3211" s="164">
        <f>IF(AND(E3192=0,E3194=0,E3195=0,E3196=0,E3197=0,E3198=0,,E3201=0),0,(AVERAGE(E3194:E3197)*((E3198+E3201)/2)*E3192))</f>
        <v>2.5</v>
      </c>
      <c r="E3211" s="162">
        <f>IF(D3211=0,0,IF(D3211&lt;'Integration Inputs'!$D$78,'Integration Inputs'!$C$91*SUM('Integration Inputs'!$C$65:$H$65),IF(D3211&lt;'Integration Inputs'!$F$78,'Integration Inputs'!$D$91*SUM('Integration Inputs'!$C$65:$H$65),'Integration Inputs'!$E$91*SUM('Integration Inputs'!$C$65:$H$65))))</f>
        <v>0.85186978454503848</v>
      </c>
      <c r="F3211" s="162">
        <f>E3211*D3222*D3223</f>
        <v>0</v>
      </c>
    </row>
    <row r="3212" spans="3:6" x14ac:dyDescent="0.25">
      <c r="C3212" s="1" t="s">
        <v>28</v>
      </c>
      <c r="D3212" s="164">
        <f>IF(E3200=0,0,E3200)</f>
        <v>1</v>
      </c>
      <c r="E3212" s="162">
        <f>IF(D3212=0,0,IF(D3212&lt;'Integration Inputs'!$D$79,'Integration Inputs'!$C$91*SUM('Integration Inputs'!$C$66:$H$66),IF(D3212&lt;'Integration Inputs'!$F$79,'Integration Inputs'!$D$91*SUM('Integration Inputs'!$C$66:$H$66),'Integration Inputs'!$E$91*SUM('Integration Inputs'!$C$66:$H$66))))</f>
        <v>0.97276634097392756</v>
      </c>
      <c r="F3212" s="162">
        <f>E3212*D3222*D3223</f>
        <v>0</v>
      </c>
    </row>
    <row r="3213" spans="3:6" x14ac:dyDescent="0.25">
      <c r="C3213" s="1" t="s">
        <v>29</v>
      </c>
      <c r="D3213" s="164">
        <f>IF(AND(E3203=0,E3199=0),0,E3203*E3199)</f>
        <v>3</v>
      </c>
      <c r="E3213" s="162">
        <f>IF(D3213=0,0,IF(D3213&lt;'Integration Inputs'!$D$80,'Integration Inputs'!$C$91*SUM('Integration Inputs'!$C$67:$H$67),IF(D3213&lt;'Integration Inputs'!$F$80,'Integration Inputs'!$D$91*SUM('Integration Inputs'!$C$67:$H$67),'Integration Inputs'!$E$91*SUM('Integration Inputs'!$C$67:$H$67))))</f>
        <v>0</v>
      </c>
      <c r="F3213" s="162">
        <f>E3213*D3222*D3223</f>
        <v>0</v>
      </c>
    </row>
    <row r="3214" spans="3:6" x14ac:dyDescent="0.25">
      <c r="C3214" s="1" t="s">
        <v>30</v>
      </c>
      <c r="D3214" s="164">
        <f>IF(AND(E3198=0,E3201=0,E3202=0),0,E3202*((E3198+E3201)/2)*3)</f>
        <v>3</v>
      </c>
      <c r="E3214" s="162">
        <f>IF(D3214=0,0,IF(D3214&lt;'Integration Inputs'!$D$81,'Integration Inputs'!$C$91*SUM('Integration Inputs'!$C$68:$H$68),IF(D3214&lt;'Integration Inputs'!$F$81,'Integration Inputs'!$D$91*SUM('Integration Inputs'!$C$68:$H$68),'Integration Inputs'!$E$91*SUM('Integration Inputs'!$C$68:$H$68))))</f>
        <v>0</v>
      </c>
      <c r="F3214" s="162">
        <f>E3214*D3222*D3223</f>
        <v>0</v>
      </c>
    </row>
    <row r="3215" spans="3:6" x14ac:dyDescent="0.25">
      <c r="C3215" s="1" t="s">
        <v>31</v>
      </c>
      <c r="D3215" s="164">
        <f>IF(AND(E3201=0,E3204=0),0,E3204*E3201*3)</f>
        <v>9</v>
      </c>
      <c r="E3215" s="162">
        <f>IF(D3215=0,0,IF(D3215&lt;'Integration Inputs'!$D$82,'Integration Inputs'!$C$91*SUM('Integration Inputs'!$C$69:$H$69),IF(D3215&lt;'Integration Inputs'!$F$82,'Integration Inputs'!$D$91*SUM('Integration Inputs'!$C$69:$H$69),'Integration Inputs'!$E$91*SUM('Integration Inputs'!$C$69:$H$69))))</f>
        <v>0</v>
      </c>
      <c r="F3215" s="162">
        <f>E3215*D3222*D3223</f>
        <v>0</v>
      </c>
    </row>
    <row r="3216" spans="3:6" x14ac:dyDescent="0.25">
      <c r="C3216" s="39" t="s">
        <v>32</v>
      </c>
      <c r="D3216" s="168">
        <f>IF(AND(E3201=0,E3205=0),0,(E3205*E3201*5))</f>
        <v>15</v>
      </c>
      <c r="E3216" s="169">
        <f>IF(D3216=0,0,IF(D3216&lt;'Integration Inputs'!$D$83,'Integration Inputs'!$C$91*SUM('Integration Inputs'!$C$70:$H$70),IF(D3216&lt;'Integration Inputs'!$F$83,'Integration Inputs'!$D$91*SUM('Integration Inputs'!$C$70:$H$70),'Integration Inputs'!$E$91*SUM('Integration Inputs'!$C$70:$H$70))))</f>
        <v>0</v>
      </c>
      <c r="F3216" s="169">
        <f>E3216*D3222*D3223</f>
        <v>0</v>
      </c>
    </row>
    <row r="3217" spans="2:7" x14ac:dyDescent="0.25">
      <c r="C3217" s="1" t="s">
        <v>40</v>
      </c>
      <c r="D3217" s="164">
        <f>SUM(D3209:D3210)</f>
        <v>15</v>
      </c>
      <c r="E3217" s="162">
        <f>SUM(E3209:E3210)</f>
        <v>15.942614266471008</v>
      </c>
      <c r="F3217" s="162">
        <f>SUM(F3209:F3210)</f>
        <v>0</v>
      </c>
    </row>
    <row r="3218" spans="2:7" x14ac:dyDescent="0.25">
      <c r="C3218" s="1" t="s">
        <v>41</v>
      </c>
      <c r="D3218" s="164">
        <f>SUM(D3211:D3212)</f>
        <v>3.5</v>
      </c>
      <c r="E3218" s="162">
        <f>SUM(E3211:E3212)</f>
        <v>1.824636125518966</v>
      </c>
      <c r="F3218" s="162">
        <f>SUM(F3211:F3212)</f>
        <v>0</v>
      </c>
    </row>
    <row r="3219" spans="2:7" x14ac:dyDescent="0.25">
      <c r="C3219" s="39" t="s">
        <v>42</v>
      </c>
      <c r="D3219" s="168">
        <f>SUM(D3213:D3216)</f>
        <v>30</v>
      </c>
      <c r="E3219" s="169">
        <f>SUM(E3213:E3216)</f>
        <v>0</v>
      </c>
      <c r="F3219" s="169">
        <f>SUM(F3213:F3216)</f>
        <v>0</v>
      </c>
    </row>
    <row r="3220" spans="2:7" x14ac:dyDescent="0.25">
      <c r="D3220" s="164"/>
      <c r="E3220" s="162">
        <f>SUM(E3209:E3216)</f>
        <v>17.767250391989972</v>
      </c>
      <c r="F3220" s="162">
        <f>SUM(F3209:F3216)</f>
        <v>0</v>
      </c>
    </row>
    <row r="3221" spans="2:7" ht="15.6" x14ac:dyDescent="0.3">
      <c r="C3221" s="171" t="s">
        <v>43</v>
      </c>
      <c r="D3221" s="172">
        <f>(AVERAGE(E3194:E3197)*((E3193*5)+(E3193*E3201))+((AVERAGE(E3194:E3197)*((E3198+E3201)/2)*E3192)+(E3200))+((E3203*E3199)+(E3202*((E3198+E3201)/2)*3)+(E3204*E3201*3)+(E3205*E3201*5)))/3</f>
        <v>16.166666666666668</v>
      </c>
    </row>
    <row r="3222" spans="2:7" ht="14.4" x14ac:dyDescent="0.3">
      <c r="C3222" s="21" t="s">
        <v>228</v>
      </c>
      <c r="D3222" s="179"/>
    </row>
    <row r="3223" spans="2:7" x14ac:dyDescent="0.25">
      <c r="C3223" s="21" t="s">
        <v>229</v>
      </c>
      <c r="D3223" s="185"/>
    </row>
    <row r="3224" spans="2:7" ht="15.6" x14ac:dyDescent="0.3">
      <c r="C3224" s="171" t="s">
        <v>230</v>
      </c>
      <c r="D3224" s="172">
        <f>D3221*D3222*D3223</f>
        <v>0</v>
      </c>
      <c r="E3224" s="176">
        <f>SUM(F3209:F3216)</f>
        <v>0</v>
      </c>
      <c r="F3224" s="25" t="s">
        <v>231</v>
      </c>
    </row>
    <row r="3226" spans="2:7" x14ac:dyDescent="0.25">
      <c r="B3226" s="1" t="str">
        <f>LEFT(B3189,2)+1&amp;")."</f>
        <v>88).</v>
      </c>
      <c r="C3226" s="149"/>
      <c r="D3226" s="149"/>
      <c r="E3226" s="149"/>
      <c r="F3226" s="149"/>
      <c r="G3226" s="149"/>
    </row>
    <row r="3227" spans="2:7" x14ac:dyDescent="0.25">
      <c r="C3227" s="152" t="s">
        <v>164</v>
      </c>
      <c r="D3227" s="152"/>
      <c r="E3227" s="153"/>
      <c r="F3227" s="153"/>
      <c r="G3227" s="153"/>
    </row>
    <row r="3228" spans="2:7" ht="17.399999999999999" x14ac:dyDescent="0.3">
      <c r="C3228" s="26" t="s">
        <v>170</v>
      </c>
      <c r="D3228" s="188" t="s">
        <v>430</v>
      </c>
      <c r="E3228" s="187" t="s">
        <v>431</v>
      </c>
    </row>
    <row r="3229" spans="2:7" x14ac:dyDescent="0.25">
      <c r="C3229" s="21" t="s">
        <v>174</v>
      </c>
      <c r="D3229" s="59" t="s">
        <v>168</v>
      </c>
      <c r="E3229" s="1">
        <f>IF(D3229=$I$8,$J$8,IF(D3229=$I$9,$J$9,IF(D3229=$I$10,$J$10,0)))</f>
        <v>1</v>
      </c>
    </row>
    <row r="3230" spans="2:7" x14ac:dyDescent="0.25">
      <c r="C3230" s="21" t="s">
        <v>177</v>
      </c>
      <c r="D3230" s="59" t="s">
        <v>187</v>
      </c>
      <c r="E3230" s="1">
        <f>IF(D3230=$I$13,$J$13,IF(D3230=$I$14,$J$14,IF(D3230=$I$15,$J$15,0)))</f>
        <v>3</v>
      </c>
    </row>
    <row r="3231" spans="2:7" x14ac:dyDescent="0.25">
      <c r="C3231" s="21" t="s">
        <v>179</v>
      </c>
      <c r="D3231" s="59" t="s">
        <v>186</v>
      </c>
      <c r="E3231" s="1">
        <f>IF(D3231=$I$18,$J$18,IF(D3231=$I$19,$J$19,IF(D3231=$I$20,$J$20,0)))</f>
        <v>3</v>
      </c>
    </row>
    <row r="3232" spans="2:7" x14ac:dyDescent="0.25">
      <c r="C3232" s="21" t="s">
        <v>183</v>
      </c>
      <c r="D3232" s="59" t="s">
        <v>186</v>
      </c>
      <c r="E3232" s="1">
        <f>IF(D3232=$I$18,$J$18,IF(D3232=$I$19,$J$19,IF(D3232=$I$20,$J$20,0)))</f>
        <v>3</v>
      </c>
    </row>
    <row r="3233" spans="3:6" x14ac:dyDescent="0.25">
      <c r="C3233" s="21" t="s">
        <v>185</v>
      </c>
      <c r="D3233" s="59" t="s">
        <v>180</v>
      </c>
      <c r="E3233" s="1">
        <f>IF(D3233=$I$18,$J$18,IF(D3233=$I$19,$J$19,IF(D3233=$I$20,$J$20,0)))</f>
        <v>1</v>
      </c>
    </row>
    <row r="3234" spans="3:6" x14ac:dyDescent="0.25">
      <c r="C3234" s="21" t="s">
        <v>189</v>
      </c>
      <c r="D3234" s="59" t="s">
        <v>180</v>
      </c>
      <c r="E3234" s="1">
        <f>IF(D3234=$I$18,$J$18,IF(D3234=$I$19,$J$19,IF(D3234=$I$20,$J$20,0)))</f>
        <v>1</v>
      </c>
    </row>
    <row r="3235" spans="3:6" x14ac:dyDescent="0.25">
      <c r="C3235" s="21" t="s">
        <v>192</v>
      </c>
      <c r="D3235" s="59" t="s">
        <v>226</v>
      </c>
      <c r="E3235" s="1">
        <f>IF(D3235=$I$30,$J$30,IF(D3235=$I$31,$J$31,IF(D3235=$I$32,$J$32,0)))</f>
        <v>5</v>
      </c>
    </row>
    <row r="3236" spans="3:6" x14ac:dyDescent="0.25">
      <c r="C3236" s="21" t="s">
        <v>194</v>
      </c>
      <c r="D3236" s="59" t="s">
        <v>195</v>
      </c>
      <c r="E3236" s="1">
        <f>IF(D3236=$L$30,$M$30,IF(D3236=$L$31,$M$31,IF(D3236=$L$32,$M$32,0)))</f>
        <v>1</v>
      </c>
    </row>
    <row r="3237" spans="3:6" x14ac:dyDescent="0.25">
      <c r="C3237" s="21" t="s">
        <v>198</v>
      </c>
      <c r="D3237" s="59" t="s">
        <v>195</v>
      </c>
      <c r="E3237" s="1">
        <f>IF(D3237=$L$30,$M$30,IF(D3237=$L$31,$M$31,IF(D3237=$L$32,$M$32,0)))</f>
        <v>1</v>
      </c>
    </row>
    <row r="3238" spans="3:6" x14ac:dyDescent="0.25">
      <c r="C3238" s="21" t="s">
        <v>200</v>
      </c>
      <c r="D3238" s="59" t="s">
        <v>201</v>
      </c>
      <c r="E3238" s="1">
        <f>IF(D3238=$I$23,$J$23,IF(D3238=$I$24,$J$24,IF(D3238=$I$25,$J$25,IF(D3238=$I$26,$J$26,IF(D3238=$I$27,$J$27,0)))))</f>
        <v>1</v>
      </c>
    </row>
    <row r="3239" spans="3:6" x14ac:dyDescent="0.25">
      <c r="C3239" s="21" t="s">
        <v>203</v>
      </c>
      <c r="D3239" s="59" t="s">
        <v>184</v>
      </c>
      <c r="E3239" s="1">
        <f>IF(D3239=$L$13,$M$13,IF(D3239=$L$14,$M$14,IF(D3239=$L$15,$M$15,0)))</f>
        <v>1</v>
      </c>
    </row>
    <row r="3240" spans="3:6" x14ac:dyDescent="0.25">
      <c r="C3240" s="21" t="s">
        <v>206</v>
      </c>
      <c r="D3240" s="59" t="s">
        <v>176</v>
      </c>
      <c r="E3240" s="1">
        <f>IF(D3240=$L$8,$M$8,IF(D3240=$L$9,$M$9,IF(D3240=$L$10,$M$10,0)))</f>
        <v>5</v>
      </c>
    </row>
    <row r="3241" spans="3:6" x14ac:dyDescent="0.25">
      <c r="C3241" s="21" t="s">
        <v>207</v>
      </c>
      <c r="D3241" s="59" t="s">
        <v>205</v>
      </c>
      <c r="E3241" s="1">
        <f>IF(D3241=$L$18,$M$18,IF(D3241=$L$19,$M$19,IF(D3241=$L$20,$M$20,0)))</f>
        <v>5</v>
      </c>
    </row>
    <row r="3242" spans="3:6" x14ac:dyDescent="0.25">
      <c r="C3242" s="21" t="s">
        <v>210</v>
      </c>
      <c r="D3242" s="59" t="s">
        <v>216</v>
      </c>
      <c r="E3242" s="1">
        <f>IF(D3242=$L$23,$M$23,IF(D3242=$L$24,$M$24,IF(D3242=$L$25,$M$25,0)))</f>
        <v>5</v>
      </c>
      <c r="F3242" s="1" t="s">
        <v>330</v>
      </c>
    </row>
    <row r="3245" spans="3:6" x14ac:dyDescent="0.25">
      <c r="E3245" s="39" t="s">
        <v>217</v>
      </c>
      <c r="F3245" s="1" t="s">
        <v>218</v>
      </c>
    </row>
    <row r="3246" spans="3:6" x14ac:dyDescent="0.25">
      <c r="C3246" s="26" t="s">
        <v>25</v>
      </c>
      <c r="D3246" s="161">
        <f>IF(AND(E3230=0,E3231=0,E3232=0,E3233=0,E3234=0),0,E3230*5*(AVERAGE(E3231:E3234)))</f>
        <v>30</v>
      </c>
      <c r="E3246" s="162">
        <f>IF(D3246=0,0,IF(D3246&lt;'Integration Inputs'!$D$76,'Integration Inputs'!$C$91*SUM('Integration Inputs'!$C$63:$H$63),IF(D3246&lt;'Integration Inputs'!$F$76,'Integration Inputs'!$D$91*SUM('Integration Inputs'!$C$63:$H$63),'Integration Inputs'!$E$91*SUM('Integration Inputs'!C$63:H$63))))</f>
        <v>12.651149969844976</v>
      </c>
      <c r="F3246" s="163">
        <f>E3246*D3259*D3260</f>
        <v>0</v>
      </c>
    </row>
    <row r="3247" spans="3:6" x14ac:dyDescent="0.25">
      <c r="C3247" s="1" t="s">
        <v>26</v>
      </c>
      <c r="D3247" s="164">
        <f>IF(AND(E3230=0,E3231=0,E3238=0),0,E3230*E3238*(AVERAGE(E3231:E3234)))</f>
        <v>6</v>
      </c>
      <c r="E3247" s="162">
        <f>IF(D3247=0,0,IF(D3247&lt;'Integration Inputs'!$D$77,'Integration Inputs'!$C$91*SUM('Integration Inputs'!$C$64:$H$64),IF(D3247&lt;'Integration Inputs'!$F$77,'Integration Inputs'!$D$91*SUM('Integration Inputs'!$C$64:$H$64),'Integration Inputs'!$E$91*SUM('Integration Inputs'!$C$64:$H$64))))</f>
        <v>3.2914642966260312</v>
      </c>
      <c r="F3247" s="162">
        <f>E3247*D3259*D3260</f>
        <v>0</v>
      </c>
    </row>
    <row r="3248" spans="3:6" x14ac:dyDescent="0.25">
      <c r="C3248" s="1" t="s">
        <v>27</v>
      </c>
      <c r="D3248" s="164">
        <f>IF(AND(E3229=0,E3231=0,E3232=0,E3233=0,E3234=0,E3235=0,,E3238=0),0,(AVERAGE(E3231:E3234)*((E3235+E3238)/2)*E3229))</f>
        <v>6</v>
      </c>
      <c r="E3248" s="162">
        <f>IF(D3248=0,0,IF(D3248&lt;'Integration Inputs'!$D$78,'Integration Inputs'!$C$91*SUM('Integration Inputs'!$C$65:$H$65),IF(D3248&lt;'Integration Inputs'!$F$78,'Integration Inputs'!$D$91*SUM('Integration Inputs'!$C$65:$H$65),'Integration Inputs'!$E$91*SUM('Integration Inputs'!$C$65:$H$65))))</f>
        <v>0.85186978454503848</v>
      </c>
      <c r="F3248" s="162">
        <f>E3248*D3259*D3260</f>
        <v>0</v>
      </c>
    </row>
    <row r="3249" spans="2:7" x14ac:dyDescent="0.25">
      <c r="C3249" s="1" t="s">
        <v>28</v>
      </c>
      <c r="D3249" s="164">
        <f>IF(E3237=0,0,E3237)</f>
        <v>1</v>
      </c>
      <c r="E3249" s="162">
        <f>IF(D3249=0,0,IF(D3249&lt;'Integration Inputs'!$D$79,'Integration Inputs'!$C$91*SUM('Integration Inputs'!$C$66:$H$66),IF(D3249&lt;'Integration Inputs'!$F$79,'Integration Inputs'!$D$91*SUM('Integration Inputs'!$C$66:$H$66),'Integration Inputs'!$E$91*SUM('Integration Inputs'!$C$66:$H$66))))</f>
        <v>0.97276634097392756</v>
      </c>
      <c r="F3249" s="162">
        <f>E3249*D3259*D3260</f>
        <v>0</v>
      </c>
    </row>
    <row r="3250" spans="2:7" x14ac:dyDescent="0.25">
      <c r="C3250" s="1" t="s">
        <v>29</v>
      </c>
      <c r="D3250" s="164">
        <f>IF(AND(E3240=0,E3236=0),0,E3240*E3236)</f>
        <v>5</v>
      </c>
      <c r="E3250" s="162">
        <f>IF(D3250=0,0,IF(D3250&lt;'Integration Inputs'!$D$80,'Integration Inputs'!$C$91*SUM('Integration Inputs'!$C$67:$H$67),IF(D3250&lt;'Integration Inputs'!$F$80,'Integration Inputs'!$D$91*SUM('Integration Inputs'!$C$67:$H$67),'Integration Inputs'!$E$91*SUM('Integration Inputs'!$C$67:$H$67))))</f>
        <v>0</v>
      </c>
      <c r="F3250" s="162">
        <f>E3250*D3259*D3260</f>
        <v>0</v>
      </c>
    </row>
    <row r="3251" spans="2:7" x14ac:dyDescent="0.25">
      <c r="C3251" s="1" t="s">
        <v>30</v>
      </c>
      <c r="D3251" s="164">
        <f>IF(AND(E3235=0,E3238=0,E3239=0),0,E3239*((E3235+E3238)/2)*3)</f>
        <v>9</v>
      </c>
      <c r="E3251" s="162">
        <f>IF(D3251=0,0,IF(D3251&lt;'Integration Inputs'!$D$81,'Integration Inputs'!$C$91*SUM('Integration Inputs'!$C$68:$H$68),IF(D3251&lt;'Integration Inputs'!$F$81,'Integration Inputs'!$D$91*SUM('Integration Inputs'!$C$68:$H$68),'Integration Inputs'!$E$91*SUM('Integration Inputs'!$C$68:$H$68))))</f>
        <v>0</v>
      </c>
      <c r="F3251" s="162">
        <f>E3251*D3259*D3260</f>
        <v>0</v>
      </c>
    </row>
    <row r="3252" spans="2:7" x14ac:dyDescent="0.25">
      <c r="C3252" s="1" t="s">
        <v>31</v>
      </c>
      <c r="D3252" s="164">
        <f>IF(AND(E3238=0,E3241=0),0,E3241*E3238*3)</f>
        <v>15</v>
      </c>
      <c r="E3252" s="162">
        <f>IF(D3252=0,0,IF(D3252&lt;'Integration Inputs'!$D$82,'Integration Inputs'!$C$91*SUM('Integration Inputs'!$C$69:$H$69),IF(D3252&lt;'Integration Inputs'!$F$82,'Integration Inputs'!$D$91*SUM('Integration Inputs'!$C$69:$H$69),'Integration Inputs'!$E$91*SUM('Integration Inputs'!$C$69:$H$69))))</f>
        <v>0</v>
      </c>
      <c r="F3252" s="162">
        <f>E3252*D3259*D3260</f>
        <v>0</v>
      </c>
    </row>
    <row r="3253" spans="2:7" x14ac:dyDescent="0.25">
      <c r="C3253" s="39" t="s">
        <v>32</v>
      </c>
      <c r="D3253" s="168">
        <f>IF(AND(E3238=0,E3242=0),0,(E3242*E3238*5))</f>
        <v>25</v>
      </c>
      <c r="E3253" s="169">
        <f>IF(D3253=0,0,IF(D3253&lt;'Integration Inputs'!$D$83,'Integration Inputs'!$C$91*SUM('Integration Inputs'!$C$70:$H$70),IF(D3253&lt;'Integration Inputs'!$F$83,'Integration Inputs'!$D$91*SUM('Integration Inputs'!$C$70:$H$70),'Integration Inputs'!$E$91*SUM('Integration Inputs'!$C$70:$H$70))))</f>
        <v>0</v>
      </c>
      <c r="F3253" s="169">
        <f>E3253*D3259*D3260</f>
        <v>0</v>
      </c>
    </row>
    <row r="3254" spans="2:7" x14ac:dyDescent="0.25">
      <c r="C3254" s="1" t="s">
        <v>40</v>
      </c>
      <c r="D3254" s="164">
        <f>SUM(D3246:D3247)</f>
        <v>36</v>
      </c>
      <c r="E3254" s="162">
        <f>SUM(E3246:E3247)</f>
        <v>15.942614266471008</v>
      </c>
      <c r="F3254" s="162">
        <f>SUM(F3246:F3247)</f>
        <v>0</v>
      </c>
    </row>
    <row r="3255" spans="2:7" x14ac:dyDescent="0.25">
      <c r="C3255" s="1" t="s">
        <v>41</v>
      </c>
      <c r="D3255" s="164">
        <f>SUM(D3248:D3249)</f>
        <v>7</v>
      </c>
      <c r="E3255" s="162">
        <f>SUM(E3248:E3249)</f>
        <v>1.824636125518966</v>
      </c>
      <c r="F3255" s="162">
        <f>SUM(F3248:F3249)</f>
        <v>0</v>
      </c>
    </row>
    <row r="3256" spans="2:7" x14ac:dyDescent="0.25">
      <c r="C3256" s="39" t="s">
        <v>42</v>
      </c>
      <c r="D3256" s="168">
        <f>SUM(D3250:D3253)</f>
        <v>54</v>
      </c>
      <c r="E3256" s="169">
        <f>SUM(E3250:E3253)</f>
        <v>0</v>
      </c>
      <c r="F3256" s="169">
        <f>SUM(F3250:F3253)</f>
        <v>0</v>
      </c>
    </row>
    <row r="3257" spans="2:7" x14ac:dyDescent="0.25">
      <c r="D3257" s="164"/>
      <c r="E3257" s="162">
        <f>SUM(E3246:E3253)</f>
        <v>17.767250391989972</v>
      </c>
      <c r="F3257" s="162">
        <f>SUM(F3246:F3253)</f>
        <v>0</v>
      </c>
    </row>
    <row r="3258" spans="2:7" ht="15.6" x14ac:dyDescent="0.3">
      <c r="C3258" s="171" t="s">
        <v>43</v>
      </c>
      <c r="D3258" s="172">
        <f>(AVERAGE(E3231:E3234)*((E3230*5)+(E3230*E3238))+((AVERAGE(E3231:E3234)*((E3235+E3238)/2)*E3229)+(E3237))+((E3240*E3236)+(E3239*((E3235+E3238)/2)*3)+(E3241*E3238*3)+(E3242*E3238*5)))/3</f>
        <v>32.333333333333336</v>
      </c>
    </row>
    <row r="3259" spans="2:7" ht="14.4" x14ac:dyDescent="0.3">
      <c r="C3259" s="21" t="s">
        <v>228</v>
      </c>
      <c r="D3259" s="179"/>
    </row>
    <row r="3260" spans="2:7" x14ac:dyDescent="0.25">
      <c r="C3260" s="21" t="s">
        <v>229</v>
      </c>
      <c r="D3260" s="185"/>
    </row>
    <row r="3261" spans="2:7" ht="15.6" x14ac:dyDescent="0.3">
      <c r="C3261" s="171" t="s">
        <v>230</v>
      </c>
      <c r="D3261" s="172">
        <f>D3258*D3259*D3260</f>
        <v>0</v>
      </c>
      <c r="E3261" s="176">
        <f>SUM(F3246:F3253)</f>
        <v>0</v>
      </c>
      <c r="F3261" s="25" t="s">
        <v>231</v>
      </c>
    </row>
    <row r="3263" spans="2:7" x14ac:dyDescent="0.25">
      <c r="B3263" s="1" t="str">
        <f>LEFT(B3226,2)+1&amp;")."</f>
        <v>89).</v>
      </c>
      <c r="C3263" s="149"/>
      <c r="D3263" s="149"/>
      <c r="E3263" s="149"/>
      <c r="F3263" s="149"/>
      <c r="G3263" s="149"/>
    </row>
    <row r="3264" spans="2:7" x14ac:dyDescent="0.25">
      <c r="C3264" s="152" t="s">
        <v>164</v>
      </c>
      <c r="D3264" s="152"/>
      <c r="E3264" s="153"/>
      <c r="F3264" s="153"/>
      <c r="G3264" s="153"/>
    </row>
    <row r="3265" spans="3:6" ht="17.399999999999999" x14ac:dyDescent="0.3">
      <c r="C3265" s="26" t="s">
        <v>170</v>
      </c>
      <c r="D3265" s="156" t="s">
        <v>432</v>
      </c>
      <c r="E3265" s="187" t="s">
        <v>433</v>
      </c>
    </row>
    <row r="3266" spans="3:6" x14ac:dyDescent="0.25">
      <c r="C3266" s="21" t="s">
        <v>174</v>
      </c>
      <c r="D3266" s="59" t="s">
        <v>168</v>
      </c>
      <c r="E3266" s="1">
        <f>IF(D3266=$I$8,$J$8,IF(D3266=$I$9,$J$9,IF(D3266=$I$10,$J$10,0)))</f>
        <v>1</v>
      </c>
      <c r="F3266" s="1" t="s">
        <v>434</v>
      </c>
    </row>
    <row r="3267" spans="3:6" x14ac:dyDescent="0.25">
      <c r="C3267" s="21" t="s">
        <v>177</v>
      </c>
      <c r="D3267" s="59" t="s">
        <v>178</v>
      </c>
      <c r="E3267" s="1">
        <f>IF(D3267=$I$13,$J$13,IF(D3267=$I$14,$J$14,IF(D3267=$I$15,$J$15,0)))</f>
        <v>1</v>
      </c>
    </row>
    <row r="3268" spans="3:6" x14ac:dyDescent="0.25">
      <c r="C3268" s="21" t="s">
        <v>179</v>
      </c>
      <c r="D3268" s="59" t="s">
        <v>204</v>
      </c>
      <c r="E3268" s="1">
        <f>IF(D3268=$I$18,$J$18,IF(D3268=$I$19,$J$19,IF(D3268=$I$20,$J$20,0)))</f>
        <v>5</v>
      </c>
    </row>
    <row r="3269" spans="3:6" x14ac:dyDescent="0.25">
      <c r="C3269" s="21" t="s">
        <v>183</v>
      </c>
      <c r="D3269" s="59" t="s">
        <v>204</v>
      </c>
      <c r="E3269" s="1">
        <f>IF(D3269=$I$18,$J$18,IF(D3269=$I$19,$J$19,IF(D3269=$I$20,$J$20,0)))</f>
        <v>5</v>
      </c>
    </row>
    <row r="3270" spans="3:6" x14ac:dyDescent="0.25">
      <c r="C3270" s="21" t="s">
        <v>185</v>
      </c>
      <c r="D3270" s="59" t="s">
        <v>186</v>
      </c>
      <c r="E3270" s="1">
        <f>IF(D3270=$I$18,$J$18,IF(D3270=$I$19,$J$19,IF(D3270=$I$20,$J$20,0)))</f>
        <v>3</v>
      </c>
    </row>
    <row r="3271" spans="3:6" x14ac:dyDescent="0.25">
      <c r="C3271" s="21" t="s">
        <v>189</v>
      </c>
      <c r="D3271" s="59" t="s">
        <v>180</v>
      </c>
      <c r="E3271" s="1">
        <f>IF(D3271=$I$18,$J$18,IF(D3271=$I$19,$J$19,IF(D3271=$I$20,$J$20,0)))</f>
        <v>1</v>
      </c>
    </row>
    <row r="3272" spans="3:6" x14ac:dyDescent="0.25">
      <c r="C3272" s="21" t="s">
        <v>192</v>
      </c>
      <c r="D3272" s="59" t="s">
        <v>226</v>
      </c>
      <c r="E3272" s="1">
        <f>IF(D3272=$I$30,$J$30,IF(D3272=$I$31,$J$31,IF(D3272=$I$32,$J$32,0)))</f>
        <v>5</v>
      </c>
    </row>
    <row r="3273" spans="3:6" x14ac:dyDescent="0.25">
      <c r="C3273" s="21" t="s">
        <v>194</v>
      </c>
      <c r="D3273" s="59" t="s">
        <v>195</v>
      </c>
      <c r="E3273" s="1">
        <f>IF(D3273=$L$30,$M$30,IF(D3273=$L$31,$M$31,IF(D3273=$L$32,$M$32,0)))</f>
        <v>1</v>
      </c>
      <c r="F3273" s="1" t="s">
        <v>338</v>
      </c>
    </row>
    <row r="3274" spans="3:6" x14ac:dyDescent="0.25">
      <c r="C3274" s="21" t="s">
        <v>198</v>
      </c>
      <c r="D3274" s="59" t="s">
        <v>195</v>
      </c>
      <c r="E3274" s="1">
        <f>IF(D3274=$L$30,$M$30,IF(D3274=$L$31,$M$31,IF(D3274=$L$32,$M$32,0)))</f>
        <v>1</v>
      </c>
    </row>
    <row r="3275" spans="3:6" x14ac:dyDescent="0.25">
      <c r="C3275" s="21" t="s">
        <v>200</v>
      </c>
      <c r="D3275" s="59" t="s">
        <v>201</v>
      </c>
      <c r="E3275" s="1">
        <f>IF(D3275=$I$23,$J$23,IF(D3275=$I$24,$J$24,IF(D3275=$I$25,$J$25,IF(D3275=$I$26,$J$26,IF(D3275=$I$27,$J$27,0)))))</f>
        <v>1</v>
      </c>
    </row>
    <row r="3276" spans="3:6" x14ac:dyDescent="0.25">
      <c r="C3276" s="21" t="s">
        <v>203</v>
      </c>
      <c r="D3276" s="59" t="s">
        <v>184</v>
      </c>
      <c r="E3276" s="1">
        <f>IF(D3276=$L$13,$M$13,IF(D3276=$L$14,$M$14,IF(D3276=$L$15,$M$15,0)))</f>
        <v>1</v>
      </c>
    </row>
    <row r="3277" spans="3:6" x14ac:dyDescent="0.25">
      <c r="C3277" s="21" t="s">
        <v>206</v>
      </c>
      <c r="D3277" s="59" t="s">
        <v>173</v>
      </c>
      <c r="E3277" s="1">
        <f>IF(D3277=$L$8,$M$8,IF(D3277=$L$9,$M$9,IF(D3277=$L$10,$M$10,0)))</f>
        <v>3</v>
      </c>
    </row>
    <row r="3278" spans="3:6" x14ac:dyDescent="0.25">
      <c r="C3278" s="21" t="s">
        <v>207</v>
      </c>
      <c r="D3278" s="59" t="s">
        <v>202</v>
      </c>
      <c r="E3278" s="1">
        <f>IF(D3278=$L$18,$M$18,IF(D3278=$L$19,$M$19,IF(D3278=$L$20,$M$20,0)))</f>
        <v>3</v>
      </c>
    </row>
    <row r="3279" spans="3:6" x14ac:dyDescent="0.25">
      <c r="C3279" s="21" t="s">
        <v>210</v>
      </c>
      <c r="D3279" s="59" t="s">
        <v>216</v>
      </c>
      <c r="E3279" s="1">
        <f>IF(D3279=$L$23,$M$23,IF(D3279=$L$24,$M$24,IF(D3279=$L$25,$M$25,0)))</f>
        <v>5</v>
      </c>
      <c r="F3279" s="1">
        <f>(240/ 0.0145)</f>
        <v>16551.724137931033</v>
      </c>
    </row>
    <row r="3282" spans="3:6" x14ac:dyDescent="0.25">
      <c r="E3282" s="39" t="s">
        <v>217</v>
      </c>
      <c r="F3282" s="1" t="s">
        <v>218</v>
      </c>
    </row>
    <row r="3283" spans="3:6" x14ac:dyDescent="0.25">
      <c r="C3283" s="26" t="s">
        <v>25</v>
      </c>
      <c r="D3283" s="161">
        <f>IF(AND(E3267=0,E3268=0,E3269=0,E3270=0,E3271=0),0,E3267*5*(AVERAGE(E3268:E3271)))</f>
        <v>17.5</v>
      </c>
      <c r="E3283" s="162">
        <f>IF(D3283=0,0,IF(D3283&lt;'Integration Inputs'!$D$76,'Integration Inputs'!$C$91*SUM('Integration Inputs'!$C$63:$H$63),IF(D3283&lt;'Integration Inputs'!$F$76,'Integration Inputs'!$D$91*SUM('Integration Inputs'!$C$63:$H$63),'Integration Inputs'!$E$91*SUM('Integration Inputs'!C$63:H$63))))</f>
        <v>12.651149969844976</v>
      </c>
      <c r="F3283" s="163">
        <f>E3283*D3296*D3297</f>
        <v>0</v>
      </c>
    </row>
    <row r="3284" spans="3:6" x14ac:dyDescent="0.25">
      <c r="C3284" s="1" t="s">
        <v>26</v>
      </c>
      <c r="D3284" s="164">
        <f>IF(AND(E3267=0,E3268=0,E3275=0),0,E3267*E3275*(AVERAGE(E3268:E3271)))</f>
        <v>3.5</v>
      </c>
      <c r="E3284" s="162">
        <f>IF(D3284=0,0,IF(D3284&lt;'Integration Inputs'!$D$77,'Integration Inputs'!$C$91*SUM('Integration Inputs'!$C$64:$H$64),IF(D3284&lt;'Integration Inputs'!$F$77,'Integration Inputs'!$D$91*SUM('Integration Inputs'!$C$64:$H$64),'Integration Inputs'!$E$91*SUM('Integration Inputs'!$C$64:$H$64))))</f>
        <v>3.2914642966260312</v>
      </c>
      <c r="F3284" s="162">
        <f>E3284*D3296*D3297</f>
        <v>0</v>
      </c>
    </row>
    <row r="3285" spans="3:6" x14ac:dyDescent="0.25">
      <c r="C3285" s="1" t="s">
        <v>27</v>
      </c>
      <c r="D3285" s="164">
        <f>IF(AND(E3266=0,E3268=0,E3269=0,E3270=0,E3271=0,E3272=0,,E3275=0),0,(AVERAGE(E3268:E3271)*((E3272+E3275)/2)*E3266))</f>
        <v>10.5</v>
      </c>
      <c r="E3285" s="162">
        <f>IF(D3285=0,0,IF(D3285&lt;'Integration Inputs'!$D$78,'Integration Inputs'!$C$91*SUM('Integration Inputs'!$C$65:$H$65),IF(D3285&lt;'Integration Inputs'!$F$78,'Integration Inputs'!$D$91*SUM('Integration Inputs'!$C$65:$H$65),'Integration Inputs'!$E$91*SUM('Integration Inputs'!$C$65:$H$65))))</f>
        <v>0.85186978454503848</v>
      </c>
      <c r="F3285" s="162">
        <f>E3285*D3296*D3297</f>
        <v>0</v>
      </c>
    </row>
    <row r="3286" spans="3:6" x14ac:dyDescent="0.25">
      <c r="C3286" s="1" t="s">
        <v>28</v>
      </c>
      <c r="D3286" s="164">
        <f>IF(E3274=0,0,E3274)</f>
        <v>1</v>
      </c>
      <c r="E3286" s="162">
        <f>IF(D3286=0,0,IF(D3286&lt;'Integration Inputs'!$D$79,'Integration Inputs'!$C$91*SUM('Integration Inputs'!$C$66:$H$66),IF(D3286&lt;'Integration Inputs'!$F$79,'Integration Inputs'!$D$91*SUM('Integration Inputs'!$C$66:$H$66),'Integration Inputs'!$E$91*SUM('Integration Inputs'!$C$66:$H$66))))</f>
        <v>0.97276634097392756</v>
      </c>
      <c r="F3286" s="162">
        <f>E3286*D3296*D3297</f>
        <v>0</v>
      </c>
    </row>
    <row r="3287" spans="3:6" x14ac:dyDescent="0.25">
      <c r="C3287" s="1" t="s">
        <v>29</v>
      </c>
      <c r="D3287" s="164">
        <f>IF(AND(E3277=0,E3273=0),0,E3277*E3273)</f>
        <v>3</v>
      </c>
      <c r="E3287" s="162">
        <f>IF(D3287=0,0,IF(D3287&lt;'Integration Inputs'!$D$80,'Integration Inputs'!$C$91*SUM('Integration Inputs'!$C$67:$H$67),IF(D3287&lt;'Integration Inputs'!$F$80,'Integration Inputs'!$D$91*SUM('Integration Inputs'!$C$67:$H$67),'Integration Inputs'!$E$91*SUM('Integration Inputs'!$C$67:$H$67))))</f>
        <v>0</v>
      </c>
      <c r="F3287" s="162">
        <f>E3287*D3296*D3297</f>
        <v>0</v>
      </c>
    </row>
    <row r="3288" spans="3:6" x14ac:dyDescent="0.25">
      <c r="C3288" s="1" t="s">
        <v>30</v>
      </c>
      <c r="D3288" s="164">
        <f>IF(AND(E3272=0,E3275=0,E3276=0),0,E3276*((E3272+E3275)/2)*3)</f>
        <v>9</v>
      </c>
      <c r="E3288" s="162">
        <f>IF(D3288=0,0,IF(D3288&lt;'Integration Inputs'!$D$81,'Integration Inputs'!$C$91*SUM('Integration Inputs'!$C$68:$H$68),IF(D3288&lt;'Integration Inputs'!$F$81,'Integration Inputs'!$D$91*SUM('Integration Inputs'!$C$68:$H$68),'Integration Inputs'!$E$91*SUM('Integration Inputs'!$C$68:$H$68))))</f>
        <v>0</v>
      </c>
      <c r="F3288" s="162">
        <f>E3288*D3296*D3297</f>
        <v>0</v>
      </c>
    </row>
    <row r="3289" spans="3:6" x14ac:dyDescent="0.25">
      <c r="C3289" s="1" t="s">
        <v>31</v>
      </c>
      <c r="D3289" s="164">
        <f>IF(AND(E3275=0,E3278=0),0,E3278*E3275*3)</f>
        <v>9</v>
      </c>
      <c r="E3289" s="162">
        <f>IF(D3289=0,0,IF(D3289&lt;'Integration Inputs'!$D$82,'Integration Inputs'!$C$91*SUM('Integration Inputs'!$C$69:$H$69),IF(D3289&lt;'Integration Inputs'!$F$82,'Integration Inputs'!$D$91*SUM('Integration Inputs'!$C$69:$H$69),'Integration Inputs'!$E$91*SUM('Integration Inputs'!$C$69:$H$69))))</f>
        <v>0</v>
      </c>
      <c r="F3289" s="162">
        <f>E3289*D3296*D3297</f>
        <v>0</v>
      </c>
    </row>
    <row r="3290" spans="3:6" x14ac:dyDescent="0.25">
      <c r="C3290" s="39" t="s">
        <v>32</v>
      </c>
      <c r="D3290" s="168">
        <f>IF(AND(E3275=0,E3279=0),0,(E3279*E3275*5))</f>
        <v>25</v>
      </c>
      <c r="E3290" s="169">
        <f>IF(D3290=0,0,IF(D3290&lt;'Integration Inputs'!$D$83,'Integration Inputs'!$C$91*SUM('Integration Inputs'!$C$70:$H$70),IF(D3290&lt;'Integration Inputs'!$F$83,'Integration Inputs'!$D$91*SUM('Integration Inputs'!$C$70:$H$70),'Integration Inputs'!$E$91*SUM('Integration Inputs'!$C$70:$H$70))))</f>
        <v>0</v>
      </c>
      <c r="F3290" s="169">
        <f>E3290*D3296*D3297</f>
        <v>0</v>
      </c>
    </row>
    <row r="3291" spans="3:6" x14ac:dyDescent="0.25">
      <c r="C3291" s="1" t="s">
        <v>40</v>
      </c>
      <c r="D3291" s="164">
        <f>SUM(D3283:D3284)</f>
        <v>21</v>
      </c>
      <c r="E3291" s="162">
        <f>SUM(E3283:E3284)</f>
        <v>15.942614266471008</v>
      </c>
      <c r="F3291" s="162">
        <f>SUM(F3283:F3284)</f>
        <v>0</v>
      </c>
    </row>
    <row r="3292" spans="3:6" x14ac:dyDescent="0.25">
      <c r="C3292" s="1" t="s">
        <v>41</v>
      </c>
      <c r="D3292" s="164">
        <f>SUM(D3285:D3286)</f>
        <v>11.5</v>
      </c>
      <c r="E3292" s="162">
        <f>SUM(E3285:E3286)</f>
        <v>1.824636125518966</v>
      </c>
      <c r="F3292" s="162">
        <f>SUM(F3285:F3286)</f>
        <v>0</v>
      </c>
    </row>
    <row r="3293" spans="3:6" x14ac:dyDescent="0.25">
      <c r="C3293" s="39" t="s">
        <v>42</v>
      </c>
      <c r="D3293" s="168">
        <f>SUM(D3287:D3290)</f>
        <v>46</v>
      </c>
      <c r="E3293" s="169">
        <f>SUM(E3287:E3290)</f>
        <v>0</v>
      </c>
      <c r="F3293" s="169">
        <f>SUM(F3287:F3290)</f>
        <v>0</v>
      </c>
    </row>
    <row r="3294" spans="3:6" x14ac:dyDescent="0.25">
      <c r="D3294" s="164"/>
      <c r="E3294" s="162">
        <f>SUM(E3283:E3290)</f>
        <v>17.767250391989972</v>
      </c>
      <c r="F3294" s="162">
        <f>SUM(F3283:F3290)</f>
        <v>0</v>
      </c>
    </row>
    <row r="3295" spans="3:6" ht="15.6" x14ac:dyDescent="0.3">
      <c r="C3295" s="171" t="s">
        <v>43</v>
      </c>
      <c r="D3295" s="172">
        <f>(AVERAGE(E3268:E3271)*((E3267*5)+(E3267*E3275))+((AVERAGE(E3268:E3271)*((E3272+E3275)/2)*E3266)+(E3274))+((E3277*E3273)+(E3276*((E3272+E3275)/2)*3)+(E3278*E3275*3)+(E3279*E3275*5)))/3</f>
        <v>26.166666666666668</v>
      </c>
    </row>
    <row r="3296" spans="3:6" ht="14.4" x14ac:dyDescent="0.3">
      <c r="C3296" s="21" t="s">
        <v>228</v>
      </c>
      <c r="D3296" s="179"/>
    </row>
    <row r="3297" spans="2:7" x14ac:dyDescent="0.25">
      <c r="C3297" s="21" t="s">
        <v>229</v>
      </c>
      <c r="D3297" s="185"/>
    </row>
    <row r="3298" spans="2:7" ht="15.6" x14ac:dyDescent="0.3">
      <c r="C3298" s="171" t="s">
        <v>230</v>
      </c>
      <c r="D3298" s="172">
        <f>D3295*D3296*D3297</f>
        <v>0</v>
      </c>
      <c r="E3298" s="176">
        <f>SUM(F3283:F3290)</f>
        <v>0</v>
      </c>
      <c r="F3298" s="25" t="s">
        <v>231</v>
      </c>
    </row>
    <row r="3300" spans="2:7" x14ac:dyDescent="0.25">
      <c r="B3300" s="1" t="str">
        <f>LEFT(B3263,2)+1&amp;")."</f>
        <v>90).</v>
      </c>
      <c r="C3300" s="149"/>
      <c r="D3300" s="149"/>
      <c r="E3300" s="149"/>
      <c r="F3300" s="149"/>
      <c r="G3300" s="149"/>
    </row>
    <row r="3301" spans="2:7" x14ac:dyDescent="0.25">
      <c r="C3301" s="152" t="s">
        <v>164</v>
      </c>
      <c r="D3301" s="152"/>
      <c r="E3301" s="153"/>
      <c r="F3301" s="153"/>
      <c r="G3301" s="153"/>
    </row>
    <row r="3302" spans="2:7" ht="17.399999999999999" x14ac:dyDescent="0.3">
      <c r="C3302" s="26" t="s">
        <v>170</v>
      </c>
      <c r="D3302" s="156" t="s">
        <v>435</v>
      </c>
      <c r="E3302" s="187" t="s">
        <v>436</v>
      </c>
    </row>
    <row r="3303" spans="2:7" x14ac:dyDescent="0.25">
      <c r="C3303" s="21" t="s">
        <v>174</v>
      </c>
      <c r="D3303" s="59" t="s">
        <v>175</v>
      </c>
      <c r="E3303" s="1">
        <f>IF(D3303=$I$8,$J$8,IF(D3303=$I$9,$J$9,IF(D3303=$I$10,$J$10,0)))</f>
        <v>3</v>
      </c>
    </row>
    <row r="3304" spans="2:7" x14ac:dyDescent="0.25">
      <c r="C3304" s="21" t="s">
        <v>177</v>
      </c>
      <c r="D3304" s="59" t="s">
        <v>187</v>
      </c>
      <c r="E3304" s="1">
        <f>IF(D3304=$I$13,$J$13,IF(D3304=$I$14,$J$14,IF(D3304=$I$15,$J$15,0)))</f>
        <v>3</v>
      </c>
    </row>
    <row r="3305" spans="2:7" x14ac:dyDescent="0.25">
      <c r="C3305" s="21" t="s">
        <v>179</v>
      </c>
      <c r="D3305" s="59" t="s">
        <v>186</v>
      </c>
      <c r="E3305" s="1">
        <f>IF(D3305=$I$18,$J$18,IF(D3305=$I$19,$J$19,IF(D3305=$I$20,$J$20,0)))</f>
        <v>3</v>
      </c>
    </row>
    <row r="3306" spans="2:7" x14ac:dyDescent="0.25">
      <c r="C3306" s="21" t="s">
        <v>183</v>
      </c>
      <c r="D3306" s="59" t="s">
        <v>186</v>
      </c>
      <c r="E3306" s="1">
        <f>IF(D3306=$I$18,$J$18,IF(D3306=$I$19,$J$19,IF(D3306=$I$20,$J$20,0)))</f>
        <v>3</v>
      </c>
    </row>
    <row r="3307" spans="2:7" x14ac:dyDescent="0.25">
      <c r="C3307" s="21" t="s">
        <v>185</v>
      </c>
      <c r="D3307" s="59" t="s">
        <v>186</v>
      </c>
      <c r="E3307" s="1">
        <f>IF(D3307=$I$18,$J$18,IF(D3307=$I$19,$J$19,IF(D3307=$I$20,$J$20,0)))</f>
        <v>3</v>
      </c>
    </row>
    <row r="3308" spans="2:7" x14ac:dyDescent="0.25">
      <c r="C3308" s="21" t="s">
        <v>189</v>
      </c>
      <c r="D3308" s="59" t="s">
        <v>180</v>
      </c>
      <c r="E3308" s="1">
        <f>IF(D3308=$I$18,$J$18,IF(D3308=$I$19,$J$19,IF(D3308=$I$20,$J$20,0)))</f>
        <v>1</v>
      </c>
    </row>
    <row r="3309" spans="2:7" x14ac:dyDescent="0.25">
      <c r="C3309" s="21" t="s">
        <v>192</v>
      </c>
      <c r="D3309" s="59" t="s">
        <v>193</v>
      </c>
      <c r="E3309" s="1">
        <f>IF(D3309=$I$30,$J$30,IF(D3309=$I$31,$J$31,IF(D3309=$I$32,$J$32,0)))</f>
        <v>1</v>
      </c>
    </row>
    <row r="3310" spans="2:7" x14ac:dyDescent="0.25">
      <c r="C3310" s="21" t="s">
        <v>194</v>
      </c>
      <c r="D3310" s="59" t="s">
        <v>225</v>
      </c>
      <c r="E3310" s="1">
        <f>IF(D3310=$L$30,$M$30,IF(D3310=$L$31,$M$31,IF(D3310=$L$32,$M$32,0)))</f>
        <v>3</v>
      </c>
    </row>
    <row r="3311" spans="2:7" x14ac:dyDescent="0.25">
      <c r="C3311" s="21" t="s">
        <v>198</v>
      </c>
      <c r="D3311" s="59" t="s">
        <v>195</v>
      </c>
      <c r="E3311" s="1">
        <f>IF(D3311=$L$30,$M$30,IF(D3311=$L$31,$M$31,IF(D3311=$L$32,$M$32,0)))</f>
        <v>1</v>
      </c>
    </row>
    <row r="3312" spans="2:7" x14ac:dyDescent="0.25">
      <c r="C3312" s="21" t="s">
        <v>200</v>
      </c>
      <c r="D3312" s="59" t="s">
        <v>201</v>
      </c>
      <c r="E3312" s="1">
        <f>IF(D3312=$I$23,$J$23,IF(D3312=$I$24,$J$24,IF(D3312=$I$25,$J$25,IF(D3312=$I$26,$J$26,IF(D3312=$I$27,$J$27,0)))))</f>
        <v>1</v>
      </c>
    </row>
    <row r="3313" spans="3:6" x14ac:dyDescent="0.25">
      <c r="C3313" s="21" t="s">
        <v>203</v>
      </c>
      <c r="D3313" s="59" t="s">
        <v>188</v>
      </c>
      <c r="E3313" s="1">
        <f>IF(D3313=$L$13,$M$13,IF(D3313=$L$14,$M$14,IF(D3313=$L$15,$M$15,0)))</f>
        <v>3</v>
      </c>
    </row>
    <row r="3314" spans="3:6" x14ac:dyDescent="0.25">
      <c r="C3314" s="21" t="s">
        <v>206</v>
      </c>
      <c r="D3314" s="59" t="s">
        <v>173</v>
      </c>
      <c r="E3314" s="1">
        <f>IF(D3314=$L$8,$M$8,IF(D3314=$L$9,$M$9,IF(D3314=$L$10,$M$10,0)))</f>
        <v>3</v>
      </c>
    </row>
    <row r="3315" spans="3:6" x14ac:dyDescent="0.25">
      <c r="C3315" s="21" t="s">
        <v>207</v>
      </c>
      <c r="D3315" s="59" t="s">
        <v>199</v>
      </c>
      <c r="E3315" s="1">
        <f>IF(D3315=$L$18,$M$18,IF(D3315=$L$19,$M$19,IF(D3315=$L$20,$M$20,0)))</f>
        <v>1</v>
      </c>
    </row>
    <row r="3316" spans="3:6" x14ac:dyDescent="0.25">
      <c r="C3316" s="21" t="s">
        <v>210</v>
      </c>
      <c r="D3316" s="59" t="s">
        <v>213</v>
      </c>
      <c r="E3316" s="1">
        <f>IF(D3316=$L$23,$M$23,IF(D3316=$L$24,$M$24,IF(D3316=$L$25,$M$25,0)))</f>
        <v>1</v>
      </c>
      <c r="F3316" s="1" t="s">
        <v>330</v>
      </c>
    </row>
    <row r="3319" spans="3:6" x14ac:dyDescent="0.25">
      <c r="E3319" s="39" t="s">
        <v>217</v>
      </c>
      <c r="F3319" s="1" t="s">
        <v>218</v>
      </c>
    </row>
    <row r="3320" spans="3:6" x14ac:dyDescent="0.25">
      <c r="C3320" s="26" t="s">
        <v>25</v>
      </c>
      <c r="D3320" s="161">
        <f>IF(AND(E3304=0,E3305=0,E3306=0,E3307=0,E3308=0),0,E3304*5*(AVERAGE(E3305:E3308)))</f>
        <v>37.5</v>
      </c>
      <c r="E3320" s="162">
        <f>IF(D3320=0,0,IF(D3320&lt;'Integration Inputs'!$D$76,'Integration Inputs'!$C$91*SUM('Integration Inputs'!$C$63:$H$63),IF(D3320&lt;'Integration Inputs'!$F$76,'Integration Inputs'!$D$91*SUM('Integration Inputs'!$C$63:$H$63),'Integration Inputs'!$E$91*SUM('Integration Inputs'!C$63:H$63))))</f>
        <v>12.651149969844976</v>
      </c>
      <c r="F3320" s="163">
        <f>E3320*D3333*D3334</f>
        <v>0</v>
      </c>
    </row>
    <row r="3321" spans="3:6" x14ac:dyDescent="0.25">
      <c r="C3321" s="1" t="s">
        <v>26</v>
      </c>
      <c r="D3321" s="164">
        <f>IF(AND(E3304=0,E3305=0,E3312=0),0,E3304*E3312*(AVERAGE(E3305:E3308)))</f>
        <v>7.5</v>
      </c>
      <c r="E3321" s="162">
        <f>IF(D3321=0,0,IF(D3321&lt;'Integration Inputs'!$D$77,'Integration Inputs'!$C$91*SUM('Integration Inputs'!$C$64:$H$64),IF(D3321&lt;'Integration Inputs'!$F$77,'Integration Inputs'!$D$91*SUM('Integration Inputs'!$C$64:$H$64),'Integration Inputs'!$E$91*SUM('Integration Inputs'!$C$64:$H$64))))</f>
        <v>3.2914642966260312</v>
      </c>
      <c r="F3321" s="162">
        <f>E3321*D3333*D3334</f>
        <v>0</v>
      </c>
    </row>
    <row r="3322" spans="3:6" x14ac:dyDescent="0.25">
      <c r="C3322" s="1" t="s">
        <v>27</v>
      </c>
      <c r="D3322" s="164">
        <f>IF(AND(E3303=0,E3305=0,E3306=0,E3307=0,E3308=0,E3309=0,,E3312=0),0,(AVERAGE(E3305:E3308)*((E3309+E3312)/2)*E3303))</f>
        <v>7.5</v>
      </c>
      <c r="E3322" s="162">
        <f>IF(D3322=0,0,IF(D3322&lt;'Integration Inputs'!$D$78,'Integration Inputs'!$C$91*SUM('Integration Inputs'!$C$65:$H$65),IF(D3322&lt;'Integration Inputs'!$F$78,'Integration Inputs'!$D$91*SUM('Integration Inputs'!$C$65:$H$65),'Integration Inputs'!$E$91*SUM('Integration Inputs'!$C$65:$H$65))))</f>
        <v>0.85186978454503848</v>
      </c>
      <c r="F3322" s="162">
        <f>E3322*D3333*D3334</f>
        <v>0</v>
      </c>
    </row>
    <row r="3323" spans="3:6" x14ac:dyDescent="0.25">
      <c r="C3323" s="1" t="s">
        <v>28</v>
      </c>
      <c r="D3323" s="164">
        <f>IF(E3311=0,0,E3311)</f>
        <v>1</v>
      </c>
      <c r="E3323" s="162">
        <f>IF(D3323=0,0,IF(D3323&lt;'Integration Inputs'!$D$79,'Integration Inputs'!$C$91*SUM('Integration Inputs'!$C$66:$H$66),IF(D3323&lt;'Integration Inputs'!$F$79,'Integration Inputs'!$D$91*SUM('Integration Inputs'!$C$66:$H$66),'Integration Inputs'!$E$91*SUM('Integration Inputs'!$C$66:$H$66))))</f>
        <v>0.97276634097392756</v>
      </c>
      <c r="F3323" s="162">
        <f>E3323*D3333*D3334</f>
        <v>0</v>
      </c>
    </row>
    <row r="3324" spans="3:6" x14ac:dyDescent="0.25">
      <c r="C3324" s="1" t="s">
        <v>29</v>
      </c>
      <c r="D3324" s="164">
        <f>IF(AND(E3314=0,E3310=0),0,E3314*E3310)</f>
        <v>9</v>
      </c>
      <c r="E3324" s="162">
        <f>IF(D3324=0,0,IF(D3324&lt;'Integration Inputs'!$D$80,'Integration Inputs'!$C$91*SUM('Integration Inputs'!$C$67:$H$67),IF(D3324&lt;'Integration Inputs'!$F$80,'Integration Inputs'!$D$91*SUM('Integration Inputs'!$C$67:$H$67),'Integration Inputs'!$E$91*SUM('Integration Inputs'!$C$67:$H$67))))</f>
        <v>0</v>
      </c>
      <c r="F3324" s="162">
        <f>E3324*D3333*D3334</f>
        <v>0</v>
      </c>
    </row>
    <row r="3325" spans="3:6" x14ac:dyDescent="0.25">
      <c r="C3325" s="1" t="s">
        <v>30</v>
      </c>
      <c r="D3325" s="164">
        <f>IF(AND(E3309=0,E3312=0,E3313=0),0,E3313*((E3309+E3312)/2)*3)</f>
        <v>9</v>
      </c>
      <c r="E3325" s="162">
        <f>IF(D3325=0,0,IF(D3325&lt;'Integration Inputs'!$D$81,'Integration Inputs'!$C$91*SUM('Integration Inputs'!$C$68:$H$68),IF(D3325&lt;'Integration Inputs'!$F$81,'Integration Inputs'!$D$91*SUM('Integration Inputs'!$C$68:$H$68),'Integration Inputs'!$E$91*SUM('Integration Inputs'!$C$68:$H$68))))</f>
        <v>0</v>
      </c>
      <c r="F3325" s="162">
        <f>E3325*D3333*D3334</f>
        <v>0</v>
      </c>
    </row>
    <row r="3326" spans="3:6" x14ac:dyDescent="0.25">
      <c r="C3326" s="1" t="s">
        <v>31</v>
      </c>
      <c r="D3326" s="164">
        <f>IF(AND(E3312=0,E3315=0),0,E3315*E3312*3)</f>
        <v>3</v>
      </c>
      <c r="E3326" s="162">
        <f>IF(D3326=0,0,IF(D3326&lt;'Integration Inputs'!$D$82,'Integration Inputs'!$C$91*SUM('Integration Inputs'!$C$69:$H$69),IF(D3326&lt;'Integration Inputs'!$F$82,'Integration Inputs'!$D$91*SUM('Integration Inputs'!$C$69:$H$69),'Integration Inputs'!$E$91*SUM('Integration Inputs'!$C$69:$H$69))))</f>
        <v>0</v>
      </c>
      <c r="F3326" s="162">
        <f>E3326*D3333*D3334</f>
        <v>0</v>
      </c>
    </row>
    <row r="3327" spans="3:6" x14ac:dyDescent="0.25">
      <c r="C3327" s="39" t="s">
        <v>32</v>
      </c>
      <c r="D3327" s="168">
        <f>IF(AND(E3312=0,E3316=0),0,(E3316*E3312*5))</f>
        <v>5</v>
      </c>
      <c r="E3327" s="169">
        <f>IF(D3327=0,0,IF(D3327&lt;'Integration Inputs'!$D$83,'Integration Inputs'!$C$91*SUM('Integration Inputs'!$C$70:$H$70),IF(D3327&lt;'Integration Inputs'!$F$83,'Integration Inputs'!$D$91*SUM('Integration Inputs'!$C$70:$H$70),'Integration Inputs'!$E$91*SUM('Integration Inputs'!$C$70:$H$70))))</f>
        <v>0</v>
      </c>
      <c r="F3327" s="169">
        <f>E3327*D3333*D3334</f>
        <v>0</v>
      </c>
    </row>
    <row r="3328" spans="3:6" x14ac:dyDescent="0.25">
      <c r="C3328" s="1" t="s">
        <v>40</v>
      </c>
      <c r="D3328" s="164">
        <f>SUM(D3320:D3321)</f>
        <v>45</v>
      </c>
      <c r="E3328" s="162">
        <f>SUM(E3320:E3321)</f>
        <v>15.942614266471008</v>
      </c>
      <c r="F3328" s="162">
        <f>SUM(F3320:F3321)</f>
        <v>0</v>
      </c>
    </row>
    <row r="3329" spans="2:7" x14ac:dyDescent="0.25">
      <c r="C3329" s="1" t="s">
        <v>41</v>
      </c>
      <c r="D3329" s="164">
        <f>SUM(D3322:D3323)</f>
        <v>8.5</v>
      </c>
      <c r="E3329" s="162">
        <f>SUM(E3322:E3323)</f>
        <v>1.824636125518966</v>
      </c>
      <c r="F3329" s="162">
        <f>SUM(F3322:F3323)</f>
        <v>0</v>
      </c>
    </row>
    <row r="3330" spans="2:7" x14ac:dyDescent="0.25">
      <c r="C3330" s="39" t="s">
        <v>42</v>
      </c>
      <c r="D3330" s="168">
        <f>SUM(D3324:D3327)</f>
        <v>26</v>
      </c>
      <c r="E3330" s="169">
        <f>SUM(E3324:E3327)</f>
        <v>0</v>
      </c>
      <c r="F3330" s="169">
        <f>SUM(F3324:F3327)</f>
        <v>0</v>
      </c>
    </row>
    <row r="3331" spans="2:7" x14ac:dyDescent="0.25">
      <c r="D3331" s="164"/>
      <c r="E3331" s="162">
        <f>SUM(E3320:E3327)</f>
        <v>17.767250391989972</v>
      </c>
      <c r="F3331" s="162">
        <f>SUM(F3320:F3327)</f>
        <v>0</v>
      </c>
    </row>
    <row r="3332" spans="2:7" ht="15.6" x14ac:dyDescent="0.3">
      <c r="C3332" s="171" t="s">
        <v>43</v>
      </c>
      <c r="D3332" s="172">
        <f>(AVERAGE(E3305:E3308)*((E3304*5)+(E3304*E3312))+((AVERAGE(E3305:E3308)*((E3309+E3312)/2)*E3303)+(E3311))+((E3314*E3310)+(E3313*((E3309+E3312)/2)*3)+(E3315*E3312*3)+(E3316*E3312*5)))/3</f>
        <v>26.5</v>
      </c>
    </row>
    <row r="3333" spans="2:7" ht="14.4" x14ac:dyDescent="0.3">
      <c r="C3333" s="21" t="s">
        <v>228</v>
      </c>
      <c r="D3333" s="179"/>
    </row>
    <row r="3334" spans="2:7" x14ac:dyDescent="0.25">
      <c r="C3334" s="21" t="s">
        <v>229</v>
      </c>
      <c r="D3334" s="185"/>
    </row>
    <row r="3335" spans="2:7" ht="15.6" x14ac:dyDescent="0.3">
      <c r="C3335" s="171" t="s">
        <v>230</v>
      </c>
      <c r="D3335" s="172">
        <f>D3332*D3333*D3334</f>
        <v>0</v>
      </c>
      <c r="E3335" s="176">
        <f>SUM(F3320:F3327)</f>
        <v>0</v>
      </c>
      <c r="F3335" s="25" t="s">
        <v>231</v>
      </c>
    </row>
    <row r="3337" spans="2:7" x14ac:dyDescent="0.25">
      <c r="B3337" s="1" t="str">
        <f>LEFT(B3300,2)+1&amp;")."</f>
        <v>91).</v>
      </c>
      <c r="C3337" s="149"/>
      <c r="D3337" s="149"/>
      <c r="E3337" s="149"/>
      <c r="F3337" s="149"/>
      <c r="G3337" s="149"/>
    </row>
    <row r="3338" spans="2:7" x14ac:dyDescent="0.25">
      <c r="C3338" s="152" t="s">
        <v>164</v>
      </c>
      <c r="D3338" s="152"/>
      <c r="E3338" s="153"/>
      <c r="F3338" s="153"/>
      <c r="G3338" s="153"/>
    </row>
    <row r="3339" spans="2:7" ht="17.399999999999999" x14ac:dyDescent="0.3">
      <c r="C3339" s="26" t="s">
        <v>170</v>
      </c>
      <c r="D3339" s="156" t="s">
        <v>437</v>
      </c>
      <c r="E3339" s="187" t="s">
        <v>438</v>
      </c>
    </row>
    <row r="3340" spans="2:7" x14ac:dyDescent="0.25">
      <c r="C3340" s="21" t="s">
        <v>174</v>
      </c>
      <c r="D3340" s="59" t="s">
        <v>175</v>
      </c>
      <c r="E3340" s="1">
        <f>IF(D3340=$I$8,$J$8,IF(D3340=$I$9,$J$9,IF(D3340=$I$10,$J$10,0)))</f>
        <v>3</v>
      </c>
      <c r="F3340" s="1" t="s">
        <v>439</v>
      </c>
    </row>
    <row r="3341" spans="2:7" x14ac:dyDescent="0.25">
      <c r="C3341" s="21" t="s">
        <v>177</v>
      </c>
      <c r="D3341" s="59" t="s">
        <v>178</v>
      </c>
      <c r="E3341" s="1">
        <f>IF(D3341=$I$13,$J$13,IF(D3341=$I$14,$J$14,IF(D3341=$I$15,$J$15,0)))</f>
        <v>1</v>
      </c>
    </row>
    <row r="3342" spans="2:7" x14ac:dyDescent="0.25">
      <c r="C3342" s="21" t="s">
        <v>179</v>
      </c>
      <c r="D3342" s="59" t="s">
        <v>180</v>
      </c>
      <c r="E3342" s="1">
        <f>IF(D3342=$I$18,$J$18,IF(D3342=$I$19,$J$19,IF(D3342=$I$20,$J$20,0)))</f>
        <v>1</v>
      </c>
    </row>
    <row r="3343" spans="2:7" x14ac:dyDescent="0.25">
      <c r="C3343" s="21" t="s">
        <v>183</v>
      </c>
      <c r="D3343" s="59" t="s">
        <v>180</v>
      </c>
      <c r="E3343" s="1">
        <f>IF(D3343=$I$18,$J$18,IF(D3343=$I$19,$J$19,IF(D3343=$I$20,$J$20,0)))</f>
        <v>1</v>
      </c>
    </row>
    <row r="3344" spans="2:7" x14ac:dyDescent="0.25">
      <c r="C3344" s="21" t="s">
        <v>185</v>
      </c>
      <c r="D3344" s="59" t="s">
        <v>180</v>
      </c>
      <c r="E3344" s="1">
        <f>IF(D3344=$I$18,$J$18,IF(D3344=$I$19,$J$19,IF(D3344=$I$20,$J$20,0)))</f>
        <v>1</v>
      </c>
    </row>
    <row r="3345" spans="3:6" x14ac:dyDescent="0.25">
      <c r="C3345" s="21" t="s">
        <v>189</v>
      </c>
      <c r="D3345" s="59" t="s">
        <v>180</v>
      </c>
      <c r="E3345" s="1">
        <f>IF(D3345=$I$18,$J$18,IF(D3345=$I$19,$J$19,IF(D3345=$I$20,$J$20,0)))</f>
        <v>1</v>
      </c>
    </row>
    <row r="3346" spans="3:6" x14ac:dyDescent="0.25">
      <c r="C3346" s="21" t="s">
        <v>192</v>
      </c>
      <c r="D3346" s="59" t="s">
        <v>226</v>
      </c>
      <c r="E3346" s="1">
        <f>IF(D3346=$I$30,$J$30,IF(D3346=$I$31,$J$31,IF(D3346=$I$32,$J$32,0)))</f>
        <v>5</v>
      </c>
    </row>
    <row r="3347" spans="3:6" x14ac:dyDescent="0.25">
      <c r="C3347" s="21" t="s">
        <v>194</v>
      </c>
      <c r="D3347" s="59" t="s">
        <v>225</v>
      </c>
      <c r="E3347" s="1">
        <f>IF(D3347=$L$30,$M$30,IF(D3347=$L$31,$M$31,IF(D3347=$L$32,$M$32,0)))</f>
        <v>3</v>
      </c>
    </row>
    <row r="3348" spans="3:6" x14ac:dyDescent="0.25">
      <c r="C3348" s="21" t="s">
        <v>198</v>
      </c>
      <c r="D3348" s="59" t="s">
        <v>227</v>
      </c>
      <c r="E3348" s="1">
        <f>IF(D3348=$L$30,$M$30,IF(D3348=$L$31,$M$31,IF(D3348=$L$32,$M$32,0)))</f>
        <v>5</v>
      </c>
    </row>
    <row r="3349" spans="3:6" x14ac:dyDescent="0.25">
      <c r="C3349" s="21" t="s">
        <v>200</v>
      </c>
      <c r="D3349" s="59" t="s">
        <v>201</v>
      </c>
      <c r="E3349" s="1">
        <f>IF(D3349=$I$23,$J$23,IF(D3349=$I$24,$J$24,IF(D3349=$I$25,$J$25,IF(D3349=$I$26,$J$26,IF(D3349=$I$27,$J$27,0)))))</f>
        <v>1</v>
      </c>
      <c r="F3349" s="1" t="s">
        <v>408</v>
      </c>
    </row>
    <row r="3350" spans="3:6" x14ac:dyDescent="0.25">
      <c r="C3350" s="21" t="s">
        <v>203</v>
      </c>
      <c r="D3350" s="59" t="s">
        <v>184</v>
      </c>
      <c r="E3350" s="1">
        <f>IF(D3350=$L$13,$M$13,IF(D3350=$L$14,$M$14,IF(D3350=$L$15,$M$15,0)))</f>
        <v>1</v>
      </c>
    </row>
    <row r="3351" spans="3:6" x14ac:dyDescent="0.25">
      <c r="C3351" s="21" t="s">
        <v>206</v>
      </c>
      <c r="D3351" s="59" t="s">
        <v>173</v>
      </c>
      <c r="E3351" s="1">
        <f>IF(D3351=$L$8,$M$8,IF(D3351=$L$9,$M$9,IF(D3351=$L$10,$M$10,0)))</f>
        <v>3</v>
      </c>
    </row>
    <row r="3352" spans="3:6" x14ac:dyDescent="0.25">
      <c r="C3352" s="21" t="s">
        <v>207</v>
      </c>
      <c r="D3352" s="59" t="s">
        <v>199</v>
      </c>
      <c r="E3352" s="1">
        <f>IF(D3352=$L$18,$M$18,IF(D3352=$L$19,$M$19,IF(D3352=$L$20,$M$20,0)))</f>
        <v>1</v>
      </c>
    </row>
    <row r="3353" spans="3:6" x14ac:dyDescent="0.25">
      <c r="C3353" s="21" t="s">
        <v>210</v>
      </c>
      <c r="D3353" s="59" t="s">
        <v>213</v>
      </c>
      <c r="E3353" s="1">
        <f>IF(D3353=$L$23,$M$23,IF(D3353=$L$24,$M$24,IF(D3353=$L$25,$M$25,0)))</f>
        <v>1</v>
      </c>
      <c r="F3353" s="1" t="s">
        <v>330</v>
      </c>
    </row>
    <row r="3356" spans="3:6" x14ac:dyDescent="0.25">
      <c r="E3356" s="39" t="s">
        <v>217</v>
      </c>
      <c r="F3356" s="1" t="s">
        <v>218</v>
      </c>
    </row>
    <row r="3357" spans="3:6" x14ac:dyDescent="0.25">
      <c r="C3357" s="26" t="s">
        <v>25</v>
      </c>
      <c r="D3357" s="161">
        <f>IF(AND(E3341=0,E3342=0,E3343=0,E3344=0,E3345=0),0,E3341*5*(AVERAGE(E3342:E3345)))</f>
        <v>5</v>
      </c>
      <c r="E3357" s="162">
        <f>IF(D3357=0,0,IF(D3357&lt;'Integration Inputs'!$D$76,'Integration Inputs'!$C$91*SUM('Integration Inputs'!$C$63:$H$63),IF(D3357&lt;'Integration Inputs'!$F$76,'Integration Inputs'!$D$91*SUM('Integration Inputs'!$C$63:$H$63),'Integration Inputs'!$E$91*SUM('Integration Inputs'!C$63:H$63))))</f>
        <v>12.651149969844976</v>
      </c>
      <c r="F3357" s="163">
        <f>E3357*D3370*D3371</f>
        <v>0</v>
      </c>
    </row>
    <row r="3358" spans="3:6" x14ac:dyDescent="0.25">
      <c r="C3358" s="1" t="s">
        <v>26</v>
      </c>
      <c r="D3358" s="164">
        <f>IF(AND(E3341=0,E3342=0,E3349=0),0,E3341*E3349*(AVERAGE(E3342:E3345)))</f>
        <v>1</v>
      </c>
      <c r="E3358" s="162">
        <f>IF(D3358=0,0,IF(D3358&lt;'Integration Inputs'!$D$77,'Integration Inputs'!$C$91*SUM('Integration Inputs'!$C$64:$H$64),IF(D3358&lt;'Integration Inputs'!$F$77,'Integration Inputs'!$D$91*SUM('Integration Inputs'!$C$64:$H$64),'Integration Inputs'!$E$91*SUM('Integration Inputs'!$C$64:$H$64))))</f>
        <v>2.1943095310840208</v>
      </c>
      <c r="F3358" s="162">
        <f>E3358*D3370*D3371</f>
        <v>0</v>
      </c>
    </row>
    <row r="3359" spans="3:6" x14ac:dyDescent="0.25">
      <c r="C3359" s="1" t="s">
        <v>27</v>
      </c>
      <c r="D3359" s="164">
        <f>IF(AND(E3340=0,E3342=0,E3343=0,E3344=0,E3345=0,E3346=0,,E3349=0),0,(AVERAGE(E3342:E3345)*((E3346+E3349)/2)*E3340))</f>
        <v>9</v>
      </c>
      <c r="E3359" s="162">
        <f>IF(D3359=0,0,IF(D3359&lt;'Integration Inputs'!$D$78,'Integration Inputs'!$C$91*SUM('Integration Inputs'!$C$65:$H$65),IF(D3359&lt;'Integration Inputs'!$F$78,'Integration Inputs'!$D$91*SUM('Integration Inputs'!$C$65:$H$65),'Integration Inputs'!$E$91*SUM('Integration Inputs'!$C$65:$H$65))))</f>
        <v>0.85186978454503848</v>
      </c>
      <c r="F3359" s="162">
        <f>E3359*D3370*D3371</f>
        <v>0</v>
      </c>
    </row>
    <row r="3360" spans="3:6" x14ac:dyDescent="0.25">
      <c r="C3360" s="1" t="s">
        <v>28</v>
      </c>
      <c r="D3360" s="164">
        <f>IF(E3348=0,0,E3348)</f>
        <v>5</v>
      </c>
      <c r="E3360" s="162">
        <f>IF(D3360=0,0,IF(D3360&lt;'Integration Inputs'!$D$79,'Integration Inputs'!$C$91*SUM('Integration Inputs'!$C$66:$H$66),IF(D3360&lt;'Integration Inputs'!$F$79,'Integration Inputs'!$D$91*SUM('Integration Inputs'!$C$66:$H$66),'Integration Inputs'!$E$91*SUM('Integration Inputs'!$C$66:$H$66))))</f>
        <v>1.4591495114608914</v>
      </c>
      <c r="F3360" s="162">
        <f>E3360*D3370*D3371</f>
        <v>0</v>
      </c>
    </row>
    <row r="3361" spans="2:7" x14ac:dyDescent="0.25">
      <c r="C3361" s="1" t="s">
        <v>29</v>
      </c>
      <c r="D3361" s="164">
        <f>IF(AND(E3351=0,E3347=0),0,E3351*E3347)</f>
        <v>9</v>
      </c>
      <c r="E3361" s="162">
        <f>IF(D3361=0,0,IF(D3361&lt;'Integration Inputs'!$D$80,'Integration Inputs'!$C$91*SUM('Integration Inputs'!$C$67:$H$67),IF(D3361&lt;'Integration Inputs'!$F$80,'Integration Inputs'!$D$91*SUM('Integration Inputs'!$C$67:$H$67),'Integration Inputs'!$E$91*SUM('Integration Inputs'!$C$67:$H$67))))</f>
        <v>0</v>
      </c>
      <c r="F3361" s="162">
        <f>E3361*D3370*D3371</f>
        <v>0</v>
      </c>
    </row>
    <row r="3362" spans="2:7" x14ac:dyDescent="0.25">
      <c r="C3362" s="1" t="s">
        <v>30</v>
      </c>
      <c r="D3362" s="164">
        <f>IF(AND(E3346=0,E3349=0,E3350=0),0,E3350*((E3346+E3349)/2)*3)</f>
        <v>9</v>
      </c>
      <c r="E3362" s="162">
        <f>IF(D3362=0,0,IF(D3362&lt;'Integration Inputs'!$D$81,'Integration Inputs'!$C$91*SUM('Integration Inputs'!$C$68:$H$68),IF(D3362&lt;'Integration Inputs'!$F$81,'Integration Inputs'!$D$91*SUM('Integration Inputs'!$C$68:$H$68),'Integration Inputs'!$E$91*SUM('Integration Inputs'!$C$68:$H$68))))</f>
        <v>0</v>
      </c>
      <c r="F3362" s="162">
        <f>E3362*D3370*D3371</f>
        <v>0</v>
      </c>
    </row>
    <row r="3363" spans="2:7" x14ac:dyDescent="0.25">
      <c r="C3363" s="1" t="s">
        <v>31</v>
      </c>
      <c r="D3363" s="164">
        <f>IF(AND(E3349=0,E3352=0),0,E3352*E3349*3)</f>
        <v>3</v>
      </c>
      <c r="E3363" s="162">
        <f>IF(D3363=0,0,IF(D3363&lt;'Integration Inputs'!$D$82,'Integration Inputs'!$C$91*SUM('Integration Inputs'!$C$69:$H$69),IF(D3363&lt;'Integration Inputs'!$F$82,'Integration Inputs'!$D$91*SUM('Integration Inputs'!$C$69:$H$69),'Integration Inputs'!$E$91*SUM('Integration Inputs'!$C$69:$H$69))))</f>
        <v>0</v>
      </c>
      <c r="F3363" s="162">
        <f>E3363*D3370*D3371</f>
        <v>0</v>
      </c>
    </row>
    <row r="3364" spans="2:7" x14ac:dyDescent="0.25">
      <c r="C3364" s="39" t="s">
        <v>32</v>
      </c>
      <c r="D3364" s="168">
        <f>IF(AND(E3349=0,E3353=0),0,(E3353*E3349*5))</f>
        <v>5</v>
      </c>
      <c r="E3364" s="169">
        <f>IF(D3364=0,0,IF(D3364&lt;'Integration Inputs'!$D$83,'Integration Inputs'!$C$91*SUM('Integration Inputs'!$C$70:$H$70),IF(D3364&lt;'Integration Inputs'!$F$83,'Integration Inputs'!$D$91*SUM('Integration Inputs'!$C$70:$H$70),'Integration Inputs'!$E$91*SUM('Integration Inputs'!$C$70:$H$70))))</f>
        <v>0</v>
      </c>
      <c r="F3364" s="169">
        <f>E3364*D3370*D3371</f>
        <v>0</v>
      </c>
    </row>
    <row r="3365" spans="2:7" x14ac:dyDescent="0.25">
      <c r="C3365" s="1" t="s">
        <v>40</v>
      </c>
      <c r="D3365" s="164">
        <f>SUM(D3357:D3358)</f>
        <v>6</v>
      </c>
      <c r="E3365" s="162">
        <f>SUM(E3357:E3358)</f>
        <v>14.845459500928996</v>
      </c>
      <c r="F3365" s="162">
        <f>SUM(F3357:F3358)</f>
        <v>0</v>
      </c>
    </row>
    <row r="3366" spans="2:7" x14ac:dyDescent="0.25">
      <c r="C3366" s="1" t="s">
        <v>41</v>
      </c>
      <c r="D3366" s="164">
        <f>SUM(D3359:D3360)</f>
        <v>14</v>
      </c>
      <c r="E3366" s="162">
        <f>SUM(E3359:E3360)</f>
        <v>2.3110192960059299</v>
      </c>
      <c r="F3366" s="162">
        <f>SUM(F3359:F3360)</f>
        <v>0</v>
      </c>
    </row>
    <row r="3367" spans="2:7" x14ac:dyDescent="0.25">
      <c r="C3367" s="39" t="s">
        <v>42</v>
      </c>
      <c r="D3367" s="168">
        <f>SUM(D3361:D3364)</f>
        <v>26</v>
      </c>
      <c r="E3367" s="169">
        <f>SUM(E3361:E3364)</f>
        <v>0</v>
      </c>
      <c r="F3367" s="169">
        <f>SUM(F3361:F3364)</f>
        <v>0</v>
      </c>
    </row>
    <row r="3368" spans="2:7" x14ac:dyDescent="0.25">
      <c r="D3368" s="164"/>
      <c r="E3368" s="162">
        <f>SUM(E3357:E3364)</f>
        <v>17.156478796934927</v>
      </c>
      <c r="F3368" s="162">
        <f>SUM(F3357:F3364)</f>
        <v>0</v>
      </c>
    </row>
    <row r="3369" spans="2:7" ht="15.6" x14ac:dyDescent="0.3">
      <c r="C3369" s="171" t="s">
        <v>43</v>
      </c>
      <c r="D3369" s="172">
        <f>(AVERAGE(E3342:E3345)*((E3341*5)+(E3341*E3349))+((AVERAGE(E3342:E3345)*((E3346+E3349)/2)*E3340)+(E3348))+((E3351*E3347)+(E3350*((E3346+E3349)/2)*3)+(E3352*E3349*3)+(E3353*E3349*5)))/3</f>
        <v>15.333333333333334</v>
      </c>
    </row>
    <row r="3370" spans="2:7" ht="14.4" x14ac:dyDescent="0.3">
      <c r="C3370" s="21" t="s">
        <v>228</v>
      </c>
      <c r="D3370" s="179"/>
    </row>
    <row r="3371" spans="2:7" x14ac:dyDescent="0.25">
      <c r="C3371" s="21" t="s">
        <v>229</v>
      </c>
      <c r="D3371" s="185"/>
    </row>
    <row r="3372" spans="2:7" ht="15.6" x14ac:dyDescent="0.3">
      <c r="C3372" s="171" t="s">
        <v>230</v>
      </c>
      <c r="D3372" s="172">
        <f>D3369*D3370*D3371</f>
        <v>0</v>
      </c>
      <c r="E3372" s="176">
        <f>SUM(F3357:F3364)</f>
        <v>0</v>
      </c>
      <c r="F3372" s="25" t="s">
        <v>231</v>
      </c>
    </row>
    <row r="3374" spans="2:7" x14ac:dyDescent="0.25">
      <c r="B3374" s="1" t="str">
        <f>LEFT(B3337,2)+1&amp;")."</f>
        <v>92).</v>
      </c>
      <c r="C3374" s="149"/>
      <c r="D3374" s="149"/>
      <c r="E3374" s="149"/>
      <c r="F3374" s="149"/>
      <c r="G3374" s="149"/>
    </row>
    <row r="3375" spans="2:7" x14ac:dyDescent="0.25">
      <c r="C3375" s="152" t="s">
        <v>164</v>
      </c>
      <c r="D3375" s="152"/>
      <c r="E3375" s="153"/>
      <c r="F3375" s="153"/>
      <c r="G3375" s="153"/>
    </row>
    <row r="3376" spans="2:7" ht="17.399999999999999" x14ac:dyDescent="0.3">
      <c r="C3376" s="26" t="s">
        <v>170</v>
      </c>
      <c r="D3376" s="156" t="s">
        <v>440</v>
      </c>
      <c r="E3376" s="187" t="s">
        <v>441</v>
      </c>
    </row>
    <row r="3377" spans="3:6" x14ac:dyDescent="0.25">
      <c r="C3377" s="21" t="s">
        <v>174</v>
      </c>
      <c r="D3377" s="59" t="s">
        <v>175</v>
      </c>
      <c r="E3377" s="1">
        <f>IF(D3377=$I$8,$J$8,IF(D3377=$I$9,$J$9,IF(D3377=$I$10,$J$10,0)))</f>
        <v>3</v>
      </c>
    </row>
    <row r="3378" spans="3:6" x14ac:dyDescent="0.25">
      <c r="C3378" s="21" t="s">
        <v>177</v>
      </c>
      <c r="D3378" s="59" t="s">
        <v>187</v>
      </c>
      <c r="E3378" s="1">
        <f>IF(D3378=$I$13,$J$13,IF(D3378=$I$14,$J$14,IF(D3378=$I$15,$J$15,0)))</f>
        <v>3</v>
      </c>
    </row>
    <row r="3379" spans="3:6" x14ac:dyDescent="0.25">
      <c r="C3379" s="21" t="s">
        <v>179</v>
      </c>
      <c r="D3379" s="59" t="s">
        <v>180</v>
      </c>
      <c r="E3379" s="1">
        <f>IF(D3379=$I$18,$J$18,IF(D3379=$I$19,$J$19,IF(D3379=$I$20,$J$20,0)))</f>
        <v>1</v>
      </c>
    </row>
    <row r="3380" spans="3:6" x14ac:dyDescent="0.25">
      <c r="C3380" s="21" t="s">
        <v>183</v>
      </c>
      <c r="D3380" s="59" t="s">
        <v>180</v>
      </c>
      <c r="E3380" s="1">
        <f>IF(D3380=$I$18,$J$18,IF(D3380=$I$19,$J$19,IF(D3380=$I$20,$J$20,0)))</f>
        <v>1</v>
      </c>
    </row>
    <row r="3381" spans="3:6" x14ac:dyDescent="0.25">
      <c r="C3381" s="21" t="s">
        <v>185</v>
      </c>
      <c r="D3381" s="59" t="s">
        <v>186</v>
      </c>
      <c r="E3381" s="1">
        <f>IF(D3381=$I$18,$J$18,IF(D3381=$I$19,$J$19,IF(D3381=$I$20,$J$20,0)))</f>
        <v>3</v>
      </c>
    </row>
    <row r="3382" spans="3:6" x14ac:dyDescent="0.25">
      <c r="C3382" s="21" t="s">
        <v>189</v>
      </c>
      <c r="D3382" s="59" t="s">
        <v>186</v>
      </c>
      <c r="E3382" s="1">
        <f>IF(D3382=$I$18,$J$18,IF(D3382=$I$19,$J$19,IF(D3382=$I$20,$J$20,0)))</f>
        <v>3</v>
      </c>
    </row>
    <row r="3383" spans="3:6" x14ac:dyDescent="0.25">
      <c r="C3383" s="21" t="s">
        <v>192</v>
      </c>
      <c r="D3383" s="59" t="s">
        <v>224</v>
      </c>
      <c r="E3383" s="1">
        <f>IF(D3383=$I$30,$J$30,IF(D3383=$I$31,$J$31,IF(D3383=$I$32,$J$32,0)))</f>
        <v>3</v>
      </c>
    </row>
    <row r="3384" spans="3:6" x14ac:dyDescent="0.25">
      <c r="C3384" s="21" t="s">
        <v>194</v>
      </c>
      <c r="D3384" s="59" t="s">
        <v>225</v>
      </c>
      <c r="E3384" s="1">
        <f>IF(D3384=$L$30,$M$30,IF(D3384=$L$31,$M$31,IF(D3384=$L$32,$M$32,0)))</f>
        <v>3</v>
      </c>
    </row>
    <row r="3385" spans="3:6" x14ac:dyDescent="0.25">
      <c r="C3385" s="21" t="s">
        <v>198</v>
      </c>
      <c r="D3385" s="59" t="s">
        <v>225</v>
      </c>
      <c r="E3385" s="1">
        <f>IF(D3385=$L$30,$M$30,IF(D3385=$L$31,$M$31,IF(D3385=$L$32,$M$32,0)))</f>
        <v>3</v>
      </c>
    </row>
    <row r="3386" spans="3:6" x14ac:dyDescent="0.25">
      <c r="C3386" s="21" t="s">
        <v>200</v>
      </c>
      <c r="D3386" s="59" t="s">
        <v>201</v>
      </c>
      <c r="E3386" s="1">
        <f>IF(D3386=$I$23,$J$23,IF(D3386=$I$24,$J$24,IF(D3386=$I$25,$J$25,IF(D3386=$I$26,$J$26,IF(D3386=$I$27,$J$27,0)))))</f>
        <v>1</v>
      </c>
      <c r="F3386" s="1" t="s">
        <v>347</v>
      </c>
    </row>
    <row r="3387" spans="3:6" x14ac:dyDescent="0.25">
      <c r="C3387" s="21" t="s">
        <v>203</v>
      </c>
      <c r="D3387" s="59" t="s">
        <v>191</v>
      </c>
      <c r="E3387" s="1">
        <f>IF(D3387=$L$13,$M$13,IF(D3387=$L$14,$M$14,IF(D3387=$L$15,$M$15,0)))</f>
        <v>5</v>
      </c>
    </row>
    <row r="3388" spans="3:6" x14ac:dyDescent="0.25">
      <c r="C3388" s="21" t="s">
        <v>206</v>
      </c>
      <c r="D3388" s="59" t="s">
        <v>169</v>
      </c>
      <c r="E3388" s="1">
        <f>IF(D3388=$L$8,$M$8,IF(D3388=$L$9,$M$9,IF(D3388=$L$10,$M$10,0)))</f>
        <v>1</v>
      </c>
    </row>
    <row r="3389" spans="3:6" x14ac:dyDescent="0.25">
      <c r="C3389" s="21" t="s">
        <v>207</v>
      </c>
      <c r="D3389" s="59" t="s">
        <v>202</v>
      </c>
      <c r="E3389" s="1">
        <f>IF(D3389=$L$18,$M$18,IF(D3389=$L$19,$M$19,IF(D3389=$L$20,$M$20,0)))</f>
        <v>3</v>
      </c>
    </row>
    <row r="3390" spans="3:6" x14ac:dyDescent="0.25">
      <c r="C3390" s="21" t="s">
        <v>210</v>
      </c>
      <c r="D3390" s="59" t="s">
        <v>211</v>
      </c>
      <c r="E3390" s="1">
        <f>IF(D3390=$L$23,$M$23,IF(D3390=$L$24,$M$24,IF(D3390=$L$25,$M$25,0)))</f>
        <v>3</v>
      </c>
      <c r="F3390" s="1" t="s">
        <v>330</v>
      </c>
    </row>
    <row r="3393" spans="3:6" x14ac:dyDescent="0.25">
      <c r="E3393" s="39" t="s">
        <v>217</v>
      </c>
      <c r="F3393" s="1" t="s">
        <v>218</v>
      </c>
    </row>
    <row r="3394" spans="3:6" x14ac:dyDescent="0.25">
      <c r="C3394" s="26" t="s">
        <v>25</v>
      </c>
      <c r="D3394" s="161">
        <f>IF(AND(E3378=0,E3379=0,E3380=0,E3381=0,E3382=0),0,E3378*5*(AVERAGE(E3379:E3382)))</f>
        <v>30</v>
      </c>
      <c r="E3394" s="162">
        <f>IF(D3394=0,0,IF(D3394&lt;'Integration Inputs'!$D$76,'Integration Inputs'!$C$91*SUM('Integration Inputs'!$C$63:$H$63),IF(D3394&lt;'Integration Inputs'!$F$76,'Integration Inputs'!$D$91*SUM('Integration Inputs'!$C$63:$H$63),'Integration Inputs'!$E$91*SUM('Integration Inputs'!C$63:H$63))))</f>
        <v>12.651149969844976</v>
      </c>
      <c r="F3394" s="163">
        <f>E3394*D3407*D3408</f>
        <v>0</v>
      </c>
    </row>
    <row r="3395" spans="3:6" x14ac:dyDescent="0.25">
      <c r="C3395" s="1" t="s">
        <v>26</v>
      </c>
      <c r="D3395" s="164">
        <f>IF(AND(E3378=0,E3379=0,E3386=0),0,E3378*E3386*(AVERAGE(E3379:E3382)))</f>
        <v>6</v>
      </c>
      <c r="E3395" s="162">
        <f>IF(D3395=0,0,IF(D3395&lt;'Integration Inputs'!$D$77,'Integration Inputs'!$C$91*SUM('Integration Inputs'!$C$64:$H$64),IF(D3395&lt;'Integration Inputs'!$F$77,'Integration Inputs'!$D$91*SUM('Integration Inputs'!$C$64:$H$64),'Integration Inputs'!$E$91*SUM('Integration Inputs'!$C$64:$H$64))))</f>
        <v>3.2914642966260312</v>
      </c>
      <c r="F3395" s="162">
        <f>E3395*D3407*D3408</f>
        <v>0</v>
      </c>
    </row>
    <row r="3396" spans="3:6" x14ac:dyDescent="0.25">
      <c r="C3396" s="1" t="s">
        <v>27</v>
      </c>
      <c r="D3396" s="164">
        <f>IF(AND(E3377=0,E3379=0,E3380=0,E3381=0,E3382=0,E3383=0,,E3386=0),0,(AVERAGE(E3379:E3382)*((E3383+E3386)/2)*E3377))</f>
        <v>12</v>
      </c>
      <c r="E3396" s="162">
        <f>IF(D3396=0,0,IF(D3396&lt;'Integration Inputs'!$D$78,'Integration Inputs'!$C$91*SUM('Integration Inputs'!$C$65:$H$65),IF(D3396&lt;'Integration Inputs'!$F$78,'Integration Inputs'!$D$91*SUM('Integration Inputs'!$C$65:$H$65),'Integration Inputs'!$E$91*SUM('Integration Inputs'!$C$65:$H$65))))</f>
        <v>0.85186978454503848</v>
      </c>
      <c r="F3396" s="162">
        <f>E3396*D3407*D3408</f>
        <v>0</v>
      </c>
    </row>
    <row r="3397" spans="3:6" x14ac:dyDescent="0.25">
      <c r="C3397" s="1" t="s">
        <v>28</v>
      </c>
      <c r="D3397" s="164">
        <f>IF(E3385=0,0,E3385)</f>
        <v>3</v>
      </c>
      <c r="E3397" s="162">
        <f>IF(D3397=0,0,IF(D3397&lt;'Integration Inputs'!$D$79,'Integration Inputs'!$C$91*SUM('Integration Inputs'!$C$66:$H$66),IF(D3397&lt;'Integration Inputs'!$F$79,'Integration Inputs'!$D$91*SUM('Integration Inputs'!$C$66:$H$66),'Integration Inputs'!$E$91*SUM('Integration Inputs'!$C$66:$H$66))))</f>
        <v>1.4591495114608914</v>
      </c>
      <c r="F3397" s="162">
        <f>E3397*D3407*D3408</f>
        <v>0</v>
      </c>
    </row>
    <row r="3398" spans="3:6" x14ac:dyDescent="0.25">
      <c r="C3398" s="1" t="s">
        <v>29</v>
      </c>
      <c r="D3398" s="164">
        <f>IF(AND(E3388=0,E3384=0),0,E3388*E3384)</f>
        <v>3</v>
      </c>
      <c r="E3398" s="162">
        <f>IF(D3398=0,0,IF(D3398&lt;'Integration Inputs'!$D$80,'Integration Inputs'!$C$91*SUM('Integration Inputs'!$C$67:$H$67),IF(D3398&lt;'Integration Inputs'!$F$80,'Integration Inputs'!$D$91*SUM('Integration Inputs'!$C$67:$H$67),'Integration Inputs'!$E$91*SUM('Integration Inputs'!$C$67:$H$67))))</f>
        <v>0</v>
      </c>
      <c r="F3398" s="162">
        <f>E3398*D3407*D3408</f>
        <v>0</v>
      </c>
    </row>
    <row r="3399" spans="3:6" x14ac:dyDescent="0.25">
      <c r="C3399" s="1" t="s">
        <v>30</v>
      </c>
      <c r="D3399" s="164">
        <f>IF(AND(E3383=0,E3386=0,E3387=0),0,E3387*((E3383+E3386)/2)*3)</f>
        <v>30</v>
      </c>
      <c r="E3399" s="162">
        <f>IF(D3399=0,0,IF(D3399&lt;'Integration Inputs'!$D$81,'Integration Inputs'!$C$91*SUM('Integration Inputs'!$C$68:$H$68),IF(D3399&lt;'Integration Inputs'!$F$81,'Integration Inputs'!$D$91*SUM('Integration Inputs'!$C$68:$H$68),'Integration Inputs'!$E$91*SUM('Integration Inputs'!$C$68:$H$68))))</f>
        <v>0</v>
      </c>
      <c r="F3399" s="162">
        <f>E3399*D3407*D3408</f>
        <v>0</v>
      </c>
    </row>
    <row r="3400" spans="3:6" x14ac:dyDescent="0.25">
      <c r="C3400" s="1" t="s">
        <v>31</v>
      </c>
      <c r="D3400" s="164">
        <f>IF(AND(E3386=0,E3389=0),0,E3389*E3386*3)</f>
        <v>9</v>
      </c>
      <c r="E3400" s="162">
        <f>IF(D3400=0,0,IF(D3400&lt;'Integration Inputs'!$D$82,'Integration Inputs'!$C$91*SUM('Integration Inputs'!$C$69:$H$69),IF(D3400&lt;'Integration Inputs'!$F$82,'Integration Inputs'!$D$91*SUM('Integration Inputs'!$C$69:$H$69),'Integration Inputs'!$E$91*SUM('Integration Inputs'!$C$69:$H$69))))</f>
        <v>0</v>
      </c>
      <c r="F3400" s="162">
        <f>E3400*D3407*D3408</f>
        <v>0</v>
      </c>
    </row>
    <row r="3401" spans="3:6" x14ac:dyDescent="0.25">
      <c r="C3401" s="39" t="s">
        <v>32</v>
      </c>
      <c r="D3401" s="168">
        <f>IF(AND(E3386=0,E3390=0),0,(E3390*E3386*5))</f>
        <v>15</v>
      </c>
      <c r="E3401" s="169">
        <f>IF(D3401=0,0,IF(D3401&lt;'Integration Inputs'!$D$83,'Integration Inputs'!$C$91*SUM('Integration Inputs'!$C$70:$H$70),IF(D3401&lt;'Integration Inputs'!$F$83,'Integration Inputs'!$D$91*SUM('Integration Inputs'!$C$70:$H$70),'Integration Inputs'!$E$91*SUM('Integration Inputs'!$C$70:$H$70))))</f>
        <v>0</v>
      </c>
      <c r="F3401" s="169">
        <f>E3401*D3407*D3408</f>
        <v>0</v>
      </c>
    </row>
    <row r="3402" spans="3:6" x14ac:dyDescent="0.25">
      <c r="C3402" s="1" t="s">
        <v>40</v>
      </c>
      <c r="D3402" s="164">
        <f>SUM(D3394:D3395)</f>
        <v>36</v>
      </c>
      <c r="E3402" s="162">
        <f>SUM(E3394:E3395)</f>
        <v>15.942614266471008</v>
      </c>
      <c r="F3402" s="162">
        <f>SUM(F3394:F3395)</f>
        <v>0</v>
      </c>
    </row>
    <row r="3403" spans="3:6" x14ac:dyDescent="0.25">
      <c r="C3403" s="1" t="s">
        <v>41</v>
      </c>
      <c r="D3403" s="164">
        <f>SUM(D3396:D3397)</f>
        <v>15</v>
      </c>
      <c r="E3403" s="162">
        <f>SUM(E3396:E3397)</f>
        <v>2.3110192960059299</v>
      </c>
      <c r="F3403" s="162">
        <f>SUM(F3396:F3397)</f>
        <v>0</v>
      </c>
    </row>
    <row r="3404" spans="3:6" x14ac:dyDescent="0.25">
      <c r="C3404" s="39" t="s">
        <v>42</v>
      </c>
      <c r="D3404" s="168">
        <f>SUM(D3398:D3401)</f>
        <v>57</v>
      </c>
      <c r="E3404" s="169">
        <f>SUM(E3398:E3401)</f>
        <v>0</v>
      </c>
      <c r="F3404" s="169">
        <f>SUM(F3398:F3401)</f>
        <v>0</v>
      </c>
    </row>
    <row r="3405" spans="3:6" x14ac:dyDescent="0.25">
      <c r="D3405" s="164"/>
      <c r="E3405" s="162">
        <f>SUM(E3394:E3401)</f>
        <v>18.253633562476935</v>
      </c>
      <c r="F3405" s="162">
        <f>SUM(F3394:F3401)</f>
        <v>0</v>
      </c>
    </row>
    <row r="3406" spans="3:6" ht="15.6" x14ac:dyDescent="0.3">
      <c r="C3406" s="171" t="s">
        <v>43</v>
      </c>
      <c r="D3406" s="172">
        <f>(AVERAGE(E3379:E3382)*((E3378*5)+(E3378*E3386))+((AVERAGE(E3379:E3382)*((E3383+E3386)/2)*E3377)+(E3385))+((E3388*E3384)+(E3387*((E3383+E3386)/2)*3)+(E3389*E3386*3)+(E3390*E3386*5)))/3</f>
        <v>36</v>
      </c>
    </row>
    <row r="3407" spans="3:6" ht="14.4" x14ac:dyDescent="0.3">
      <c r="C3407" s="21" t="s">
        <v>228</v>
      </c>
      <c r="D3407" s="179"/>
    </row>
    <row r="3408" spans="3:6" x14ac:dyDescent="0.25">
      <c r="C3408" s="21" t="s">
        <v>229</v>
      </c>
      <c r="D3408" s="185"/>
    </row>
    <row r="3409" spans="2:7" ht="15.6" x14ac:dyDescent="0.3">
      <c r="C3409" s="171" t="s">
        <v>230</v>
      </c>
      <c r="D3409" s="172">
        <f>D3406*D3407*D3408</f>
        <v>0</v>
      </c>
      <c r="E3409" s="176">
        <f>SUM(F3394:F3401)</f>
        <v>0</v>
      </c>
      <c r="F3409" s="25" t="s">
        <v>231</v>
      </c>
    </row>
    <row r="3411" spans="2:7" x14ac:dyDescent="0.25">
      <c r="B3411" s="1" t="str">
        <f>LEFT(B3374,2)+1&amp;")."</f>
        <v>93).</v>
      </c>
      <c r="C3411" s="149"/>
      <c r="D3411" s="149"/>
      <c r="E3411" s="149"/>
      <c r="F3411" s="149"/>
      <c r="G3411" s="149"/>
    </row>
    <row r="3412" spans="2:7" x14ac:dyDescent="0.25">
      <c r="C3412" s="152" t="s">
        <v>164</v>
      </c>
      <c r="D3412" s="152"/>
      <c r="E3412" s="153"/>
      <c r="F3412" s="153"/>
      <c r="G3412" s="153"/>
    </row>
    <row r="3413" spans="2:7" ht="17.399999999999999" x14ac:dyDescent="0.3">
      <c r="C3413" s="26" t="s">
        <v>170</v>
      </c>
      <c r="D3413" s="156" t="s">
        <v>442</v>
      </c>
      <c r="E3413" s="187" t="s">
        <v>443</v>
      </c>
    </row>
    <row r="3414" spans="2:7" x14ac:dyDescent="0.25">
      <c r="C3414" s="21" t="s">
        <v>174</v>
      </c>
      <c r="D3414" s="59" t="s">
        <v>168</v>
      </c>
      <c r="E3414" s="1">
        <f>IF(D3414=$I$8,$J$8,IF(D3414=$I$9,$J$9,IF(D3414=$I$10,$J$10,0)))</f>
        <v>1</v>
      </c>
    </row>
    <row r="3415" spans="2:7" x14ac:dyDescent="0.25">
      <c r="C3415" s="21" t="s">
        <v>177</v>
      </c>
      <c r="D3415" s="59" t="s">
        <v>178</v>
      </c>
      <c r="E3415" s="1">
        <f>IF(D3415=$I$13,$J$13,IF(D3415=$I$14,$J$14,IF(D3415=$I$15,$J$15,0)))</f>
        <v>1</v>
      </c>
    </row>
    <row r="3416" spans="2:7" x14ac:dyDescent="0.25">
      <c r="C3416" s="21" t="s">
        <v>179</v>
      </c>
      <c r="D3416" s="59" t="s">
        <v>204</v>
      </c>
      <c r="E3416" s="1">
        <f>IF(D3416=$I$18,$J$18,IF(D3416=$I$19,$J$19,IF(D3416=$I$20,$J$20,0)))</f>
        <v>5</v>
      </c>
    </row>
    <row r="3417" spans="2:7" x14ac:dyDescent="0.25">
      <c r="C3417" s="21" t="s">
        <v>183</v>
      </c>
      <c r="D3417" s="59" t="s">
        <v>204</v>
      </c>
      <c r="E3417" s="1">
        <f>IF(D3417=$I$18,$J$18,IF(D3417=$I$19,$J$19,IF(D3417=$I$20,$J$20,0)))</f>
        <v>5</v>
      </c>
    </row>
    <row r="3418" spans="2:7" x14ac:dyDescent="0.25">
      <c r="C3418" s="21" t="s">
        <v>185</v>
      </c>
      <c r="D3418" s="59" t="s">
        <v>186</v>
      </c>
      <c r="E3418" s="1">
        <f>IF(D3418=$I$18,$J$18,IF(D3418=$I$19,$J$19,IF(D3418=$I$20,$J$20,0)))</f>
        <v>3</v>
      </c>
    </row>
    <row r="3419" spans="2:7" x14ac:dyDescent="0.25">
      <c r="C3419" s="21" t="s">
        <v>189</v>
      </c>
      <c r="D3419" s="59" t="s">
        <v>204</v>
      </c>
      <c r="E3419" s="1">
        <f>IF(D3419=$I$18,$J$18,IF(D3419=$I$19,$J$19,IF(D3419=$I$20,$J$20,0)))</f>
        <v>5</v>
      </c>
    </row>
    <row r="3420" spans="2:7" x14ac:dyDescent="0.25">
      <c r="C3420" s="21" t="s">
        <v>192</v>
      </c>
      <c r="D3420" s="59" t="s">
        <v>193</v>
      </c>
      <c r="E3420" s="1">
        <f>IF(D3420=$I$30,$J$30,IF(D3420=$I$31,$J$31,IF(D3420=$I$32,$J$32,0)))</f>
        <v>1</v>
      </c>
    </row>
    <row r="3421" spans="2:7" x14ac:dyDescent="0.25">
      <c r="C3421" s="21" t="s">
        <v>194</v>
      </c>
      <c r="D3421" s="59" t="s">
        <v>195</v>
      </c>
      <c r="E3421" s="1">
        <f>IF(D3421=$L$30,$M$30,IF(D3421=$L$31,$M$31,IF(D3421=$L$32,$M$32,0)))</f>
        <v>1</v>
      </c>
    </row>
    <row r="3422" spans="2:7" x14ac:dyDescent="0.25">
      <c r="C3422" s="21" t="s">
        <v>198</v>
      </c>
      <c r="D3422" s="59" t="s">
        <v>195</v>
      </c>
      <c r="E3422" s="1">
        <f>IF(D3422=$L$30,$M$30,IF(D3422=$L$31,$M$31,IF(D3422=$L$32,$M$32,0)))</f>
        <v>1</v>
      </c>
    </row>
    <row r="3423" spans="2:7" x14ac:dyDescent="0.25">
      <c r="C3423" s="21" t="s">
        <v>200</v>
      </c>
      <c r="D3423" s="59" t="s">
        <v>201</v>
      </c>
      <c r="E3423" s="1">
        <f>IF(D3423=$I$23,$J$23,IF(D3423=$I$24,$J$24,IF(D3423=$I$25,$J$25,IF(D3423=$I$26,$J$26,IF(D3423=$I$27,$J$27,0)))))</f>
        <v>1</v>
      </c>
    </row>
    <row r="3424" spans="2:7" x14ac:dyDescent="0.25">
      <c r="C3424" s="21" t="s">
        <v>203</v>
      </c>
      <c r="D3424" s="59" t="s">
        <v>184</v>
      </c>
      <c r="E3424" s="1">
        <f>IF(D3424=$L$13,$M$13,IF(D3424=$L$14,$M$14,IF(D3424=$L$15,$M$15,0)))</f>
        <v>1</v>
      </c>
    </row>
    <row r="3425" spans="3:6" x14ac:dyDescent="0.25">
      <c r="C3425" s="21" t="s">
        <v>206</v>
      </c>
      <c r="D3425" s="59" t="s">
        <v>169</v>
      </c>
      <c r="E3425" s="1">
        <f>IF(D3425=$L$8,$M$8,IF(D3425=$L$9,$M$9,IF(D3425=$L$10,$M$10,0)))</f>
        <v>1</v>
      </c>
    </row>
    <row r="3426" spans="3:6" x14ac:dyDescent="0.25">
      <c r="C3426" s="21" t="s">
        <v>207</v>
      </c>
      <c r="D3426" s="59" t="s">
        <v>199</v>
      </c>
      <c r="E3426" s="1">
        <f>IF(D3426=$L$18,$M$18,IF(D3426=$L$19,$M$19,IF(D3426=$L$20,$M$20,0)))</f>
        <v>1</v>
      </c>
    </row>
    <row r="3427" spans="3:6" x14ac:dyDescent="0.25">
      <c r="C3427" s="21" t="s">
        <v>210</v>
      </c>
      <c r="D3427" s="59" t="s">
        <v>213</v>
      </c>
      <c r="E3427" s="1">
        <f>IF(D3427=$L$23,$M$23,IF(D3427=$L$24,$M$24,IF(D3427=$L$25,$M$25,0)))</f>
        <v>1</v>
      </c>
      <c r="F3427" s="1" t="s">
        <v>344</v>
      </c>
    </row>
    <row r="3430" spans="3:6" x14ac:dyDescent="0.25">
      <c r="E3430" s="39" t="s">
        <v>217</v>
      </c>
      <c r="F3430" s="1" t="s">
        <v>218</v>
      </c>
    </row>
    <row r="3431" spans="3:6" x14ac:dyDescent="0.25">
      <c r="C3431" s="26" t="s">
        <v>25</v>
      </c>
      <c r="D3431" s="161">
        <f>IF(AND(E3415=0,E3416=0,E3417=0,E3418=0,E3419=0),0,E3415*5*(AVERAGE(E3416:E3419)))</f>
        <v>22.5</v>
      </c>
      <c r="E3431" s="162">
        <f>IF(D3431=0,0,IF(D3431&lt;'Integration Inputs'!$D$76,'Integration Inputs'!$C$91*SUM('Integration Inputs'!$C$63:$H$63),IF(D3431&lt;'Integration Inputs'!$F$76,'Integration Inputs'!$D$91*SUM('Integration Inputs'!$C$63:$H$63),'Integration Inputs'!$E$91*SUM('Integration Inputs'!C$63:H$63))))</f>
        <v>12.651149969844976</v>
      </c>
      <c r="F3431" s="163">
        <f>E3431*D3444*D3445</f>
        <v>0</v>
      </c>
    </row>
    <row r="3432" spans="3:6" x14ac:dyDescent="0.25">
      <c r="C3432" s="1" t="s">
        <v>26</v>
      </c>
      <c r="D3432" s="164">
        <f>IF(AND(E3415=0,E3416=0,E3423=0),0,E3415*E3423*(AVERAGE(E3416:E3419)))</f>
        <v>4.5</v>
      </c>
      <c r="E3432" s="162">
        <f>IF(D3432=0,0,IF(D3432&lt;'Integration Inputs'!$D$77,'Integration Inputs'!$C$91*SUM('Integration Inputs'!$C$64:$H$64),IF(D3432&lt;'Integration Inputs'!$F$77,'Integration Inputs'!$D$91*SUM('Integration Inputs'!$C$64:$H$64),'Integration Inputs'!$E$91*SUM('Integration Inputs'!$C$64:$H$64))))</f>
        <v>3.2914642966260312</v>
      </c>
      <c r="F3432" s="162">
        <f>E3432*D3444*D3445</f>
        <v>0</v>
      </c>
    </row>
    <row r="3433" spans="3:6" x14ac:dyDescent="0.25">
      <c r="C3433" s="1" t="s">
        <v>27</v>
      </c>
      <c r="D3433" s="164">
        <f>IF(AND(E3414=0,E3416=0,E3417=0,E3418=0,E3419=0,E3420=0,,E3423=0),0,(AVERAGE(E3416:E3419)*((E3420+E3423)/2)*E3414))</f>
        <v>4.5</v>
      </c>
      <c r="E3433" s="162">
        <f>IF(D3433=0,0,IF(D3433&lt;'Integration Inputs'!$D$78,'Integration Inputs'!$C$91*SUM('Integration Inputs'!$C$65:$H$65),IF(D3433&lt;'Integration Inputs'!$F$78,'Integration Inputs'!$D$91*SUM('Integration Inputs'!$C$65:$H$65),'Integration Inputs'!$E$91*SUM('Integration Inputs'!$C$65:$H$65))))</f>
        <v>0.85186978454503848</v>
      </c>
      <c r="F3433" s="162">
        <f>E3433*D3444*D3445</f>
        <v>0</v>
      </c>
    </row>
    <row r="3434" spans="3:6" x14ac:dyDescent="0.25">
      <c r="C3434" s="1" t="s">
        <v>28</v>
      </c>
      <c r="D3434" s="164">
        <f>IF(E3422=0,0,E3422)</f>
        <v>1</v>
      </c>
      <c r="E3434" s="162">
        <f>IF(D3434=0,0,IF(D3434&lt;'Integration Inputs'!$D$79,'Integration Inputs'!$C$91*SUM('Integration Inputs'!$C$66:$H$66),IF(D3434&lt;'Integration Inputs'!$F$79,'Integration Inputs'!$D$91*SUM('Integration Inputs'!$C$66:$H$66),'Integration Inputs'!$E$91*SUM('Integration Inputs'!$C$66:$H$66))))</f>
        <v>0.97276634097392756</v>
      </c>
      <c r="F3434" s="162">
        <f>E3434*D3444*D3445</f>
        <v>0</v>
      </c>
    </row>
    <row r="3435" spans="3:6" x14ac:dyDescent="0.25">
      <c r="C3435" s="1" t="s">
        <v>29</v>
      </c>
      <c r="D3435" s="164">
        <f>IF(AND(E3425=0,E3421=0),0,E3425*E3421)</f>
        <v>1</v>
      </c>
      <c r="E3435" s="162">
        <f>IF(D3435=0,0,IF(D3435&lt;'Integration Inputs'!$D$80,'Integration Inputs'!$C$91*SUM('Integration Inputs'!$C$67:$H$67),IF(D3435&lt;'Integration Inputs'!$F$80,'Integration Inputs'!$D$91*SUM('Integration Inputs'!$C$67:$H$67),'Integration Inputs'!$E$91*SUM('Integration Inputs'!$C$67:$H$67))))</f>
        <v>0</v>
      </c>
      <c r="F3435" s="162">
        <f>E3435*D3444*D3445</f>
        <v>0</v>
      </c>
    </row>
    <row r="3436" spans="3:6" x14ac:dyDescent="0.25">
      <c r="C3436" s="1" t="s">
        <v>30</v>
      </c>
      <c r="D3436" s="164">
        <f>IF(AND(E3420=0,E3423=0,E3424=0),0,E3424*((E3420+E3423)/2)*3)</f>
        <v>3</v>
      </c>
      <c r="E3436" s="162">
        <f>IF(D3436=0,0,IF(D3436&lt;'Integration Inputs'!$D$81,'Integration Inputs'!$C$91*SUM('Integration Inputs'!$C$68:$H$68),IF(D3436&lt;'Integration Inputs'!$F$81,'Integration Inputs'!$D$91*SUM('Integration Inputs'!$C$68:$H$68),'Integration Inputs'!$E$91*SUM('Integration Inputs'!$C$68:$H$68))))</f>
        <v>0</v>
      </c>
      <c r="F3436" s="162">
        <f>E3436*D3444*D3445</f>
        <v>0</v>
      </c>
    </row>
    <row r="3437" spans="3:6" x14ac:dyDescent="0.25">
      <c r="C3437" s="1" t="s">
        <v>31</v>
      </c>
      <c r="D3437" s="164">
        <f>IF(AND(E3423=0,E3426=0),0,E3426*E3423*3)</f>
        <v>3</v>
      </c>
      <c r="E3437" s="162">
        <f>IF(D3437=0,0,IF(D3437&lt;'Integration Inputs'!$D$82,'Integration Inputs'!$C$91*SUM('Integration Inputs'!$C$69:$H$69),IF(D3437&lt;'Integration Inputs'!$F$82,'Integration Inputs'!$D$91*SUM('Integration Inputs'!$C$69:$H$69),'Integration Inputs'!$E$91*SUM('Integration Inputs'!$C$69:$H$69))))</f>
        <v>0</v>
      </c>
      <c r="F3437" s="162">
        <f>E3437*D3444*D3445</f>
        <v>0</v>
      </c>
    </row>
    <row r="3438" spans="3:6" x14ac:dyDescent="0.25">
      <c r="C3438" s="39" t="s">
        <v>32</v>
      </c>
      <c r="D3438" s="168">
        <f>IF(AND(E3423=0,E3427=0),0,(E3427*E3423*5))</f>
        <v>5</v>
      </c>
      <c r="E3438" s="169">
        <f>IF(D3438=0,0,IF(D3438&lt;'Integration Inputs'!$D$83,'Integration Inputs'!$C$91*SUM('Integration Inputs'!$C$70:$H$70),IF(D3438&lt;'Integration Inputs'!$F$83,'Integration Inputs'!$D$91*SUM('Integration Inputs'!$C$70:$H$70),'Integration Inputs'!$E$91*SUM('Integration Inputs'!$C$70:$H$70))))</f>
        <v>0</v>
      </c>
      <c r="F3438" s="169">
        <f>E3438*D3444*D3445</f>
        <v>0</v>
      </c>
    </row>
    <row r="3439" spans="3:6" x14ac:dyDescent="0.25">
      <c r="C3439" s="1" t="s">
        <v>40</v>
      </c>
      <c r="D3439" s="164">
        <f>SUM(D3431:D3432)</f>
        <v>27</v>
      </c>
      <c r="E3439" s="162">
        <f>SUM(E3431:E3432)</f>
        <v>15.942614266471008</v>
      </c>
      <c r="F3439" s="162">
        <f>SUM(F3431:F3432)</f>
        <v>0</v>
      </c>
    </row>
    <row r="3440" spans="3:6" x14ac:dyDescent="0.25">
      <c r="C3440" s="1" t="s">
        <v>41</v>
      </c>
      <c r="D3440" s="164">
        <f>SUM(D3433:D3434)</f>
        <v>5.5</v>
      </c>
      <c r="E3440" s="162">
        <f>SUM(E3433:E3434)</f>
        <v>1.824636125518966</v>
      </c>
      <c r="F3440" s="162">
        <f>SUM(F3433:F3434)</f>
        <v>0</v>
      </c>
    </row>
    <row r="3441" spans="2:7" x14ac:dyDescent="0.25">
      <c r="C3441" s="39" t="s">
        <v>42</v>
      </c>
      <c r="D3441" s="168">
        <f>SUM(D3435:D3438)</f>
        <v>12</v>
      </c>
      <c r="E3441" s="169">
        <f>SUM(E3435:E3438)</f>
        <v>0</v>
      </c>
      <c r="F3441" s="169">
        <f>SUM(F3435:F3438)</f>
        <v>0</v>
      </c>
    </row>
    <row r="3442" spans="2:7" x14ac:dyDescent="0.25">
      <c r="D3442" s="164"/>
      <c r="E3442" s="162">
        <f>SUM(E3431:E3438)</f>
        <v>17.767250391989972</v>
      </c>
      <c r="F3442" s="162">
        <f>SUM(F3431:F3438)</f>
        <v>0</v>
      </c>
    </row>
    <row r="3443" spans="2:7" ht="15.6" x14ac:dyDescent="0.3">
      <c r="C3443" s="171" t="s">
        <v>43</v>
      </c>
      <c r="D3443" s="172">
        <f>(AVERAGE(E3416:E3419)*((E3415*5)+(E3415*E3423))+((AVERAGE(E3416:E3419)*((E3420+E3423)/2)*E3414)+(E3422))+((E3425*E3421)+(E3424*((E3420+E3423)/2)*3)+(E3426*E3423*3)+(E3427*E3423*5)))/3</f>
        <v>14.833333333333334</v>
      </c>
    </row>
    <row r="3444" spans="2:7" ht="14.4" x14ac:dyDescent="0.3">
      <c r="C3444" s="21" t="s">
        <v>228</v>
      </c>
      <c r="D3444" s="179"/>
    </row>
    <row r="3445" spans="2:7" x14ac:dyDescent="0.25">
      <c r="C3445" s="21" t="s">
        <v>229</v>
      </c>
      <c r="D3445" s="185"/>
    </row>
    <row r="3446" spans="2:7" ht="15.6" x14ac:dyDescent="0.3">
      <c r="C3446" s="171" t="s">
        <v>230</v>
      </c>
      <c r="D3446" s="172">
        <f>D3443*D3444*D3445</f>
        <v>0</v>
      </c>
      <c r="E3446" s="176">
        <f>SUM(F3431:F3438)</f>
        <v>0</v>
      </c>
      <c r="F3446" s="25" t="s">
        <v>231</v>
      </c>
    </row>
    <row r="3448" spans="2:7" x14ac:dyDescent="0.25">
      <c r="B3448" s="1" t="str">
        <f>LEFT(B3411,2)+1&amp;")."</f>
        <v>94).</v>
      </c>
      <c r="C3448" s="149"/>
      <c r="D3448" s="149"/>
      <c r="E3448" s="149"/>
      <c r="F3448" s="149"/>
      <c r="G3448" s="149"/>
    </row>
    <row r="3449" spans="2:7" x14ac:dyDescent="0.25">
      <c r="C3449" s="152" t="s">
        <v>164</v>
      </c>
      <c r="D3449" s="152"/>
      <c r="E3449" s="153"/>
      <c r="F3449" s="153"/>
      <c r="G3449" s="153"/>
    </row>
    <row r="3450" spans="2:7" ht="17.399999999999999" x14ac:dyDescent="0.3">
      <c r="C3450" s="26" t="s">
        <v>170</v>
      </c>
      <c r="D3450" s="156" t="s">
        <v>444</v>
      </c>
      <c r="E3450" s="187" t="s">
        <v>445</v>
      </c>
    </row>
    <row r="3451" spans="2:7" x14ac:dyDescent="0.25">
      <c r="C3451" s="21" t="s">
        <v>174</v>
      </c>
      <c r="D3451" s="59" t="s">
        <v>168</v>
      </c>
      <c r="E3451" s="1">
        <f>IF(D3451=$I$8,$J$8,IF(D3451=$I$9,$J$9,IF(D3451=$I$10,$J$10,0)))</f>
        <v>1</v>
      </c>
    </row>
    <row r="3452" spans="2:7" x14ac:dyDescent="0.25">
      <c r="C3452" s="21" t="s">
        <v>177</v>
      </c>
      <c r="D3452" s="59" t="s">
        <v>178</v>
      </c>
      <c r="E3452" s="1">
        <f>IF(D3452=$I$13,$J$13,IF(D3452=$I$14,$J$14,IF(D3452=$I$15,$J$15,0)))</f>
        <v>1</v>
      </c>
    </row>
    <row r="3453" spans="2:7" x14ac:dyDescent="0.25">
      <c r="C3453" s="21" t="s">
        <v>179</v>
      </c>
      <c r="D3453" s="59" t="s">
        <v>186</v>
      </c>
      <c r="E3453" s="1">
        <f>IF(D3453=$I$18,$J$18,IF(D3453=$I$19,$J$19,IF(D3453=$I$20,$J$20,0)))</f>
        <v>3</v>
      </c>
    </row>
    <row r="3454" spans="2:7" x14ac:dyDescent="0.25">
      <c r="C3454" s="21" t="s">
        <v>183</v>
      </c>
      <c r="D3454" s="59" t="s">
        <v>186</v>
      </c>
      <c r="E3454" s="1">
        <f>IF(D3454=$I$18,$J$18,IF(D3454=$I$19,$J$19,IF(D3454=$I$20,$J$20,0)))</f>
        <v>3</v>
      </c>
    </row>
    <row r="3455" spans="2:7" x14ac:dyDescent="0.25">
      <c r="C3455" s="21" t="s">
        <v>185</v>
      </c>
      <c r="D3455" s="59" t="s">
        <v>186</v>
      </c>
      <c r="E3455" s="1">
        <f>IF(D3455=$I$18,$J$18,IF(D3455=$I$19,$J$19,IF(D3455=$I$20,$J$20,0)))</f>
        <v>3</v>
      </c>
    </row>
    <row r="3456" spans="2:7" x14ac:dyDescent="0.25">
      <c r="C3456" s="21" t="s">
        <v>189</v>
      </c>
      <c r="D3456" s="59" t="s">
        <v>180</v>
      </c>
      <c r="E3456" s="1">
        <f>IF(D3456=$I$18,$J$18,IF(D3456=$I$19,$J$19,IF(D3456=$I$20,$J$20,0)))</f>
        <v>1</v>
      </c>
    </row>
    <row r="3457" spans="3:6" x14ac:dyDescent="0.25">
      <c r="C3457" s="21" t="s">
        <v>192</v>
      </c>
      <c r="D3457" s="59" t="s">
        <v>224</v>
      </c>
      <c r="E3457" s="1">
        <f>IF(D3457=$I$30,$J$30,IF(D3457=$I$31,$J$31,IF(D3457=$I$32,$J$32,0)))</f>
        <v>3</v>
      </c>
    </row>
    <row r="3458" spans="3:6" x14ac:dyDescent="0.25">
      <c r="C3458" s="21" t="s">
        <v>194</v>
      </c>
      <c r="D3458" s="59" t="s">
        <v>195</v>
      </c>
      <c r="E3458" s="1">
        <f>IF(D3458=$L$30,$M$30,IF(D3458=$L$31,$M$31,IF(D3458=$L$32,$M$32,0)))</f>
        <v>1</v>
      </c>
    </row>
    <row r="3459" spans="3:6" x14ac:dyDescent="0.25">
      <c r="C3459" s="21" t="s">
        <v>198</v>
      </c>
      <c r="D3459" s="59" t="s">
        <v>195</v>
      </c>
      <c r="E3459" s="1">
        <f>IF(D3459=$L$30,$M$30,IF(D3459=$L$31,$M$31,IF(D3459=$L$32,$M$32,0)))</f>
        <v>1</v>
      </c>
    </row>
    <row r="3460" spans="3:6" x14ac:dyDescent="0.25">
      <c r="C3460" s="21" t="s">
        <v>200</v>
      </c>
      <c r="D3460" s="59" t="s">
        <v>201</v>
      </c>
      <c r="E3460" s="1">
        <f>IF(D3460=$I$23,$J$23,IF(D3460=$I$24,$J$24,IF(D3460=$I$25,$J$25,IF(D3460=$I$26,$J$26,IF(D3460=$I$27,$J$27,0)))))</f>
        <v>1</v>
      </c>
      <c r="F3460" s="1" t="s">
        <v>383</v>
      </c>
    </row>
    <row r="3461" spans="3:6" x14ac:dyDescent="0.25">
      <c r="C3461" s="21" t="s">
        <v>203</v>
      </c>
      <c r="D3461" s="59" t="s">
        <v>184</v>
      </c>
      <c r="E3461" s="1">
        <f>IF(D3461=$L$13,$M$13,IF(D3461=$L$14,$M$14,IF(D3461=$L$15,$M$15,0)))</f>
        <v>1</v>
      </c>
    </row>
    <row r="3462" spans="3:6" x14ac:dyDescent="0.25">
      <c r="C3462" s="21" t="s">
        <v>206</v>
      </c>
      <c r="D3462" s="59" t="s">
        <v>176</v>
      </c>
      <c r="E3462" s="1">
        <f>IF(D3462=$L$8,$M$8,IF(D3462=$L$9,$M$9,IF(D3462=$L$10,$M$10,0)))</f>
        <v>5</v>
      </c>
    </row>
    <row r="3463" spans="3:6" x14ac:dyDescent="0.25">
      <c r="C3463" s="21" t="s">
        <v>207</v>
      </c>
      <c r="D3463" s="59" t="s">
        <v>205</v>
      </c>
      <c r="E3463" s="1">
        <f>IF(D3463=$L$18,$M$18,IF(D3463=$L$19,$M$19,IF(D3463=$L$20,$M$20,0)))</f>
        <v>5</v>
      </c>
    </row>
    <row r="3464" spans="3:6" x14ac:dyDescent="0.25">
      <c r="C3464" s="21" t="s">
        <v>210</v>
      </c>
      <c r="D3464" s="59" t="s">
        <v>216</v>
      </c>
      <c r="E3464" s="1">
        <f>IF(D3464=$L$23,$M$23,IF(D3464=$L$24,$M$24,IF(D3464=$L$25,$M$25,0)))</f>
        <v>5</v>
      </c>
      <c r="F3464" s="1" t="s">
        <v>330</v>
      </c>
    </row>
    <row r="3467" spans="3:6" x14ac:dyDescent="0.25">
      <c r="E3467" s="39" t="s">
        <v>217</v>
      </c>
      <c r="F3467" s="1" t="s">
        <v>218</v>
      </c>
    </row>
    <row r="3468" spans="3:6" x14ac:dyDescent="0.25">
      <c r="C3468" s="26" t="s">
        <v>25</v>
      </c>
      <c r="D3468" s="161">
        <f>IF(AND(E3452=0,E3453=0,E3454=0,E3455=0,E3456=0),0,E3452*5*(AVERAGE(E3453:E3456)))</f>
        <v>12.5</v>
      </c>
      <c r="E3468" s="162">
        <f>IF(D3468=0,0,IF(D3468&lt;'Integration Inputs'!$D$76,'Integration Inputs'!$C$91*SUM('Integration Inputs'!$C$63:$H$63),IF(D3468&lt;'Integration Inputs'!$F$76,'Integration Inputs'!$D$91*SUM('Integration Inputs'!$C$63:$H$63),'Integration Inputs'!$E$91*SUM('Integration Inputs'!C$63:H$63))))</f>
        <v>12.651149969844976</v>
      </c>
      <c r="F3468" s="163">
        <f>E3468*D3481*D3482</f>
        <v>0</v>
      </c>
    </row>
    <row r="3469" spans="3:6" x14ac:dyDescent="0.25">
      <c r="C3469" s="1" t="s">
        <v>26</v>
      </c>
      <c r="D3469" s="164">
        <f>IF(AND(E3452=0,E3453=0,E3460=0),0,E3452*E3460*(AVERAGE(E3453:E3456)))</f>
        <v>2.5</v>
      </c>
      <c r="E3469" s="162">
        <f>IF(D3469=0,0,IF(D3469&lt;'Integration Inputs'!$D$77,'Integration Inputs'!$C$91*SUM('Integration Inputs'!$C$64:$H$64),IF(D3469&lt;'Integration Inputs'!$F$77,'Integration Inputs'!$D$91*SUM('Integration Inputs'!$C$64:$H$64),'Integration Inputs'!$E$91*SUM('Integration Inputs'!$C$64:$H$64))))</f>
        <v>3.2914642966260312</v>
      </c>
      <c r="F3469" s="162">
        <f>E3469*D3481*D3482</f>
        <v>0</v>
      </c>
    </row>
    <row r="3470" spans="3:6" x14ac:dyDescent="0.25">
      <c r="C3470" s="1" t="s">
        <v>27</v>
      </c>
      <c r="D3470" s="164">
        <f>IF(AND(E3451=0,E3453=0,E3454=0,E3455=0,E3456=0,E3457=0,,E3460=0),0,(AVERAGE(E3453:E3456)*((E3457+E3460)/2)*E3451))</f>
        <v>5</v>
      </c>
      <c r="E3470" s="162">
        <f>IF(D3470=0,0,IF(D3470&lt;'Integration Inputs'!$D$78,'Integration Inputs'!$C$91*SUM('Integration Inputs'!$C$65:$H$65),IF(D3470&lt;'Integration Inputs'!$F$78,'Integration Inputs'!$D$91*SUM('Integration Inputs'!$C$65:$H$65),'Integration Inputs'!$E$91*SUM('Integration Inputs'!$C$65:$H$65))))</f>
        <v>0.85186978454503848</v>
      </c>
      <c r="F3470" s="162">
        <f>E3470*D3481*D3482</f>
        <v>0</v>
      </c>
    </row>
    <row r="3471" spans="3:6" x14ac:dyDescent="0.25">
      <c r="C3471" s="1" t="s">
        <v>28</v>
      </c>
      <c r="D3471" s="164">
        <f>IF(E3459=0,0,E3459)</f>
        <v>1</v>
      </c>
      <c r="E3471" s="162">
        <f>IF(D3471=0,0,IF(D3471&lt;'Integration Inputs'!$D$79,'Integration Inputs'!$C$91*SUM('Integration Inputs'!$C$66:$H$66),IF(D3471&lt;'Integration Inputs'!$F$79,'Integration Inputs'!$D$91*SUM('Integration Inputs'!$C$66:$H$66),'Integration Inputs'!$E$91*SUM('Integration Inputs'!$C$66:$H$66))))</f>
        <v>0.97276634097392756</v>
      </c>
      <c r="F3471" s="162">
        <f>E3471*D3481*D3482</f>
        <v>0</v>
      </c>
    </row>
    <row r="3472" spans="3:6" x14ac:dyDescent="0.25">
      <c r="C3472" s="1" t="s">
        <v>29</v>
      </c>
      <c r="D3472" s="164">
        <f>IF(AND(E3462=0,E3458=0),0,E3462*E3458)</f>
        <v>5</v>
      </c>
      <c r="E3472" s="162">
        <f>IF(D3472=0,0,IF(D3472&lt;'Integration Inputs'!$D$80,'Integration Inputs'!$C$91*SUM('Integration Inputs'!$C$67:$H$67),IF(D3472&lt;'Integration Inputs'!$F$80,'Integration Inputs'!$D$91*SUM('Integration Inputs'!$C$67:$H$67),'Integration Inputs'!$E$91*SUM('Integration Inputs'!$C$67:$H$67))))</f>
        <v>0</v>
      </c>
      <c r="F3472" s="162">
        <f>E3472*D3481*D3482</f>
        <v>0</v>
      </c>
    </row>
    <row r="3473" spans="2:7" x14ac:dyDescent="0.25">
      <c r="C3473" s="1" t="s">
        <v>30</v>
      </c>
      <c r="D3473" s="164">
        <f>IF(AND(E3457=0,E3460=0,E3461=0),0,E3461*((E3457+E3460)/2)*3)</f>
        <v>6</v>
      </c>
      <c r="E3473" s="162">
        <f>IF(D3473=0,0,IF(D3473&lt;'Integration Inputs'!$D$81,'Integration Inputs'!$C$91*SUM('Integration Inputs'!$C$68:$H$68),IF(D3473&lt;'Integration Inputs'!$F$81,'Integration Inputs'!$D$91*SUM('Integration Inputs'!$C$68:$H$68),'Integration Inputs'!$E$91*SUM('Integration Inputs'!$C$68:$H$68))))</f>
        <v>0</v>
      </c>
      <c r="F3473" s="162">
        <f>E3473*D3481*D3482</f>
        <v>0</v>
      </c>
    </row>
    <row r="3474" spans="2:7" x14ac:dyDescent="0.25">
      <c r="C3474" s="1" t="s">
        <v>31</v>
      </c>
      <c r="D3474" s="164">
        <f>IF(AND(E3460=0,E3463=0),0,E3463*E3460*3)</f>
        <v>15</v>
      </c>
      <c r="E3474" s="162">
        <f>IF(D3474=0,0,IF(D3474&lt;'Integration Inputs'!$D$82,'Integration Inputs'!$C$91*SUM('Integration Inputs'!$C$69:$H$69),IF(D3474&lt;'Integration Inputs'!$F$82,'Integration Inputs'!$D$91*SUM('Integration Inputs'!$C$69:$H$69),'Integration Inputs'!$E$91*SUM('Integration Inputs'!$C$69:$H$69))))</f>
        <v>0</v>
      </c>
      <c r="F3474" s="162">
        <f>E3474*D3481*D3482</f>
        <v>0</v>
      </c>
    </row>
    <row r="3475" spans="2:7" x14ac:dyDescent="0.25">
      <c r="C3475" s="39" t="s">
        <v>32</v>
      </c>
      <c r="D3475" s="168">
        <f>IF(AND(E3460=0,E3464=0),0,(E3464*E3460*5))</f>
        <v>25</v>
      </c>
      <c r="E3475" s="169">
        <f>IF(D3475=0,0,IF(D3475&lt;'Integration Inputs'!$D$83,'Integration Inputs'!$C$91*SUM('Integration Inputs'!$C$70:$H$70),IF(D3475&lt;'Integration Inputs'!$F$83,'Integration Inputs'!$D$91*SUM('Integration Inputs'!$C$70:$H$70),'Integration Inputs'!$E$91*SUM('Integration Inputs'!$C$70:$H$70))))</f>
        <v>0</v>
      </c>
      <c r="F3475" s="169">
        <f>E3475*D3481*D3482</f>
        <v>0</v>
      </c>
    </row>
    <row r="3476" spans="2:7" x14ac:dyDescent="0.25">
      <c r="C3476" s="1" t="s">
        <v>40</v>
      </c>
      <c r="D3476" s="164">
        <f>SUM(D3468:D3469)</f>
        <v>15</v>
      </c>
      <c r="E3476" s="162">
        <f>SUM(E3468:E3469)</f>
        <v>15.942614266471008</v>
      </c>
      <c r="F3476" s="162">
        <f>SUM(F3468:F3469)</f>
        <v>0</v>
      </c>
    </row>
    <row r="3477" spans="2:7" x14ac:dyDescent="0.25">
      <c r="C3477" s="1" t="s">
        <v>41</v>
      </c>
      <c r="D3477" s="164">
        <f>SUM(D3470:D3471)</f>
        <v>6</v>
      </c>
      <c r="E3477" s="162">
        <f>SUM(E3470:E3471)</f>
        <v>1.824636125518966</v>
      </c>
      <c r="F3477" s="162">
        <f>SUM(F3470:F3471)</f>
        <v>0</v>
      </c>
    </row>
    <row r="3478" spans="2:7" x14ac:dyDescent="0.25">
      <c r="C3478" s="39" t="s">
        <v>42</v>
      </c>
      <c r="D3478" s="168">
        <f>SUM(D3472:D3475)</f>
        <v>51</v>
      </c>
      <c r="E3478" s="169">
        <f>SUM(E3472:E3475)</f>
        <v>0</v>
      </c>
      <c r="F3478" s="169">
        <f>SUM(F3472:F3475)</f>
        <v>0</v>
      </c>
    </row>
    <row r="3479" spans="2:7" x14ac:dyDescent="0.25">
      <c r="D3479" s="164"/>
      <c r="E3479" s="162">
        <f>SUM(E3468:E3475)</f>
        <v>17.767250391989972</v>
      </c>
      <c r="F3479" s="162">
        <f>SUM(F3468:F3475)</f>
        <v>0</v>
      </c>
    </row>
    <row r="3480" spans="2:7" ht="15.6" x14ac:dyDescent="0.3">
      <c r="C3480" s="171" t="s">
        <v>43</v>
      </c>
      <c r="D3480" s="172">
        <f>(AVERAGE(E3453:E3456)*((E3452*5)+(E3452*E3460))+((AVERAGE(E3453:E3456)*((E3457+E3460)/2)*E3451)+(E3459))+((E3462*E3458)+(E3461*((E3457+E3460)/2)*3)+(E3463*E3460*3)+(E3464*E3460*5)))/3</f>
        <v>24</v>
      </c>
    </row>
    <row r="3481" spans="2:7" ht="14.4" x14ac:dyDescent="0.3">
      <c r="C3481" s="21" t="s">
        <v>228</v>
      </c>
      <c r="D3481" s="179"/>
    </row>
    <row r="3482" spans="2:7" x14ac:dyDescent="0.25">
      <c r="C3482" s="21" t="s">
        <v>229</v>
      </c>
      <c r="D3482" s="185"/>
    </row>
    <row r="3483" spans="2:7" ht="15.6" x14ac:dyDescent="0.3">
      <c r="C3483" s="171" t="s">
        <v>230</v>
      </c>
      <c r="D3483" s="172">
        <f>D3480*D3481*D3482</f>
        <v>0</v>
      </c>
      <c r="E3483" s="176">
        <f>SUM(F3468:F3475)</f>
        <v>0</v>
      </c>
      <c r="F3483" s="25" t="s">
        <v>231</v>
      </c>
    </row>
    <row r="3485" spans="2:7" x14ac:dyDescent="0.25">
      <c r="B3485" s="1" t="str">
        <f>LEFT(B3448,2)+1&amp;")."</f>
        <v>95).</v>
      </c>
      <c r="C3485" s="149"/>
      <c r="D3485" s="149"/>
      <c r="E3485" s="149"/>
      <c r="F3485" s="149"/>
      <c r="G3485" s="149"/>
    </row>
    <row r="3486" spans="2:7" x14ac:dyDescent="0.25">
      <c r="C3486" s="152" t="s">
        <v>164</v>
      </c>
      <c r="D3486" s="152"/>
      <c r="E3486" s="153"/>
      <c r="F3486" s="153"/>
      <c r="G3486" s="153"/>
    </row>
    <row r="3487" spans="2:7" ht="17.399999999999999" x14ac:dyDescent="0.3">
      <c r="C3487" s="26" t="s">
        <v>170</v>
      </c>
      <c r="D3487" s="156" t="s">
        <v>446</v>
      </c>
      <c r="E3487" s="187" t="s">
        <v>447</v>
      </c>
    </row>
    <row r="3488" spans="2:7" x14ac:dyDescent="0.25">
      <c r="C3488" s="21" t="s">
        <v>174</v>
      </c>
      <c r="D3488" s="59" t="s">
        <v>168</v>
      </c>
      <c r="E3488" s="1">
        <f>IF(D3488=$I$8,$J$8,IF(D3488=$I$9,$J$9,IF(D3488=$I$10,$J$10,0)))</f>
        <v>1</v>
      </c>
      <c r="F3488" s="1" t="s">
        <v>434</v>
      </c>
    </row>
    <row r="3489" spans="3:6" x14ac:dyDescent="0.25">
      <c r="C3489" s="21" t="s">
        <v>177</v>
      </c>
      <c r="D3489" s="59" t="s">
        <v>178</v>
      </c>
      <c r="E3489" s="1">
        <f>IF(D3489=$I$13,$J$13,IF(D3489=$I$14,$J$14,IF(D3489=$I$15,$J$15,0)))</f>
        <v>1</v>
      </c>
    </row>
    <row r="3490" spans="3:6" x14ac:dyDescent="0.25">
      <c r="C3490" s="21" t="s">
        <v>179</v>
      </c>
      <c r="D3490" s="59" t="s">
        <v>180</v>
      </c>
      <c r="E3490" s="1">
        <f>IF(D3490=$I$18,$J$18,IF(D3490=$I$19,$J$19,IF(D3490=$I$20,$J$20,0)))</f>
        <v>1</v>
      </c>
    </row>
    <row r="3491" spans="3:6" x14ac:dyDescent="0.25">
      <c r="C3491" s="21" t="s">
        <v>183</v>
      </c>
      <c r="D3491" s="59" t="s">
        <v>180</v>
      </c>
      <c r="E3491" s="1">
        <f>IF(D3491=$I$18,$J$18,IF(D3491=$I$19,$J$19,IF(D3491=$I$20,$J$20,0)))</f>
        <v>1</v>
      </c>
    </row>
    <row r="3492" spans="3:6" x14ac:dyDescent="0.25">
      <c r="C3492" s="21" t="s">
        <v>185</v>
      </c>
      <c r="D3492" s="59" t="s">
        <v>186</v>
      </c>
      <c r="E3492" s="1">
        <f>IF(D3492=$I$18,$J$18,IF(D3492=$I$19,$J$19,IF(D3492=$I$20,$J$20,0)))</f>
        <v>3</v>
      </c>
    </row>
    <row r="3493" spans="3:6" x14ac:dyDescent="0.25">
      <c r="C3493" s="21" t="s">
        <v>189</v>
      </c>
      <c r="D3493" s="59" t="s">
        <v>180</v>
      </c>
      <c r="E3493" s="1">
        <f>IF(D3493=$I$18,$J$18,IF(D3493=$I$19,$J$19,IF(D3493=$I$20,$J$20,0)))</f>
        <v>1</v>
      </c>
    </row>
    <row r="3494" spans="3:6" x14ac:dyDescent="0.25">
      <c r="C3494" s="21" t="s">
        <v>192</v>
      </c>
      <c r="D3494" s="59" t="s">
        <v>193</v>
      </c>
      <c r="E3494" s="1">
        <f>IF(D3494=$I$30,$J$30,IF(D3494=$I$31,$J$31,IF(D3494=$I$32,$J$32,0)))</f>
        <v>1</v>
      </c>
    </row>
    <row r="3495" spans="3:6" x14ac:dyDescent="0.25">
      <c r="C3495" s="21" t="s">
        <v>194</v>
      </c>
      <c r="D3495" s="59" t="s">
        <v>195</v>
      </c>
      <c r="E3495" s="1">
        <f>IF(D3495=$L$30,$M$30,IF(D3495=$L$31,$M$31,IF(D3495=$L$32,$M$32,0)))</f>
        <v>1</v>
      </c>
    </row>
    <row r="3496" spans="3:6" x14ac:dyDescent="0.25">
      <c r="C3496" s="21" t="s">
        <v>198</v>
      </c>
      <c r="D3496" s="59" t="s">
        <v>195</v>
      </c>
      <c r="E3496" s="1">
        <f>IF(D3496=$L$30,$M$30,IF(D3496=$L$31,$M$31,IF(D3496=$L$32,$M$32,0)))</f>
        <v>1</v>
      </c>
    </row>
    <row r="3497" spans="3:6" x14ac:dyDescent="0.25">
      <c r="C3497" s="21" t="s">
        <v>200</v>
      </c>
      <c r="D3497" s="59" t="s">
        <v>215</v>
      </c>
      <c r="E3497" s="1">
        <f>IF(D3497=$I$23,$J$23,IF(D3497=$I$24,$J$24,IF(D3497=$I$25,$J$25,IF(D3497=$I$26,$J$26,IF(D3497=$I$27,$J$27,0)))))</f>
        <v>5</v>
      </c>
      <c r="F3497" s="1" t="s">
        <v>347</v>
      </c>
    </row>
    <row r="3498" spans="3:6" x14ac:dyDescent="0.25">
      <c r="C3498" s="21" t="s">
        <v>203</v>
      </c>
      <c r="D3498" s="59" t="s">
        <v>188</v>
      </c>
      <c r="E3498" s="1">
        <f>IF(D3498=$L$13,$M$13,IF(D3498=$L$14,$M$14,IF(D3498=$L$15,$M$15,0)))</f>
        <v>3</v>
      </c>
    </row>
    <row r="3499" spans="3:6" x14ac:dyDescent="0.25">
      <c r="C3499" s="21" t="s">
        <v>206</v>
      </c>
      <c r="D3499" s="59" t="s">
        <v>173</v>
      </c>
      <c r="E3499" s="1">
        <f>IF(D3499=$L$8,$M$8,IF(D3499=$L$9,$M$9,IF(D3499=$L$10,$M$10,0)))</f>
        <v>3</v>
      </c>
    </row>
    <row r="3500" spans="3:6" x14ac:dyDescent="0.25">
      <c r="C3500" s="21" t="s">
        <v>207</v>
      </c>
      <c r="D3500" s="59" t="s">
        <v>202</v>
      </c>
      <c r="E3500" s="1">
        <f>IF(D3500=$L$18,$M$18,IF(D3500=$L$19,$M$19,IF(D3500=$L$20,$M$20,0)))</f>
        <v>3</v>
      </c>
    </row>
    <row r="3501" spans="3:6" x14ac:dyDescent="0.25">
      <c r="C3501" s="21" t="s">
        <v>210</v>
      </c>
      <c r="D3501" s="59" t="s">
        <v>213</v>
      </c>
      <c r="E3501" s="1">
        <f>IF(D3501=$L$23,$M$23,IF(D3501=$L$24,$M$24,IF(D3501=$L$25,$M$25,0)))</f>
        <v>1</v>
      </c>
      <c r="F3501" s="1">
        <f>(81/213)</f>
        <v>0.38028169014084506</v>
      </c>
    </row>
    <row r="3504" spans="3:6" x14ac:dyDescent="0.25">
      <c r="E3504" s="39" t="s">
        <v>217</v>
      </c>
      <c r="F3504" s="1" t="s">
        <v>218</v>
      </c>
    </row>
    <row r="3505" spans="3:6" x14ac:dyDescent="0.25">
      <c r="C3505" s="26" t="s">
        <v>25</v>
      </c>
      <c r="D3505" s="161">
        <f>IF(AND(E3489=0,E3490=0,E3491=0,E3492=0,E3493=0),0,E3489*5*(AVERAGE(E3490:E3493)))</f>
        <v>7.5</v>
      </c>
      <c r="E3505" s="162">
        <f>IF(D3505=0,0,IF(D3505&lt;'Integration Inputs'!$D$76,'Integration Inputs'!$C$91*SUM('Integration Inputs'!$C$63:$H$63),IF(D3505&lt;'Integration Inputs'!$F$76,'Integration Inputs'!$D$91*SUM('Integration Inputs'!$C$63:$H$63),'Integration Inputs'!$E$91*SUM('Integration Inputs'!C$63:H$63))))</f>
        <v>12.651149969844976</v>
      </c>
      <c r="F3505" s="163">
        <f>E3505*D3518*D3519</f>
        <v>0</v>
      </c>
    </row>
    <row r="3506" spans="3:6" x14ac:dyDescent="0.25">
      <c r="C3506" s="1" t="s">
        <v>26</v>
      </c>
      <c r="D3506" s="164">
        <f>IF(AND(E3489=0,E3490=0,E3497=0),0,E3489*E3497*(AVERAGE(E3490:E3493)))</f>
        <v>7.5</v>
      </c>
      <c r="E3506" s="162">
        <f>IF(D3506=0,0,IF(D3506&lt;'Integration Inputs'!$D$77,'Integration Inputs'!$C$91*SUM('Integration Inputs'!$C$64:$H$64),IF(D3506&lt;'Integration Inputs'!$F$77,'Integration Inputs'!$D$91*SUM('Integration Inputs'!$C$64:$H$64),'Integration Inputs'!$E$91*SUM('Integration Inputs'!$C$64:$H$64))))</f>
        <v>3.2914642966260312</v>
      </c>
      <c r="F3506" s="162">
        <f>E3506*D3518*D3519</f>
        <v>0</v>
      </c>
    </row>
    <row r="3507" spans="3:6" x14ac:dyDescent="0.25">
      <c r="C3507" s="1" t="s">
        <v>27</v>
      </c>
      <c r="D3507" s="164">
        <f>IF(AND(E3488=0,E3490=0,E3491=0,E3492=0,E3493=0,E3494=0,,E3497=0),0,(AVERAGE(E3490:E3493)*((E3494+E3497)/2)*E3488))</f>
        <v>4.5</v>
      </c>
      <c r="E3507" s="162">
        <f>IF(D3507=0,0,IF(D3507&lt;'Integration Inputs'!$D$78,'Integration Inputs'!$C$91*SUM('Integration Inputs'!$C$65:$H$65),IF(D3507&lt;'Integration Inputs'!$F$78,'Integration Inputs'!$D$91*SUM('Integration Inputs'!$C$65:$H$65),'Integration Inputs'!$E$91*SUM('Integration Inputs'!$C$65:$H$65))))</f>
        <v>0.85186978454503848</v>
      </c>
      <c r="F3507" s="162">
        <f>E3507*D3518*D3519</f>
        <v>0</v>
      </c>
    </row>
    <row r="3508" spans="3:6" x14ac:dyDescent="0.25">
      <c r="C3508" s="1" t="s">
        <v>28</v>
      </c>
      <c r="D3508" s="164">
        <f>IF(E3496=0,0,E3496)</f>
        <v>1</v>
      </c>
      <c r="E3508" s="162">
        <f>IF(D3508=0,0,IF(D3508&lt;'Integration Inputs'!$D$79,'Integration Inputs'!$C$91*SUM('Integration Inputs'!$C$66:$H$66),IF(D3508&lt;'Integration Inputs'!$F$79,'Integration Inputs'!$D$91*SUM('Integration Inputs'!$C$66:$H$66),'Integration Inputs'!$E$91*SUM('Integration Inputs'!$C$66:$H$66))))</f>
        <v>0.97276634097392756</v>
      </c>
      <c r="F3508" s="162">
        <f>E3508*D3518*D3519</f>
        <v>0</v>
      </c>
    </row>
    <row r="3509" spans="3:6" x14ac:dyDescent="0.25">
      <c r="C3509" s="1" t="s">
        <v>29</v>
      </c>
      <c r="D3509" s="164">
        <f>IF(AND(E3499=0,E3495=0),0,E3499*E3495)</f>
        <v>3</v>
      </c>
      <c r="E3509" s="162">
        <f>IF(D3509=0,0,IF(D3509&lt;'Integration Inputs'!$D$80,'Integration Inputs'!$C$91*SUM('Integration Inputs'!$C$67:$H$67),IF(D3509&lt;'Integration Inputs'!$F$80,'Integration Inputs'!$D$91*SUM('Integration Inputs'!$C$67:$H$67),'Integration Inputs'!$E$91*SUM('Integration Inputs'!$C$67:$H$67))))</f>
        <v>0</v>
      </c>
      <c r="F3509" s="162">
        <f>E3509*D3518*D3519</f>
        <v>0</v>
      </c>
    </row>
    <row r="3510" spans="3:6" x14ac:dyDescent="0.25">
      <c r="C3510" s="1" t="s">
        <v>30</v>
      </c>
      <c r="D3510" s="164">
        <f>IF(AND(E3494=0,E3497=0,E3498=0),0,E3498*((E3494+E3497)/2)*3)</f>
        <v>27</v>
      </c>
      <c r="E3510" s="162">
        <f>IF(D3510=0,0,IF(D3510&lt;'Integration Inputs'!$D$81,'Integration Inputs'!$C$91*SUM('Integration Inputs'!$C$68:$H$68),IF(D3510&lt;'Integration Inputs'!$F$81,'Integration Inputs'!$D$91*SUM('Integration Inputs'!$C$68:$H$68),'Integration Inputs'!$E$91*SUM('Integration Inputs'!$C$68:$H$68))))</f>
        <v>0</v>
      </c>
      <c r="F3510" s="162">
        <f>E3510*D3518*D3519</f>
        <v>0</v>
      </c>
    </row>
    <row r="3511" spans="3:6" x14ac:dyDescent="0.25">
      <c r="C3511" s="1" t="s">
        <v>31</v>
      </c>
      <c r="D3511" s="164">
        <f>IF(AND(E3497=0,E3500=0),0,E3500*E3497*3)</f>
        <v>45</v>
      </c>
      <c r="E3511" s="162">
        <f>IF(D3511=0,0,IF(D3511&lt;'Integration Inputs'!$D$82,'Integration Inputs'!$C$91*SUM('Integration Inputs'!$C$69:$H$69),IF(D3511&lt;'Integration Inputs'!$F$82,'Integration Inputs'!$D$91*SUM('Integration Inputs'!$C$69:$H$69),'Integration Inputs'!$E$91*SUM('Integration Inputs'!$C$69:$H$69))))</f>
        <v>0</v>
      </c>
      <c r="F3511" s="162">
        <f>E3511*D3518*D3519</f>
        <v>0</v>
      </c>
    </row>
    <row r="3512" spans="3:6" x14ac:dyDescent="0.25">
      <c r="C3512" s="39" t="s">
        <v>32</v>
      </c>
      <c r="D3512" s="168">
        <f>IF(AND(E3497=0,E3501=0),0,(E3501*E3497*5))</f>
        <v>25</v>
      </c>
      <c r="E3512" s="169">
        <f>IF(D3512=0,0,IF(D3512&lt;'Integration Inputs'!$D$83,'Integration Inputs'!$C$91*SUM('Integration Inputs'!$C$70:$H$70),IF(D3512&lt;'Integration Inputs'!$F$83,'Integration Inputs'!$D$91*SUM('Integration Inputs'!$C$70:$H$70),'Integration Inputs'!$E$91*SUM('Integration Inputs'!$C$70:$H$70))))</f>
        <v>0</v>
      </c>
      <c r="F3512" s="169">
        <f>E3512*D3518*D3519</f>
        <v>0</v>
      </c>
    </row>
    <row r="3513" spans="3:6" x14ac:dyDescent="0.25">
      <c r="C3513" s="1" t="s">
        <v>40</v>
      </c>
      <c r="D3513" s="164">
        <f>SUM(D3505:D3506)</f>
        <v>15</v>
      </c>
      <c r="E3513" s="162">
        <f>SUM(E3505:E3506)</f>
        <v>15.942614266471008</v>
      </c>
      <c r="F3513" s="162">
        <f>SUM(F3505:F3506)</f>
        <v>0</v>
      </c>
    </row>
    <row r="3514" spans="3:6" x14ac:dyDescent="0.25">
      <c r="C3514" s="1" t="s">
        <v>41</v>
      </c>
      <c r="D3514" s="164">
        <f>SUM(D3507:D3508)</f>
        <v>5.5</v>
      </c>
      <c r="E3514" s="162">
        <f>SUM(E3507:E3508)</f>
        <v>1.824636125518966</v>
      </c>
      <c r="F3514" s="162">
        <f>SUM(F3507:F3508)</f>
        <v>0</v>
      </c>
    </row>
    <row r="3515" spans="3:6" x14ac:dyDescent="0.25">
      <c r="C3515" s="39" t="s">
        <v>42</v>
      </c>
      <c r="D3515" s="168">
        <f>SUM(D3509:D3512)</f>
        <v>100</v>
      </c>
      <c r="E3515" s="169">
        <f>SUM(E3509:E3512)</f>
        <v>0</v>
      </c>
      <c r="F3515" s="169">
        <f>SUM(F3509:F3512)</f>
        <v>0</v>
      </c>
    </row>
    <row r="3516" spans="3:6" x14ac:dyDescent="0.25">
      <c r="D3516" s="164"/>
      <c r="E3516" s="162">
        <f>SUM(E3505:E3512)</f>
        <v>17.767250391989972</v>
      </c>
      <c r="F3516" s="162">
        <f>SUM(F3505:F3512)</f>
        <v>0</v>
      </c>
    </row>
    <row r="3517" spans="3:6" ht="15.6" x14ac:dyDescent="0.3">
      <c r="C3517" s="171" t="s">
        <v>43</v>
      </c>
      <c r="D3517" s="172">
        <f>(AVERAGE(E3490:E3493)*((E3489*5)+(E3489*E3497))+((AVERAGE(E3490:E3493)*((E3494+E3497)/2)*E3488)+(E3496))+((E3499*E3495)+(E3498*((E3494+E3497)/2)*3)+(E3500*E3497*3)+(E3501*E3497*5)))/3</f>
        <v>40.166666666666664</v>
      </c>
    </row>
    <row r="3518" spans="3:6" ht="14.4" x14ac:dyDescent="0.3">
      <c r="C3518" s="21" t="s">
        <v>228</v>
      </c>
      <c r="D3518" s="179"/>
    </row>
    <row r="3519" spans="3:6" x14ac:dyDescent="0.25">
      <c r="C3519" s="21" t="s">
        <v>229</v>
      </c>
      <c r="D3519" s="185"/>
    </row>
    <row r="3520" spans="3:6" ht="15.6" x14ac:dyDescent="0.3">
      <c r="C3520" s="171" t="s">
        <v>230</v>
      </c>
      <c r="D3520" s="172">
        <f>D3517*D3518*D3519</f>
        <v>0</v>
      </c>
      <c r="E3520" s="176">
        <f>SUM(F3505:F3512)</f>
        <v>0</v>
      </c>
      <c r="F3520" s="25" t="s">
        <v>231</v>
      </c>
    </row>
    <row r="3522" spans="2:7" x14ac:dyDescent="0.25">
      <c r="B3522" s="1" t="str">
        <f>LEFT(B3485,2)+1&amp;")."</f>
        <v>96).</v>
      </c>
      <c r="C3522" s="149"/>
      <c r="D3522" s="149"/>
      <c r="E3522" s="149"/>
      <c r="F3522" s="149"/>
      <c r="G3522" s="149"/>
    </row>
    <row r="3523" spans="2:7" x14ac:dyDescent="0.25">
      <c r="C3523" s="152" t="s">
        <v>164</v>
      </c>
      <c r="D3523" s="152"/>
      <c r="E3523" s="153"/>
      <c r="F3523" s="153"/>
      <c r="G3523" s="153"/>
    </row>
    <row r="3524" spans="2:7" ht="17.399999999999999" x14ac:dyDescent="0.3">
      <c r="C3524" s="26" t="s">
        <v>170</v>
      </c>
      <c r="D3524" s="156" t="s">
        <v>448</v>
      </c>
      <c r="E3524" s="187" t="s">
        <v>449</v>
      </c>
    </row>
    <row r="3525" spans="2:7" x14ac:dyDescent="0.25">
      <c r="C3525" s="21" t="s">
        <v>174</v>
      </c>
      <c r="D3525" s="59" t="s">
        <v>168</v>
      </c>
      <c r="E3525" s="1">
        <f>IF(D3525=$I$8,$J$8,IF(D3525=$I$9,$J$9,IF(D3525=$I$10,$J$10,0)))</f>
        <v>1</v>
      </c>
    </row>
    <row r="3526" spans="2:7" x14ac:dyDescent="0.25">
      <c r="C3526" s="21" t="s">
        <v>177</v>
      </c>
      <c r="D3526" s="59" t="s">
        <v>178</v>
      </c>
      <c r="E3526" s="1">
        <f>IF(D3526=$I$13,$J$13,IF(D3526=$I$14,$J$14,IF(D3526=$I$15,$J$15,0)))</f>
        <v>1</v>
      </c>
    </row>
    <row r="3527" spans="2:7" x14ac:dyDescent="0.25">
      <c r="C3527" s="21" t="s">
        <v>179</v>
      </c>
      <c r="D3527" s="59" t="s">
        <v>186</v>
      </c>
      <c r="E3527" s="1">
        <f>IF(D3527=$I$18,$J$18,IF(D3527=$I$19,$J$19,IF(D3527=$I$20,$J$20,0)))</f>
        <v>3</v>
      </c>
    </row>
    <row r="3528" spans="2:7" x14ac:dyDescent="0.25">
      <c r="C3528" s="21" t="s">
        <v>183</v>
      </c>
      <c r="D3528" s="59" t="s">
        <v>186</v>
      </c>
      <c r="E3528" s="1">
        <f>IF(D3528=$I$18,$J$18,IF(D3528=$I$19,$J$19,IF(D3528=$I$20,$J$20,0)))</f>
        <v>3</v>
      </c>
    </row>
    <row r="3529" spans="2:7" x14ac:dyDescent="0.25">
      <c r="C3529" s="21" t="s">
        <v>185</v>
      </c>
      <c r="D3529" s="59" t="s">
        <v>180</v>
      </c>
      <c r="E3529" s="1">
        <f>IF(D3529=$I$18,$J$18,IF(D3529=$I$19,$J$19,IF(D3529=$I$20,$J$20,0)))</f>
        <v>1</v>
      </c>
    </row>
    <row r="3530" spans="2:7" x14ac:dyDescent="0.25">
      <c r="C3530" s="21" t="s">
        <v>189</v>
      </c>
      <c r="D3530" s="59" t="s">
        <v>180</v>
      </c>
      <c r="E3530" s="1">
        <f>IF(D3530=$I$18,$J$18,IF(D3530=$I$19,$J$19,IF(D3530=$I$20,$J$20,0)))</f>
        <v>1</v>
      </c>
    </row>
    <row r="3531" spans="2:7" x14ac:dyDescent="0.25">
      <c r="C3531" s="21" t="s">
        <v>192</v>
      </c>
      <c r="D3531" s="59" t="s">
        <v>193</v>
      </c>
      <c r="E3531" s="1">
        <f>IF(D3531=$I$30,$J$30,IF(D3531=$I$31,$J$31,IF(D3531=$I$32,$J$32,0)))</f>
        <v>1</v>
      </c>
    </row>
    <row r="3532" spans="2:7" x14ac:dyDescent="0.25">
      <c r="C3532" s="21" t="s">
        <v>194</v>
      </c>
      <c r="D3532" s="59" t="s">
        <v>195</v>
      </c>
      <c r="E3532" s="1">
        <f>IF(D3532=$L$30,$M$30,IF(D3532=$L$31,$M$31,IF(D3532=$L$32,$M$32,0)))</f>
        <v>1</v>
      </c>
      <c r="F3532" s="1" t="s">
        <v>373</v>
      </c>
    </row>
    <row r="3533" spans="2:7" x14ac:dyDescent="0.25">
      <c r="C3533" s="21" t="s">
        <v>198</v>
      </c>
      <c r="D3533" s="59" t="s">
        <v>195</v>
      </c>
      <c r="E3533" s="1">
        <f>IF(D3533=$L$30,$M$30,IF(D3533=$L$31,$M$31,IF(D3533=$L$32,$M$32,0)))</f>
        <v>1</v>
      </c>
    </row>
    <row r="3534" spans="2:7" x14ac:dyDescent="0.25">
      <c r="C3534" s="21" t="s">
        <v>200</v>
      </c>
      <c r="D3534" s="59" t="s">
        <v>201</v>
      </c>
      <c r="E3534" s="1">
        <f>IF(D3534=$I$23,$J$23,IF(D3534=$I$24,$J$24,IF(D3534=$I$25,$J$25,IF(D3534=$I$26,$J$26,IF(D3534=$I$27,$J$27,0)))))</f>
        <v>1</v>
      </c>
    </row>
    <row r="3535" spans="2:7" x14ac:dyDescent="0.25">
      <c r="C3535" s="21" t="s">
        <v>203</v>
      </c>
      <c r="D3535" s="59" t="s">
        <v>184</v>
      </c>
      <c r="E3535" s="1">
        <f>IF(D3535=$L$13,$M$13,IF(D3535=$L$14,$M$14,IF(D3535=$L$15,$M$15,0)))</f>
        <v>1</v>
      </c>
    </row>
    <row r="3536" spans="2:7" x14ac:dyDescent="0.25">
      <c r="C3536" s="21" t="s">
        <v>206</v>
      </c>
      <c r="D3536" s="59" t="s">
        <v>176</v>
      </c>
      <c r="E3536" s="1">
        <f>IF(D3536=$L$8,$M$8,IF(D3536=$L$9,$M$9,IF(D3536=$L$10,$M$10,0)))</f>
        <v>5</v>
      </c>
    </row>
    <row r="3537" spans="3:6" x14ac:dyDescent="0.25">
      <c r="C3537" s="21" t="s">
        <v>207</v>
      </c>
      <c r="D3537" s="59" t="s">
        <v>199</v>
      </c>
      <c r="E3537" s="1">
        <f>IF(D3537=$L$18,$M$18,IF(D3537=$L$19,$M$19,IF(D3537=$L$20,$M$20,0)))</f>
        <v>1</v>
      </c>
    </row>
    <row r="3538" spans="3:6" x14ac:dyDescent="0.25">
      <c r="C3538" s="21" t="s">
        <v>210</v>
      </c>
      <c r="D3538" s="59" t="s">
        <v>213</v>
      </c>
      <c r="E3538" s="1">
        <f>IF(D3538=$L$23,$M$23,IF(D3538=$L$24,$M$24,IF(D3538=$L$25,$M$25,0)))</f>
        <v>1</v>
      </c>
      <c r="F3538" s="1" t="s">
        <v>344</v>
      </c>
    </row>
    <row r="3541" spans="3:6" x14ac:dyDescent="0.25">
      <c r="E3541" s="39" t="s">
        <v>217</v>
      </c>
      <c r="F3541" s="1" t="s">
        <v>218</v>
      </c>
    </row>
    <row r="3542" spans="3:6" x14ac:dyDescent="0.25">
      <c r="C3542" s="26" t="s">
        <v>25</v>
      </c>
      <c r="D3542" s="161">
        <f>IF(AND(E3526=0,E3527=0,E3528=0,E3529=0,E3530=0),0,E3526*5*(AVERAGE(E3527:E3530)))</f>
        <v>10</v>
      </c>
      <c r="E3542" s="162">
        <f>IF(D3542=0,0,IF(D3542&lt;'Integration Inputs'!$D$76,'Integration Inputs'!$C$91*SUM('Integration Inputs'!$C$63:$H$63),IF(D3542&lt;'Integration Inputs'!$F$76,'Integration Inputs'!$D$91*SUM('Integration Inputs'!$C$63:$H$63),'Integration Inputs'!$E$91*SUM('Integration Inputs'!C$63:H$63))))</f>
        <v>12.651149969844976</v>
      </c>
      <c r="F3542" s="163">
        <f>E3542*D3555*D3556</f>
        <v>0</v>
      </c>
    </row>
    <row r="3543" spans="3:6" x14ac:dyDescent="0.25">
      <c r="C3543" s="1" t="s">
        <v>26</v>
      </c>
      <c r="D3543" s="164">
        <f>IF(AND(E3526=0,E3527=0,E3534=0),0,E3526*E3534*(AVERAGE(E3527:E3530)))</f>
        <v>2</v>
      </c>
      <c r="E3543" s="162">
        <f>IF(D3543=0,0,IF(D3543&lt;'Integration Inputs'!$D$77,'Integration Inputs'!$C$91*SUM('Integration Inputs'!$C$64:$H$64),IF(D3543&lt;'Integration Inputs'!$F$77,'Integration Inputs'!$D$91*SUM('Integration Inputs'!$C$64:$H$64),'Integration Inputs'!$E$91*SUM('Integration Inputs'!$C$64:$H$64))))</f>
        <v>3.2914642966260312</v>
      </c>
      <c r="F3543" s="162">
        <f>E3543*D3555*D3556</f>
        <v>0</v>
      </c>
    </row>
    <row r="3544" spans="3:6" x14ac:dyDescent="0.25">
      <c r="C3544" s="1" t="s">
        <v>27</v>
      </c>
      <c r="D3544" s="164">
        <f>IF(AND(E3525=0,E3527=0,E3528=0,E3529=0,E3530=0,E3531=0,,E3534=0),0,(AVERAGE(E3527:E3530)*((E3531+E3534)/2)*E3525))</f>
        <v>2</v>
      </c>
      <c r="E3544" s="162">
        <f>IF(D3544=0,0,IF(D3544&lt;'Integration Inputs'!$D$78,'Integration Inputs'!$C$91*SUM('Integration Inputs'!$C$65:$H$65),IF(D3544&lt;'Integration Inputs'!$F$78,'Integration Inputs'!$D$91*SUM('Integration Inputs'!$C$65:$H$65),'Integration Inputs'!$E$91*SUM('Integration Inputs'!$C$65:$H$65))))</f>
        <v>0.85186978454503848</v>
      </c>
      <c r="F3544" s="162">
        <f>E3544*D3555*D3556</f>
        <v>0</v>
      </c>
    </row>
    <row r="3545" spans="3:6" x14ac:dyDescent="0.25">
      <c r="C3545" s="1" t="s">
        <v>28</v>
      </c>
      <c r="D3545" s="164">
        <f>IF(E3533=0,0,E3533)</f>
        <v>1</v>
      </c>
      <c r="E3545" s="162">
        <f>IF(D3545=0,0,IF(D3545&lt;'Integration Inputs'!$D$79,'Integration Inputs'!$C$91*SUM('Integration Inputs'!$C$66:$H$66),IF(D3545&lt;'Integration Inputs'!$F$79,'Integration Inputs'!$D$91*SUM('Integration Inputs'!$C$66:$H$66),'Integration Inputs'!$E$91*SUM('Integration Inputs'!$C$66:$H$66))))</f>
        <v>0.97276634097392756</v>
      </c>
      <c r="F3545" s="162">
        <f>E3545*D3555*D3556</f>
        <v>0</v>
      </c>
    </row>
    <row r="3546" spans="3:6" x14ac:dyDescent="0.25">
      <c r="C3546" s="1" t="s">
        <v>29</v>
      </c>
      <c r="D3546" s="164">
        <f>IF(AND(E3536=0,E3532=0),0,E3536*E3532)</f>
        <v>5</v>
      </c>
      <c r="E3546" s="162">
        <f>IF(D3546=0,0,IF(D3546&lt;'Integration Inputs'!$D$80,'Integration Inputs'!$C$91*SUM('Integration Inputs'!$C$67:$H$67),IF(D3546&lt;'Integration Inputs'!$F$80,'Integration Inputs'!$D$91*SUM('Integration Inputs'!$C$67:$H$67),'Integration Inputs'!$E$91*SUM('Integration Inputs'!$C$67:$H$67))))</f>
        <v>0</v>
      </c>
      <c r="F3546" s="162">
        <f>E3546*D3555*D3556</f>
        <v>0</v>
      </c>
    </row>
    <row r="3547" spans="3:6" x14ac:dyDescent="0.25">
      <c r="C3547" s="1" t="s">
        <v>30</v>
      </c>
      <c r="D3547" s="164">
        <f>IF(AND(E3531=0,E3534=0,E3535=0),0,E3535*((E3531+E3534)/2)*3)</f>
        <v>3</v>
      </c>
      <c r="E3547" s="162">
        <f>IF(D3547=0,0,IF(D3547&lt;'Integration Inputs'!$D$81,'Integration Inputs'!$C$91*SUM('Integration Inputs'!$C$68:$H$68),IF(D3547&lt;'Integration Inputs'!$F$81,'Integration Inputs'!$D$91*SUM('Integration Inputs'!$C$68:$H$68),'Integration Inputs'!$E$91*SUM('Integration Inputs'!$C$68:$H$68))))</f>
        <v>0</v>
      </c>
      <c r="F3547" s="162">
        <f>E3547*D3555*D3556</f>
        <v>0</v>
      </c>
    </row>
    <row r="3548" spans="3:6" x14ac:dyDescent="0.25">
      <c r="C3548" s="1" t="s">
        <v>31</v>
      </c>
      <c r="D3548" s="164">
        <f>IF(AND(E3534=0,E3537=0),0,E3537*E3534*3)</f>
        <v>3</v>
      </c>
      <c r="E3548" s="162">
        <f>IF(D3548=0,0,IF(D3548&lt;'Integration Inputs'!$D$82,'Integration Inputs'!$C$91*SUM('Integration Inputs'!$C$69:$H$69),IF(D3548&lt;'Integration Inputs'!$F$82,'Integration Inputs'!$D$91*SUM('Integration Inputs'!$C$69:$H$69),'Integration Inputs'!$E$91*SUM('Integration Inputs'!$C$69:$H$69))))</f>
        <v>0</v>
      </c>
      <c r="F3548" s="162">
        <f>E3548*D3555*D3556</f>
        <v>0</v>
      </c>
    </row>
    <row r="3549" spans="3:6" x14ac:dyDescent="0.25">
      <c r="C3549" s="39" t="s">
        <v>32</v>
      </c>
      <c r="D3549" s="168">
        <f>IF(AND(E3534=0,E3538=0),0,(E3538*E3534*5))</f>
        <v>5</v>
      </c>
      <c r="E3549" s="169">
        <f>IF(D3549=0,0,IF(D3549&lt;'Integration Inputs'!$D$83,'Integration Inputs'!$C$91*SUM('Integration Inputs'!$C$70:$H$70),IF(D3549&lt;'Integration Inputs'!$F$83,'Integration Inputs'!$D$91*SUM('Integration Inputs'!$C$70:$H$70),'Integration Inputs'!$E$91*SUM('Integration Inputs'!$C$70:$H$70))))</f>
        <v>0</v>
      </c>
      <c r="F3549" s="169">
        <f>E3549*D3555*D3556</f>
        <v>0</v>
      </c>
    </row>
    <row r="3550" spans="3:6" x14ac:dyDescent="0.25">
      <c r="C3550" s="1" t="s">
        <v>40</v>
      </c>
      <c r="D3550" s="164">
        <f>SUM(D3542:D3543)</f>
        <v>12</v>
      </c>
      <c r="E3550" s="162">
        <f>SUM(E3542:E3543)</f>
        <v>15.942614266471008</v>
      </c>
      <c r="F3550" s="162">
        <f>SUM(F3542:F3543)</f>
        <v>0</v>
      </c>
    </row>
    <row r="3551" spans="3:6" x14ac:dyDescent="0.25">
      <c r="C3551" s="1" t="s">
        <v>41</v>
      </c>
      <c r="D3551" s="164">
        <f>SUM(D3544:D3545)</f>
        <v>3</v>
      </c>
      <c r="E3551" s="162">
        <f>SUM(E3544:E3545)</f>
        <v>1.824636125518966</v>
      </c>
      <c r="F3551" s="162">
        <f>SUM(F3544:F3545)</f>
        <v>0</v>
      </c>
    </row>
    <row r="3552" spans="3:6" x14ac:dyDescent="0.25">
      <c r="C3552" s="39" t="s">
        <v>42</v>
      </c>
      <c r="D3552" s="168">
        <f>SUM(D3546:D3549)</f>
        <v>16</v>
      </c>
      <c r="E3552" s="169">
        <f>SUM(E3546:E3549)</f>
        <v>0</v>
      </c>
      <c r="F3552" s="169">
        <f>SUM(F3546:F3549)</f>
        <v>0</v>
      </c>
    </row>
    <row r="3553" spans="2:7" x14ac:dyDescent="0.25">
      <c r="D3553" s="164"/>
      <c r="E3553" s="162">
        <f>SUM(E3542:E3549)</f>
        <v>17.767250391989972</v>
      </c>
      <c r="F3553" s="162">
        <f>SUM(F3542:F3549)</f>
        <v>0</v>
      </c>
    </row>
    <row r="3554" spans="2:7" ht="15.6" x14ac:dyDescent="0.3">
      <c r="C3554" s="171" t="s">
        <v>43</v>
      </c>
      <c r="D3554" s="172">
        <f>(AVERAGE(E3527:E3530)*((E3526*5)+(E3526*E3534))+((AVERAGE(E3527:E3530)*((E3531+E3534)/2)*E3525)+(E3533))+((E3536*E3532)+(E3535*((E3531+E3534)/2)*3)+(E3537*E3534*3)+(E3538*E3534*5)))/3</f>
        <v>10.333333333333334</v>
      </c>
    </row>
    <row r="3555" spans="2:7" ht="14.4" x14ac:dyDescent="0.3">
      <c r="C3555" s="21" t="s">
        <v>228</v>
      </c>
      <c r="D3555" s="179"/>
    </row>
    <row r="3556" spans="2:7" x14ac:dyDescent="0.25">
      <c r="C3556" s="21" t="s">
        <v>229</v>
      </c>
      <c r="D3556" s="185"/>
    </row>
    <row r="3557" spans="2:7" ht="15.6" x14ac:dyDescent="0.3">
      <c r="C3557" s="171" t="s">
        <v>230</v>
      </c>
      <c r="D3557" s="172">
        <f>D3554*D3555*D3556</f>
        <v>0</v>
      </c>
      <c r="E3557" s="176">
        <f>SUM(F3542:F3549)</f>
        <v>0</v>
      </c>
      <c r="F3557" s="25" t="s">
        <v>231</v>
      </c>
    </row>
    <row r="3559" spans="2:7" x14ac:dyDescent="0.25">
      <c r="B3559" s="1" t="str">
        <f>LEFT(B3522,2)+1&amp;")."</f>
        <v>97).</v>
      </c>
      <c r="C3559" s="149"/>
      <c r="D3559" s="149"/>
      <c r="E3559" s="149"/>
      <c r="F3559" s="149"/>
      <c r="G3559" s="149"/>
    </row>
    <row r="3560" spans="2:7" x14ac:dyDescent="0.25">
      <c r="C3560" s="152" t="s">
        <v>164</v>
      </c>
      <c r="D3560" s="152"/>
      <c r="E3560" s="153"/>
      <c r="F3560" s="153"/>
      <c r="G3560" s="153"/>
    </row>
    <row r="3561" spans="2:7" ht="17.399999999999999" x14ac:dyDescent="0.3">
      <c r="C3561" s="26" t="s">
        <v>170</v>
      </c>
      <c r="D3561" s="156" t="s">
        <v>450</v>
      </c>
      <c r="E3561" s="187" t="s">
        <v>451</v>
      </c>
    </row>
    <row r="3562" spans="2:7" x14ac:dyDescent="0.25">
      <c r="C3562" s="21" t="s">
        <v>174</v>
      </c>
      <c r="D3562" s="59" t="s">
        <v>175</v>
      </c>
      <c r="E3562" s="1">
        <f>IF(D3562=$I$8,$J$8,IF(D3562=$I$9,$J$9,IF(D3562=$I$10,$J$10,0)))</f>
        <v>3</v>
      </c>
    </row>
    <row r="3563" spans="2:7" x14ac:dyDescent="0.25">
      <c r="C3563" s="21" t="s">
        <v>177</v>
      </c>
      <c r="D3563" s="59" t="s">
        <v>178</v>
      </c>
      <c r="E3563" s="1">
        <f>IF(D3563=$I$13,$J$13,IF(D3563=$I$14,$J$14,IF(D3563=$I$15,$J$15,0)))</f>
        <v>1</v>
      </c>
    </row>
    <row r="3564" spans="2:7" x14ac:dyDescent="0.25">
      <c r="C3564" s="21" t="s">
        <v>179</v>
      </c>
      <c r="D3564" s="59" t="s">
        <v>204</v>
      </c>
      <c r="E3564" s="1">
        <f>IF(D3564=$I$18,$J$18,IF(D3564=$I$19,$J$19,IF(D3564=$I$20,$J$20,0)))</f>
        <v>5</v>
      </c>
    </row>
    <row r="3565" spans="2:7" x14ac:dyDescent="0.25">
      <c r="C3565" s="21" t="s">
        <v>183</v>
      </c>
      <c r="D3565" s="59" t="s">
        <v>204</v>
      </c>
      <c r="E3565" s="1">
        <f>IF(D3565=$I$18,$J$18,IF(D3565=$I$19,$J$19,IF(D3565=$I$20,$J$20,0)))</f>
        <v>5</v>
      </c>
    </row>
    <row r="3566" spans="2:7" x14ac:dyDescent="0.25">
      <c r="C3566" s="21" t="s">
        <v>185</v>
      </c>
      <c r="D3566" s="59" t="s">
        <v>180</v>
      </c>
      <c r="E3566" s="1">
        <f>IF(D3566=$I$18,$J$18,IF(D3566=$I$19,$J$19,IF(D3566=$I$20,$J$20,0)))</f>
        <v>1</v>
      </c>
    </row>
    <row r="3567" spans="2:7" x14ac:dyDescent="0.25">
      <c r="C3567" s="21" t="s">
        <v>189</v>
      </c>
      <c r="D3567" s="59" t="s">
        <v>180</v>
      </c>
      <c r="E3567" s="1">
        <f>IF(D3567=$I$18,$J$18,IF(D3567=$I$19,$J$19,IF(D3567=$I$20,$J$20,0)))</f>
        <v>1</v>
      </c>
    </row>
    <row r="3568" spans="2:7" x14ac:dyDescent="0.25">
      <c r="C3568" s="21" t="s">
        <v>192</v>
      </c>
      <c r="D3568" s="59" t="s">
        <v>193</v>
      </c>
      <c r="E3568" s="1">
        <f>IF(D3568=$I$30,$J$30,IF(D3568=$I$31,$J$31,IF(D3568=$I$32,$J$32,0)))</f>
        <v>1</v>
      </c>
    </row>
    <row r="3569" spans="3:6" x14ac:dyDescent="0.25">
      <c r="C3569" s="21" t="s">
        <v>194</v>
      </c>
      <c r="D3569" s="59" t="s">
        <v>225</v>
      </c>
      <c r="E3569" s="1">
        <f>IF(D3569=$L$30,$M$30,IF(D3569=$L$31,$M$31,IF(D3569=$L$32,$M$32,0)))</f>
        <v>3</v>
      </c>
    </row>
    <row r="3570" spans="3:6" x14ac:dyDescent="0.25">
      <c r="C3570" s="21" t="s">
        <v>198</v>
      </c>
      <c r="D3570" s="59" t="s">
        <v>195</v>
      </c>
      <c r="E3570" s="1">
        <f>IF(D3570=$L$30,$M$30,IF(D3570=$L$31,$M$31,IF(D3570=$L$32,$M$32,0)))</f>
        <v>1</v>
      </c>
    </row>
    <row r="3571" spans="3:6" x14ac:dyDescent="0.25">
      <c r="C3571" s="21" t="s">
        <v>200</v>
      </c>
      <c r="D3571" s="59" t="s">
        <v>201</v>
      </c>
      <c r="E3571" s="1">
        <f>IF(D3571=$I$23,$J$23,IF(D3571=$I$24,$J$24,IF(D3571=$I$25,$J$25,IF(D3571=$I$26,$J$26,IF(D3571=$I$27,$J$27,0)))))</f>
        <v>1</v>
      </c>
      <c r="F3571" s="1" t="s">
        <v>370</v>
      </c>
    </row>
    <row r="3572" spans="3:6" x14ac:dyDescent="0.25">
      <c r="C3572" s="21" t="s">
        <v>203</v>
      </c>
      <c r="D3572" s="59" t="s">
        <v>184</v>
      </c>
      <c r="E3572" s="1">
        <f>IF(D3572=$L$13,$M$13,IF(D3572=$L$14,$M$14,IF(D3572=$L$15,$M$15,0)))</f>
        <v>1</v>
      </c>
    </row>
    <row r="3573" spans="3:6" x14ac:dyDescent="0.25">
      <c r="C3573" s="21" t="s">
        <v>206</v>
      </c>
      <c r="D3573" s="59" t="s">
        <v>173</v>
      </c>
      <c r="E3573" s="1">
        <f>IF(D3573=$L$8,$M$8,IF(D3573=$L$9,$M$9,IF(D3573=$L$10,$M$10,0)))</f>
        <v>3</v>
      </c>
    </row>
    <row r="3574" spans="3:6" x14ac:dyDescent="0.25">
      <c r="C3574" s="21" t="s">
        <v>207</v>
      </c>
      <c r="D3574" s="59" t="s">
        <v>199</v>
      </c>
      <c r="E3574" s="1">
        <f>IF(D3574=$L$18,$M$18,IF(D3574=$L$19,$M$19,IF(D3574=$L$20,$M$20,0)))</f>
        <v>1</v>
      </c>
    </row>
    <row r="3575" spans="3:6" x14ac:dyDescent="0.25">
      <c r="C3575" s="21" t="s">
        <v>210</v>
      </c>
      <c r="D3575" s="59" t="s">
        <v>213</v>
      </c>
      <c r="E3575" s="1">
        <f>IF(D3575=$L$23,$M$23,IF(D3575=$L$24,$M$24,IF(D3575=$L$25,$M$25,0)))</f>
        <v>1</v>
      </c>
      <c r="F3575" s="1" t="s">
        <v>344</v>
      </c>
    </row>
    <row r="3578" spans="3:6" x14ac:dyDescent="0.25">
      <c r="E3578" s="39" t="s">
        <v>217</v>
      </c>
      <c r="F3578" s="1" t="s">
        <v>218</v>
      </c>
    </row>
    <row r="3579" spans="3:6" x14ac:dyDescent="0.25">
      <c r="C3579" s="26" t="s">
        <v>25</v>
      </c>
      <c r="D3579" s="161">
        <f>IF(AND(E3563=0,E3564=0,E3565=0,E3566=0,E3567=0),0,E3563*5*(AVERAGE(E3564:E3567)))</f>
        <v>15</v>
      </c>
      <c r="E3579" s="162">
        <f>IF(D3579=0,0,IF(D3579&lt;'Integration Inputs'!$D$76,'Integration Inputs'!$C$91*SUM('Integration Inputs'!$C$63:$H$63),IF(D3579&lt;'Integration Inputs'!$F$76,'Integration Inputs'!$D$91*SUM('Integration Inputs'!$C$63:$H$63),'Integration Inputs'!$E$91*SUM('Integration Inputs'!C$63:H$63))))</f>
        <v>12.651149969844976</v>
      </c>
      <c r="F3579" s="163">
        <f>E3579*D3592*D3593</f>
        <v>0</v>
      </c>
    </row>
    <row r="3580" spans="3:6" x14ac:dyDescent="0.25">
      <c r="C3580" s="1" t="s">
        <v>26</v>
      </c>
      <c r="D3580" s="164">
        <f>IF(AND(E3563=0,E3564=0,E3571=0),0,E3563*E3571*(AVERAGE(E3564:E3567)))</f>
        <v>3</v>
      </c>
      <c r="E3580" s="162">
        <f>IF(D3580=0,0,IF(D3580&lt;'Integration Inputs'!$D$77,'Integration Inputs'!$C$91*SUM('Integration Inputs'!$C$64:$H$64),IF(D3580&lt;'Integration Inputs'!$F$77,'Integration Inputs'!$D$91*SUM('Integration Inputs'!$C$64:$H$64),'Integration Inputs'!$E$91*SUM('Integration Inputs'!$C$64:$H$64))))</f>
        <v>3.2914642966260312</v>
      </c>
      <c r="F3580" s="162">
        <f>E3580*D3592*D3593</f>
        <v>0</v>
      </c>
    </row>
    <row r="3581" spans="3:6" x14ac:dyDescent="0.25">
      <c r="C3581" s="1" t="s">
        <v>27</v>
      </c>
      <c r="D3581" s="164">
        <f>IF(AND(E3562=0,E3564=0,E3565=0,E3566=0,E3567=0,E3568=0,,E3571=0),0,(AVERAGE(E3564:E3567)*((E3568+E3571)/2)*E3562))</f>
        <v>9</v>
      </c>
      <c r="E3581" s="162">
        <f>IF(D3581=0,0,IF(D3581&lt;'Integration Inputs'!$D$78,'Integration Inputs'!$C$91*SUM('Integration Inputs'!$C$65:$H$65),IF(D3581&lt;'Integration Inputs'!$F$78,'Integration Inputs'!$D$91*SUM('Integration Inputs'!$C$65:$H$65),'Integration Inputs'!$E$91*SUM('Integration Inputs'!$C$65:$H$65))))</f>
        <v>0.85186978454503848</v>
      </c>
      <c r="F3581" s="162">
        <f>E3581*D3592*D3593</f>
        <v>0</v>
      </c>
    </row>
    <row r="3582" spans="3:6" x14ac:dyDescent="0.25">
      <c r="C3582" s="1" t="s">
        <v>28</v>
      </c>
      <c r="D3582" s="164">
        <f>IF(E3570=0,0,E3570)</f>
        <v>1</v>
      </c>
      <c r="E3582" s="162">
        <f>IF(D3582=0,0,IF(D3582&lt;'Integration Inputs'!$D$79,'Integration Inputs'!$C$91*SUM('Integration Inputs'!$C$66:$H$66),IF(D3582&lt;'Integration Inputs'!$F$79,'Integration Inputs'!$D$91*SUM('Integration Inputs'!$C$66:$H$66),'Integration Inputs'!$E$91*SUM('Integration Inputs'!$C$66:$H$66))))</f>
        <v>0.97276634097392756</v>
      </c>
      <c r="F3582" s="162">
        <f>E3582*D3592*D3593</f>
        <v>0</v>
      </c>
    </row>
    <row r="3583" spans="3:6" x14ac:dyDescent="0.25">
      <c r="C3583" s="1" t="s">
        <v>29</v>
      </c>
      <c r="D3583" s="164">
        <f>IF(AND(E3573=0,E3569=0),0,E3573*E3569)</f>
        <v>9</v>
      </c>
      <c r="E3583" s="162">
        <f>IF(D3583=0,0,IF(D3583&lt;'Integration Inputs'!$D$80,'Integration Inputs'!$C$91*SUM('Integration Inputs'!$C$67:$H$67),IF(D3583&lt;'Integration Inputs'!$F$80,'Integration Inputs'!$D$91*SUM('Integration Inputs'!$C$67:$H$67),'Integration Inputs'!$E$91*SUM('Integration Inputs'!$C$67:$H$67))))</f>
        <v>0</v>
      </c>
      <c r="F3583" s="162">
        <f>E3583*D3592*D3593</f>
        <v>0</v>
      </c>
    </row>
    <row r="3584" spans="3:6" x14ac:dyDescent="0.25">
      <c r="C3584" s="1" t="s">
        <v>30</v>
      </c>
      <c r="D3584" s="164">
        <f>IF(AND(E3568=0,E3571=0,E3572=0),0,E3572*((E3568+E3571)/2)*3)</f>
        <v>3</v>
      </c>
      <c r="E3584" s="162">
        <f>IF(D3584=0,0,IF(D3584&lt;'Integration Inputs'!$D$81,'Integration Inputs'!$C$91*SUM('Integration Inputs'!$C$68:$H$68),IF(D3584&lt;'Integration Inputs'!$F$81,'Integration Inputs'!$D$91*SUM('Integration Inputs'!$C$68:$H$68),'Integration Inputs'!$E$91*SUM('Integration Inputs'!$C$68:$H$68))))</f>
        <v>0</v>
      </c>
      <c r="F3584" s="162">
        <f>E3584*D3592*D3593</f>
        <v>0</v>
      </c>
    </row>
    <row r="3585" spans="2:7" x14ac:dyDescent="0.25">
      <c r="C3585" s="1" t="s">
        <v>31</v>
      </c>
      <c r="D3585" s="164">
        <f>IF(AND(E3571=0,E3574=0),0,E3574*E3571*3)</f>
        <v>3</v>
      </c>
      <c r="E3585" s="162">
        <f>IF(D3585=0,0,IF(D3585&lt;'Integration Inputs'!$D$82,'Integration Inputs'!$C$91*SUM('Integration Inputs'!$C$69:$H$69),IF(D3585&lt;'Integration Inputs'!$F$82,'Integration Inputs'!$D$91*SUM('Integration Inputs'!$C$69:$H$69),'Integration Inputs'!$E$91*SUM('Integration Inputs'!$C$69:$H$69))))</f>
        <v>0</v>
      </c>
      <c r="F3585" s="162">
        <f>E3585*D3592*D3593</f>
        <v>0</v>
      </c>
    </row>
    <row r="3586" spans="2:7" x14ac:dyDescent="0.25">
      <c r="C3586" s="39" t="s">
        <v>32</v>
      </c>
      <c r="D3586" s="168">
        <f>IF(AND(E3571=0,E3575=0),0,(E3575*E3571*5))</f>
        <v>5</v>
      </c>
      <c r="E3586" s="169">
        <f>IF(D3586=0,0,IF(D3586&lt;'Integration Inputs'!$D$83,'Integration Inputs'!$C$91*SUM('Integration Inputs'!$C$70:$H$70),IF(D3586&lt;'Integration Inputs'!$F$83,'Integration Inputs'!$D$91*SUM('Integration Inputs'!$C$70:$H$70),'Integration Inputs'!$E$91*SUM('Integration Inputs'!$C$70:$H$70))))</f>
        <v>0</v>
      </c>
      <c r="F3586" s="169">
        <f>E3586*D3592*D3593</f>
        <v>0</v>
      </c>
    </row>
    <row r="3587" spans="2:7" x14ac:dyDescent="0.25">
      <c r="C3587" s="1" t="s">
        <v>40</v>
      </c>
      <c r="D3587" s="164">
        <f>SUM(D3579:D3580)</f>
        <v>18</v>
      </c>
      <c r="E3587" s="162">
        <f>SUM(E3579:E3580)</f>
        <v>15.942614266471008</v>
      </c>
      <c r="F3587" s="162">
        <f>SUM(F3579:F3580)</f>
        <v>0</v>
      </c>
    </row>
    <row r="3588" spans="2:7" x14ac:dyDescent="0.25">
      <c r="C3588" s="1" t="s">
        <v>41</v>
      </c>
      <c r="D3588" s="164">
        <f>SUM(D3581:D3582)</f>
        <v>10</v>
      </c>
      <c r="E3588" s="162">
        <f>SUM(E3581:E3582)</f>
        <v>1.824636125518966</v>
      </c>
      <c r="F3588" s="162">
        <f>SUM(F3581:F3582)</f>
        <v>0</v>
      </c>
    </row>
    <row r="3589" spans="2:7" x14ac:dyDescent="0.25">
      <c r="C3589" s="39" t="s">
        <v>42</v>
      </c>
      <c r="D3589" s="168">
        <f>SUM(D3583:D3586)</f>
        <v>20</v>
      </c>
      <c r="E3589" s="169">
        <f>SUM(E3583:E3586)</f>
        <v>0</v>
      </c>
      <c r="F3589" s="169">
        <f>SUM(F3583:F3586)</f>
        <v>0</v>
      </c>
    </row>
    <row r="3590" spans="2:7" x14ac:dyDescent="0.25">
      <c r="D3590" s="164"/>
      <c r="E3590" s="162">
        <f>SUM(E3579:E3586)</f>
        <v>17.767250391989972</v>
      </c>
      <c r="F3590" s="162">
        <f>SUM(F3579:F3586)</f>
        <v>0</v>
      </c>
    </row>
    <row r="3591" spans="2:7" ht="15.6" x14ac:dyDescent="0.3">
      <c r="C3591" s="171" t="s">
        <v>43</v>
      </c>
      <c r="D3591" s="172">
        <f>(AVERAGE(E3564:E3567)*((E3563*5)+(E3563*E3571))+((AVERAGE(E3564:E3567)*((E3568+E3571)/2)*E3562)+(E3570))+((E3573*E3569)+(E3572*((E3568+E3571)/2)*3)+(E3574*E3571*3)+(E3575*E3571*5)))/3</f>
        <v>16</v>
      </c>
    </row>
    <row r="3592" spans="2:7" ht="14.4" x14ac:dyDescent="0.3">
      <c r="C3592" s="21" t="s">
        <v>228</v>
      </c>
      <c r="D3592" s="179"/>
    </row>
    <row r="3593" spans="2:7" x14ac:dyDescent="0.25">
      <c r="C3593" s="21" t="s">
        <v>229</v>
      </c>
      <c r="D3593" s="185"/>
    </row>
    <row r="3594" spans="2:7" ht="15.6" x14ac:dyDescent="0.3">
      <c r="C3594" s="171" t="s">
        <v>230</v>
      </c>
      <c r="D3594" s="172">
        <f>D3591*D3592*D3593</f>
        <v>0</v>
      </c>
      <c r="E3594" s="176">
        <f>SUM(F3579:F3586)</f>
        <v>0</v>
      </c>
      <c r="F3594" s="25" t="s">
        <v>231</v>
      </c>
    </row>
    <row r="3596" spans="2:7" x14ac:dyDescent="0.25">
      <c r="B3596" s="1" t="str">
        <f>LEFT(B3559,2)+1&amp;")."</f>
        <v>98).</v>
      </c>
      <c r="C3596" s="149"/>
      <c r="D3596" s="149"/>
      <c r="E3596" s="149"/>
      <c r="F3596" s="149"/>
      <c r="G3596" s="149"/>
    </row>
    <row r="3597" spans="2:7" x14ac:dyDescent="0.25">
      <c r="C3597" s="152" t="s">
        <v>164</v>
      </c>
      <c r="D3597" s="152"/>
      <c r="E3597" s="153"/>
      <c r="F3597" s="153"/>
      <c r="G3597" s="153"/>
    </row>
    <row r="3598" spans="2:7" ht="17.399999999999999" x14ac:dyDescent="0.3">
      <c r="C3598" s="26" t="s">
        <v>170</v>
      </c>
      <c r="D3598" s="156" t="s">
        <v>285</v>
      </c>
      <c r="E3598" s="187" t="s">
        <v>452</v>
      </c>
    </row>
    <row r="3599" spans="2:7" x14ac:dyDescent="0.25">
      <c r="C3599" s="21" t="s">
        <v>174</v>
      </c>
      <c r="D3599" s="59" t="s">
        <v>168</v>
      </c>
      <c r="E3599" s="1">
        <f>IF(D3599=$I$8,$J$8,IF(D3599=$I$9,$J$9,IF(D3599=$I$10,$J$10,0)))</f>
        <v>1</v>
      </c>
    </row>
    <row r="3600" spans="2:7" x14ac:dyDescent="0.25">
      <c r="C3600" s="21" t="s">
        <v>177</v>
      </c>
      <c r="D3600" s="59" t="s">
        <v>178</v>
      </c>
      <c r="E3600" s="1">
        <f>IF(D3600=$I$13,$J$13,IF(D3600=$I$14,$J$14,IF(D3600=$I$15,$J$15,0)))</f>
        <v>1</v>
      </c>
    </row>
    <row r="3601" spans="3:6" x14ac:dyDescent="0.25">
      <c r="C3601" s="21" t="s">
        <v>179</v>
      </c>
      <c r="D3601" s="59" t="s">
        <v>180</v>
      </c>
      <c r="E3601" s="1">
        <f>IF(D3601=$I$18,$J$18,IF(D3601=$I$19,$J$19,IF(D3601=$I$20,$J$20,0)))</f>
        <v>1</v>
      </c>
    </row>
    <row r="3602" spans="3:6" x14ac:dyDescent="0.25">
      <c r="C3602" s="21" t="s">
        <v>183</v>
      </c>
      <c r="D3602" s="59" t="s">
        <v>180</v>
      </c>
      <c r="E3602" s="1">
        <f>IF(D3602=$I$18,$J$18,IF(D3602=$I$19,$J$19,IF(D3602=$I$20,$J$20,0)))</f>
        <v>1</v>
      </c>
    </row>
    <row r="3603" spans="3:6" x14ac:dyDescent="0.25">
      <c r="C3603" s="21" t="s">
        <v>185</v>
      </c>
      <c r="D3603" s="59" t="s">
        <v>186</v>
      </c>
      <c r="E3603" s="1">
        <f>IF(D3603=$I$18,$J$18,IF(D3603=$I$19,$J$19,IF(D3603=$I$20,$J$20,0)))</f>
        <v>3</v>
      </c>
    </row>
    <row r="3604" spans="3:6" x14ac:dyDescent="0.25">
      <c r="C3604" s="21" t="s">
        <v>189</v>
      </c>
      <c r="D3604" s="59" t="s">
        <v>180</v>
      </c>
      <c r="E3604" s="1">
        <f>IF(D3604=$I$18,$J$18,IF(D3604=$I$19,$J$19,IF(D3604=$I$20,$J$20,0)))</f>
        <v>1</v>
      </c>
    </row>
    <row r="3605" spans="3:6" x14ac:dyDescent="0.25">
      <c r="C3605" s="21" t="s">
        <v>192</v>
      </c>
      <c r="D3605" s="59" t="s">
        <v>224</v>
      </c>
      <c r="E3605" s="1">
        <f>IF(D3605=$I$30,$J$30,IF(D3605=$I$31,$J$31,IF(D3605=$I$32,$J$32,0)))</f>
        <v>3</v>
      </c>
    </row>
    <row r="3606" spans="3:6" x14ac:dyDescent="0.25">
      <c r="C3606" s="21" t="s">
        <v>194</v>
      </c>
      <c r="D3606" s="59" t="s">
        <v>195</v>
      </c>
      <c r="E3606" s="1">
        <f>IF(D3606=$L$30,$M$30,IF(D3606=$L$31,$M$31,IF(D3606=$L$32,$M$32,0)))</f>
        <v>1</v>
      </c>
      <c r="F3606" s="1" t="s">
        <v>338</v>
      </c>
    </row>
    <row r="3607" spans="3:6" x14ac:dyDescent="0.25">
      <c r="C3607" s="21" t="s">
        <v>198</v>
      </c>
      <c r="D3607" s="59" t="s">
        <v>195</v>
      </c>
      <c r="E3607" s="1">
        <f>IF(D3607=$L$30,$M$30,IF(D3607=$L$31,$M$31,IF(D3607=$L$32,$M$32,0)))</f>
        <v>1</v>
      </c>
    </row>
    <row r="3608" spans="3:6" x14ac:dyDescent="0.25">
      <c r="C3608" s="21" t="s">
        <v>200</v>
      </c>
      <c r="D3608" s="59" t="s">
        <v>214</v>
      </c>
      <c r="E3608" s="1">
        <f>IF(D3608=$I$23,$J$23,IF(D3608=$I$24,$J$24,IF(D3608=$I$25,$J$25,IF(D3608=$I$26,$J$26,IF(D3608=$I$27,$J$27,0)))))</f>
        <v>3</v>
      </c>
      <c r="F3608" s="1" t="s">
        <v>453</v>
      </c>
    </row>
    <row r="3609" spans="3:6" x14ac:dyDescent="0.25">
      <c r="C3609" s="21" t="s">
        <v>203</v>
      </c>
      <c r="D3609" s="59" t="s">
        <v>184</v>
      </c>
      <c r="E3609" s="1">
        <f>IF(D3609=$L$13,$M$13,IF(D3609=$L$14,$M$14,IF(D3609=$L$15,$M$15,0)))</f>
        <v>1</v>
      </c>
    </row>
    <row r="3610" spans="3:6" x14ac:dyDescent="0.25">
      <c r="C3610" s="21" t="s">
        <v>206</v>
      </c>
      <c r="D3610" s="59" t="s">
        <v>176</v>
      </c>
      <c r="E3610" s="1">
        <f>IF(D3610=$L$8,$M$8,IF(D3610=$L$9,$M$9,IF(D3610=$L$10,$M$10,0)))</f>
        <v>5</v>
      </c>
    </row>
    <row r="3611" spans="3:6" x14ac:dyDescent="0.25">
      <c r="C3611" s="21" t="s">
        <v>207</v>
      </c>
      <c r="D3611" s="59" t="s">
        <v>199</v>
      </c>
      <c r="E3611" s="1">
        <f>IF(D3611=$L$18,$M$18,IF(D3611=$L$19,$M$19,IF(D3611=$L$20,$M$20,0)))</f>
        <v>1</v>
      </c>
    </row>
    <row r="3612" spans="3:6" x14ac:dyDescent="0.25">
      <c r="C3612" s="21" t="s">
        <v>210</v>
      </c>
      <c r="D3612" s="59" t="s">
        <v>213</v>
      </c>
      <c r="E3612" s="1">
        <f>IF(D3612=$L$23,$M$23,IF(D3612=$L$24,$M$24,IF(D3612=$L$25,$M$25,0)))</f>
        <v>1</v>
      </c>
      <c r="F3612" s="1" t="s">
        <v>330</v>
      </c>
    </row>
    <row r="3615" spans="3:6" x14ac:dyDescent="0.25">
      <c r="E3615" s="39" t="s">
        <v>217</v>
      </c>
      <c r="F3615" s="1" t="s">
        <v>218</v>
      </c>
    </row>
    <row r="3616" spans="3:6" x14ac:dyDescent="0.25">
      <c r="C3616" s="26" t="s">
        <v>25</v>
      </c>
      <c r="D3616" s="161">
        <f>IF(AND(E3600=0,E3601=0,E3602=0,E3603=0,E3604=0),0,E3600*5*(AVERAGE(E3601:E3604)))</f>
        <v>7.5</v>
      </c>
      <c r="E3616" s="162">
        <f>IF(D3616=0,0,IF(D3616&lt;'Integration Inputs'!$D$76,'Integration Inputs'!$C$91*SUM('Integration Inputs'!$C$63:$H$63),IF(D3616&lt;'Integration Inputs'!$F$76,'Integration Inputs'!$D$91*SUM('Integration Inputs'!$C$63:$H$63),'Integration Inputs'!$E$91*SUM('Integration Inputs'!C$63:H$63))))</f>
        <v>12.651149969844976</v>
      </c>
      <c r="F3616" s="163">
        <f>E3616*D3629*D3630</f>
        <v>0</v>
      </c>
    </row>
    <row r="3617" spans="3:6" x14ac:dyDescent="0.25">
      <c r="C3617" s="1" t="s">
        <v>26</v>
      </c>
      <c r="D3617" s="164">
        <f>IF(AND(E3600=0,E3601=0,E3608=0),0,E3600*E3608*(AVERAGE(E3601:E3604)))</f>
        <v>4.5</v>
      </c>
      <c r="E3617" s="162">
        <f>IF(D3617=0,0,IF(D3617&lt;'Integration Inputs'!$D$77,'Integration Inputs'!$C$91*SUM('Integration Inputs'!$C$64:$H$64),IF(D3617&lt;'Integration Inputs'!$F$77,'Integration Inputs'!$D$91*SUM('Integration Inputs'!$C$64:$H$64),'Integration Inputs'!$E$91*SUM('Integration Inputs'!$C$64:$H$64))))</f>
        <v>3.2914642966260312</v>
      </c>
      <c r="F3617" s="162">
        <f>E3617*D3629*D3630</f>
        <v>0</v>
      </c>
    </row>
    <row r="3618" spans="3:6" x14ac:dyDescent="0.25">
      <c r="C3618" s="1" t="s">
        <v>27</v>
      </c>
      <c r="D3618" s="164">
        <f>IF(AND(E3599=0,E3601=0,E3602=0,E3603=0,E3604=0,E3605=0,,E3608=0),0,(AVERAGE(E3601:E3604)*((E3605+E3608)/2)*E3599))</f>
        <v>4.5</v>
      </c>
      <c r="E3618" s="162">
        <f>IF(D3618=0,0,IF(D3618&lt;'Integration Inputs'!$D$78,'Integration Inputs'!$C$91*SUM('Integration Inputs'!$C$65:$H$65),IF(D3618&lt;'Integration Inputs'!$F$78,'Integration Inputs'!$D$91*SUM('Integration Inputs'!$C$65:$H$65),'Integration Inputs'!$E$91*SUM('Integration Inputs'!$C$65:$H$65))))</f>
        <v>0.85186978454503848</v>
      </c>
      <c r="F3618" s="162">
        <f>E3618*D3629*D3630</f>
        <v>0</v>
      </c>
    </row>
    <row r="3619" spans="3:6" x14ac:dyDescent="0.25">
      <c r="C3619" s="1" t="s">
        <v>28</v>
      </c>
      <c r="D3619" s="164">
        <f>IF(E3607=0,0,E3607)</f>
        <v>1</v>
      </c>
      <c r="E3619" s="162">
        <f>IF(D3619=0,0,IF(D3619&lt;'Integration Inputs'!$D$79,'Integration Inputs'!$C$91*SUM('Integration Inputs'!$C$66:$H$66),IF(D3619&lt;'Integration Inputs'!$F$79,'Integration Inputs'!$D$91*SUM('Integration Inputs'!$C$66:$H$66),'Integration Inputs'!$E$91*SUM('Integration Inputs'!$C$66:$H$66))))</f>
        <v>0.97276634097392756</v>
      </c>
      <c r="F3619" s="162">
        <f>E3619*D3629*D3630</f>
        <v>0</v>
      </c>
    </row>
    <row r="3620" spans="3:6" x14ac:dyDescent="0.25">
      <c r="C3620" s="1" t="s">
        <v>29</v>
      </c>
      <c r="D3620" s="164">
        <f>IF(AND(E3610=0,E3606=0),0,E3610*E3606)</f>
        <v>5</v>
      </c>
      <c r="E3620" s="162">
        <f>IF(D3620=0,0,IF(D3620&lt;'Integration Inputs'!$D$80,'Integration Inputs'!$C$91*SUM('Integration Inputs'!$C$67:$H$67),IF(D3620&lt;'Integration Inputs'!$F$80,'Integration Inputs'!$D$91*SUM('Integration Inputs'!$C$67:$H$67),'Integration Inputs'!$E$91*SUM('Integration Inputs'!$C$67:$H$67))))</f>
        <v>0</v>
      </c>
      <c r="F3620" s="162">
        <f>E3620*D3629*D3630</f>
        <v>0</v>
      </c>
    </row>
    <row r="3621" spans="3:6" x14ac:dyDescent="0.25">
      <c r="C3621" s="1" t="s">
        <v>30</v>
      </c>
      <c r="D3621" s="164">
        <f>IF(AND(E3605=0,E3608=0,E3609=0),0,E3609*((E3605+E3608)/2)*3)</f>
        <v>9</v>
      </c>
      <c r="E3621" s="162">
        <f>IF(D3621=0,0,IF(D3621&lt;'Integration Inputs'!$D$81,'Integration Inputs'!$C$91*SUM('Integration Inputs'!$C$68:$H$68),IF(D3621&lt;'Integration Inputs'!$F$81,'Integration Inputs'!$D$91*SUM('Integration Inputs'!$C$68:$H$68),'Integration Inputs'!$E$91*SUM('Integration Inputs'!$C$68:$H$68))))</f>
        <v>0</v>
      </c>
      <c r="F3621" s="162">
        <f>E3621*D3629*D3630</f>
        <v>0</v>
      </c>
    </row>
    <row r="3622" spans="3:6" x14ac:dyDescent="0.25">
      <c r="C3622" s="1" t="s">
        <v>31</v>
      </c>
      <c r="D3622" s="164">
        <f>IF(AND(E3608=0,E3611=0),0,E3611*E3608*3)</f>
        <v>9</v>
      </c>
      <c r="E3622" s="162">
        <f>IF(D3622=0,0,IF(D3622&lt;'Integration Inputs'!$D$82,'Integration Inputs'!$C$91*SUM('Integration Inputs'!$C$69:$H$69),IF(D3622&lt;'Integration Inputs'!$F$82,'Integration Inputs'!$D$91*SUM('Integration Inputs'!$C$69:$H$69),'Integration Inputs'!$E$91*SUM('Integration Inputs'!$C$69:$H$69))))</f>
        <v>0</v>
      </c>
      <c r="F3622" s="162">
        <f>E3622*D3629*D3630</f>
        <v>0</v>
      </c>
    </row>
    <row r="3623" spans="3:6" x14ac:dyDescent="0.25">
      <c r="C3623" s="39" t="s">
        <v>32</v>
      </c>
      <c r="D3623" s="168">
        <f>IF(AND(E3608=0,E3612=0),0,(E3612*E3608*5))</f>
        <v>15</v>
      </c>
      <c r="E3623" s="169">
        <f>IF(D3623=0,0,IF(D3623&lt;'Integration Inputs'!$D$83,'Integration Inputs'!$C$91*SUM('Integration Inputs'!$C$70:$H$70),IF(D3623&lt;'Integration Inputs'!$F$83,'Integration Inputs'!$D$91*SUM('Integration Inputs'!$C$70:$H$70),'Integration Inputs'!$E$91*SUM('Integration Inputs'!$C$70:$H$70))))</f>
        <v>0</v>
      </c>
      <c r="F3623" s="169">
        <f>E3623*D3629*D3630</f>
        <v>0</v>
      </c>
    </row>
    <row r="3624" spans="3:6" x14ac:dyDescent="0.25">
      <c r="C3624" s="1" t="s">
        <v>40</v>
      </c>
      <c r="D3624" s="164">
        <f>SUM(D3616:D3617)</f>
        <v>12</v>
      </c>
      <c r="E3624" s="162">
        <f>SUM(E3616:E3617)</f>
        <v>15.942614266471008</v>
      </c>
      <c r="F3624" s="162">
        <f>SUM(F3616:F3617)</f>
        <v>0</v>
      </c>
    </row>
    <row r="3625" spans="3:6" x14ac:dyDescent="0.25">
      <c r="C3625" s="1" t="s">
        <v>41</v>
      </c>
      <c r="D3625" s="164">
        <f>SUM(D3618:D3619)</f>
        <v>5.5</v>
      </c>
      <c r="E3625" s="162">
        <f>SUM(E3618:E3619)</f>
        <v>1.824636125518966</v>
      </c>
      <c r="F3625" s="162">
        <f>SUM(F3618:F3619)</f>
        <v>0</v>
      </c>
    </row>
    <row r="3626" spans="3:6" x14ac:dyDescent="0.25">
      <c r="C3626" s="39" t="s">
        <v>42</v>
      </c>
      <c r="D3626" s="168">
        <f>SUM(D3620:D3623)</f>
        <v>38</v>
      </c>
      <c r="E3626" s="169">
        <f>SUM(E3620:E3623)</f>
        <v>0</v>
      </c>
      <c r="F3626" s="169">
        <f>SUM(F3620:F3623)</f>
        <v>0</v>
      </c>
    </row>
    <row r="3627" spans="3:6" x14ac:dyDescent="0.25">
      <c r="D3627" s="164"/>
      <c r="E3627" s="162">
        <f>SUM(E3616:E3623)</f>
        <v>17.767250391989972</v>
      </c>
      <c r="F3627" s="162">
        <f>SUM(F3616:F3623)</f>
        <v>0</v>
      </c>
    </row>
    <row r="3628" spans="3:6" ht="15.6" x14ac:dyDescent="0.3">
      <c r="C3628" s="171" t="s">
        <v>43</v>
      </c>
      <c r="D3628" s="172">
        <f>(AVERAGE(E3601:E3604)*((E3600*5)+(E3600*E3608))+((AVERAGE(E3601:E3604)*((E3605+E3608)/2)*E3599)+(E3607))+((E3610*E3606)+(E3609*((E3605+E3608)/2)*3)+(E3611*E3608*3)+(E3612*E3608*5)))/3</f>
        <v>18.5</v>
      </c>
    </row>
    <row r="3629" spans="3:6" ht="14.4" x14ac:dyDescent="0.3">
      <c r="C3629" s="21" t="s">
        <v>228</v>
      </c>
      <c r="D3629" s="179"/>
    </row>
    <row r="3630" spans="3:6" x14ac:dyDescent="0.25">
      <c r="C3630" s="21" t="s">
        <v>229</v>
      </c>
      <c r="D3630" s="185"/>
    </row>
    <row r="3631" spans="3:6" ht="15.6" x14ac:dyDescent="0.3">
      <c r="C3631" s="171" t="s">
        <v>230</v>
      </c>
      <c r="D3631" s="172">
        <f>D3628*D3629*D3630</f>
        <v>0</v>
      </c>
      <c r="E3631" s="176">
        <f>SUM(F3616:F3623)</f>
        <v>0</v>
      </c>
      <c r="F3631" s="25" t="s">
        <v>231</v>
      </c>
    </row>
    <row r="3633" spans="2:7" x14ac:dyDescent="0.25">
      <c r="B3633" s="1" t="str">
        <f>LEFT(B3596,2)+1&amp;")."</f>
        <v>99).</v>
      </c>
      <c r="C3633" s="149"/>
      <c r="D3633" s="149"/>
      <c r="E3633" s="149"/>
      <c r="F3633" s="149"/>
      <c r="G3633" s="149"/>
    </row>
    <row r="3634" spans="2:7" x14ac:dyDescent="0.25">
      <c r="C3634" s="152" t="s">
        <v>164</v>
      </c>
      <c r="D3634" s="152"/>
      <c r="E3634" s="153"/>
      <c r="F3634" s="153"/>
      <c r="G3634" s="153"/>
    </row>
    <row r="3635" spans="2:7" ht="17.399999999999999" x14ac:dyDescent="0.3">
      <c r="C3635" s="26" t="s">
        <v>170</v>
      </c>
      <c r="D3635" s="188" t="s">
        <v>454</v>
      </c>
      <c r="E3635" s="187" t="s">
        <v>455</v>
      </c>
    </row>
    <row r="3636" spans="2:7" x14ac:dyDescent="0.25">
      <c r="C3636" s="21" t="s">
        <v>174</v>
      </c>
      <c r="D3636" s="59" t="s">
        <v>168</v>
      </c>
      <c r="E3636" s="1">
        <f>IF(D3636=$I$8,$J$8,IF(D3636=$I$9,$J$9,IF(D3636=$I$10,$J$10,0)))</f>
        <v>1</v>
      </c>
      <c r="F3636" s="1" t="s">
        <v>434</v>
      </c>
    </row>
    <row r="3637" spans="2:7" x14ac:dyDescent="0.25">
      <c r="C3637" s="21" t="s">
        <v>177</v>
      </c>
      <c r="D3637" s="59" t="s">
        <v>187</v>
      </c>
      <c r="E3637" s="1">
        <f>IF(D3637=$I$13,$J$13,IF(D3637=$I$14,$J$14,IF(D3637=$I$15,$J$15,0)))</f>
        <v>3</v>
      </c>
    </row>
    <row r="3638" spans="2:7" x14ac:dyDescent="0.25">
      <c r="C3638" s="21" t="s">
        <v>179</v>
      </c>
      <c r="D3638" s="59" t="s">
        <v>186</v>
      </c>
      <c r="E3638" s="1">
        <f>IF(D3638=$I$18,$J$18,IF(D3638=$I$19,$J$19,IF(D3638=$I$20,$J$20,0)))</f>
        <v>3</v>
      </c>
    </row>
    <row r="3639" spans="2:7" x14ac:dyDescent="0.25">
      <c r="C3639" s="21" t="s">
        <v>183</v>
      </c>
      <c r="D3639" s="59" t="s">
        <v>186</v>
      </c>
      <c r="E3639" s="1">
        <f>IF(D3639=$I$18,$J$18,IF(D3639=$I$19,$J$19,IF(D3639=$I$20,$J$20,0)))</f>
        <v>3</v>
      </c>
    </row>
    <row r="3640" spans="2:7" x14ac:dyDescent="0.25">
      <c r="C3640" s="21" t="s">
        <v>185</v>
      </c>
      <c r="D3640" s="59" t="s">
        <v>180</v>
      </c>
      <c r="E3640" s="1">
        <f>IF(D3640=$I$18,$J$18,IF(D3640=$I$19,$J$19,IF(D3640=$I$20,$J$20,0)))</f>
        <v>1</v>
      </c>
    </row>
    <row r="3641" spans="2:7" x14ac:dyDescent="0.25">
      <c r="C3641" s="21" t="s">
        <v>189</v>
      </c>
      <c r="D3641" s="59" t="s">
        <v>180</v>
      </c>
      <c r="E3641" s="1">
        <f>IF(D3641=$I$18,$J$18,IF(D3641=$I$19,$J$19,IF(D3641=$I$20,$J$20,0)))</f>
        <v>1</v>
      </c>
    </row>
    <row r="3642" spans="2:7" x14ac:dyDescent="0.25">
      <c r="C3642" s="21" t="s">
        <v>192</v>
      </c>
      <c r="D3642" s="59" t="s">
        <v>193</v>
      </c>
      <c r="E3642" s="1">
        <f>IF(D3642=$I$30,$J$30,IF(D3642=$I$31,$J$31,IF(D3642=$I$32,$J$32,0)))</f>
        <v>1</v>
      </c>
    </row>
    <row r="3643" spans="2:7" x14ac:dyDescent="0.25">
      <c r="C3643" s="21" t="s">
        <v>194</v>
      </c>
      <c r="D3643" s="59" t="s">
        <v>195</v>
      </c>
      <c r="E3643" s="1">
        <f>IF(D3643=$L$30,$M$30,IF(D3643=$L$31,$M$31,IF(D3643=$L$32,$M$32,0)))</f>
        <v>1</v>
      </c>
    </row>
    <row r="3644" spans="2:7" x14ac:dyDescent="0.25">
      <c r="C3644" s="21" t="s">
        <v>198</v>
      </c>
      <c r="D3644" s="59" t="s">
        <v>195</v>
      </c>
      <c r="E3644" s="1">
        <f>IF(D3644=$L$30,$M$30,IF(D3644=$L$31,$M$31,IF(D3644=$L$32,$M$32,0)))</f>
        <v>1</v>
      </c>
    </row>
    <row r="3645" spans="2:7" x14ac:dyDescent="0.25">
      <c r="C3645" s="21" t="s">
        <v>200</v>
      </c>
      <c r="D3645" s="59" t="s">
        <v>201</v>
      </c>
      <c r="E3645" s="1">
        <f>IF(D3645=$I$23,$J$23,IF(D3645=$I$24,$J$24,IF(D3645=$I$25,$J$25,IF(D3645=$I$26,$J$26,IF(D3645=$I$27,$J$27,0)))))</f>
        <v>1</v>
      </c>
    </row>
    <row r="3646" spans="2:7" x14ac:dyDescent="0.25">
      <c r="C3646" s="21" t="s">
        <v>203</v>
      </c>
      <c r="D3646" s="59" t="s">
        <v>184</v>
      </c>
      <c r="E3646" s="1">
        <f>IF(D3646=$L$13,$M$13,IF(D3646=$L$14,$M$14,IF(D3646=$L$15,$M$15,0)))</f>
        <v>1</v>
      </c>
    </row>
    <row r="3647" spans="2:7" x14ac:dyDescent="0.25">
      <c r="C3647" s="21" t="s">
        <v>206</v>
      </c>
      <c r="D3647" s="59" t="s">
        <v>176</v>
      </c>
      <c r="E3647" s="1">
        <f>IF(D3647=$L$8,$M$8,IF(D3647=$L$9,$M$9,IF(D3647=$L$10,$M$10,0)))</f>
        <v>5</v>
      </c>
    </row>
    <row r="3648" spans="2:7" x14ac:dyDescent="0.25">
      <c r="C3648" s="21" t="s">
        <v>207</v>
      </c>
      <c r="D3648" s="59" t="s">
        <v>202</v>
      </c>
      <c r="E3648" s="1">
        <f>IF(D3648=$L$18,$M$18,IF(D3648=$L$19,$M$19,IF(D3648=$L$20,$M$20,0)))</f>
        <v>3</v>
      </c>
    </row>
    <row r="3649" spans="3:6" x14ac:dyDescent="0.25">
      <c r="C3649" s="21" t="s">
        <v>210</v>
      </c>
      <c r="D3649" s="59" t="s">
        <v>211</v>
      </c>
      <c r="E3649" s="1">
        <f>IF(D3649=$L$23,$M$23,IF(D3649=$L$24,$M$24,IF(D3649=$L$25,$M$25,0)))</f>
        <v>3</v>
      </c>
      <c r="F3649" s="1" t="s">
        <v>330</v>
      </c>
    </row>
    <row r="3652" spans="3:6" x14ac:dyDescent="0.25">
      <c r="E3652" s="39" t="s">
        <v>217</v>
      </c>
      <c r="F3652" s="1" t="s">
        <v>218</v>
      </c>
    </row>
    <row r="3653" spans="3:6" x14ac:dyDescent="0.25">
      <c r="C3653" s="26" t="s">
        <v>25</v>
      </c>
      <c r="D3653" s="161">
        <f>IF(AND(E3637=0,E3638=0,E3639=0,E3640=0,E3641=0),0,E3637*5*(AVERAGE(E3638:E3641)))</f>
        <v>30</v>
      </c>
      <c r="E3653" s="162">
        <f>IF(D3653=0,0,IF(D3653&lt;'Integration Inputs'!$D$76,'Integration Inputs'!$C$91*SUM('Integration Inputs'!$C$63:$H$63),IF(D3653&lt;'Integration Inputs'!$F$76,'Integration Inputs'!$D$91*SUM('Integration Inputs'!$C$63:$H$63),'Integration Inputs'!$E$91*SUM('Integration Inputs'!C$63:H$63))))</f>
        <v>12.651149969844976</v>
      </c>
      <c r="F3653" s="163">
        <f>E3653*D3666*D3667</f>
        <v>0</v>
      </c>
    </row>
    <row r="3654" spans="3:6" x14ac:dyDescent="0.25">
      <c r="C3654" s="1" t="s">
        <v>26</v>
      </c>
      <c r="D3654" s="164">
        <f>IF(AND(E3637=0,E3638=0,E3645=0),0,E3637*E3645*(AVERAGE(E3638:E3641)))</f>
        <v>6</v>
      </c>
      <c r="E3654" s="162">
        <f>IF(D3654=0,0,IF(D3654&lt;'Integration Inputs'!$D$77,'Integration Inputs'!$C$91*SUM('Integration Inputs'!$C$64:$H$64),IF(D3654&lt;'Integration Inputs'!$F$77,'Integration Inputs'!$D$91*SUM('Integration Inputs'!$C$64:$H$64),'Integration Inputs'!$E$91*SUM('Integration Inputs'!$C$64:$H$64))))</f>
        <v>3.2914642966260312</v>
      </c>
      <c r="F3654" s="162">
        <f>E3654*D3666*D3667</f>
        <v>0</v>
      </c>
    </row>
    <row r="3655" spans="3:6" x14ac:dyDescent="0.25">
      <c r="C3655" s="1" t="s">
        <v>27</v>
      </c>
      <c r="D3655" s="164">
        <f>IF(AND(E3636=0,E3638=0,E3639=0,E3640=0,E3641=0,E3642=0,,E3645=0),0,(AVERAGE(E3638:E3641)*((E3642+E3645)/2)*E3636))</f>
        <v>2</v>
      </c>
      <c r="E3655" s="162">
        <f>IF(D3655=0,0,IF(D3655&lt;'Integration Inputs'!$D$78,'Integration Inputs'!$C$91*SUM('Integration Inputs'!$C$65:$H$65),IF(D3655&lt;'Integration Inputs'!$F$78,'Integration Inputs'!$D$91*SUM('Integration Inputs'!$C$65:$H$65),'Integration Inputs'!$E$91*SUM('Integration Inputs'!$C$65:$H$65))))</f>
        <v>0.85186978454503848</v>
      </c>
      <c r="F3655" s="162">
        <f>E3655*D3666*D3667</f>
        <v>0</v>
      </c>
    </row>
    <row r="3656" spans="3:6" x14ac:dyDescent="0.25">
      <c r="C3656" s="1" t="s">
        <v>28</v>
      </c>
      <c r="D3656" s="164">
        <f>IF(E3644=0,0,E3644)</f>
        <v>1</v>
      </c>
      <c r="E3656" s="162">
        <f>IF(D3656=0,0,IF(D3656&lt;'Integration Inputs'!$D$79,'Integration Inputs'!$C$91*SUM('Integration Inputs'!$C$66:$H$66),IF(D3656&lt;'Integration Inputs'!$F$79,'Integration Inputs'!$D$91*SUM('Integration Inputs'!$C$66:$H$66),'Integration Inputs'!$E$91*SUM('Integration Inputs'!$C$66:$H$66))))</f>
        <v>0.97276634097392756</v>
      </c>
      <c r="F3656" s="162">
        <f>E3656*D3666*D3667</f>
        <v>0</v>
      </c>
    </row>
    <row r="3657" spans="3:6" x14ac:dyDescent="0.25">
      <c r="C3657" s="1" t="s">
        <v>29</v>
      </c>
      <c r="D3657" s="164">
        <f>IF(AND(E3647=0,E3643=0),0,E3647*E3643)</f>
        <v>5</v>
      </c>
      <c r="E3657" s="162">
        <f>IF(D3657=0,0,IF(D3657&lt;'Integration Inputs'!$D$80,'Integration Inputs'!$C$91*SUM('Integration Inputs'!$C$67:$H$67),IF(D3657&lt;'Integration Inputs'!$F$80,'Integration Inputs'!$D$91*SUM('Integration Inputs'!$C$67:$H$67),'Integration Inputs'!$E$91*SUM('Integration Inputs'!$C$67:$H$67))))</f>
        <v>0</v>
      </c>
      <c r="F3657" s="162">
        <f>E3657*D3666*D3667</f>
        <v>0</v>
      </c>
    </row>
    <row r="3658" spans="3:6" x14ac:dyDescent="0.25">
      <c r="C3658" s="1" t="s">
        <v>30</v>
      </c>
      <c r="D3658" s="164">
        <f>IF(AND(E3642=0,E3645=0,E3646=0),0,E3646*((E3642+E3645)/2)*3)</f>
        <v>3</v>
      </c>
      <c r="E3658" s="162">
        <f>IF(D3658=0,0,IF(D3658&lt;'Integration Inputs'!$D$81,'Integration Inputs'!$C$91*SUM('Integration Inputs'!$C$68:$H$68),IF(D3658&lt;'Integration Inputs'!$F$81,'Integration Inputs'!$D$91*SUM('Integration Inputs'!$C$68:$H$68),'Integration Inputs'!$E$91*SUM('Integration Inputs'!$C$68:$H$68))))</f>
        <v>0</v>
      </c>
      <c r="F3658" s="162">
        <f>E3658*D3666*D3667</f>
        <v>0</v>
      </c>
    </row>
    <row r="3659" spans="3:6" x14ac:dyDescent="0.25">
      <c r="C3659" s="1" t="s">
        <v>31</v>
      </c>
      <c r="D3659" s="164">
        <f>IF(AND(E3645=0,E3648=0),0,E3648*E3645*3)</f>
        <v>9</v>
      </c>
      <c r="E3659" s="162">
        <f>IF(D3659=0,0,IF(D3659&lt;'Integration Inputs'!$D$82,'Integration Inputs'!$C$91*SUM('Integration Inputs'!$C$69:$H$69),IF(D3659&lt;'Integration Inputs'!$F$82,'Integration Inputs'!$D$91*SUM('Integration Inputs'!$C$69:$H$69),'Integration Inputs'!$E$91*SUM('Integration Inputs'!$C$69:$H$69))))</f>
        <v>0</v>
      </c>
      <c r="F3659" s="162">
        <f>E3659*D3666*D3667</f>
        <v>0</v>
      </c>
    </row>
    <row r="3660" spans="3:6" x14ac:dyDescent="0.25">
      <c r="C3660" s="39" t="s">
        <v>32</v>
      </c>
      <c r="D3660" s="168">
        <f>IF(AND(E3645=0,E3649=0),0,(E3649*E3645*5))</f>
        <v>15</v>
      </c>
      <c r="E3660" s="169">
        <f>IF(D3660=0,0,IF(D3660&lt;'Integration Inputs'!$D$83,'Integration Inputs'!$C$91*SUM('Integration Inputs'!$C$70:$H$70),IF(D3660&lt;'Integration Inputs'!$F$83,'Integration Inputs'!$D$91*SUM('Integration Inputs'!$C$70:$H$70),'Integration Inputs'!$E$91*SUM('Integration Inputs'!$C$70:$H$70))))</f>
        <v>0</v>
      </c>
      <c r="F3660" s="169">
        <f>E3660*D3666*D3667</f>
        <v>0</v>
      </c>
    </row>
    <row r="3661" spans="3:6" x14ac:dyDescent="0.25">
      <c r="C3661" s="1" t="s">
        <v>40</v>
      </c>
      <c r="D3661" s="164">
        <f>SUM(D3653:D3654)</f>
        <v>36</v>
      </c>
      <c r="E3661" s="162">
        <f>SUM(E3653:E3654)</f>
        <v>15.942614266471008</v>
      </c>
      <c r="F3661" s="162">
        <f>SUM(F3653:F3654)</f>
        <v>0</v>
      </c>
    </row>
    <row r="3662" spans="3:6" x14ac:dyDescent="0.25">
      <c r="C3662" s="1" t="s">
        <v>41</v>
      </c>
      <c r="D3662" s="164">
        <f>SUM(D3655:D3656)</f>
        <v>3</v>
      </c>
      <c r="E3662" s="162">
        <f>SUM(E3655:E3656)</f>
        <v>1.824636125518966</v>
      </c>
      <c r="F3662" s="162">
        <f>SUM(F3655:F3656)</f>
        <v>0</v>
      </c>
    </row>
    <row r="3663" spans="3:6" x14ac:dyDescent="0.25">
      <c r="C3663" s="39" t="s">
        <v>42</v>
      </c>
      <c r="D3663" s="168">
        <f>SUM(D3657:D3660)</f>
        <v>32</v>
      </c>
      <c r="E3663" s="169">
        <f>SUM(E3657:E3660)</f>
        <v>0</v>
      </c>
      <c r="F3663" s="169">
        <f>SUM(F3657:F3660)</f>
        <v>0</v>
      </c>
    </row>
    <row r="3664" spans="3:6" x14ac:dyDescent="0.25">
      <c r="D3664" s="164"/>
      <c r="E3664" s="162">
        <f>SUM(E3653:E3660)</f>
        <v>17.767250391989972</v>
      </c>
      <c r="F3664" s="162">
        <f>SUM(F3653:F3660)</f>
        <v>0</v>
      </c>
    </row>
    <row r="3665" spans="2:7" ht="15.6" x14ac:dyDescent="0.3">
      <c r="C3665" s="171" t="s">
        <v>43</v>
      </c>
      <c r="D3665" s="172">
        <f>(AVERAGE(E3638:E3641)*((E3637*5)+(E3637*E3645))+((AVERAGE(E3638:E3641)*((E3642+E3645)/2)*E3636)+(E3644))+((E3647*E3643)+(E3646*((E3642+E3645)/2)*3)+(E3648*E3645*3)+(E3649*E3645*5)))/3</f>
        <v>23.666666666666668</v>
      </c>
    </row>
    <row r="3666" spans="2:7" ht="14.4" x14ac:dyDescent="0.3">
      <c r="C3666" s="21" t="s">
        <v>228</v>
      </c>
      <c r="D3666" s="179"/>
    </row>
    <row r="3667" spans="2:7" x14ac:dyDescent="0.25">
      <c r="C3667" s="21" t="s">
        <v>229</v>
      </c>
      <c r="D3667" s="185"/>
    </row>
    <row r="3668" spans="2:7" ht="15.6" x14ac:dyDescent="0.3">
      <c r="C3668" s="171" t="s">
        <v>230</v>
      </c>
      <c r="D3668" s="172">
        <f>D3665*D3666*D3667</f>
        <v>0</v>
      </c>
      <c r="E3668" s="176">
        <f>SUM(F3653:F3660)</f>
        <v>0</v>
      </c>
      <c r="F3668" s="25" t="s">
        <v>231</v>
      </c>
    </row>
    <row r="3670" spans="2:7" x14ac:dyDescent="0.25">
      <c r="B3670" s="1" t="str">
        <f>LEFT(B3633,2)+1&amp;")."</f>
        <v>100).</v>
      </c>
      <c r="C3670" s="149"/>
      <c r="D3670" s="149"/>
      <c r="E3670" s="149"/>
      <c r="F3670" s="149"/>
      <c r="G3670" s="149"/>
    </row>
    <row r="3671" spans="2:7" x14ac:dyDescent="0.25">
      <c r="C3671" s="152" t="s">
        <v>164</v>
      </c>
      <c r="D3671" s="152"/>
      <c r="E3671" s="153"/>
      <c r="F3671" s="153"/>
      <c r="G3671" s="153"/>
    </row>
    <row r="3672" spans="2:7" ht="17.399999999999999" x14ac:dyDescent="0.3">
      <c r="C3672" s="26" t="s">
        <v>170</v>
      </c>
      <c r="D3672" s="156" t="s">
        <v>456</v>
      </c>
      <c r="E3672" s="187" t="s">
        <v>457</v>
      </c>
    </row>
    <row r="3673" spans="2:7" x14ac:dyDescent="0.25">
      <c r="C3673" s="21" t="s">
        <v>174</v>
      </c>
      <c r="D3673" s="59" t="s">
        <v>168</v>
      </c>
      <c r="E3673" s="1">
        <f>IF(D3673=$I$8,$J$8,IF(D3673=$I$9,$J$9,IF(D3673=$I$10,$J$10,0)))</f>
        <v>1</v>
      </c>
    </row>
    <row r="3674" spans="2:7" x14ac:dyDescent="0.25">
      <c r="C3674" s="21" t="s">
        <v>177</v>
      </c>
      <c r="D3674" s="59" t="s">
        <v>178</v>
      </c>
      <c r="E3674" s="1">
        <f>IF(D3674=$I$13,$J$13,IF(D3674=$I$14,$J$14,IF(D3674=$I$15,$J$15,0)))</f>
        <v>1</v>
      </c>
    </row>
    <row r="3675" spans="2:7" x14ac:dyDescent="0.25">
      <c r="C3675" s="21" t="s">
        <v>179</v>
      </c>
      <c r="D3675" s="59" t="s">
        <v>180</v>
      </c>
      <c r="E3675" s="1">
        <f>IF(D3675=$I$18,$J$18,IF(D3675=$I$19,$J$19,IF(D3675=$I$20,$J$20,0)))</f>
        <v>1</v>
      </c>
    </row>
    <row r="3676" spans="2:7" x14ac:dyDescent="0.25">
      <c r="C3676" s="21" t="s">
        <v>183</v>
      </c>
      <c r="D3676" s="59" t="s">
        <v>180</v>
      </c>
      <c r="E3676" s="1">
        <f>IF(D3676=$I$18,$J$18,IF(D3676=$I$19,$J$19,IF(D3676=$I$20,$J$20,0)))</f>
        <v>1</v>
      </c>
    </row>
    <row r="3677" spans="2:7" x14ac:dyDescent="0.25">
      <c r="C3677" s="21" t="s">
        <v>185</v>
      </c>
      <c r="D3677" s="59" t="s">
        <v>186</v>
      </c>
      <c r="E3677" s="1">
        <f>IF(D3677=$I$18,$J$18,IF(D3677=$I$19,$J$19,IF(D3677=$I$20,$J$20,0)))</f>
        <v>3</v>
      </c>
    </row>
    <row r="3678" spans="2:7" x14ac:dyDescent="0.25">
      <c r="C3678" s="21" t="s">
        <v>189</v>
      </c>
      <c r="D3678" s="59" t="s">
        <v>180</v>
      </c>
      <c r="E3678" s="1">
        <f>IF(D3678=$I$18,$J$18,IF(D3678=$I$19,$J$19,IF(D3678=$I$20,$J$20,0)))</f>
        <v>1</v>
      </c>
    </row>
    <row r="3679" spans="2:7" x14ac:dyDescent="0.25">
      <c r="C3679" s="21" t="s">
        <v>192</v>
      </c>
      <c r="D3679" s="59" t="s">
        <v>226</v>
      </c>
      <c r="E3679" s="1">
        <f>IF(D3679=$I$30,$J$30,IF(D3679=$I$31,$J$31,IF(D3679=$I$32,$J$32,0)))</f>
        <v>5</v>
      </c>
    </row>
    <row r="3680" spans="2:7" x14ac:dyDescent="0.25">
      <c r="C3680" s="21" t="s">
        <v>194</v>
      </c>
      <c r="D3680" s="59" t="s">
        <v>195</v>
      </c>
      <c r="E3680" s="1">
        <f>IF(D3680=$L$30,$M$30,IF(D3680=$L$31,$M$31,IF(D3680=$L$32,$M$32,0)))</f>
        <v>1</v>
      </c>
    </row>
    <row r="3681" spans="3:6" x14ac:dyDescent="0.25">
      <c r="C3681" s="21" t="s">
        <v>198</v>
      </c>
      <c r="D3681" s="59" t="s">
        <v>195</v>
      </c>
      <c r="E3681" s="1">
        <f>IF(D3681=$L$30,$M$30,IF(D3681=$L$31,$M$31,IF(D3681=$L$32,$M$32,0)))</f>
        <v>1</v>
      </c>
    </row>
    <row r="3682" spans="3:6" x14ac:dyDescent="0.25">
      <c r="C3682" s="21" t="s">
        <v>200</v>
      </c>
      <c r="D3682" s="59" t="s">
        <v>215</v>
      </c>
      <c r="E3682" s="1">
        <f>IF(D3682=$I$23,$J$23,IF(D3682=$I$24,$J$24,IF(D3682=$I$25,$J$25,IF(D3682=$I$26,$J$26,IF(D3682=$I$27,$J$27,0)))))</f>
        <v>5</v>
      </c>
    </row>
    <row r="3683" spans="3:6" x14ac:dyDescent="0.25">
      <c r="C3683" s="21" t="s">
        <v>203</v>
      </c>
      <c r="D3683" s="59" t="s">
        <v>184</v>
      </c>
      <c r="E3683" s="1">
        <f>IF(D3683=$L$13,$M$13,IF(D3683=$L$14,$M$14,IF(D3683=$L$15,$M$15,0)))</f>
        <v>1</v>
      </c>
    </row>
    <row r="3684" spans="3:6" x14ac:dyDescent="0.25">
      <c r="C3684" s="21" t="s">
        <v>206</v>
      </c>
      <c r="D3684" s="59" t="s">
        <v>173</v>
      </c>
      <c r="E3684" s="1">
        <f>IF(D3684=$L$8,$M$8,IF(D3684=$L$9,$M$9,IF(D3684=$L$10,$M$10,0)))</f>
        <v>3</v>
      </c>
    </row>
    <row r="3685" spans="3:6" x14ac:dyDescent="0.25">
      <c r="C3685" s="21" t="s">
        <v>207</v>
      </c>
      <c r="D3685" s="59" t="s">
        <v>199</v>
      </c>
      <c r="E3685" s="1">
        <f>IF(D3685=$L$18,$M$18,IF(D3685=$L$19,$M$19,IF(D3685=$L$20,$M$20,0)))</f>
        <v>1</v>
      </c>
    </row>
    <row r="3686" spans="3:6" x14ac:dyDescent="0.25">
      <c r="C3686" s="21" t="s">
        <v>210</v>
      </c>
      <c r="D3686" s="59" t="s">
        <v>213</v>
      </c>
      <c r="E3686" s="1">
        <f>IF(D3686=$L$23,$M$23,IF(D3686=$L$24,$M$24,IF(D3686=$L$25,$M$25,0)))</f>
        <v>1</v>
      </c>
      <c r="F3686" s="1" t="s">
        <v>330</v>
      </c>
    </row>
    <row r="3689" spans="3:6" x14ac:dyDescent="0.25">
      <c r="E3689" s="39" t="s">
        <v>217</v>
      </c>
      <c r="F3689" s="1" t="s">
        <v>218</v>
      </c>
    </row>
    <row r="3690" spans="3:6" x14ac:dyDescent="0.25">
      <c r="C3690" s="26" t="s">
        <v>25</v>
      </c>
      <c r="D3690" s="161">
        <f>IF(AND(E3674=0,E3675=0,E3676=0,E3677=0,E3678=0),0,E3674*5*(AVERAGE(E3675:E3678)))</f>
        <v>7.5</v>
      </c>
      <c r="E3690" s="162">
        <f>IF(D3690=0,0,IF(D3690&lt;'Integration Inputs'!$D$76,'Integration Inputs'!$C$91*SUM('Integration Inputs'!$C$63:$H$63),IF(D3690&lt;'Integration Inputs'!$F$76,'Integration Inputs'!$D$91*SUM('Integration Inputs'!$C$63:$H$63),'Integration Inputs'!$E$91*SUM('Integration Inputs'!C$63:H$63))))</f>
        <v>12.651149969844976</v>
      </c>
      <c r="F3690" s="163">
        <f>E3690*D3703*D3704</f>
        <v>0</v>
      </c>
    </row>
    <row r="3691" spans="3:6" x14ac:dyDescent="0.25">
      <c r="C3691" s="1" t="s">
        <v>26</v>
      </c>
      <c r="D3691" s="164">
        <f>IF(AND(E3674=0,E3675=0,E3682=0),0,E3674*E3682*(AVERAGE(E3675:E3678)))</f>
        <v>7.5</v>
      </c>
      <c r="E3691" s="162">
        <f>IF(D3691=0,0,IF(D3691&lt;'Integration Inputs'!$D$77,'Integration Inputs'!$C$91*SUM('Integration Inputs'!$C$64:$H$64),IF(D3691&lt;'Integration Inputs'!$F$77,'Integration Inputs'!$D$91*SUM('Integration Inputs'!$C$64:$H$64),'Integration Inputs'!$E$91*SUM('Integration Inputs'!$C$64:$H$64))))</f>
        <v>3.2914642966260312</v>
      </c>
      <c r="F3691" s="162">
        <f>E3691*D3703*D3704</f>
        <v>0</v>
      </c>
    </row>
    <row r="3692" spans="3:6" x14ac:dyDescent="0.25">
      <c r="C3692" s="1" t="s">
        <v>27</v>
      </c>
      <c r="D3692" s="164">
        <f>IF(AND(E3673=0,E3675=0,E3676=0,E3677=0,E3678=0,E3679=0,,E3682=0),0,(AVERAGE(E3675:E3678)*((E3679+E3682)/2)*E3673))</f>
        <v>7.5</v>
      </c>
      <c r="E3692" s="162">
        <f>IF(D3692=0,0,IF(D3692&lt;'Integration Inputs'!$D$78,'Integration Inputs'!$C$91*SUM('Integration Inputs'!$C$65:$H$65),IF(D3692&lt;'Integration Inputs'!$F$78,'Integration Inputs'!$D$91*SUM('Integration Inputs'!$C$65:$H$65),'Integration Inputs'!$E$91*SUM('Integration Inputs'!$C$65:$H$65))))</f>
        <v>0.85186978454503848</v>
      </c>
      <c r="F3692" s="162">
        <f>E3692*D3703*D3704</f>
        <v>0</v>
      </c>
    </row>
    <row r="3693" spans="3:6" x14ac:dyDescent="0.25">
      <c r="C3693" s="1" t="s">
        <v>28</v>
      </c>
      <c r="D3693" s="164">
        <f>IF(E3681=0,0,E3681)</f>
        <v>1</v>
      </c>
      <c r="E3693" s="162">
        <f>IF(D3693=0,0,IF(D3693&lt;'Integration Inputs'!$D$79,'Integration Inputs'!$C$91*SUM('Integration Inputs'!$C$66:$H$66),IF(D3693&lt;'Integration Inputs'!$F$79,'Integration Inputs'!$D$91*SUM('Integration Inputs'!$C$66:$H$66),'Integration Inputs'!$E$91*SUM('Integration Inputs'!$C$66:$H$66))))</f>
        <v>0.97276634097392756</v>
      </c>
      <c r="F3693" s="162">
        <f>E3693*D3703*D3704</f>
        <v>0</v>
      </c>
    </row>
    <row r="3694" spans="3:6" x14ac:dyDescent="0.25">
      <c r="C3694" s="1" t="s">
        <v>29</v>
      </c>
      <c r="D3694" s="164">
        <f>IF(AND(E3684=0,E3680=0),0,E3684*E3680)</f>
        <v>3</v>
      </c>
      <c r="E3694" s="162">
        <f>IF(D3694=0,0,IF(D3694&lt;'Integration Inputs'!$D$80,'Integration Inputs'!$C$91*SUM('Integration Inputs'!$C$67:$H$67),IF(D3694&lt;'Integration Inputs'!$F$80,'Integration Inputs'!$D$91*SUM('Integration Inputs'!$C$67:$H$67),'Integration Inputs'!$E$91*SUM('Integration Inputs'!$C$67:$H$67))))</f>
        <v>0</v>
      </c>
      <c r="F3694" s="162">
        <f>E3694*D3703*D3704</f>
        <v>0</v>
      </c>
    </row>
    <row r="3695" spans="3:6" x14ac:dyDescent="0.25">
      <c r="C3695" s="1" t="s">
        <v>30</v>
      </c>
      <c r="D3695" s="164">
        <f>IF(AND(E3679=0,E3682=0,E3683=0),0,E3683*((E3679+E3682)/2)*3)</f>
        <v>15</v>
      </c>
      <c r="E3695" s="162">
        <f>IF(D3695=0,0,IF(D3695&lt;'Integration Inputs'!$D$81,'Integration Inputs'!$C$91*SUM('Integration Inputs'!$C$68:$H$68),IF(D3695&lt;'Integration Inputs'!$F$81,'Integration Inputs'!$D$91*SUM('Integration Inputs'!$C$68:$H$68),'Integration Inputs'!$E$91*SUM('Integration Inputs'!$C$68:$H$68))))</f>
        <v>0</v>
      </c>
      <c r="F3695" s="162">
        <f>E3695*D3703*D3704</f>
        <v>0</v>
      </c>
    </row>
    <row r="3696" spans="3:6" x14ac:dyDescent="0.25">
      <c r="C3696" s="1" t="s">
        <v>31</v>
      </c>
      <c r="D3696" s="164">
        <f>IF(AND(E3682=0,E3685=0),0,E3685*E3682*3)</f>
        <v>15</v>
      </c>
      <c r="E3696" s="162">
        <f>IF(D3696=0,0,IF(D3696&lt;'Integration Inputs'!$D$82,'Integration Inputs'!$C$91*SUM('Integration Inputs'!$C$69:$H$69),IF(D3696&lt;'Integration Inputs'!$F$82,'Integration Inputs'!$D$91*SUM('Integration Inputs'!$C$69:$H$69),'Integration Inputs'!$E$91*SUM('Integration Inputs'!$C$69:$H$69))))</f>
        <v>0</v>
      </c>
      <c r="F3696" s="162">
        <f>E3696*D3703*D3704</f>
        <v>0</v>
      </c>
    </row>
    <row r="3697" spans="2:7" x14ac:dyDescent="0.25">
      <c r="C3697" s="39" t="s">
        <v>32</v>
      </c>
      <c r="D3697" s="168">
        <f>IF(AND(E3682=0,E3686=0),0,(E3686*E3682*5))</f>
        <v>25</v>
      </c>
      <c r="E3697" s="169">
        <f>IF(D3697=0,0,IF(D3697&lt;'Integration Inputs'!$D$83,'Integration Inputs'!$C$91*SUM('Integration Inputs'!$C$70:$H$70),IF(D3697&lt;'Integration Inputs'!$F$83,'Integration Inputs'!$D$91*SUM('Integration Inputs'!$C$70:$H$70),'Integration Inputs'!$E$91*SUM('Integration Inputs'!$C$70:$H$70))))</f>
        <v>0</v>
      </c>
      <c r="F3697" s="169">
        <f>E3697*D3703*D3704</f>
        <v>0</v>
      </c>
    </row>
    <row r="3698" spans="2:7" x14ac:dyDescent="0.25">
      <c r="C3698" s="1" t="s">
        <v>40</v>
      </c>
      <c r="D3698" s="164">
        <f>SUM(D3690:D3691)</f>
        <v>15</v>
      </c>
      <c r="E3698" s="162">
        <f>SUM(E3690:E3691)</f>
        <v>15.942614266471008</v>
      </c>
      <c r="F3698" s="162">
        <f>SUM(F3690:F3691)</f>
        <v>0</v>
      </c>
    </row>
    <row r="3699" spans="2:7" x14ac:dyDescent="0.25">
      <c r="C3699" s="1" t="s">
        <v>41</v>
      </c>
      <c r="D3699" s="164">
        <f>SUM(D3692:D3693)</f>
        <v>8.5</v>
      </c>
      <c r="E3699" s="162">
        <f>SUM(E3692:E3693)</f>
        <v>1.824636125518966</v>
      </c>
      <c r="F3699" s="162">
        <f>SUM(F3692:F3693)</f>
        <v>0</v>
      </c>
    </row>
    <row r="3700" spans="2:7" x14ac:dyDescent="0.25">
      <c r="C3700" s="39" t="s">
        <v>42</v>
      </c>
      <c r="D3700" s="168">
        <f>SUM(D3694:D3697)</f>
        <v>58</v>
      </c>
      <c r="E3700" s="169">
        <f>SUM(E3694:E3697)</f>
        <v>0</v>
      </c>
      <c r="F3700" s="169">
        <f>SUM(F3694:F3697)</f>
        <v>0</v>
      </c>
    </row>
    <row r="3701" spans="2:7" x14ac:dyDescent="0.25">
      <c r="D3701" s="164"/>
      <c r="E3701" s="162">
        <f>SUM(E3690:E3697)</f>
        <v>17.767250391989972</v>
      </c>
      <c r="F3701" s="162">
        <f>SUM(F3690:F3697)</f>
        <v>0</v>
      </c>
    </row>
    <row r="3702" spans="2:7" ht="15.6" x14ac:dyDescent="0.3">
      <c r="C3702" s="171" t="s">
        <v>43</v>
      </c>
      <c r="D3702" s="172">
        <f>(AVERAGE(E3675:E3678)*((E3674*5)+(E3674*E3682))+((AVERAGE(E3675:E3678)*((E3679+E3682)/2)*E3673)+(E3681))+((E3684*E3680)+(E3683*((E3679+E3682)/2)*3)+(E3685*E3682*3)+(E3686*E3682*5)))/3</f>
        <v>27.166666666666668</v>
      </c>
    </row>
    <row r="3703" spans="2:7" ht="14.4" x14ac:dyDescent="0.3">
      <c r="C3703" s="21" t="s">
        <v>228</v>
      </c>
      <c r="D3703" s="179"/>
    </row>
    <row r="3704" spans="2:7" x14ac:dyDescent="0.25">
      <c r="C3704" s="21" t="s">
        <v>229</v>
      </c>
      <c r="D3704" s="185"/>
    </row>
    <row r="3705" spans="2:7" ht="15.6" x14ac:dyDescent="0.3">
      <c r="C3705" s="171" t="s">
        <v>230</v>
      </c>
      <c r="D3705" s="172">
        <f>D3702*D3703*D3704</f>
        <v>0</v>
      </c>
      <c r="E3705" s="176">
        <f>SUM(F3690:F3697)</f>
        <v>0</v>
      </c>
      <c r="F3705" s="25" t="s">
        <v>231</v>
      </c>
    </row>
    <row r="3707" spans="2:7" x14ac:dyDescent="0.25">
      <c r="B3707" s="1" t="str">
        <f>LEFT(B3670,3)+1&amp;")."</f>
        <v>101).</v>
      </c>
      <c r="C3707" s="149"/>
      <c r="D3707" s="149"/>
      <c r="E3707" s="149"/>
      <c r="F3707" s="149"/>
      <c r="G3707" s="149"/>
    </row>
    <row r="3708" spans="2:7" x14ac:dyDescent="0.25">
      <c r="C3708" s="152" t="s">
        <v>164</v>
      </c>
      <c r="D3708" s="152"/>
      <c r="E3708" s="153"/>
      <c r="F3708" s="153"/>
      <c r="G3708" s="153"/>
    </row>
    <row r="3709" spans="2:7" ht="17.399999999999999" x14ac:dyDescent="0.3">
      <c r="C3709" s="26" t="s">
        <v>170</v>
      </c>
      <c r="D3709" s="156" t="s">
        <v>458</v>
      </c>
      <c r="E3709" s="187" t="s">
        <v>459</v>
      </c>
    </row>
    <row r="3710" spans="2:7" x14ac:dyDescent="0.25">
      <c r="C3710" s="21" t="s">
        <v>174</v>
      </c>
      <c r="D3710" s="59" t="s">
        <v>168</v>
      </c>
      <c r="E3710" s="1">
        <f>IF(D3710=$I$8,$J$8,IF(D3710=$I$9,$J$9,IF(D3710=$I$10,$J$10,0)))</f>
        <v>1</v>
      </c>
    </row>
    <row r="3711" spans="2:7" x14ac:dyDescent="0.25">
      <c r="C3711" s="21" t="s">
        <v>177</v>
      </c>
      <c r="D3711" s="59" t="s">
        <v>187</v>
      </c>
      <c r="E3711" s="1">
        <f>IF(D3711=$I$13,$J$13,IF(D3711=$I$14,$J$14,IF(D3711=$I$15,$J$15,0)))</f>
        <v>3</v>
      </c>
    </row>
    <row r="3712" spans="2:7" x14ac:dyDescent="0.25">
      <c r="C3712" s="21" t="s">
        <v>179</v>
      </c>
      <c r="D3712" s="59" t="s">
        <v>186</v>
      </c>
      <c r="E3712" s="1">
        <f>IF(D3712=$I$18,$J$18,IF(D3712=$I$19,$J$19,IF(D3712=$I$20,$J$20,0)))</f>
        <v>3</v>
      </c>
    </row>
    <row r="3713" spans="3:6" x14ac:dyDescent="0.25">
      <c r="C3713" s="21" t="s">
        <v>183</v>
      </c>
      <c r="D3713" s="59" t="s">
        <v>186</v>
      </c>
      <c r="E3713" s="1">
        <f>IF(D3713=$I$18,$J$18,IF(D3713=$I$19,$J$19,IF(D3713=$I$20,$J$20,0)))</f>
        <v>3</v>
      </c>
    </row>
    <row r="3714" spans="3:6" x14ac:dyDescent="0.25">
      <c r="C3714" s="21" t="s">
        <v>185</v>
      </c>
      <c r="D3714" s="59" t="s">
        <v>186</v>
      </c>
      <c r="E3714" s="1">
        <f>IF(D3714=$I$18,$J$18,IF(D3714=$I$19,$J$19,IF(D3714=$I$20,$J$20,0)))</f>
        <v>3</v>
      </c>
    </row>
    <row r="3715" spans="3:6" x14ac:dyDescent="0.25">
      <c r="C3715" s="21" t="s">
        <v>189</v>
      </c>
      <c r="D3715" s="59" t="s">
        <v>186</v>
      </c>
      <c r="E3715" s="1">
        <f>IF(D3715=$I$18,$J$18,IF(D3715=$I$19,$J$19,IF(D3715=$I$20,$J$20,0)))</f>
        <v>3</v>
      </c>
    </row>
    <row r="3716" spans="3:6" x14ac:dyDescent="0.25">
      <c r="C3716" s="21" t="s">
        <v>192</v>
      </c>
      <c r="D3716" s="59" t="s">
        <v>193</v>
      </c>
      <c r="E3716" s="1">
        <f>IF(D3716=$I$30,$J$30,IF(D3716=$I$31,$J$31,IF(D3716=$I$32,$J$32,0)))</f>
        <v>1</v>
      </c>
    </row>
    <row r="3717" spans="3:6" x14ac:dyDescent="0.25">
      <c r="C3717" s="21" t="s">
        <v>194</v>
      </c>
      <c r="D3717" s="59" t="s">
        <v>195</v>
      </c>
      <c r="E3717" s="1">
        <f>IF(D3717=$L$30,$M$30,IF(D3717=$L$31,$M$31,IF(D3717=$L$32,$M$32,0)))</f>
        <v>1</v>
      </c>
    </row>
    <row r="3718" spans="3:6" x14ac:dyDescent="0.25">
      <c r="C3718" s="21" t="s">
        <v>198</v>
      </c>
      <c r="D3718" s="59" t="s">
        <v>195</v>
      </c>
      <c r="E3718" s="1">
        <f>IF(D3718=$L$30,$M$30,IF(D3718=$L$31,$M$31,IF(D3718=$L$32,$M$32,0)))</f>
        <v>1</v>
      </c>
    </row>
    <row r="3719" spans="3:6" x14ac:dyDescent="0.25">
      <c r="C3719" s="21" t="s">
        <v>200</v>
      </c>
      <c r="D3719" s="59" t="s">
        <v>201</v>
      </c>
      <c r="E3719" s="1">
        <f>IF(D3719=$I$23,$J$23,IF(D3719=$I$24,$J$24,IF(D3719=$I$25,$J$25,IF(D3719=$I$26,$J$26,IF(D3719=$I$27,$J$27,0)))))</f>
        <v>1</v>
      </c>
    </row>
    <row r="3720" spans="3:6" x14ac:dyDescent="0.25">
      <c r="C3720" s="21" t="s">
        <v>203</v>
      </c>
      <c r="D3720" s="59" t="s">
        <v>188</v>
      </c>
      <c r="E3720" s="1">
        <f>IF(D3720=$L$13,$M$13,IF(D3720=$L$14,$M$14,IF(D3720=$L$15,$M$15,0)))</f>
        <v>3</v>
      </c>
    </row>
    <row r="3721" spans="3:6" x14ac:dyDescent="0.25">
      <c r="C3721" s="21" t="s">
        <v>206</v>
      </c>
      <c r="D3721" s="59" t="s">
        <v>169</v>
      </c>
      <c r="E3721" s="1">
        <f>IF(D3721=$L$8,$M$8,IF(D3721=$L$9,$M$9,IF(D3721=$L$10,$M$10,0)))</f>
        <v>1</v>
      </c>
    </row>
    <row r="3722" spans="3:6" x14ac:dyDescent="0.25">
      <c r="C3722" s="21" t="s">
        <v>207</v>
      </c>
      <c r="D3722" s="59" t="s">
        <v>202</v>
      </c>
      <c r="E3722" s="1">
        <f>IF(D3722=$L$18,$M$18,IF(D3722=$L$19,$M$19,IF(D3722=$L$20,$M$20,0)))</f>
        <v>3</v>
      </c>
    </row>
    <row r="3723" spans="3:6" x14ac:dyDescent="0.25">
      <c r="C3723" s="21" t="s">
        <v>210</v>
      </c>
      <c r="D3723" s="59" t="s">
        <v>211</v>
      </c>
      <c r="E3723" s="1">
        <f>IF(D3723=$L$23,$M$23,IF(D3723=$L$24,$M$24,IF(D3723=$L$25,$M$25,0)))</f>
        <v>3</v>
      </c>
    </row>
    <row r="3726" spans="3:6" x14ac:dyDescent="0.25">
      <c r="E3726" s="39" t="s">
        <v>217</v>
      </c>
      <c r="F3726" s="1" t="s">
        <v>218</v>
      </c>
    </row>
    <row r="3727" spans="3:6" x14ac:dyDescent="0.25">
      <c r="C3727" s="26" t="s">
        <v>25</v>
      </c>
      <c r="D3727" s="161">
        <f>IF(AND(E3711=0,E3712=0,E3713=0,E3714=0,E3715=0),0,E3711*5*(AVERAGE(E3712:E3715)))</f>
        <v>45</v>
      </c>
      <c r="E3727" s="162">
        <f>IF(D3727=0,0,IF(D3727&lt;'Integration Inputs'!$D$76,'Integration Inputs'!$C$91*SUM('Integration Inputs'!$C$63:$H$63),IF(D3727&lt;'Integration Inputs'!$F$76,'Integration Inputs'!$D$91*SUM('Integration Inputs'!$C$63:$H$63),'Integration Inputs'!$E$91*SUM('Integration Inputs'!C$63:H$63))))</f>
        <v>12.651149969844976</v>
      </c>
      <c r="F3727" s="163">
        <f>E3727*D3740*D3741</f>
        <v>0</v>
      </c>
    </row>
    <row r="3728" spans="3:6" x14ac:dyDescent="0.25">
      <c r="C3728" s="1" t="s">
        <v>26</v>
      </c>
      <c r="D3728" s="164">
        <f>IF(AND(E3711=0,E3712=0,E3719=0),0,E3711*E3719*(AVERAGE(E3712:E3715)))</f>
        <v>9</v>
      </c>
      <c r="E3728" s="162">
        <f>IF(D3728=0,0,IF(D3728&lt;'Integration Inputs'!$D$77,'Integration Inputs'!$C$91*SUM('Integration Inputs'!$C$64:$H$64),IF(D3728&lt;'Integration Inputs'!$F$77,'Integration Inputs'!$D$91*SUM('Integration Inputs'!$C$64:$H$64),'Integration Inputs'!$E$91*SUM('Integration Inputs'!$C$64:$H$64))))</f>
        <v>3.2914642966260312</v>
      </c>
      <c r="F3728" s="162">
        <f>E3728*D3740*D3741</f>
        <v>0</v>
      </c>
    </row>
    <row r="3729" spans="2:7" x14ac:dyDescent="0.25">
      <c r="C3729" s="1" t="s">
        <v>27</v>
      </c>
      <c r="D3729" s="164">
        <f>IF(AND(E3710=0,E3712=0,E3713=0,E3714=0,E3715=0,E3716=0,,E3719=0),0,(AVERAGE(E3712:E3715)*((E3716+E3719)/2)*E3710))</f>
        <v>3</v>
      </c>
      <c r="E3729" s="162">
        <f>IF(D3729=0,0,IF(D3729&lt;'Integration Inputs'!$D$78,'Integration Inputs'!$C$91*SUM('Integration Inputs'!$C$65:$H$65),IF(D3729&lt;'Integration Inputs'!$F$78,'Integration Inputs'!$D$91*SUM('Integration Inputs'!$C$65:$H$65),'Integration Inputs'!$E$91*SUM('Integration Inputs'!$C$65:$H$65))))</f>
        <v>0.85186978454503848</v>
      </c>
      <c r="F3729" s="162">
        <f>E3729*D3740*D3741</f>
        <v>0</v>
      </c>
    </row>
    <row r="3730" spans="2:7" x14ac:dyDescent="0.25">
      <c r="C3730" s="1" t="s">
        <v>28</v>
      </c>
      <c r="D3730" s="164">
        <f>IF(E3718=0,0,E3718)</f>
        <v>1</v>
      </c>
      <c r="E3730" s="162">
        <f>IF(D3730=0,0,IF(D3730&lt;'Integration Inputs'!$D$79,'Integration Inputs'!$C$91*SUM('Integration Inputs'!$C$66:$H$66),IF(D3730&lt;'Integration Inputs'!$F$79,'Integration Inputs'!$D$91*SUM('Integration Inputs'!$C$66:$H$66),'Integration Inputs'!$E$91*SUM('Integration Inputs'!$C$66:$H$66))))</f>
        <v>0.97276634097392756</v>
      </c>
      <c r="F3730" s="162">
        <f>E3730*D3740*D3741</f>
        <v>0</v>
      </c>
    </row>
    <row r="3731" spans="2:7" x14ac:dyDescent="0.25">
      <c r="C3731" s="1" t="s">
        <v>29</v>
      </c>
      <c r="D3731" s="164">
        <f>IF(AND(E3721=0,E3717=0),0,E3721*E3717)</f>
        <v>1</v>
      </c>
      <c r="E3731" s="162">
        <f>IF(D3731=0,0,IF(D3731&lt;'Integration Inputs'!$D$80,'Integration Inputs'!$C$91*SUM('Integration Inputs'!$C$67:$H$67),IF(D3731&lt;'Integration Inputs'!$F$80,'Integration Inputs'!$D$91*SUM('Integration Inputs'!$C$67:$H$67),'Integration Inputs'!$E$91*SUM('Integration Inputs'!$C$67:$H$67))))</f>
        <v>0</v>
      </c>
      <c r="F3731" s="162">
        <f>E3731*D3740*D3741</f>
        <v>0</v>
      </c>
    </row>
    <row r="3732" spans="2:7" x14ac:dyDescent="0.25">
      <c r="C3732" s="1" t="s">
        <v>30</v>
      </c>
      <c r="D3732" s="164">
        <f>IF(AND(E3716=0,E3719=0,E3720=0),0,E3720*((E3716+E3719)/2)*3)</f>
        <v>9</v>
      </c>
      <c r="E3732" s="162">
        <f>IF(D3732=0,0,IF(D3732&lt;'Integration Inputs'!$D$81,'Integration Inputs'!$C$91*SUM('Integration Inputs'!$C$68:$H$68),IF(D3732&lt;'Integration Inputs'!$F$81,'Integration Inputs'!$D$91*SUM('Integration Inputs'!$C$68:$H$68),'Integration Inputs'!$E$91*SUM('Integration Inputs'!$C$68:$H$68))))</f>
        <v>0</v>
      </c>
      <c r="F3732" s="162">
        <f>E3732*D3740*D3741</f>
        <v>0</v>
      </c>
    </row>
    <row r="3733" spans="2:7" x14ac:dyDescent="0.25">
      <c r="C3733" s="1" t="s">
        <v>31</v>
      </c>
      <c r="D3733" s="164">
        <f>IF(AND(E3719=0,E3722=0),0,E3722*E3719*3)</f>
        <v>9</v>
      </c>
      <c r="E3733" s="162">
        <f>IF(D3733=0,0,IF(D3733&lt;'Integration Inputs'!$D$82,'Integration Inputs'!$C$91*SUM('Integration Inputs'!$C$69:$H$69),IF(D3733&lt;'Integration Inputs'!$F$82,'Integration Inputs'!$D$91*SUM('Integration Inputs'!$C$69:$H$69),'Integration Inputs'!$E$91*SUM('Integration Inputs'!$C$69:$H$69))))</f>
        <v>0</v>
      </c>
      <c r="F3733" s="162">
        <f>E3733*D3740*D3741</f>
        <v>0</v>
      </c>
    </row>
    <row r="3734" spans="2:7" x14ac:dyDescent="0.25">
      <c r="C3734" s="39" t="s">
        <v>32</v>
      </c>
      <c r="D3734" s="168">
        <f>IF(AND(E3719=0,E3723=0),0,(E3723*E3719*5))</f>
        <v>15</v>
      </c>
      <c r="E3734" s="169">
        <f>IF(D3734=0,0,IF(D3734&lt;'Integration Inputs'!$D$83,'Integration Inputs'!$C$91*SUM('Integration Inputs'!$C$70:$H$70),IF(D3734&lt;'Integration Inputs'!$F$83,'Integration Inputs'!$D$91*SUM('Integration Inputs'!$C$70:$H$70),'Integration Inputs'!$E$91*SUM('Integration Inputs'!$C$70:$H$70))))</f>
        <v>0</v>
      </c>
      <c r="F3734" s="169">
        <f>E3734*D3740*D3741</f>
        <v>0</v>
      </c>
    </row>
    <row r="3735" spans="2:7" x14ac:dyDescent="0.25">
      <c r="C3735" s="1" t="s">
        <v>40</v>
      </c>
      <c r="D3735" s="164">
        <f>SUM(D3727:D3728)</f>
        <v>54</v>
      </c>
      <c r="E3735" s="162">
        <f>SUM(E3727:E3728)</f>
        <v>15.942614266471008</v>
      </c>
      <c r="F3735" s="162">
        <f>SUM(F3727:F3728)</f>
        <v>0</v>
      </c>
    </row>
    <row r="3736" spans="2:7" x14ac:dyDescent="0.25">
      <c r="C3736" s="1" t="s">
        <v>41</v>
      </c>
      <c r="D3736" s="164">
        <f>SUM(D3729:D3730)</f>
        <v>4</v>
      </c>
      <c r="E3736" s="162">
        <f>SUM(E3729:E3730)</f>
        <v>1.824636125518966</v>
      </c>
      <c r="F3736" s="162">
        <f>SUM(F3729:F3730)</f>
        <v>0</v>
      </c>
    </row>
    <row r="3737" spans="2:7" x14ac:dyDescent="0.25">
      <c r="C3737" s="39" t="s">
        <v>42</v>
      </c>
      <c r="D3737" s="168">
        <f>SUM(D3731:D3734)</f>
        <v>34</v>
      </c>
      <c r="E3737" s="169">
        <f>SUM(E3731:E3734)</f>
        <v>0</v>
      </c>
      <c r="F3737" s="169">
        <f>SUM(F3731:F3734)</f>
        <v>0</v>
      </c>
    </row>
    <row r="3738" spans="2:7" x14ac:dyDescent="0.25">
      <c r="D3738" s="164"/>
      <c r="E3738" s="162">
        <f>SUM(E3727:E3734)</f>
        <v>17.767250391989972</v>
      </c>
      <c r="F3738" s="162">
        <f>SUM(F3727:F3734)</f>
        <v>0</v>
      </c>
    </row>
    <row r="3739" spans="2:7" ht="15.6" x14ac:dyDescent="0.3">
      <c r="C3739" s="171" t="s">
        <v>43</v>
      </c>
      <c r="D3739" s="172">
        <f>(AVERAGE(E3712:E3715)*((E3711*5)+(E3711*E3719))+((AVERAGE(E3712:E3715)*((E3716+E3719)/2)*E3710)+(E3718))+((E3721*E3717)+(E3720*((E3716+E3719)/2)*3)+(E3722*E3719*3)+(E3723*E3719*5)))/3</f>
        <v>30.666666666666668</v>
      </c>
    </row>
    <row r="3740" spans="2:7" ht="14.4" x14ac:dyDescent="0.3">
      <c r="C3740" s="21" t="s">
        <v>228</v>
      </c>
      <c r="D3740" s="179"/>
    </row>
    <row r="3741" spans="2:7" x14ac:dyDescent="0.25">
      <c r="C3741" s="21" t="s">
        <v>229</v>
      </c>
      <c r="D3741" s="185"/>
    </row>
    <row r="3742" spans="2:7" ht="15.6" x14ac:dyDescent="0.3">
      <c r="C3742" s="171" t="s">
        <v>230</v>
      </c>
      <c r="D3742" s="172">
        <f>D3739*D3740*D3741</f>
        <v>0</v>
      </c>
      <c r="E3742" s="176">
        <f>SUM(F3727:F3734)</f>
        <v>0</v>
      </c>
      <c r="F3742" s="25" t="s">
        <v>231</v>
      </c>
    </row>
    <row r="3744" spans="2:7" x14ac:dyDescent="0.25">
      <c r="B3744" s="1" t="str">
        <f>LEFT(B3707,3)+1&amp;")."</f>
        <v>102).</v>
      </c>
      <c r="C3744" s="149"/>
      <c r="D3744" s="149"/>
      <c r="E3744" s="149"/>
      <c r="F3744" s="149"/>
      <c r="G3744" s="149"/>
    </row>
    <row r="3745" spans="3:7" x14ac:dyDescent="0.25">
      <c r="C3745" s="152" t="s">
        <v>164</v>
      </c>
      <c r="D3745" s="152"/>
      <c r="E3745" s="153"/>
      <c r="F3745" s="153"/>
      <c r="G3745" s="153"/>
    </row>
    <row r="3746" spans="3:7" ht="17.399999999999999" x14ac:dyDescent="0.3">
      <c r="C3746" s="26" t="s">
        <v>170</v>
      </c>
      <c r="D3746" s="156" t="s">
        <v>460</v>
      </c>
      <c r="E3746" s="187" t="s">
        <v>461</v>
      </c>
    </row>
    <row r="3747" spans="3:7" x14ac:dyDescent="0.25">
      <c r="C3747" s="21" t="s">
        <v>174</v>
      </c>
      <c r="D3747" s="59" t="s">
        <v>168</v>
      </c>
      <c r="E3747" s="1">
        <f>IF(D3747=$I$8,$J$8,IF(D3747=$I$9,$J$9,IF(D3747=$I$10,$J$10,0)))</f>
        <v>1</v>
      </c>
    </row>
    <row r="3748" spans="3:7" x14ac:dyDescent="0.25">
      <c r="C3748" s="21" t="s">
        <v>177</v>
      </c>
      <c r="D3748" s="59" t="s">
        <v>187</v>
      </c>
      <c r="E3748" s="1">
        <f>IF(D3748=$I$13,$J$13,IF(D3748=$I$14,$J$14,IF(D3748=$I$15,$J$15,0)))</f>
        <v>3</v>
      </c>
    </row>
    <row r="3749" spans="3:7" x14ac:dyDescent="0.25">
      <c r="C3749" s="21" t="s">
        <v>179</v>
      </c>
      <c r="D3749" s="59" t="s">
        <v>186</v>
      </c>
      <c r="E3749" s="1">
        <f>IF(D3749=$I$18,$J$18,IF(D3749=$I$19,$J$19,IF(D3749=$I$20,$J$20,0)))</f>
        <v>3</v>
      </c>
    </row>
    <row r="3750" spans="3:7" x14ac:dyDescent="0.25">
      <c r="C3750" s="21" t="s">
        <v>183</v>
      </c>
      <c r="D3750" s="59" t="s">
        <v>186</v>
      </c>
      <c r="E3750" s="1">
        <f>IF(D3750=$I$18,$J$18,IF(D3750=$I$19,$J$19,IF(D3750=$I$20,$J$20,0)))</f>
        <v>3</v>
      </c>
    </row>
    <row r="3751" spans="3:7" x14ac:dyDescent="0.25">
      <c r="C3751" s="21" t="s">
        <v>185</v>
      </c>
      <c r="D3751" s="59" t="s">
        <v>186</v>
      </c>
      <c r="E3751" s="1">
        <f>IF(D3751=$I$18,$J$18,IF(D3751=$I$19,$J$19,IF(D3751=$I$20,$J$20,0)))</f>
        <v>3</v>
      </c>
    </row>
    <row r="3752" spans="3:7" x14ac:dyDescent="0.25">
      <c r="C3752" s="21" t="s">
        <v>189</v>
      </c>
      <c r="D3752" s="59" t="s">
        <v>180</v>
      </c>
      <c r="E3752" s="1">
        <f>IF(D3752=$I$18,$J$18,IF(D3752=$I$19,$J$19,IF(D3752=$I$20,$J$20,0)))</f>
        <v>1</v>
      </c>
    </row>
    <row r="3753" spans="3:7" x14ac:dyDescent="0.25">
      <c r="C3753" s="21" t="s">
        <v>192</v>
      </c>
      <c r="D3753" s="59" t="s">
        <v>224</v>
      </c>
      <c r="E3753" s="1">
        <f>IF(D3753=$I$30,$J$30,IF(D3753=$I$31,$J$31,IF(D3753=$I$32,$J$32,0)))</f>
        <v>3</v>
      </c>
    </row>
    <row r="3754" spans="3:7" x14ac:dyDescent="0.25">
      <c r="C3754" s="21" t="s">
        <v>194</v>
      </c>
      <c r="D3754" s="59" t="s">
        <v>195</v>
      </c>
      <c r="E3754" s="1">
        <f>IF(D3754=$L$30,$M$30,IF(D3754=$L$31,$M$31,IF(D3754=$L$32,$M$32,0)))</f>
        <v>1</v>
      </c>
    </row>
    <row r="3755" spans="3:7" x14ac:dyDescent="0.25">
      <c r="C3755" s="21" t="s">
        <v>198</v>
      </c>
      <c r="D3755" s="59" t="s">
        <v>195</v>
      </c>
      <c r="E3755" s="1">
        <f>IF(D3755=$L$30,$M$30,IF(D3755=$L$31,$M$31,IF(D3755=$L$32,$M$32,0)))</f>
        <v>1</v>
      </c>
    </row>
    <row r="3756" spans="3:7" x14ac:dyDescent="0.25">
      <c r="C3756" s="21" t="s">
        <v>200</v>
      </c>
      <c r="D3756" s="59" t="s">
        <v>214</v>
      </c>
      <c r="E3756" s="1">
        <f>IF(D3756=$I$23,$J$23,IF(D3756=$I$24,$J$24,IF(D3756=$I$25,$J$25,IF(D3756=$I$26,$J$26,IF(D3756=$I$27,$J$27,0)))))</f>
        <v>3</v>
      </c>
      <c r="F3756" s="1" t="s">
        <v>462</v>
      </c>
    </row>
    <row r="3757" spans="3:7" x14ac:dyDescent="0.25">
      <c r="C3757" s="21" t="s">
        <v>203</v>
      </c>
      <c r="D3757" s="59" t="s">
        <v>188</v>
      </c>
      <c r="E3757" s="1">
        <f>IF(D3757=$L$13,$M$13,IF(D3757=$L$14,$M$14,IF(D3757=$L$15,$M$15,0)))</f>
        <v>3</v>
      </c>
    </row>
    <row r="3758" spans="3:7" x14ac:dyDescent="0.25">
      <c r="C3758" s="21" t="s">
        <v>206</v>
      </c>
      <c r="D3758" s="59" t="s">
        <v>176</v>
      </c>
      <c r="E3758" s="1">
        <f>IF(D3758=$L$8,$M$8,IF(D3758=$L$9,$M$9,IF(D3758=$L$10,$M$10,0)))</f>
        <v>5</v>
      </c>
    </row>
    <row r="3759" spans="3:7" x14ac:dyDescent="0.25">
      <c r="C3759" s="21" t="s">
        <v>207</v>
      </c>
      <c r="D3759" s="59" t="s">
        <v>205</v>
      </c>
      <c r="E3759" s="1">
        <f>IF(D3759=$L$18,$M$18,IF(D3759=$L$19,$M$19,IF(D3759=$L$20,$M$20,0)))</f>
        <v>5</v>
      </c>
    </row>
    <row r="3760" spans="3:7" x14ac:dyDescent="0.25">
      <c r="C3760" s="21" t="s">
        <v>210</v>
      </c>
      <c r="D3760" s="59" t="s">
        <v>216</v>
      </c>
      <c r="E3760" s="1">
        <f>IF(D3760=$L$23,$M$23,IF(D3760=$L$24,$M$24,IF(D3760=$L$25,$M$25,0)))</f>
        <v>5</v>
      </c>
      <c r="F3760" s="1" t="s">
        <v>330</v>
      </c>
    </row>
    <row r="3763" spans="3:6" x14ac:dyDescent="0.25">
      <c r="E3763" s="39" t="s">
        <v>217</v>
      </c>
      <c r="F3763" s="1" t="s">
        <v>218</v>
      </c>
    </row>
    <row r="3764" spans="3:6" x14ac:dyDescent="0.25">
      <c r="C3764" s="26" t="s">
        <v>25</v>
      </c>
      <c r="D3764" s="161">
        <f>IF(AND(E3748=0,E3749=0,E3750=0,E3751=0,E3752=0),0,E3748*5*(AVERAGE(E3749:E3752)))</f>
        <v>37.5</v>
      </c>
      <c r="E3764" s="162">
        <f>IF(D3764=0,0,IF(D3764&lt;'Integration Inputs'!$D$76,'Integration Inputs'!$C$91*SUM('Integration Inputs'!$C$63:$H$63),IF(D3764&lt;'Integration Inputs'!$F$76,'Integration Inputs'!$D$91*SUM('Integration Inputs'!$C$63:$H$63),'Integration Inputs'!$E$91*SUM('Integration Inputs'!C$63:H$63))))</f>
        <v>12.651149969844976</v>
      </c>
      <c r="F3764" s="163">
        <f>E3764*D3777*D3778</f>
        <v>0</v>
      </c>
    </row>
    <row r="3765" spans="3:6" x14ac:dyDescent="0.25">
      <c r="C3765" s="1" t="s">
        <v>26</v>
      </c>
      <c r="D3765" s="164">
        <f>IF(AND(E3748=0,E3749=0,E3756=0),0,E3748*E3756*(AVERAGE(E3749:E3752)))</f>
        <v>22.5</v>
      </c>
      <c r="E3765" s="162">
        <f>IF(D3765=0,0,IF(D3765&lt;'Integration Inputs'!$D$77,'Integration Inputs'!$C$91*SUM('Integration Inputs'!$C$64:$H$64),IF(D3765&lt;'Integration Inputs'!$F$77,'Integration Inputs'!$D$91*SUM('Integration Inputs'!$C$64:$H$64),'Integration Inputs'!$E$91*SUM('Integration Inputs'!$C$64:$H$64))))</f>
        <v>3.2914642966260312</v>
      </c>
      <c r="F3765" s="162">
        <f>E3765*D3777*D3778</f>
        <v>0</v>
      </c>
    </row>
    <row r="3766" spans="3:6" x14ac:dyDescent="0.25">
      <c r="C3766" s="1" t="s">
        <v>27</v>
      </c>
      <c r="D3766" s="164">
        <f>IF(AND(E3747=0,E3749=0,E3750=0,E3751=0,E3752=0,E3753=0,,E3756=0),0,(AVERAGE(E3749:E3752)*((E3753+E3756)/2)*E3747))</f>
        <v>7.5</v>
      </c>
      <c r="E3766" s="162">
        <f>IF(D3766=0,0,IF(D3766&lt;'Integration Inputs'!$D$78,'Integration Inputs'!$C$91*SUM('Integration Inputs'!$C$65:$H$65),IF(D3766&lt;'Integration Inputs'!$F$78,'Integration Inputs'!$D$91*SUM('Integration Inputs'!$C$65:$H$65),'Integration Inputs'!$E$91*SUM('Integration Inputs'!$C$65:$H$65))))</f>
        <v>0.85186978454503848</v>
      </c>
      <c r="F3766" s="162">
        <f>E3766*D3777*D3778</f>
        <v>0</v>
      </c>
    </row>
    <row r="3767" spans="3:6" x14ac:dyDescent="0.25">
      <c r="C3767" s="1" t="s">
        <v>28</v>
      </c>
      <c r="D3767" s="164">
        <f>IF(E3755=0,0,E3755)</f>
        <v>1</v>
      </c>
      <c r="E3767" s="162">
        <f>IF(D3767=0,0,IF(D3767&lt;'Integration Inputs'!$D$79,'Integration Inputs'!$C$91*SUM('Integration Inputs'!$C$66:$H$66),IF(D3767&lt;'Integration Inputs'!$F$79,'Integration Inputs'!$D$91*SUM('Integration Inputs'!$C$66:$H$66),'Integration Inputs'!$E$91*SUM('Integration Inputs'!$C$66:$H$66))))</f>
        <v>0.97276634097392756</v>
      </c>
      <c r="F3767" s="162">
        <f>E3767*D3777*D3778</f>
        <v>0</v>
      </c>
    </row>
    <row r="3768" spans="3:6" x14ac:dyDescent="0.25">
      <c r="C3768" s="1" t="s">
        <v>29</v>
      </c>
      <c r="D3768" s="164">
        <f>IF(AND(E3758=0,E3754=0),0,E3758*E3754)</f>
        <v>5</v>
      </c>
      <c r="E3768" s="162">
        <f>IF(D3768=0,0,IF(D3768&lt;'Integration Inputs'!$D$80,'Integration Inputs'!$C$91*SUM('Integration Inputs'!$C$67:$H$67),IF(D3768&lt;'Integration Inputs'!$F$80,'Integration Inputs'!$D$91*SUM('Integration Inputs'!$C$67:$H$67),'Integration Inputs'!$E$91*SUM('Integration Inputs'!$C$67:$H$67))))</f>
        <v>0</v>
      </c>
      <c r="F3768" s="162">
        <f>E3768*D3777*D3778</f>
        <v>0</v>
      </c>
    </row>
    <row r="3769" spans="3:6" x14ac:dyDescent="0.25">
      <c r="C3769" s="1" t="s">
        <v>30</v>
      </c>
      <c r="D3769" s="164">
        <f>IF(AND(E3753=0,E3756=0,E3757=0),0,E3757*((E3753+E3756)/2)*3)</f>
        <v>27</v>
      </c>
      <c r="E3769" s="162">
        <f>IF(D3769=0,0,IF(D3769&lt;'Integration Inputs'!$D$81,'Integration Inputs'!$C$91*SUM('Integration Inputs'!$C$68:$H$68),IF(D3769&lt;'Integration Inputs'!$F$81,'Integration Inputs'!$D$91*SUM('Integration Inputs'!$C$68:$H$68),'Integration Inputs'!$E$91*SUM('Integration Inputs'!$C$68:$H$68))))</f>
        <v>0</v>
      </c>
      <c r="F3769" s="162">
        <f>E3769*D3777*D3778</f>
        <v>0</v>
      </c>
    </row>
    <row r="3770" spans="3:6" x14ac:dyDescent="0.25">
      <c r="C3770" s="1" t="s">
        <v>31</v>
      </c>
      <c r="D3770" s="164">
        <f>IF(AND(E3756=0,E3759=0),0,E3759*E3756*3)</f>
        <v>45</v>
      </c>
      <c r="E3770" s="162">
        <f>IF(D3770=0,0,IF(D3770&lt;'Integration Inputs'!$D$82,'Integration Inputs'!$C$91*SUM('Integration Inputs'!$C$69:$H$69),IF(D3770&lt;'Integration Inputs'!$F$82,'Integration Inputs'!$D$91*SUM('Integration Inputs'!$C$69:$H$69),'Integration Inputs'!$E$91*SUM('Integration Inputs'!$C$69:$H$69))))</f>
        <v>0</v>
      </c>
      <c r="F3770" s="162">
        <f>E3770*D3777*D3778</f>
        <v>0</v>
      </c>
    </row>
    <row r="3771" spans="3:6" x14ac:dyDescent="0.25">
      <c r="C3771" s="39" t="s">
        <v>32</v>
      </c>
      <c r="D3771" s="168">
        <f>IF(AND(E3756=0,E3760=0),0,(E3760*E3756*5))</f>
        <v>75</v>
      </c>
      <c r="E3771" s="169">
        <f>IF(D3771=0,0,IF(D3771&lt;'Integration Inputs'!$D$83,'Integration Inputs'!$C$91*SUM('Integration Inputs'!$C$70:$H$70),IF(D3771&lt;'Integration Inputs'!$F$83,'Integration Inputs'!$D$91*SUM('Integration Inputs'!$C$70:$H$70),'Integration Inputs'!$E$91*SUM('Integration Inputs'!$C$70:$H$70))))</f>
        <v>0</v>
      </c>
      <c r="F3771" s="169">
        <f>E3771*D3777*D3778</f>
        <v>0</v>
      </c>
    </row>
    <row r="3772" spans="3:6" x14ac:dyDescent="0.25">
      <c r="C3772" s="1" t="s">
        <v>40</v>
      </c>
      <c r="D3772" s="164">
        <f>SUM(D3764:D3765)</f>
        <v>60</v>
      </c>
      <c r="E3772" s="162">
        <f>SUM(E3764:E3765)</f>
        <v>15.942614266471008</v>
      </c>
      <c r="F3772" s="162">
        <f>SUM(F3764:F3765)</f>
        <v>0</v>
      </c>
    </row>
    <row r="3773" spans="3:6" x14ac:dyDescent="0.25">
      <c r="C3773" s="1" t="s">
        <v>41</v>
      </c>
      <c r="D3773" s="164">
        <f>SUM(D3766:D3767)</f>
        <v>8.5</v>
      </c>
      <c r="E3773" s="162">
        <f>SUM(E3766:E3767)</f>
        <v>1.824636125518966</v>
      </c>
      <c r="F3773" s="162">
        <f>SUM(F3766:F3767)</f>
        <v>0</v>
      </c>
    </row>
    <row r="3774" spans="3:6" x14ac:dyDescent="0.25">
      <c r="C3774" s="39" t="s">
        <v>42</v>
      </c>
      <c r="D3774" s="168">
        <f>SUM(D3768:D3771)</f>
        <v>152</v>
      </c>
      <c r="E3774" s="169">
        <f>SUM(E3768:E3771)</f>
        <v>0</v>
      </c>
      <c r="F3774" s="169">
        <f>SUM(F3768:F3771)</f>
        <v>0</v>
      </c>
    </row>
    <row r="3775" spans="3:6" x14ac:dyDescent="0.25">
      <c r="D3775" s="164"/>
      <c r="E3775" s="162">
        <f>SUM(E3764:E3771)</f>
        <v>17.767250391989972</v>
      </c>
      <c r="F3775" s="162">
        <f>SUM(F3764:F3771)</f>
        <v>0</v>
      </c>
    </row>
    <row r="3776" spans="3:6" ht="15.6" x14ac:dyDescent="0.3">
      <c r="C3776" s="171" t="s">
        <v>43</v>
      </c>
      <c r="D3776" s="172">
        <f>(AVERAGE(E3749:E3752)*((E3748*5)+(E3748*E3756))+((AVERAGE(E3749:E3752)*((E3753+E3756)/2)*E3747)+(E3755))+((E3758*E3754)+(E3757*((E3753+E3756)/2)*3)+(E3759*E3756*3)+(E3760*E3756*5)))/3</f>
        <v>73.5</v>
      </c>
    </row>
    <row r="3777" spans="2:7" ht="14.4" x14ac:dyDescent="0.3">
      <c r="C3777" s="21" t="s">
        <v>228</v>
      </c>
      <c r="D3777" s="179"/>
    </row>
    <row r="3778" spans="2:7" x14ac:dyDescent="0.25">
      <c r="C3778" s="21" t="s">
        <v>229</v>
      </c>
      <c r="D3778" s="185"/>
    </row>
    <row r="3779" spans="2:7" ht="15.6" x14ac:dyDescent="0.3">
      <c r="C3779" s="171" t="s">
        <v>230</v>
      </c>
      <c r="D3779" s="172">
        <f>D3776*D3777*D3778</f>
        <v>0</v>
      </c>
      <c r="E3779" s="176">
        <f>SUM(F3764:F3771)</f>
        <v>0</v>
      </c>
      <c r="F3779" s="25" t="s">
        <v>231</v>
      </c>
    </row>
    <row r="3781" spans="2:7" x14ac:dyDescent="0.25">
      <c r="B3781" s="1" t="str">
        <f>LEFT(B3744,3)+1&amp;")."</f>
        <v>103).</v>
      </c>
      <c r="C3781" s="149"/>
      <c r="D3781" s="149"/>
      <c r="E3781" s="149"/>
      <c r="F3781" s="149"/>
      <c r="G3781" s="149"/>
    </row>
    <row r="3782" spans="2:7" x14ac:dyDescent="0.25">
      <c r="C3782" s="152" t="s">
        <v>164</v>
      </c>
      <c r="D3782" s="152"/>
      <c r="E3782" s="153"/>
      <c r="F3782" s="153"/>
      <c r="G3782" s="153"/>
    </row>
    <row r="3783" spans="2:7" ht="17.399999999999999" x14ac:dyDescent="0.3">
      <c r="C3783" s="26" t="s">
        <v>170</v>
      </c>
      <c r="D3783" s="156" t="s">
        <v>463</v>
      </c>
      <c r="E3783" s="187" t="s">
        <v>464</v>
      </c>
    </row>
    <row r="3784" spans="2:7" x14ac:dyDescent="0.25">
      <c r="C3784" s="21" t="s">
        <v>174</v>
      </c>
      <c r="D3784" s="59" t="s">
        <v>175</v>
      </c>
      <c r="E3784" s="1">
        <f>IF(D3784=$I$8,$J$8,IF(D3784=$I$9,$J$9,IF(D3784=$I$10,$J$10,0)))</f>
        <v>3</v>
      </c>
    </row>
    <row r="3785" spans="2:7" x14ac:dyDescent="0.25">
      <c r="C3785" s="21" t="s">
        <v>177</v>
      </c>
      <c r="D3785" s="59" t="s">
        <v>178</v>
      </c>
      <c r="E3785" s="1">
        <f>IF(D3785=$I$13,$J$13,IF(D3785=$I$14,$J$14,IF(D3785=$I$15,$J$15,0)))</f>
        <v>1</v>
      </c>
    </row>
    <row r="3786" spans="2:7" x14ac:dyDescent="0.25">
      <c r="C3786" s="21" t="s">
        <v>179</v>
      </c>
      <c r="D3786" s="59" t="s">
        <v>180</v>
      </c>
      <c r="E3786" s="1">
        <f>IF(D3786=$I$18,$J$18,IF(D3786=$I$19,$J$19,IF(D3786=$I$20,$J$20,0)))</f>
        <v>1</v>
      </c>
    </row>
    <row r="3787" spans="2:7" x14ac:dyDescent="0.25">
      <c r="C3787" s="21" t="s">
        <v>183</v>
      </c>
      <c r="D3787" s="59" t="s">
        <v>180</v>
      </c>
      <c r="E3787" s="1">
        <f>IF(D3787=$I$18,$J$18,IF(D3787=$I$19,$J$19,IF(D3787=$I$20,$J$20,0)))</f>
        <v>1</v>
      </c>
    </row>
    <row r="3788" spans="2:7" x14ac:dyDescent="0.25">
      <c r="C3788" s="21" t="s">
        <v>185</v>
      </c>
      <c r="D3788" s="59" t="s">
        <v>186</v>
      </c>
      <c r="E3788" s="1">
        <f>IF(D3788=$I$18,$J$18,IF(D3788=$I$19,$J$19,IF(D3788=$I$20,$J$20,0)))</f>
        <v>3</v>
      </c>
    </row>
    <row r="3789" spans="2:7" x14ac:dyDescent="0.25">
      <c r="C3789" s="21" t="s">
        <v>189</v>
      </c>
      <c r="D3789" s="59" t="s">
        <v>180</v>
      </c>
      <c r="E3789" s="1">
        <f>IF(D3789=$I$18,$J$18,IF(D3789=$I$19,$J$19,IF(D3789=$I$20,$J$20,0)))</f>
        <v>1</v>
      </c>
    </row>
    <row r="3790" spans="2:7" x14ac:dyDescent="0.25">
      <c r="C3790" s="21" t="s">
        <v>192</v>
      </c>
      <c r="D3790" s="59" t="s">
        <v>224</v>
      </c>
      <c r="E3790" s="1">
        <f>IF(D3790=$I$30,$J$30,IF(D3790=$I$31,$J$31,IF(D3790=$I$32,$J$32,0)))</f>
        <v>3</v>
      </c>
    </row>
    <row r="3791" spans="2:7" x14ac:dyDescent="0.25">
      <c r="C3791" s="21" t="s">
        <v>194</v>
      </c>
      <c r="D3791" s="59" t="s">
        <v>227</v>
      </c>
      <c r="E3791" s="1">
        <f>IF(D3791=$L$30,$M$30,IF(D3791=$L$31,$M$31,IF(D3791=$L$32,$M$32,0)))</f>
        <v>5</v>
      </c>
      <c r="F3791" s="1" t="s">
        <v>373</v>
      </c>
    </row>
    <row r="3792" spans="2:7" x14ac:dyDescent="0.25">
      <c r="C3792" s="21" t="s">
        <v>198</v>
      </c>
      <c r="D3792" s="59" t="s">
        <v>227</v>
      </c>
      <c r="E3792" s="1">
        <f>IF(D3792=$L$30,$M$30,IF(D3792=$L$31,$M$31,IF(D3792=$L$32,$M$32,0)))</f>
        <v>5</v>
      </c>
    </row>
    <row r="3793" spans="3:6" x14ac:dyDescent="0.25">
      <c r="C3793" s="21" t="s">
        <v>200</v>
      </c>
      <c r="D3793" s="59" t="s">
        <v>201</v>
      </c>
      <c r="E3793" s="1">
        <f>IF(D3793=$I$23,$J$23,IF(D3793=$I$24,$J$24,IF(D3793=$I$25,$J$25,IF(D3793=$I$26,$J$26,IF(D3793=$I$27,$J$27,0)))))</f>
        <v>1</v>
      </c>
    </row>
    <row r="3794" spans="3:6" x14ac:dyDescent="0.25">
      <c r="C3794" s="21" t="s">
        <v>203</v>
      </c>
      <c r="D3794" s="59" t="s">
        <v>188</v>
      </c>
      <c r="E3794" s="1">
        <f>IF(D3794=$L$13,$M$13,IF(D3794=$L$14,$M$14,IF(D3794=$L$15,$M$15,0)))</f>
        <v>3</v>
      </c>
    </row>
    <row r="3795" spans="3:6" x14ac:dyDescent="0.25">
      <c r="C3795" s="21" t="s">
        <v>206</v>
      </c>
      <c r="D3795" s="59" t="s">
        <v>169</v>
      </c>
      <c r="E3795" s="1">
        <f>IF(D3795=$L$8,$M$8,IF(D3795=$L$9,$M$9,IF(D3795=$L$10,$M$10,0)))</f>
        <v>1</v>
      </c>
    </row>
    <row r="3796" spans="3:6" x14ac:dyDescent="0.25">
      <c r="C3796" s="21" t="s">
        <v>207</v>
      </c>
      <c r="D3796" s="59" t="s">
        <v>205</v>
      </c>
      <c r="E3796" s="1">
        <f>IF(D3796=$L$18,$M$18,IF(D3796=$L$19,$M$19,IF(D3796=$L$20,$M$20,0)))</f>
        <v>5</v>
      </c>
    </row>
    <row r="3797" spans="3:6" x14ac:dyDescent="0.25">
      <c r="C3797" s="21" t="s">
        <v>210</v>
      </c>
      <c r="D3797" s="59" t="s">
        <v>216</v>
      </c>
      <c r="E3797" s="1">
        <f>IF(D3797=$L$23,$M$23,IF(D3797=$L$24,$M$24,IF(D3797=$L$25,$M$25,0)))</f>
        <v>5</v>
      </c>
    </row>
    <row r="3800" spans="3:6" x14ac:dyDescent="0.25">
      <c r="E3800" s="39" t="s">
        <v>217</v>
      </c>
      <c r="F3800" s="1" t="s">
        <v>218</v>
      </c>
    </row>
    <row r="3801" spans="3:6" x14ac:dyDescent="0.25">
      <c r="C3801" s="26" t="s">
        <v>25</v>
      </c>
      <c r="D3801" s="161">
        <f>IF(AND(E3785=0,E3786=0,E3787=0,E3788=0,E3789=0),0,E3785*5*(AVERAGE(E3786:E3789)))</f>
        <v>7.5</v>
      </c>
      <c r="E3801" s="162">
        <f>IF(D3801=0,0,IF(D3801&lt;'Integration Inputs'!$D$76,'Integration Inputs'!$C$91*SUM('Integration Inputs'!$C$63:$H$63),IF(D3801&lt;'Integration Inputs'!$F$76,'Integration Inputs'!$D$91*SUM('Integration Inputs'!$C$63:$H$63),'Integration Inputs'!$E$91*SUM('Integration Inputs'!C$63:H$63))))</f>
        <v>12.651149969844976</v>
      </c>
      <c r="F3801" s="163">
        <f>E3801*D3814*D3815</f>
        <v>0</v>
      </c>
    </row>
    <row r="3802" spans="3:6" x14ac:dyDescent="0.25">
      <c r="C3802" s="1" t="s">
        <v>26</v>
      </c>
      <c r="D3802" s="164">
        <f>IF(AND(E3785=0,E3786=0,E3793=0),0,E3785*E3793*(AVERAGE(E3786:E3789)))</f>
        <v>1.5</v>
      </c>
      <c r="E3802" s="162">
        <f>IF(D3802=0,0,IF(D3802&lt;'Integration Inputs'!$D$77,'Integration Inputs'!$C$91*SUM('Integration Inputs'!$C$64:$H$64),IF(D3802&lt;'Integration Inputs'!$F$77,'Integration Inputs'!$D$91*SUM('Integration Inputs'!$C$64:$H$64),'Integration Inputs'!$E$91*SUM('Integration Inputs'!$C$64:$H$64))))</f>
        <v>3.2914642966260312</v>
      </c>
      <c r="F3802" s="162">
        <f>E3802*D3814*D3815</f>
        <v>0</v>
      </c>
    </row>
    <row r="3803" spans="3:6" x14ac:dyDescent="0.25">
      <c r="C3803" s="1" t="s">
        <v>27</v>
      </c>
      <c r="D3803" s="164">
        <f>IF(AND(E3784=0,E3786=0,E3787=0,E3788=0,E3789=0,E3790=0,,E3793=0),0,(AVERAGE(E3786:E3789)*((E3790+E3793)/2)*E3784))</f>
        <v>9</v>
      </c>
      <c r="E3803" s="162">
        <f>IF(D3803=0,0,IF(D3803&lt;'Integration Inputs'!$D$78,'Integration Inputs'!$C$91*SUM('Integration Inputs'!$C$65:$H$65),IF(D3803&lt;'Integration Inputs'!$F$78,'Integration Inputs'!$D$91*SUM('Integration Inputs'!$C$65:$H$65),'Integration Inputs'!$E$91*SUM('Integration Inputs'!$C$65:$H$65))))</f>
        <v>0.85186978454503848</v>
      </c>
      <c r="F3803" s="162">
        <f>E3803*D3814*D3815</f>
        <v>0</v>
      </c>
    </row>
    <row r="3804" spans="3:6" x14ac:dyDescent="0.25">
      <c r="C3804" s="1" t="s">
        <v>28</v>
      </c>
      <c r="D3804" s="164">
        <f>IF(E3792=0,0,E3792)</f>
        <v>5</v>
      </c>
      <c r="E3804" s="162">
        <f>IF(D3804=0,0,IF(D3804&lt;'Integration Inputs'!$D$79,'Integration Inputs'!$C$91*SUM('Integration Inputs'!$C$66:$H$66),IF(D3804&lt;'Integration Inputs'!$F$79,'Integration Inputs'!$D$91*SUM('Integration Inputs'!$C$66:$H$66),'Integration Inputs'!$E$91*SUM('Integration Inputs'!$C$66:$H$66))))</f>
        <v>1.4591495114608914</v>
      </c>
      <c r="F3804" s="162">
        <f>E3804*D3814*D3815</f>
        <v>0</v>
      </c>
    </row>
    <row r="3805" spans="3:6" x14ac:dyDescent="0.25">
      <c r="C3805" s="1" t="s">
        <v>29</v>
      </c>
      <c r="D3805" s="164">
        <f>IF(AND(E3795=0,E3791=0),0,E3795*E3791)</f>
        <v>5</v>
      </c>
      <c r="E3805" s="162">
        <f>IF(D3805=0,0,IF(D3805&lt;'Integration Inputs'!$D$80,'Integration Inputs'!$C$91*SUM('Integration Inputs'!$C$67:$H$67),IF(D3805&lt;'Integration Inputs'!$F$80,'Integration Inputs'!$D$91*SUM('Integration Inputs'!$C$67:$H$67),'Integration Inputs'!$E$91*SUM('Integration Inputs'!$C$67:$H$67))))</f>
        <v>0</v>
      </c>
      <c r="F3805" s="162">
        <f>E3805*D3814*D3815</f>
        <v>0</v>
      </c>
    </row>
    <row r="3806" spans="3:6" x14ac:dyDescent="0.25">
      <c r="C3806" s="1" t="s">
        <v>30</v>
      </c>
      <c r="D3806" s="164">
        <f>IF(AND(E3790=0,E3793=0,E3794=0),0,E3794*((E3790+E3793)/2)*3)</f>
        <v>18</v>
      </c>
      <c r="E3806" s="162">
        <f>IF(D3806=0,0,IF(D3806&lt;'Integration Inputs'!$D$81,'Integration Inputs'!$C$91*SUM('Integration Inputs'!$C$68:$H$68),IF(D3806&lt;'Integration Inputs'!$F$81,'Integration Inputs'!$D$91*SUM('Integration Inputs'!$C$68:$H$68),'Integration Inputs'!$E$91*SUM('Integration Inputs'!$C$68:$H$68))))</f>
        <v>0</v>
      </c>
      <c r="F3806" s="162">
        <f>E3806*D3814*D3815</f>
        <v>0</v>
      </c>
    </row>
    <row r="3807" spans="3:6" x14ac:dyDescent="0.25">
      <c r="C3807" s="1" t="s">
        <v>31</v>
      </c>
      <c r="D3807" s="164">
        <f>IF(AND(E3793=0,E3796=0),0,E3796*E3793*3)</f>
        <v>15</v>
      </c>
      <c r="E3807" s="162">
        <f>IF(D3807=0,0,IF(D3807&lt;'Integration Inputs'!$D$82,'Integration Inputs'!$C$91*SUM('Integration Inputs'!$C$69:$H$69),IF(D3807&lt;'Integration Inputs'!$F$82,'Integration Inputs'!$D$91*SUM('Integration Inputs'!$C$69:$H$69),'Integration Inputs'!$E$91*SUM('Integration Inputs'!$C$69:$H$69))))</f>
        <v>0</v>
      </c>
      <c r="F3807" s="162">
        <f>E3807*D3814*D3815</f>
        <v>0</v>
      </c>
    </row>
    <row r="3808" spans="3:6" x14ac:dyDescent="0.25">
      <c r="C3808" s="39" t="s">
        <v>32</v>
      </c>
      <c r="D3808" s="168">
        <f>IF(AND(E3793=0,E3797=0),0,(E3797*E3793*5))</f>
        <v>25</v>
      </c>
      <c r="E3808" s="169">
        <f>IF(D3808=0,0,IF(D3808&lt;'Integration Inputs'!$D$83,'Integration Inputs'!$C$91*SUM('Integration Inputs'!$C$70:$H$70),IF(D3808&lt;'Integration Inputs'!$F$83,'Integration Inputs'!$D$91*SUM('Integration Inputs'!$C$70:$H$70),'Integration Inputs'!$E$91*SUM('Integration Inputs'!$C$70:$H$70))))</f>
        <v>0</v>
      </c>
      <c r="F3808" s="169">
        <f>E3808*D3814*D3815</f>
        <v>0</v>
      </c>
    </row>
    <row r="3809" spans="2:7" x14ac:dyDescent="0.25">
      <c r="C3809" s="1" t="s">
        <v>40</v>
      </c>
      <c r="D3809" s="164">
        <f>SUM(D3801:D3802)</f>
        <v>9</v>
      </c>
      <c r="E3809" s="162">
        <f>SUM(E3801:E3802)</f>
        <v>15.942614266471008</v>
      </c>
      <c r="F3809" s="162">
        <f>SUM(F3801:F3802)</f>
        <v>0</v>
      </c>
    </row>
    <row r="3810" spans="2:7" x14ac:dyDescent="0.25">
      <c r="C3810" s="1" t="s">
        <v>41</v>
      </c>
      <c r="D3810" s="164">
        <f>SUM(D3803:D3804)</f>
        <v>14</v>
      </c>
      <c r="E3810" s="162">
        <f>SUM(E3803:E3804)</f>
        <v>2.3110192960059299</v>
      </c>
      <c r="F3810" s="162">
        <f>SUM(F3803:F3804)</f>
        <v>0</v>
      </c>
    </row>
    <row r="3811" spans="2:7" x14ac:dyDescent="0.25">
      <c r="C3811" s="39" t="s">
        <v>42</v>
      </c>
      <c r="D3811" s="168">
        <f>SUM(D3805:D3808)</f>
        <v>63</v>
      </c>
      <c r="E3811" s="169">
        <f>SUM(E3805:E3808)</f>
        <v>0</v>
      </c>
      <c r="F3811" s="169">
        <f>SUM(F3805:F3808)</f>
        <v>0</v>
      </c>
    </row>
    <row r="3812" spans="2:7" x14ac:dyDescent="0.25">
      <c r="D3812" s="164"/>
      <c r="E3812" s="162">
        <f>SUM(E3801:E3808)</f>
        <v>18.253633562476935</v>
      </c>
      <c r="F3812" s="162">
        <f>SUM(F3801:F3808)</f>
        <v>0</v>
      </c>
    </row>
    <row r="3813" spans="2:7" ht="15.6" x14ac:dyDescent="0.3">
      <c r="C3813" s="171" t="s">
        <v>43</v>
      </c>
      <c r="D3813" s="172">
        <f>(AVERAGE(E3786:E3789)*((E3785*5)+(E3785*E3793))+((AVERAGE(E3786:E3789)*((E3790+E3793)/2)*E3784)+(E3792))+((E3795*E3791)+(E3794*((E3790+E3793)/2)*3)+(E3796*E3793*3)+(E3797*E3793*5)))/3</f>
        <v>28.666666666666668</v>
      </c>
    </row>
    <row r="3814" spans="2:7" ht="14.4" x14ac:dyDescent="0.3">
      <c r="C3814" s="21" t="s">
        <v>228</v>
      </c>
      <c r="D3814" s="179"/>
    </row>
    <row r="3815" spans="2:7" x14ac:dyDescent="0.25">
      <c r="C3815" s="21" t="s">
        <v>229</v>
      </c>
      <c r="D3815" s="185"/>
    </row>
    <row r="3816" spans="2:7" ht="15.6" x14ac:dyDescent="0.3">
      <c r="C3816" s="171" t="s">
        <v>230</v>
      </c>
      <c r="D3816" s="172">
        <f>D3813*D3814*D3815</f>
        <v>0</v>
      </c>
      <c r="E3816" s="176">
        <f>SUM(F3801:F3808)</f>
        <v>0</v>
      </c>
      <c r="F3816" s="25" t="s">
        <v>231</v>
      </c>
    </row>
    <row r="3818" spans="2:7" x14ac:dyDescent="0.25">
      <c r="B3818" s="1" t="str">
        <f>LEFT(B3781,3)+1&amp;")."</f>
        <v>104).</v>
      </c>
      <c r="C3818" s="149"/>
      <c r="D3818" s="149"/>
      <c r="E3818" s="149"/>
      <c r="F3818" s="149"/>
      <c r="G3818" s="149"/>
    </row>
    <row r="3819" spans="2:7" x14ac:dyDescent="0.25">
      <c r="C3819" s="152" t="s">
        <v>164</v>
      </c>
      <c r="D3819" s="152"/>
      <c r="E3819" s="153"/>
      <c r="F3819" s="153"/>
      <c r="G3819" s="153"/>
    </row>
    <row r="3820" spans="2:7" ht="17.399999999999999" x14ac:dyDescent="0.3">
      <c r="C3820" s="26" t="s">
        <v>170</v>
      </c>
      <c r="D3820" s="156" t="s">
        <v>465</v>
      </c>
      <c r="E3820" s="187" t="s">
        <v>466</v>
      </c>
    </row>
    <row r="3821" spans="2:7" x14ac:dyDescent="0.25">
      <c r="C3821" s="21" t="s">
        <v>174</v>
      </c>
      <c r="D3821" s="59" t="s">
        <v>168</v>
      </c>
      <c r="E3821" s="1">
        <f>IF(D3821=$I$8,$J$8,IF(D3821=$I$9,$J$9,IF(D3821=$I$10,$J$10,0)))</f>
        <v>1</v>
      </c>
    </row>
    <row r="3822" spans="2:7" x14ac:dyDescent="0.25">
      <c r="C3822" s="21" t="s">
        <v>177</v>
      </c>
      <c r="D3822" s="59" t="s">
        <v>190</v>
      </c>
      <c r="E3822" s="1">
        <f>IF(D3822=$I$13,$J$13,IF(D3822=$I$14,$J$14,IF(D3822=$I$15,$J$15,0)))</f>
        <v>5</v>
      </c>
    </row>
    <row r="3823" spans="2:7" x14ac:dyDescent="0.25">
      <c r="C3823" s="21" t="s">
        <v>179</v>
      </c>
      <c r="D3823" s="59" t="s">
        <v>186</v>
      </c>
      <c r="E3823" s="1">
        <f>IF(D3823=$I$18,$J$18,IF(D3823=$I$19,$J$19,IF(D3823=$I$20,$J$20,0)))</f>
        <v>3</v>
      </c>
    </row>
    <row r="3824" spans="2:7" x14ac:dyDescent="0.25">
      <c r="C3824" s="21" t="s">
        <v>183</v>
      </c>
      <c r="D3824" s="59" t="s">
        <v>186</v>
      </c>
      <c r="E3824" s="1">
        <f>IF(D3824=$I$18,$J$18,IF(D3824=$I$19,$J$19,IF(D3824=$I$20,$J$20,0)))</f>
        <v>3</v>
      </c>
    </row>
    <row r="3825" spans="3:6" x14ac:dyDescent="0.25">
      <c r="C3825" s="21" t="s">
        <v>185</v>
      </c>
      <c r="D3825" s="59" t="s">
        <v>186</v>
      </c>
      <c r="E3825" s="1">
        <f>IF(D3825=$I$18,$J$18,IF(D3825=$I$19,$J$19,IF(D3825=$I$20,$J$20,0)))</f>
        <v>3</v>
      </c>
    </row>
    <row r="3826" spans="3:6" x14ac:dyDescent="0.25">
      <c r="C3826" s="21" t="s">
        <v>189</v>
      </c>
      <c r="D3826" s="59" t="s">
        <v>186</v>
      </c>
      <c r="E3826" s="1">
        <f>IF(D3826=$I$18,$J$18,IF(D3826=$I$19,$J$19,IF(D3826=$I$20,$J$20,0)))</f>
        <v>3</v>
      </c>
    </row>
    <row r="3827" spans="3:6" x14ac:dyDescent="0.25">
      <c r="C3827" s="21" t="s">
        <v>192</v>
      </c>
      <c r="D3827" s="59" t="s">
        <v>224</v>
      </c>
      <c r="E3827" s="1">
        <f>IF(D3827=$I$30,$J$30,IF(D3827=$I$31,$J$31,IF(D3827=$I$32,$J$32,0)))</f>
        <v>3</v>
      </c>
    </row>
    <row r="3828" spans="3:6" x14ac:dyDescent="0.25">
      <c r="C3828" s="21" t="s">
        <v>194</v>
      </c>
      <c r="D3828" s="59" t="s">
        <v>195</v>
      </c>
      <c r="E3828" s="1">
        <f>IF(D3828=$L$30,$M$30,IF(D3828=$L$31,$M$31,IF(D3828=$L$32,$M$32,0)))</f>
        <v>1</v>
      </c>
    </row>
    <row r="3829" spans="3:6" x14ac:dyDescent="0.25">
      <c r="C3829" s="21" t="s">
        <v>198</v>
      </c>
      <c r="D3829" s="59" t="s">
        <v>195</v>
      </c>
      <c r="E3829" s="1">
        <f>IF(D3829=$L$30,$M$30,IF(D3829=$L$31,$M$31,IF(D3829=$L$32,$M$32,0)))</f>
        <v>1</v>
      </c>
    </row>
    <row r="3830" spans="3:6" x14ac:dyDescent="0.25">
      <c r="C3830" s="21" t="s">
        <v>200</v>
      </c>
      <c r="D3830" s="59" t="s">
        <v>214</v>
      </c>
      <c r="E3830" s="1">
        <f>IF(D3830=$I$23,$J$23,IF(D3830=$I$24,$J$24,IF(D3830=$I$25,$J$25,IF(D3830=$I$26,$J$26,IF(D3830=$I$27,$J$27,0)))))</f>
        <v>3</v>
      </c>
      <c r="F3830" s="1" t="s">
        <v>467</v>
      </c>
    </row>
    <row r="3831" spans="3:6" x14ac:dyDescent="0.25">
      <c r="C3831" s="21" t="s">
        <v>203</v>
      </c>
      <c r="D3831" s="59" t="s">
        <v>184</v>
      </c>
      <c r="E3831" s="1">
        <f>IF(D3831=$L$13,$M$13,IF(D3831=$L$14,$M$14,IF(D3831=$L$15,$M$15,0)))</f>
        <v>1</v>
      </c>
    </row>
    <row r="3832" spans="3:6" x14ac:dyDescent="0.25">
      <c r="C3832" s="21" t="s">
        <v>206</v>
      </c>
      <c r="D3832" s="59" t="s">
        <v>176</v>
      </c>
      <c r="E3832" s="1">
        <f>IF(D3832=$L$8,$M$8,IF(D3832=$L$9,$M$9,IF(D3832=$L$10,$M$10,0)))</f>
        <v>5</v>
      </c>
    </row>
    <row r="3833" spans="3:6" x14ac:dyDescent="0.25">
      <c r="C3833" s="21" t="s">
        <v>207</v>
      </c>
      <c r="D3833" s="59" t="s">
        <v>205</v>
      </c>
      <c r="E3833" s="1">
        <f>IF(D3833=$L$18,$M$18,IF(D3833=$L$19,$M$19,IF(D3833=$L$20,$M$20,0)))</f>
        <v>5</v>
      </c>
    </row>
    <row r="3834" spans="3:6" x14ac:dyDescent="0.25">
      <c r="C3834" s="21" t="s">
        <v>210</v>
      </c>
      <c r="D3834" s="59" t="s">
        <v>216</v>
      </c>
      <c r="E3834" s="1">
        <f>IF(D3834=$L$23,$M$23,IF(D3834=$L$24,$M$24,IF(D3834=$L$25,$M$25,0)))</f>
        <v>5</v>
      </c>
      <c r="F3834" s="1" t="s">
        <v>330</v>
      </c>
    </row>
    <row r="3837" spans="3:6" x14ac:dyDescent="0.25">
      <c r="E3837" s="39" t="s">
        <v>217</v>
      </c>
      <c r="F3837" s="1" t="s">
        <v>218</v>
      </c>
    </row>
    <row r="3838" spans="3:6" x14ac:dyDescent="0.25">
      <c r="C3838" s="26" t="s">
        <v>25</v>
      </c>
      <c r="D3838" s="161">
        <f>IF(AND(E3822=0,E3823=0,E3824=0,E3825=0,E3826=0),0,E3822*5*(AVERAGE(E3823:E3826)))</f>
        <v>75</v>
      </c>
      <c r="E3838" s="162">
        <f>IF(D3838=0,0,IF(D3838&lt;'Integration Inputs'!$D$76,'Integration Inputs'!$C$91*SUM('Integration Inputs'!$C$63:$H$63),IF(D3838&lt;'Integration Inputs'!$F$76,'Integration Inputs'!$D$91*SUM('Integration Inputs'!$C$63:$H$63),'Integration Inputs'!$E$91*SUM('Integration Inputs'!C$63:H$63))))</f>
        <v>12.651149969844976</v>
      </c>
      <c r="F3838" s="163">
        <f>E3838*D3851*D3852</f>
        <v>0</v>
      </c>
    </row>
    <row r="3839" spans="3:6" x14ac:dyDescent="0.25">
      <c r="C3839" s="1" t="s">
        <v>26</v>
      </c>
      <c r="D3839" s="164">
        <f>IF(AND(E3822=0,E3823=0,E3830=0),0,E3822*E3830*(AVERAGE(E3823:E3826)))</f>
        <v>45</v>
      </c>
      <c r="E3839" s="162">
        <f>IF(D3839=0,0,IF(D3839&lt;'Integration Inputs'!$D$77,'Integration Inputs'!$C$91*SUM('Integration Inputs'!$C$64:$H$64),IF(D3839&lt;'Integration Inputs'!$F$77,'Integration Inputs'!$D$91*SUM('Integration Inputs'!$C$64:$H$64),'Integration Inputs'!$E$91*SUM('Integration Inputs'!$C$64:$H$64))))</f>
        <v>3.2914642966260312</v>
      </c>
      <c r="F3839" s="162">
        <f>E3839*D3851*D3852</f>
        <v>0</v>
      </c>
    </row>
    <row r="3840" spans="3:6" x14ac:dyDescent="0.25">
      <c r="C3840" s="1" t="s">
        <v>27</v>
      </c>
      <c r="D3840" s="164">
        <f>IF(AND(E3821=0,E3823=0,E3824=0,E3825=0,E3826=0,E3827=0,,E3830=0),0,(AVERAGE(E3823:E3826)*((E3827+E3830)/2)*E3821))</f>
        <v>9</v>
      </c>
      <c r="E3840" s="162">
        <f>IF(D3840=0,0,IF(D3840&lt;'Integration Inputs'!$D$78,'Integration Inputs'!$C$91*SUM('Integration Inputs'!$C$65:$H$65),IF(D3840&lt;'Integration Inputs'!$F$78,'Integration Inputs'!$D$91*SUM('Integration Inputs'!$C$65:$H$65),'Integration Inputs'!$E$91*SUM('Integration Inputs'!$C$65:$H$65))))</f>
        <v>0.85186978454503848</v>
      </c>
      <c r="F3840" s="162">
        <f>E3840*D3851*D3852</f>
        <v>0</v>
      </c>
    </row>
    <row r="3841" spans="2:7" x14ac:dyDescent="0.25">
      <c r="C3841" s="1" t="s">
        <v>28</v>
      </c>
      <c r="D3841" s="164">
        <f>IF(E3829=0,0,E3829)</f>
        <v>1</v>
      </c>
      <c r="E3841" s="162">
        <f>IF(D3841=0,0,IF(D3841&lt;'Integration Inputs'!$D$79,'Integration Inputs'!$C$91*SUM('Integration Inputs'!$C$66:$H$66),IF(D3841&lt;'Integration Inputs'!$F$79,'Integration Inputs'!$D$91*SUM('Integration Inputs'!$C$66:$H$66),'Integration Inputs'!$E$91*SUM('Integration Inputs'!$C$66:$H$66))))</f>
        <v>0.97276634097392756</v>
      </c>
      <c r="F3841" s="162">
        <f>E3841*D3851*D3852</f>
        <v>0</v>
      </c>
    </row>
    <row r="3842" spans="2:7" x14ac:dyDescent="0.25">
      <c r="C3842" s="1" t="s">
        <v>29</v>
      </c>
      <c r="D3842" s="164">
        <f>IF(AND(E3832=0,E3828=0),0,E3832*E3828)</f>
        <v>5</v>
      </c>
      <c r="E3842" s="162">
        <f>IF(D3842=0,0,IF(D3842&lt;'Integration Inputs'!$D$80,'Integration Inputs'!$C$91*SUM('Integration Inputs'!$C$67:$H$67),IF(D3842&lt;'Integration Inputs'!$F$80,'Integration Inputs'!$D$91*SUM('Integration Inputs'!$C$67:$H$67),'Integration Inputs'!$E$91*SUM('Integration Inputs'!$C$67:$H$67))))</f>
        <v>0</v>
      </c>
      <c r="F3842" s="162">
        <f>E3842*D3851*D3852</f>
        <v>0</v>
      </c>
    </row>
    <row r="3843" spans="2:7" x14ac:dyDescent="0.25">
      <c r="C3843" s="1" t="s">
        <v>30</v>
      </c>
      <c r="D3843" s="164">
        <f>IF(AND(E3827=0,E3830=0,E3831=0),0,E3831*((E3827+E3830)/2)*3)</f>
        <v>9</v>
      </c>
      <c r="E3843" s="162">
        <f>IF(D3843=0,0,IF(D3843&lt;'Integration Inputs'!$D$81,'Integration Inputs'!$C$91*SUM('Integration Inputs'!$C$68:$H$68),IF(D3843&lt;'Integration Inputs'!$F$81,'Integration Inputs'!$D$91*SUM('Integration Inputs'!$C$68:$H$68),'Integration Inputs'!$E$91*SUM('Integration Inputs'!$C$68:$H$68))))</f>
        <v>0</v>
      </c>
      <c r="F3843" s="162">
        <f>E3843*D3851*D3852</f>
        <v>0</v>
      </c>
    </row>
    <row r="3844" spans="2:7" x14ac:dyDescent="0.25">
      <c r="C3844" s="1" t="s">
        <v>31</v>
      </c>
      <c r="D3844" s="164">
        <f>IF(AND(E3830=0,E3833=0),0,E3833*E3830*3)</f>
        <v>45</v>
      </c>
      <c r="E3844" s="162">
        <f>IF(D3844=0,0,IF(D3844&lt;'Integration Inputs'!$D$82,'Integration Inputs'!$C$91*SUM('Integration Inputs'!$C$69:$H$69),IF(D3844&lt;'Integration Inputs'!$F$82,'Integration Inputs'!$D$91*SUM('Integration Inputs'!$C$69:$H$69),'Integration Inputs'!$E$91*SUM('Integration Inputs'!$C$69:$H$69))))</f>
        <v>0</v>
      </c>
      <c r="F3844" s="162">
        <f>E3844*D3851*D3852</f>
        <v>0</v>
      </c>
    </row>
    <row r="3845" spans="2:7" x14ac:dyDescent="0.25">
      <c r="C3845" s="39" t="s">
        <v>32</v>
      </c>
      <c r="D3845" s="168">
        <f>IF(AND(E3830=0,E3834=0),0,(E3834*E3830*5))</f>
        <v>75</v>
      </c>
      <c r="E3845" s="169">
        <f>IF(D3845=0,0,IF(D3845&lt;'Integration Inputs'!$D$83,'Integration Inputs'!$C$91*SUM('Integration Inputs'!$C$70:$H$70),IF(D3845&lt;'Integration Inputs'!$F$83,'Integration Inputs'!$D$91*SUM('Integration Inputs'!$C$70:$H$70),'Integration Inputs'!$E$91*SUM('Integration Inputs'!$C$70:$H$70))))</f>
        <v>0</v>
      </c>
      <c r="F3845" s="169">
        <f>E3845*D3851*D3852</f>
        <v>0</v>
      </c>
    </row>
    <row r="3846" spans="2:7" x14ac:dyDescent="0.25">
      <c r="C3846" s="1" t="s">
        <v>40</v>
      </c>
      <c r="D3846" s="164">
        <f>SUM(D3838:D3839)</f>
        <v>120</v>
      </c>
      <c r="E3846" s="162">
        <f>SUM(E3838:E3839)</f>
        <v>15.942614266471008</v>
      </c>
      <c r="F3846" s="162">
        <f>SUM(F3838:F3839)</f>
        <v>0</v>
      </c>
    </row>
    <row r="3847" spans="2:7" x14ac:dyDescent="0.25">
      <c r="C3847" s="1" t="s">
        <v>41</v>
      </c>
      <c r="D3847" s="164">
        <f>SUM(D3840:D3841)</f>
        <v>10</v>
      </c>
      <c r="E3847" s="162">
        <f>SUM(E3840:E3841)</f>
        <v>1.824636125518966</v>
      </c>
      <c r="F3847" s="162">
        <f>SUM(F3840:F3841)</f>
        <v>0</v>
      </c>
    </row>
    <row r="3848" spans="2:7" x14ac:dyDescent="0.25">
      <c r="C3848" s="39" t="s">
        <v>42</v>
      </c>
      <c r="D3848" s="168">
        <f>SUM(D3842:D3845)</f>
        <v>134</v>
      </c>
      <c r="E3848" s="169">
        <f>SUM(E3842:E3845)</f>
        <v>0</v>
      </c>
      <c r="F3848" s="169">
        <f>SUM(F3842:F3845)</f>
        <v>0</v>
      </c>
    </row>
    <row r="3849" spans="2:7" x14ac:dyDescent="0.25">
      <c r="D3849" s="164"/>
      <c r="E3849" s="162">
        <f>SUM(E3838:E3845)</f>
        <v>17.767250391989972</v>
      </c>
      <c r="F3849" s="162">
        <f>SUM(F3838:F3845)</f>
        <v>0</v>
      </c>
    </row>
    <row r="3850" spans="2:7" ht="15.6" x14ac:dyDescent="0.3">
      <c r="C3850" s="171" t="s">
        <v>43</v>
      </c>
      <c r="D3850" s="172">
        <f>(AVERAGE(E3823:E3826)*((E3822*5)+(E3822*E3830))+((AVERAGE(E3823:E3826)*((E3827+E3830)/2)*E3821)+(E3829))+((E3832*E3828)+(E3831*((E3827+E3830)/2)*3)+(E3833*E3830*3)+(E3834*E3830*5)))/3</f>
        <v>88</v>
      </c>
    </row>
    <row r="3851" spans="2:7" ht="14.4" x14ac:dyDescent="0.3">
      <c r="C3851" s="21" t="s">
        <v>228</v>
      </c>
      <c r="D3851" s="179"/>
    </row>
    <row r="3852" spans="2:7" x14ac:dyDescent="0.25">
      <c r="C3852" s="21" t="s">
        <v>229</v>
      </c>
      <c r="D3852" s="185"/>
    </row>
    <row r="3853" spans="2:7" ht="15.6" x14ac:dyDescent="0.3">
      <c r="C3853" s="171" t="s">
        <v>230</v>
      </c>
      <c r="D3853" s="172">
        <f>D3850*D3851*D3852</f>
        <v>0</v>
      </c>
      <c r="E3853" s="176">
        <f>SUM(F3838:F3845)</f>
        <v>0</v>
      </c>
      <c r="F3853" s="25" t="s">
        <v>231</v>
      </c>
    </row>
    <row r="3855" spans="2:7" x14ac:dyDescent="0.25">
      <c r="B3855" s="1" t="str">
        <f>LEFT(B3818,3)+1&amp;")."</f>
        <v>105).</v>
      </c>
      <c r="C3855" s="149"/>
      <c r="D3855" s="149"/>
      <c r="E3855" s="149"/>
      <c r="F3855" s="149"/>
      <c r="G3855" s="149"/>
    </row>
    <row r="3856" spans="2:7" x14ac:dyDescent="0.25">
      <c r="C3856" s="152" t="s">
        <v>164</v>
      </c>
      <c r="D3856" s="152"/>
      <c r="E3856" s="153"/>
      <c r="F3856" s="153"/>
      <c r="G3856" s="153"/>
    </row>
    <row r="3857" spans="3:6" ht="17.399999999999999" x14ac:dyDescent="0.3">
      <c r="C3857" s="26" t="s">
        <v>170</v>
      </c>
      <c r="D3857" s="156" t="s">
        <v>468</v>
      </c>
      <c r="E3857" s="187" t="s">
        <v>469</v>
      </c>
    </row>
    <row r="3858" spans="3:6" x14ac:dyDescent="0.25">
      <c r="C3858" s="21" t="s">
        <v>174</v>
      </c>
      <c r="D3858" s="59" t="s">
        <v>168</v>
      </c>
      <c r="E3858" s="1">
        <f>IF(D3858=$I$8,$J$8,IF(D3858=$I$9,$J$9,IF(D3858=$I$10,$J$10,0)))</f>
        <v>1</v>
      </c>
    </row>
    <row r="3859" spans="3:6" x14ac:dyDescent="0.25">
      <c r="C3859" s="21" t="s">
        <v>177</v>
      </c>
      <c r="D3859" s="59" t="s">
        <v>178</v>
      </c>
      <c r="E3859" s="1">
        <f>IF(D3859=$I$13,$J$13,IF(D3859=$I$14,$J$14,IF(D3859=$I$15,$J$15,0)))</f>
        <v>1</v>
      </c>
      <c r="F3859" s="1" t="s">
        <v>470</v>
      </c>
    </row>
    <row r="3860" spans="3:6" x14ac:dyDescent="0.25">
      <c r="C3860" s="21" t="s">
        <v>179</v>
      </c>
      <c r="D3860" s="59" t="s">
        <v>180</v>
      </c>
      <c r="E3860" s="1">
        <f>IF(D3860=$I$18,$J$18,IF(D3860=$I$19,$J$19,IF(D3860=$I$20,$J$20,0)))</f>
        <v>1</v>
      </c>
    </row>
    <row r="3861" spans="3:6" x14ac:dyDescent="0.25">
      <c r="C3861" s="21" t="s">
        <v>183</v>
      </c>
      <c r="D3861" s="59" t="s">
        <v>180</v>
      </c>
      <c r="E3861" s="1">
        <f>IF(D3861=$I$18,$J$18,IF(D3861=$I$19,$J$19,IF(D3861=$I$20,$J$20,0)))</f>
        <v>1</v>
      </c>
    </row>
    <row r="3862" spans="3:6" x14ac:dyDescent="0.25">
      <c r="C3862" s="21" t="s">
        <v>185</v>
      </c>
      <c r="D3862" s="59" t="s">
        <v>180</v>
      </c>
      <c r="E3862" s="1">
        <f>IF(D3862=$I$18,$J$18,IF(D3862=$I$19,$J$19,IF(D3862=$I$20,$J$20,0)))</f>
        <v>1</v>
      </c>
    </row>
    <row r="3863" spans="3:6" x14ac:dyDescent="0.25">
      <c r="C3863" s="21" t="s">
        <v>189</v>
      </c>
      <c r="D3863" s="59" t="s">
        <v>180</v>
      </c>
      <c r="E3863" s="1">
        <f>IF(D3863=$I$18,$J$18,IF(D3863=$I$19,$J$19,IF(D3863=$I$20,$J$20,0)))</f>
        <v>1</v>
      </c>
    </row>
    <row r="3864" spans="3:6" x14ac:dyDescent="0.25">
      <c r="C3864" s="21" t="s">
        <v>192</v>
      </c>
      <c r="D3864" s="59" t="s">
        <v>193</v>
      </c>
      <c r="E3864" s="1">
        <f>IF(D3864=$I$30,$J$30,IF(D3864=$I$31,$J$31,IF(D3864=$I$32,$J$32,0)))</f>
        <v>1</v>
      </c>
      <c r="F3864" s="1" t="s">
        <v>471</v>
      </c>
    </row>
    <row r="3865" spans="3:6" x14ac:dyDescent="0.25">
      <c r="C3865" s="21" t="s">
        <v>194</v>
      </c>
      <c r="D3865" s="59" t="s">
        <v>195</v>
      </c>
      <c r="E3865" s="1">
        <f>IF(D3865=$L$30,$M$30,IF(D3865=$L$31,$M$31,IF(D3865=$L$32,$M$32,0)))</f>
        <v>1</v>
      </c>
      <c r="F3865" s="1" t="s">
        <v>471</v>
      </c>
    </row>
    <row r="3866" spans="3:6" x14ac:dyDescent="0.25">
      <c r="C3866" s="21" t="s">
        <v>198</v>
      </c>
      <c r="D3866" s="59" t="s">
        <v>195</v>
      </c>
      <c r="E3866" s="1">
        <f>IF(D3866=$L$30,$M$30,IF(D3866=$L$31,$M$31,IF(D3866=$L$32,$M$32,0)))</f>
        <v>1</v>
      </c>
      <c r="F3866" s="1" t="s">
        <v>471</v>
      </c>
    </row>
    <row r="3867" spans="3:6" x14ac:dyDescent="0.25">
      <c r="C3867" s="21" t="s">
        <v>200</v>
      </c>
      <c r="D3867" s="59" t="s">
        <v>201</v>
      </c>
      <c r="E3867" s="1">
        <f>IF(D3867=$I$23,$J$23,IF(D3867=$I$24,$J$24,IF(D3867=$I$25,$J$25,IF(D3867=$I$26,$J$26,IF(D3867=$I$27,$J$27,0)))))</f>
        <v>1</v>
      </c>
      <c r="F3867" s="1" t="s">
        <v>471</v>
      </c>
    </row>
    <row r="3868" spans="3:6" x14ac:dyDescent="0.25">
      <c r="C3868" s="21" t="s">
        <v>203</v>
      </c>
      <c r="D3868" s="59" t="s">
        <v>184</v>
      </c>
      <c r="E3868" s="1">
        <f>IF(D3868=$L$13,$M$13,IF(D3868=$L$14,$M$14,IF(D3868=$L$15,$M$15,0)))</f>
        <v>1</v>
      </c>
    </row>
    <row r="3869" spans="3:6" x14ac:dyDescent="0.25">
      <c r="C3869" s="21" t="s">
        <v>206</v>
      </c>
      <c r="D3869" s="59" t="s">
        <v>169</v>
      </c>
      <c r="E3869" s="1">
        <f>IF(D3869=$L$8,$M$8,IF(D3869=$L$9,$M$9,IF(D3869=$L$10,$M$10,0)))</f>
        <v>1</v>
      </c>
    </row>
    <row r="3870" spans="3:6" x14ac:dyDescent="0.25">
      <c r="C3870" s="21" t="s">
        <v>207</v>
      </c>
      <c r="D3870" s="59" t="s">
        <v>199</v>
      </c>
      <c r="E3870" s="1">
        <f>IF(D3870=$L$18,$M$18,IF(D3870=$L$19,$M$19,IF(D3870=$L$20,$M$20,0)))</f>
        <v>1</v>
      </c>
    </row>
    <row r="3871" spans="3:6" x14ac:dyDescent="0.25">
      <c r="C3871" s="21" t="s">
        <v>210</v>
      </c>
      <c r="D3871" s="59" t="s">
        <v>213</v>
      </c>
      <c r="E3871" s="1">
        <f>IF(D3871=$L$23,$M$23,IF(D3871=$L$24,$M$24,IF(D3871=$L$25,$M$25,0)))</f>
        <v>1</v>
      </c>
    </row>
    <row r="3874" spans="3:6" x14ac:dyDescent="0.25">
      <c r="E3874" s="39" t="s">
        <v>217</v>
      </c>
      <c r="F3874" s="1" t="s">
        <v>218</v>
      </c>
    </row>
    <row r="3875" spans="3:6" x14ac:dyDescent="0.25">
      <c r="C3875" s="26" t="s">
        <v>25</v>
      </c>
      <c r="D3875" s="161">
        <f>IF(AND(E3859=0,E3860=0,E3861=0,E3862=0,E3863=0),0,E3859*5*(AVERAGE(E3860:E3863)))</f>
        <v>5</v>
      </c>
      <c r="E3875" s="162">
        <f>IF(D3875=0,0,IF(D3875&lt;'Integration Inputs'!$D$76,'Integration Inputs'!$C$91*SUM('Integration Inputs'!$C$63:$H$63),IF(D3875&lt;'Integration Inputs'!$F$76,'Integration Inputs'!$D$91*SUM('Integration Inputs'!$C$63:$H$63),'Integration Inputs'!$E$91*SUM('Integration Inputs'!C$63:H$63))))</f>
        <v>12.651149969844976</v>
      </c>
      <c r="F3875" s="163">
        <f>E3875*D3888*D3889</f>
        <v>0</v>
      </c>
    </row>
    <row r="3876" spans="3:6" x14ac:dyDescent="0.25">
      <c r="C3876" s="1" t="s">
        <v>26</v>
      </c>
      <c r="D3876" s="164">
        <f>IF(AND(E3859=0,E3860=0,E3867=0),0,E3859*E3867*(AVERAGE(E3860:E3863)))</f>
        <v>1</v>
      </c>
      <c r="E3876" s="162">
        <f>IF(D3876=0,0,IF(D3876&lt;'Integration Inputs'!$D$77,'Integration Inputs'!$C$91*SUM('Integration Inputs'!$C$64:$H$64),IF(D3876&lt;'Integration Inputs'!$F$77,'Integration Inputs'!$D$91*SUM('Integration Inputs'!$C$64:$H$64),'Integration Inputs'!$E$91*SUM('Integration Inputs'!$C$64:$H$64))))</f>
        <v>2.1943095310840208</v>
      </c>
      <c r="F3876" s="162">
        <f>E3876*D3888*D3889</f>
        <v>0</v>
      </c>
    </row>
    <row r="3877" spans="3:6" x14ac:dyDescent="0.25">
      <c r="C3877" s="1" t="s">
        <v>27</v>
      </c>
      <c r="D3877" s="164">
        <f>IF(AND(E3858=0,E3860=0,E3861=0,E3862=0,E3863=0,E3864=0,,E3867=0),0,(AVERAGE(E3860:E3863)*((E3864+E3867)/2)*E3858))</f>
        <v>1</v>
      </c>
      <c r="E3877" s="162">
        <f>IF(D3877=0,0,IF(D3877&lt;'Integration Inputs'!$D$78,'Integration Inputs'!$C$91*SUM('Integration Inputs'!$C$65:$H$65),IF(D3877&lt;'Integration Inputs'!$F$78,'Integration Inputs'!$D$91*SUM('Integration Inputs'!$C$65:$H$65),'Integration Inputs'!$E$91*SUM('Integration Inputs'!$C$65:$H$65))))</f>
        <v>0.56791318969669236</v>
      </c>
      <c r="F3877" s="162">
        <f>E3877*D3888*D3889</f>
        <v>0</v>
      </c>
    </row>
    <row r="3878" spans="3:6" x14ac:dyDescent="0.25">
      <c r="C3878" s="1" t="s">
        <v>28</v>
      </c>
      <c r="D3878" s="164">
        <f>IF(E3866=0,0,E3866)</f>
        <v>1</v>
      </c>
      <c r="E3878" s="162">
        <f>IF(D3878=0,0,IF(D3878&lt;'Integration Inputs'!$D$79,'Integration Inputs'!$C$91*SUM('Integration Inputs'!$C$66:$H$66),IF(D3878&lt;'Integration Inputs'!$F$79,'Integration Inputs'!$D$91*SUM('Integration Inputs'!$C$66:$H$66),'Integration Inputs'!$E$91*SUM('Integration Inputs'!$C$66:$H$66))))</f>
        <v>0.97276634097392756</v>
      </c>
      <c r="F3878" s="162">
        <f>E3878*D3888*D3889</f>
        <v>0</v>
      </c>
    </row>
    <row r="3879" spans="3:6" x14ac:dyDescent="0.25">
      <c r="C3879" s="1" t="s">
        <v>29</v>
      </c>
      <c r="D3879" s="164">
        <f>IF(AND(E3869=0,E3865=0),0,E3869*E3865)</f>
        <v>1</v>
      </c>
      <c r="E3879" s="162">
        <f>IF(D3879=0,0,IF(D3879&lt;'Integration Inputs'!$D$80,'Integration Inputs'!$C$91*SUM('Integration Inputs'!$C$67:$H$67),IF(D3879&lt;'Integration Inputs'!$F$80,'Integration Inputs'!$D$91*SUM('Integration Inputs'!$C$67:$H$67),'Integration Inputs'!$E$91*SUM('Integration Inputs'!$C$67:$H$67))))</f>
        <v>0</v>
      </c>
      <c r="F3879" s="162">
        <f>E3879*D3888*D3889</f>
        <v>0</v>
      </c>
    </row>
    <row r="3880" spans="3:6" x14ac:dyDescent="0.25">
      <c r="C3880" s="1" t="s">
        <v>30</v>
      </c>
      <c r="D3880" s="164">
        <f>IF(AND(E3864=0,E3867=0,E3868=0),0,E3868*((E3864+E3867)/2)*3)</f>
        <v>3</v>
      </c>
      <c r="E3880" s="162">
        <f>IF(D3880=0,0,IF(D3880&lt;'Integration Inputs'!$D$81,'Integration Inputs'!$C$91*SUM('Integration Inputs'!$C$68:$H$68),IF(D3880&lt;'Integration Inputs'!$F$81,'Integration Inputs'!$D$91*SUM('Integration Inputs'!$C$68:$H$68),'Integration Inputs'!$E$91*SUM('Integration Inputs'!$C$68:$H$68))))</f>
        <v>0</v>
      </c>
      <c r="F3880" s="162">
        <f>E3880*D3888*D3889</f>
        <v>0</v>
      </c>
    </row>
    <row r="3881" spans="3:6" x14ac:dyDescent="0.25">
      <c r="C3881" s="1" t="s">
        <v>31</v>
      </c>
      <c r="D3881" s="164">
        <f>IF(AND(E3867=0,E3870=0),0,E3870*E3867*3)</f>
        <v>3</v>
      </c>
      <c r="E3881" s="162">
        <f>IF(D3881=0,0,IF(D3881&lt;'Integration Inputs'!$D$82,'Integration Inputs'!$C$91*SUM('Integration Inputs'!$C$69:$H$69),IF(D3881&lt;'Integration Inputs'!$F$82,'Integration Inputs'!$D$91*SUM('Integration Inputs'!$C$69:$H$69),'Integration Inputs'!$E$91*SUM('Integration Inputs'!$C$69:$H$69))))</f>
        <v>0</v>
      </c>
      <c r="F3881" s="162">
        <f>E3881*D3888*D3889</f>
        <v>0</v>
      </c>
    </row>
    <row r="3882" spans="3:6" x14ac:dyDescent="0.25">
      <c r="C3882" s="39" t="s">
        <v>32</v>
      </c>
      <c r="D3882" s="168">
        <f>IF(AND(E3867=0,E3871=0),0,(E3871*E3867*5))</f>
        <v>5</v>
      </c>
      <c r="E3882" s="169">
        <f>IF(D3882=0,0,IF(D3882&lt;'Integration Inputs'!$D$83,'Integration Inputs'!$C$91*SUM('Integration Inputs'!$C$70:$H$70),IF(D3882&lt;'Integration Inputs'!$F$83,'Integration Inputs'!$D$91*SUM('Integration Inputs'!$C$70:$H$70),'Integration Inputs'!$E$91*SUM('Integration Inputs'!$C$70:$H$70))))</f>
        <v>0</v>
      </c>
      <c r="F3882" s="169">
        <f>E3882*D3888*D3889</f>
        <v>0</v>
      </c>
    </row>
    <row r="3883" spans="3:6" x14ac:dyDescent="0.25">
      <c r="C3883" s="1" t="s">
        <v>40</v>
      </c>
      <c r="D3883" s="164">
        <f>SUM(D3875:D3876)</f>
        <v>6</v>
      </c>
      <c r="E3883" s="162">
        <f>SUM(E3875:E3876)</f>
        <v>14.845459500928996</v>
      </c>
      <c r="F3883" s="162">
        <f>SUM(F3875:F3876)</f>
        <v>0</v>
      </c>
    </row>
    <row r="3884" spans="3:6" x14ac:dyDescent="0.25">
      <c r="C3884" s="1" t="s">
        <v>41</v>
      </c>
      <c r="D3884" s="164">
        <f>SUM(D3877:D3878)</f>
        <v>2</v>
      </c>
      <c r="E3884" s="162">
        <f>SUM(E3877:E3878)</f>
        <v>1.5406795306706198</v>
      </c>
      <c r="F3884" s="162">
        <f>SUM(F3877:F3878)</f>
        <v>0</v>
      </c>
    </row>
    <row r="3885" spans="3:6" x14ac:dyDescent="0.25">
      <c r="C3885" s="39" t="s">
        <v>42</v>
      </c>
      <c r="D3885" s="168">
        <f>SUM(D3879:D3882)</f>
        <v>12</v>
      </c>
      <c r="E3885" s="169">
        <f>SUM(E3879:E3882)</f>
        <v>0</v>
      </c>
      <c r="F3885" s="169">
        <f>SUM(F3879:F3882)</f>
        <v>0</v>
      </c>
    </row>
    <row r="3886" spans="3:6" x14ac:dyDescent="0.25">
      <c r="D3886" s="164"/>
      <c r="E3886" s="162">
        <f>SUM(E3875:E3882)</f>
        <v>16.386139031599615</v>
      </c>
      <c r="F3886" s="162">
        <f>SUM(F3875:F3882)</f>
        <v>0</v>
      </c>
    </row>
    <row r="3887" spans="3:6" ht="15.6" x14ac:dyDescent="0.3">
      <c r="C3887" s="171" t="s">
        <v>43</v>
      </c>
      <c r="D3887" s="172">
        <f>(AVERAGE(E3860:E3863)*((E3859*5)+(E3859*E3867))+((AVERAGE(E3860:E3863)*((E3864+E3867)/2)*E3858)+(E3866))+((E3869*E3865)+(E3868*((E3864+E3867)/2)*3)+(E3870*E3867*3)+(E3871*E3867*5)))/3</f>
        <v>6.666666666666667</v>
      </c>
    </row>
    <row r="3888" spans="3:6" ht="14.4" x14ac:dyDescent="0.3">
      <c r="C3888" s="21" t="s">
        <v>228</v>
      </c>
      <c r="D3888" s="179"/>
    </row>
    <row r="3889" spans="2:7" x14ac:dyDescent="0.25">
      <c r="C3889" s="21" t="s">
        <v>229</v>
      </c>
      <c r="D3889" s="185"/>
    </row>
    <row r="3890" spans="2:7" ht="15.6" x14ac:dyDescent="0.3">
      <c r="C3890" s="171" t="s">
        <v>230</v>
      </c>
      <c r="D3890" s="172">
        <f>D3887*D3888*D3889</f>
        <v>0</v>
      </c>
      <c r="E3890" s="176">
        <f>SUM(F3875:F3882)</f>
        <v>0</v>
      </c>
      <c r="F3890" s="25" t="s">
        <v>231</v>
      </c>
    </row>
    <row r="3892" spans="2:7" x14ac:dyDescent="0.25">
      <c r="B3892" s="1" t="str">
        <f>LEFT(B3855,3)+1&amp;")."</f>
        <v>106).</v>
      </c>
      <c r="C3892" s="149"/>
      <c r="D3892" s="149"/>
      <c r="E3892" s="149"/>
      <c r="F3892" s="149"/>
      <c r="G3892" s="149"/>
    </row>
    <row r="3893" spans="2:7" x14ac:dyDescent="0.25">
      <c r="C3893" s="152" t="s">
        <v>164</v>
      </c>
      <c r="D3893" s="152"/>
      <c r="E3893" s="153"/>
      <c r="F3893" s="153"/>
      <c r="G3893" s="153"/>
    </row>
    <row r="3894" spans="2:7" ht="17.399999999999999" x14ac:dyDescent="0.3">
      <c r="C3894" s="26" t="s">
        <v>170</v>
      </c>
      <c r="D3894" s="188" t="s">
        <v>472</v>
      </c>
      <c r="E3894" s="187" t="s">
        <v>473</v>
      </c>
    </row>
    <row r="3895" spans="2:7" x14ac:dyDescent="0.25">
      <c r="C3895" s="21" t="s">
        <v>174</v>
      </c>
      <c r="D3895" s="59" t="s">
        <v>168</v>
      </c>
      <c r="E3895" s="1">
        <f>IF(D3895=$I$8,$J$8,IF(D3895=$I$9,$J$9,IF(D3895=$I$10,$J$10,0)))</f>
        <v>1</v>
      </c>
    </row>
    <row r="3896" spans="2:7" x14ac:dyDescent="0.25">
      <c r="C3896" s="21" t="s">
        <v>177</v>
      </c>
      <c r="D3896" s="59" t="s">
        <v>178</v>
      </c>
      <c r="E3896" s="1">
        <f>IF(D3896=$I$13,$J$13,IF(D3896=$I$14,$J$14,IF(D3896=$I$15,$J$15,0)))</f>
        <v>1</v>
      </c>
    </row>
    <row r="3897" spans="2:7" x14ac:dyDescent="0.25">
      <c r="C3897" s="21" t="s">
        <v>179</v>
      </c>
      <c r="D3897" s="59" t="s">
        <v>180</v>
      </c>
      <c r="E3897" s="1">
        <f>IF(D3897=$I$18,$J$18,IF(D3897=$I$19,$J$19,IF(D3897=$I$20,$J$20,0)))</f>
        <v>1</v>
      </c>
    </row>
    <row r="3898" spans="2:7" x14ac:dyDescent="0.25">
      <c r="C3898" s="21" t="s">
        <v>183</v>
      </c>
      <c r="D3898" s="59" t="s">
        <v>180</v>
      </c>
      <c r="E3898" s="1">
        <f>IF(D3898=$I$18,$J$18,IF(D3898=$I$19,$J$19,IF(D3898=$I$20,$J$20,0)))</f>
        <v>1</v>
      </c>
    </row>
    <row r="3899" spans="2:7" x14ac:dyDescent="0.25">
      <c r="C3899" s="21" t="s">
        <v>185</v>
      </c>
      <c r="D3899" s="59" t="s">
        <v>180</v>
      </c>
      <c r="E3899" s="1">
        <f>IF(D3899=$I$18,$J$18,IF(D3899=$I$19,$J$19,IF(D3899=$I$20,$J$20,0)))</f>
        <v>1</v>
      </c>
    </row>
    <row r="3900" spans="2:7" x14ac:dyDescent="0.25">
      <c r="C3900" s="21" t="s">
        <v>189</v>
      </c>
      <c r="D3900" s="59" t="s">
        <v>180</v>
      </c>
      <c r="E3900" s="1">
        <f>IF(D3900=$I$18,$J$18,IF(D3900=$I$19,$J$19,IF(D3900=$I$20,$J$20,0)))</f>
        <v>1</v>
      </c>
    </row>
    <row r="3901" spans="2:7" x14ac:dyDescent="0.25">
      <c r="C3901" s="21" t="s">
        <v>192</v>
      </c>
      <c r="D3901" s="59" t="s">
        <v>193</v>
      </c>
      <c r="E3901" s="1">
        <f>IF(D3901=$I$30,$J$30,IF(D3901=$I$31,$J$31,IF(D3901=$I$32,$J$32,0)))</f>
        <v>1</v>
      </c>
    </row>
    <row r="3902" spans="2:7" x14ac:dyDescent="0.25">
      <c r="C3902" s="21" t="s">
        <v>194</v>
      </c>
      <c r="D3902" s="59" t="s">
        <v>225</v>
      </c>
      <c r="E3902" s="1">
        <f>IF(D3902=$L$30,$M$30,IF(D3902=$L$31,$M$31,IF(D3902=$L$32,$M$32,0)))</f>
        <v>3</v>
      </c>
    </row>
    <row r="3903" spans="2:7" x14ac:dyDescent="0.25">
      <c r="C3903" s="21" t="s">
        <v>198</v>
      </c>
      <c r="D3903" s="59" t="s">
        <v>227</v>
      </c>
      <c r="E3903" s="1">
        <f>IF(D3903=$L$30,$M$30,IF(D3903=$L$31,$M$31,IF(D3903=$L$32,$M$32,0)))</f>
        <v>5</v>
      </c>
      <c r="F3903" s="1" t="s">
        <v>474</v>
      </c>
    </row>
    <row r="3904" spans="2:7" x14ac:dyDescent="0.25">
      <c r="C3904" s="21" t="s">
        <v>200</v>
      </c>
      <c r="D3904" s="59" t="s">
        <v>201</v>
      </c>
      <c r="E3904" s="1">
        <f>IF(D3904=$I$23,$J$23,IF(D3904=$I$24,$J$24,IF(D3904=$I$25,$J$25,IF(D3904=$I$26,$J$26,IF(D3904=$I$27,$J$27,0)))))</f>
        <v>1</v>
      </c>
    </row>
    <row r="3905" spans="3:6" x14ac:dyDescent="0.25">
      <c r="C3905" s="21" t="s">
        <v>203</v>
      </c>
      <c r="D3905" s="59" t="s">
        <v>188</v>
      </c>
      <c r="E3905" s="1">
        <f>IF(D3905=$L$13,$M$13,IF(D3905=$L$14,$M$14,IF(D3905=$L$15,$M$15,0)))</f>
        <v>3</v>
      </c>
    </row>
    <row r="3906" spans="3:6" x14ac:dyDescent="0.25">
      <c r="C3906" s="21" t="s">
        <v>206</v>
      </c>
      <c r="D3906" s="59" t="s">
        <v>173</v>
      </c>
      <c r="E3906" s="1">
        <f>IF(D3906=$L$8,$M$8,IF(D3906=$L$9,$M$9,IF(D3906=$L$10,$M$10,0)))</f>
        <v>3</v>
      </c>
    </row>
    <row r="3907" spans="3:6" x14ac:dyDescent="0.25">
      <c r="C3907" s="21" t="s">
        <v>207</v>
      </c>
      <c r="D3907" s="59" t="s">
        <v>202</v>
      </c>
      <c r="E3907" s="1">
        <f>IF(D3907=$L$18,$M$18,IF(D3907=$L$19,$M$19,IF(D3907=$L$20,$M$20,0)))</f>
        <v>3</v>
      </c>
    </row>
    <row r="3908" spans="3:6" x14ac:dyDescent="0.25">
      <c r="C3908" s="21" t="s">
        <v>210</v>
      </c>
      <c r="D3908" s="59" t="s">
        <v>211</v>
      </c>
      <c r="E3908" s="1">
        <f>IF(D3908=$L$23,$M$23,IF(D3908=$L$24,$M$24,IF(D3908=$L$25,$M$25,0)))</f>
        <v>3</v>
      </c>
      <c r="F3908" s="1">
        <f>30/100</f>
        <v>0.3</v>
      </c>
    </row>
    <row r="3911" spans="3:6" x14ac:dyDescent="0.25">
      <c r="E3911" s="39" t="s">
        <v>217</v>
      </c>
      <c r="F3911" s="1" t="s">
        <v>218</v>
      </c>
    </row>
    <row r="3912" spans="3:6" x14ac:dyDescent="0.25">
      <c r="C3912" s="26" t="s">
        <v>25</v>
      </c>
      <c r="D3912" s="161">
        <f>IF(AND(E3896=0,E3897=0,E3898=0,E3899=0,E3900=0),0,E3896*5*(AVERAGE(E3897:E3900)))</f>
        <v>5</v>
      </c>
      <c r="E3912" s="162">
        <f>IF(D3912=0,0,IF(D3912&lt;'Integration Inputs'!$D$76,'Integration Inputs'!$C$91*SUM('Integration Inputs'!$C$63:$H$63),IF(D3912&lt;'Integration Inputs'!$F$76,'Integration Inputs'!$D$91*SUM('Integration Inputs'!$C$63:$H$63),'Integration Inputs'!$E$91*SUM('Integration Inputs'!C$63:H$63))))</f>
        <v>12.651149969844976</v>
      </c>
      <c r="F3912" s="163">
        <f>E3912*D3925*D3926</f>
        <v>0</v>
      </c>
    </row>
    <row r="3913" spans="3:6" x14ac:dyDescent="0.25">
      <c r="C3913" s="1" t="s">
        <v>26</v>
      </c>
      <c r="D3913" s="164">
        <f>IF(AND(E3896=0,E3897=0,E3904=0),0,E3896*E3904*(AVERAGE(E3897:E3900)))</f>
        <v>1</v>
      </c>
      <c r="E3913" s="162">
        <f>IF(D3913=0,0,IF(D3913&lt;'Integration Inputs'!$D$77,'Integration Inputs'!$C$91*SUM('Integration Inputs'!$C$64:$H$64),IF(D3913&lt;'Integration Inputs'!$F$77,'Integration Inputs'!$D$91*SUM('Integration Inputs'!$C$64:$H$64),'Integration Inputs'!$E$91*SUM('Integration Inputs'!$C$64:$H$64))))</f>
        <v>2.1943095310840208</v>
      </c>
      <c r="F3913" s="162">
        <f>E3913*D3925*D3926</f>
        <v>0</v>
      </c>
    </row>
    <row r="3914" spans="3:6" x14ac:dyDescent="0.25">
      <c r="C3914" s="1" t="s">
        <v>27</v>
      </c>
      <c r="D3914" s="164">
        <f>IF(AND(E3895=0,E3897=0,E3898=0,E3899=0,E3900=0,E3901=0,,E3904=0),0,(AVERAGE(E3897:E3900)*((E3901+E3904)/2)*E3895))</f>
        <v>1</v>
      </c>
      <c r="E3914" s="162">
        <f>IF(D3914=0,0,IF(D3914&lt;'Integration Inputs'!$D$78,'Integration Inputs'!$C$91*SUM('Integration Inputs'!$C$65:$H$65),IF(D3914&lt;'Integration Inputs'!$F$78,'Integration Inputs'!$D$91*SUM('Integration Inputs'!$C$65:$H$65),'Integration Inputs'!$E$91*SUM('Integration Inputs'!$C$65:$H$65))))</f>
        <v>0.56791318969669236</v>
      </c>
      <c r="F3914" s="162">
        <f>E3914*D3925*D3926</f>
        <v>0</v>
      </c>
    </row>
    <row r="3915" spans="3:6" x14ac:dyDescent="0.25">
      <c r="C3915" s="1" t="s">
        <v>28</v>
      </c>
      <c r="D3915" s="164">
        <f>IF(E3903=0,0,E3903)</f>
        <v>5</v>
      </c>
      <c r="E3915" s="162">
        <f>IF(D3915=0,0,IF(D3915&lt;'Integration Inputs'!$D$79,'Integration Inputs'!$C$91*SUM('Integration Inputs'!$C$66:$H$66),IF(D3915&lt;'Integration Inputs'!$F$79,'Integration Inputs'!$D$91*SUM('Integration Inputs'!$C$66:$H$66),'Integration Inputs'!$E$91*SUM('Integration Inputs'!$C$66:$H$66))))</f>
        <v>1.4591495114608914</v>
      </c>
      <c r="F3915" s="162">
        <f>E3915*D3925*D3926</f>
        <v>0</v>
      </c>
    </row>
    <row r="3916" spans="3:6" x14ac:dyDescent="0.25">
      <c r="C3916" s="1" t="s">
        <v>29</v>
      </c>
      <c r="D3916" s="164">
        <f>IF(AND(E3906=0,E3902=0),0,E3906*E3902)</f>
        <v>9</v>
      </c>
      <c r="E3916" s="162">
        <f>IF(D3916=0,0,IF(D3916&lt;'Integration Inputs'!$D$80,'Integration Inputs'!$C$91*SUM('Integration Inputs'!$C$67:$H$67),IF(D3916&lt;'Integration Inputs'!$F$80,'Integration Inputs'!$D$91*SUM('Integration Inputs'!$C$67:$H$67),'Integration Inputs'!$E$91*SUM('Integration Inputs'!$C$67:$H$67))))</f>
        <v>0</v>
      </c>
      <c r="F3916" s="162">
        <f>E3916*D3925*D3926</f>
        <v>0</v>
      </c>
    </row>
    <row r="3917" spans="3:6" x14ac:dyDescent="0.25">
      <c r="C3917" s="1" t="s">
        <v>30</v>
      </c>
      <c r="D3917" s="164">
        <f>IF(AND(E3901=0,E3904=0,E3905=0),0,E3905*((E3901+E3904)/2)*3)</f>
        <v>9</v>
      </c>
      <c r="E3917" s="162">
        <f>IF(D3917=0,0,IF(D3917&lt;'Integration Inputs'!$D$81,'Integration Inputs'!$C$91*SUM('Integration Inputs'!$C$68:$H$68),IF(D3917&lt;'Integration Inputs'!$F$81,'Integration Inputs'!$D$91*SUM('Integration Inputs'!$C$68:$H$68),'Integration Inputs'!$E$91*SUM('Integration Inputs'!$C$68:$H$68))))</f>
        <v>0</v>
      </c>
      <c r="F3917" s="162">
        <f>E3917*D3925*D3926</f>
        <v>0</v>
      </c>
    </row>
    <row r="3918" spans="3:6" x14ac:dyDescent="0.25">
      <c r="C3918" s="1" t="s">
        <v>31</v>
      </c>
      <c r="D3918" s="164">
        <f>IF(AND(E3904=0,E3907=0),0,E3907*E3904*3)</f>
        <v>9</v>
      </c>
      <c r="E3918" s="162">
        <f>IF(D3918=0,0,IF(D3918&lt;'Integration Inputs'!$D$82,'Integration Inputs'!$C$91*SUM('Integration Inputs'!$C$69:$H$69),IF(D3918&lt;'Integration Inputs'!$F$82,'Integration Inputs'!$D$91*SUM('Integration Inputs'!$C$69:$H$69),'Integration Inputs'!$E$91*SUM('Integration Inputs'!$C$69:$H$69))))</f>
        <v>0</v>
      </c>
      <c r="F3918" s="162">
        <f>E3918*D3925*D3926</f>
        <v>0</v>
      </c>
    </row>
    <row r="3919" spans="3:6" x14ac:dyDescent="0.25">
      <c r="C3919" s="39" t="s">
        <v>32</v>
      </c>
      <c r="D3919" s="168">
        <f>IF(AND(E3904=0,E3908=0),0,(E3908*E3904*5))</f>
        <v>15</v>
      </c>
      <c r="E3919" s="169">
        <f>IF(D3919=0,0,IF(D3919&lt;'Integration Inputs'!$D$83,'Integration Inputs'!$C$91*SUM('Integration Inputs'!$C$70:$H$70),IF(D3919&lt;'Integration Inputs'!$F$83,'Integration Inputs'!$D$91*SUM('Integration Inputs'!$C$70:$H$70),'Integration Inputs'!$E$91*SUM('Integration Inputs'!$C$70:$H$70))))</f>
        <v>0</v>
      </c>
      <c r="F3919" s="169">
        <f>E3919*D3925*D3926</f>
        <v>0</v>
      </c>
    </row>
    <row r="3920" spans="3:6" x14ac:dyDescent="0.25">
      <c r="C3920" s="1" t="s">
        <v>40</v>
      </c>
      <c r="D3920" s="164">
        <f>SUM(D3912:D3913)</f>
        <v>6</v>
      </c>
      <c r="E3920" s="162">
        <f>SUM(E3912:E3913)</f>
        <v>14.845459500928996</v>
      </c>
      <c r="F3920" s="162">
        <f>SUM(F3912:F3913)</f>
        <v>0</v>
      </c>
    </row>
    <row r="3921" spans="2:7" x14ac:dyDescent="0.25">
      <c r="C3921" s="1" t="s">
        <v>41</v>
      </c>
      <c r="D3921" s="164">
        <f>SUM(D3914:D3915)</f>
        <v>6</v>
      </c>
      <c r="E3921" s="162">
        <f>SUM(E3914:E3915)</f>
        <v>2.0270627011575839</v>
      </c>
      <c r="F3921" s="162">
        <f>SUM(F3914:F3915)</f>
        <v>0</v>
      </c>
    </row>
    <row r="3922" spans="2:7" x14ac:dyDescent="0.25">
      <c r="C3922" s="39" t="s">
        <v>42</v>
      </c>
      <c r="D3922" s="168">
        <f>SUM(D3916:D3919)</f>
        <v>42</v>
      </c>
      <c r="E3922" s="169">
        <f>SUM(E3916:E3919)</f>
        <v>0</v>
      </c>
      <c r="F3922" s="169">
        <f>SUM(F3916:F3919)</f>
        <v>0</v>
      </c>
    </row>
    <row r="3923" spans="2:7" x14ac:dyDescent="0.25">
      <c r="D3923" s="164"/>
      <c r="E3923" s="162">
        <f>SUM(E3912:E3919)</f>
        <v>16.872522202086579</v>
      </c>
      <c r="F3923" s="162">
        <f>SUM(F3912:F3919)</f>
        <v>0</v>
      </c>
    </row>
    <row r="3924" spans="2:7" ht="15.6" x14ac:dyDescent="0.3">
      <c r="C3924" s="171" t="s">
        <v>43</v>
      </c>
      <c r="D3924" s="172">
        <f>(AVERAGE(E3897:E3900)*((E3896*5)+(E3896*E3904))+((AVERAGE(E3897:E3900)*((E3901+E3904)/2)*E3895)+(E3903))+((E3906*E3902)+(E3905*((E3901+E3904)/2)*3)+(E3907*E3904*3)+(E3908*E3904*5)))/3</f>
        <v>18</v>
      </c>
    </row>
    <row r="3925" spans="2:7" ht="14.4" x14ac:dyDescent="0.3">
      <c r="C3925" s="21" t="s">
        <v>228</v>
      </c>
      <c r="D3925" s="179"/>
    </row>
    <row r="3926" spans="2:7" x14ac:dyDescent="0.25">
      <c r="C3926" s="21" t="s">
        <v>229</v>
      </c>
      <c r="D3926" s="185"/>
    </row>
    <row r="3927" spans="2:7" ht="15.6" x14ac:dyDescent="0.3">
      <c r="C3927" s="171" t="s">
        <v>230</v>
      </c>
      <c r="D3927" s="172">
        <f>D3924*D3925*D3926</f>
        <v>0</v>
      </c>
      <c r="E3927" s="176">
        <f>SUM(F3912:F3919)</f>
        <v>0</v>
      </c>
      <c r="F3927" s="25" t="s">
        <v>231</v>
      </c>
    </row>
    <row r="3929" spans="2:7" x14ac:dyDescent="0.25">
      <c r="B3929" s="1" t="str">
        <f>LEFT(B3892,3)+1&amp;")."</f>
        <v>107).</v>
      </c>
      <c r="C3929" s="149"/>
      <c r="D3929" s="149"/>
      <c r="E3929" s="149"/>
      <c r="F3929" s="149"/>
      <c r="G3929" s="149"/>
    </row>
    <row r="3930" spans="2:7" x14ac:dyDescent="0.25">
      <c r="C3930" s="152" t="s">
        <v>164</v>
      </c>
      <c r="D3930" s="152"/>
      <c r="E3930" s="153"/>
      <c r="F3930" s="153"/>
      <c r="G3930" s="153"/>
    </row>
    <row r="3931" spans="2:7" ht="17.399999999999999" x14ac:dyDescent="0.3">
      <c r="C3931" s="26" t="s">
        <v>170</v>
      </c>
      <c r="D3931" s="188" t="s">
        <v>475</v>
      </c>
      <c r="E3931" s="187" t="s">
        <v>476</v>
      </c>
    </row>
    <row r="3932" spans="2:7" x14ac:dyDescent="0.25">
      <c r="C3932" s="21" t="s">
        <v>174</v>
      </c>
      <c r="D3932" s="59" t="s">
        <v>168</v>
      </c>
      <c r="E3932" s="1">
        <f>IF(D3932=$I$8,$J$8,IF(D3932=$I$9,$J$9,IF(D3932=$I$10,$J$10,0)))</f>
        <v>1</v>
      </c>
    </row>
    <row r="3933" spans="2:7" x14ac:dyDescent="0.25">
      <c r="C3933" s="21" t="s">
        <v>177</v>
      </c>
      <c r="D3933" s="59" t="s">
        <v>178</v>
      </c>
      <c r="E3933" s="1">
        <f>IF(D3933=$I$13,$J$13,IF(D3933=$I$14,$J$14,IF(D3933=$I$15,$J$15,0)))</f>
        <v>1</v>
      </c>
    </row>
    <row r="3934" spans="2:7" x14ac:dyDescent="0.25">
      <c r="C3934" s="21" t="s">
        <v>179</v>
      </c>
      <c r="D3934" s="59" t="s">
        <v>186</v>
      </c>
      <c r="E3934" s="1">
        <f>IF(D3934=$I$18,$J$18,IF(D3934=$I$19,$J$19,IF(D3934=$I$20,$J$20,0)))</f>
        <v>3</v>
      </c>
    </row>
    <row r="3935" spans="2:7" x14ac:dyDescent="0.25">
      <c r="C3935" s="21" t="s">
        <v>183</v>
      </c>
      <c r="D3935" s="59" t="s">
        <v>186</v>
      </c>
      <c r="E3935" s="1">
        <f>IF(D3935=$I$18,$J$18,IF(D3935=$I$19,$J$19,IF(D3935=$I$20,$J$20,0)))</f>
        <v>3</v>
      </c>
    </row>
    <row r="3936" spans="2:7" x14ac:dyDescent="0.25">
      <c r="C3936" s="21" t="s">
        <v>185</v>
      </c>
      <c r="D3936" s="59" t="s">
        <v>180</v>
      </c>
      <c r="E3936" s="1">
        <f>IF(D3936=$I$18,$J$18,IF(D3936=$I$19,$J$19,IF(D3936=$I$20,$J$20,0)))</f>
        <v>1</v>
      </c>
    </row>
    <row r="3937" spans="3:6" x14ac:dyDescent="0.25">
      <c r="C3937" s="21" t="s">
        <v>189</v>
      </c>
      <c r="D3937" s="59" t="s">
        <v>180</v>
      </c>
      <c r="E3937" s="1">
        <f>IF(D3937=$I$18,$J$18,IF(D3937=$I$19,$J$19,IF(D3937=$I$20,$J$20,0)))</f>
        <v>1</v>
      </c>
    </row>
    <row r="3938" spans="3:6" x14ac:dyDescent="0.25">
      <c r="C3938" s="21" t="s">
        <v>192</v>
      </c>
      <c r="D3938" s="59" t="s">
        <v>193</v>
      </c>
      <c r="E3938" s="1">
        <f>IF(D3938=$I$30,$J$30,IF(D3938=$I$31,$J$31,IF(D3938=$I$32,$J$32,0)))</f>
        <v>1</v>
      </c>
    </row>
    <row r="3939" spans="3:6" x14ac:dyDescent="0.25">
      <c r="C3939" s="21" t="s">
        <v>194</v>
      </c>
      <c r="D3939" s="59" t="s">
        <v>195</v>
      </c>
      <c r="E3939" s="1">
        <f>IF(D3939=$L$30,$M$30,IF(D3939=$L$31,$M$31,IF(D3939=$L$32,$M$32,0)))</f>
        <v>1</v>
      </c>
      <c r="F3939" s="1" t="s">
        <v>338</v>
      </c>
    </row>
    <row r="3940" spans="3:6" x14ac:dyDescent="0.25">
      <c r="C3940" s="21" t="s">
        <v>198</v>
      </c>
      <c r="D3940" s="59" t="s">
        <v>225</v>
      </c>
      <c r="E3940" s="1">
        <f>IF(D3940=$L$30,$M$30,IF(D3940=$L$31,$M$31,IF(D3940=$L$32,$M$32,0)))</f>
        <v>3</v>
      </c>
      <c r="F3940" s="1" t="s">
        <v>477</v>
      </c>
    </row>
    <row r="3941" spans="3:6" x14ac:dyDescent="0.25">
      <c r="C3941" s="21" t="s">
        <v>200</v>
      </c>
      <c r="D3941" s="59" t="s">
        <v>201</v>
      </c>
      <c r="E3941" s="1">
        <f>IF(D3941=$I$23,$J$23,IF(D3941=$I$24,$J$24,IF(D3941=$I$25,$J$25,IF(D3941=$I$26,$J$26,IF(D3941=$I$27,$J$27,0)))))</f>
        <v>1</v>
      </c>
    </row>
    <row r="3942" spans="3:6" x14ac:dyDescent="0.25">
      <c r="C3942" s="21" t="s">
        <v>203</v>
      </c>
      <c r="D3942" s="59" t="s">
        <v>184</v>
      </c>
      <c r="E3942" s="1">
        <f>IF(D3942=$L$13,$M$13,IF(D3942=$L$14,$M$14,IF(D3942=$L$15,$M$15,0)))</f>
        <v>1</v>
      </c>
    </row>
    <row r="3943" spans="3:6" x14ac:dyDescent="0.25">
      <c r="C3943" s="21" t="s">
        <v>206</v>
      </c>
      <c r="D3943" s="59" t="s">
        <v>173</v>
      </c>
      <c r="E3943" s="1">
        <f>IF(D3943=$L$8,$M$8,IF(D3943=$L$9,$M$9,IF(D3943=$L$10,$M$10,0)))</f>
        <v>3</v>
      </c>
    </row>
    <row r="3944" spans="3:6" x14ac:dyDescent="0.25">
      <c r="C3944" s="21" t="s">
        <v>207</v>
      </c>
      <c r="D3944" s="59" t="s">
        <v>205</v>
      </c>
      <c r="E3944" s="1">
        <f>IF(D3944=$L$18,$M$18,IF(D3944=$L$19,$M$19,IF(D3944=$L$20,$M$20,0)))</f>
        <v>5</v>
      </c>
    </row>
    <row r="3945" spans="3:6" x14ac:dyDescent="0.25">
      <c r="C3945" s="21" t="s">
        <v>210</v>
      </c>
      <c r="D3945" s="59" t="s">
        <v>211</v>
      </c>
      <c r="E3945" s="1">
        <f>IF(D3945=$L$23,$M$23,IF(D3945=$L$24,$M$24,IF(D3945=$L$25,$M$25,0)))</f>
        <v>3</v>
      </c>
    </row>
    <row r="3948" spans="3:6" x14ac:dyDescent="0.25">
      <c r="E3948" s="39" t="s">
        <v>217</v>
      </c>
      <c r="F3948" s="1" t="s">
        <v>218</v>
      </c>
    </row>
    <row r="3949" spans="3:6" x14ac:dyDescent="0.25">
      <c r="C3949" s="26" t="s">
        <v>25</v>
      </c>
      <c r="D3949" s="161">
        <f>IF(AND(E3933=0,E3934=0,E3935=0,E3936=0,E3937=0),0,E3933*5*(AVERAGE(E3934:E3937)))</f>
        <v>10</v>
      </c>
      <c r="E3949" s="162">
        <f>IF(D3949=0,0,IF(D3949&lt;'Integration Inputs'!$D$76,'Integration Inputs'!$C$91*SUM('Integration Inputs'!$C$63:$H$63),IF(D3949&lt;'Integration Inputs'!$F$76,'Integration Inputs'!$D$91*SUM('Integration Inputs'!$C$63:$H$63),'Integration Inputs'!$E$91*SUM('Integration Inputs'!C$63:H$63))))</f>
        <v>12.651149969844976</v>
      </c>
      <c r="F3949" s="163">
        <f>E3949*D3962*D3963</f>
        <v>0</v>
      </c>
    </row>
    <row r="3950" spans="3:6" x14ac:dyDescent="0.25">
      <c r="C3950" s="1" t="s">
        <v>26</v>
      </c>
      <c r="D3950" s="164">
        <f>IF(AND(E3933=0,E3934=0,E3941=0),0,E3933*E3941*(AVERAGE(E3934:E3937)))</f>
        <v>2</v>
      </c>
      <c r="E3950" s="162">
        <f>IF(D3950=0,0,IF(D3950&lt;'Integration Inputs'!$D$77,'Integration Inputs'!$C$91*SUM('Integration Inputs'!$C$64:$H$64),IF(D3950&lt;'Integration Inputs'!$F$77,'Integration Inputs'!$D$91*SUM('Integration Inputs'!$C$64:$H$64),'Integration Inputs'!$E$91*SUM('Integration Inputs'!$C$64:$H$64))))</f>
        <v>3.2914642966260312</v>
      </c>
      <c r="F3950" s="162">
        <f>E3950*D3962*D3963</f>
        <v>0</v>
      </c>
    </row>
    <row r="3951" spans="3:6" x14ac:dyDescent="0.25">
      <c r="C3951" s="1" t="s">
        <v>27</v>
      </c>
      <c r="D3951" s="164">
        <f>IF(AND(E3932=0,E3934=0,E3935=0,E3936=0,E3937=0,E3938=0,,E3941=0),0,(AVERAGE(E3934:E3937)*((E3938+E3941)/2)*E3932))</f>
        <v>2</v>
      </c>
      <c r="E3951" s="162">
        <f>IF(D3951=0,0,IF(D3951&lt;'Integration Inputs'!$D$78,'Integration Inputs'!$C$91*SUM('Integration Inputs'!$C$65:$H$65),IF(D3951&lt;'Integration Inputs'!$F$78,'Integration Inputs'!$D$91*SUM('Integration Inputs'!$C$65:$H$65),'Integration Inputs'!$E$91*SUM('Integration Inputs'!$C$65:$H$65))))</f>
        <v>0.85186978454503848</v>
      </c>
      <c r="F3951" s="162">
        <f>E3951*D3962*D3963</f>
        <v>0</v>
      </c>
    </row>
    <row r="3952" spans="3:6" x14ac:dyDescent="0.25">
      <c r="C3952" s="1" t="s">
        <v>28</v>
      </c>
      <c r="D3952" s="164">
        <f>IF(E3940=0,0,E3940)</f>
        <v>3</v>
      </c>
      <c r="E3952" s="162">
        <f>IF(D3952=0,0,IF(D3952&lt;'Integration Inputs'!$D$79,'Integration Inputs'!$C$91*SUM('Integration Inputs'!$C$66:$H$66),IF(D3952&lt;'Integration Inputs'!$F$79,'Integration Inputs'!$D$91*SUM('Integration Inputs'!$C$66:$H$66),'Integration Inputs'!$E$91*SUM('Integration Inputs'!$C$66:$H$66))))</f>
        <v>1.4591495114608914</v>
      </c>
      <c r="F3952" s="162">
        <f>E3952*D3962*D3963</f>
        <v>0</v>
      </c>
    </row>
    <row r="3953" spans="2:7" x14ac:dyDescent="0.25">
      <c r="C3953" s="1" t="s">
        <v>29</v>
      </c>
      <c r="D3953" s="164">
        <f>IF(AND(E3943=0,E3939=0),0,E3943*E3939)</f>
        <v>3</v>
      </c>
      <c r="E3953" s="162">
        <f>IF(D3953=0,0,IF(D3953&lt;'Integration Inputs'!$D$80,'Integration Inputs'!$C$91*SUM('Integration Inputs'!$C$67:$H$67),IF(D3953&lt;'Integration Inputs'!$F$80,'Integration Inputs'!$D$91*SUM('Integration Inputs'!$C$67:$H$67),'Integration Inputs'!$E$91*SUM('Integration Inputs'!$C$67:$H$67))))</f>
        <v>0</v>
      </c>
      <c r="F3953" s="162">
        <f>E3953*D3962*D3963</f>
        <v>0</v>
      </c>
    </row>
    <row r="3954" spans="2:7" x14ac:dyDescent="0.25">
      <c r="C3954" s="1" t="s">
        <v>30</v>
      </c>
      <c r="D3954" s="164">
        <f>IF(AND(E3938=0,E3941=0,E3942=0),0,E3942*((E3938+E3941)/2)*3)</f>
        <v>3</v>
      </c>
      <c r="E3954" s="162">
        <f>IF(D3954=0,0,IF(D3954&lt;'Integration Inputs'!$D$81,'Integration Inputs'!$C$91*SUM('Integration Inputs'!$C$68:$H$68),IF(D3954&lt;'Integration Inputs'!$F$81,'Integration Inputs'!$D$91*SUM('Integration Inputs'!$C$68:$H$68),'Integration Inputs'!$E$91*SUM('Integration Inputs'!$C$68:$H$68))))</f>
        <v>0</v>
      </c>
      <c r="F3954" s="162">
        <f>E3954*D3962*D3963</f>
        <v>0</v>
      </c>
    </row>
    <row r="3955" spans="2:7" x14ac:dyDescent="0.25">
      <c r="C3955" s="1" t="s">
        <v>31</v>
      </c>
      <c r="D3955" s="164">
        <f>IF(AND(E3941=0,E3944=0),0,E3944*E3941*3)</f>
        <v>15</v>
      </c>
      <c r="E3955" s="162">
        <f>IF(D3955=0,0,IF(D3955&lt;'Integration Inputs'!$D$82,'Integration Inputs'!$C$91*SUM('Integration Inputs'!$C$69:$H$69),IF(D3955&lt;'Integration Inputs'!$F$82,'Integration Inputs'!$D$91*SUM('Integration Inputs'!$C$69:$H$69),'Integration Inputs'!$E$91*SUM('Integration Inputs'!$C$69:$H$69))))</f>
        <v>0</v>
      </c>
      <c r="F3955" s="162">
        <f>E3955*D3962*D3963</f>
        <v>0</v>
      </c>
    </row>
    <row r="3956" spans="2:7" x14ac:dyDescent="0.25">
      <c r="C3956" s="39" t="s">
        <v>32</v>
      </c>
      <c r="D3956" s="168">
        <f>IF(AND(E3941=0,E3945=0),0,(E3945*E3941*5))</f>
        <v>15</v>
      </c>
      <c r="E3956" s="169">
        <f>IF(D3956=0,0,IF(D3956&lt;'Integration Inputs'!$D$83,'Integration Inputs'!$C$91*SUM('Integration Inputs'!$C$70:$H$70),IF(D3956&lt;'Integration Inputs'!$F$83,'Integration Inputs'!$D$91*SUM('Integration Inputs'!$C$70:$H$70),'Integration Inputs'!$E$91*SUM('Integration Inputs'!$C$70:$H$70))))</f>
        <v>0</v>
      </c>
      <c r="F3956" s="169">
        <f>E3956*D3962*D3963</f>
        <v>0</v>
      </c>
    </row>
    <row r="3957" spans="2:7" x14ac:dyDescent="0.25">
      <c r="C3957" s="1" t="s">
        <v>40</v>
      </c>
      <c r="D3957" s="164">
        <f>SUM(D3949:D3950)</f>
        <v>12</v>
      </c>
      <c r="E3957" s="162">
        <f>SUM(E3949:E3950)</f>
        <v>15.942614266471008</v>
      </c>
      <c r="F3957" s="162">
        <f>SUM(F3949:F3950)</f>
        <v>0</v>
      </c>
    </row>
    <row r="3958" spans="2:7" x14ac:dyDescent="0.25">
      <c r="C3958" s="1" t="s">
        <v>41</v>
      </c>
      <c r="D3958" s="164">
        <f>SUM(D3951:D3952)</f>
        <v>5</v>
      </c>
      <c r="E3958" s="162">
        <f>SUM(E3951:E3952)</f>
        <v>2.3110192960059299</v>
      </c>
      <c r="F3958" s="162">
        <f>SUM(F3951:F3952)</f>
        <v>0</v>
      </c>
    </row>
    <row r="3959" spans="2:7" x14ac:dyDescent="0.25">
      <c r="C3959" s="39" t="s">
        <v>42</v>
      </c>
      <c r="D3959" s="168">
        <f>SUM(D3953:D3956)</f>
        <v>36</v>
      </c>
      <c r="E3959" s="169">
        <f>SUM(E3953:E3956)</f>
        <v>0</v>
      </c>
      <c r="F3959" s="169">
        <f>SUM(F3953:F3956)</f>
        <v>0</v>
      </c>
    </row>
    <row r="3960" spans="2:7" x14ac:dyDescent="0.25">
      <c r="D3960" s="164"/>
      <c r="E3960" s="162">
        <f>SUM(E3949:E3956)</f>
        <v>18.253633562476935</v>
      </c>
      <c r="F3960" s="162">
        <f>SUM(F3949:F3956)</f>
        <v>0</v>
      </c>
    </row>
    <row r="3961" spans="2:7" ht="15.6" x14ac:dyDescent="0.3">
      <c r="C3961" s="171" t="s">
        <v>43</v>
      </c>
      <c r="D3961" s="172">
        <f>(AVERAGE(E3934:E3937)*((E3933*5)+(E3933*E3941))+((AVERAGE(E3934:E3937)*((E3938+E3941)/2)*E3932)+(E3940))+((E3943*E3939)+(E3942*((E3938+E3941)/2)*3)+(E3944*E3941*3)+(E3945*E3941*5)))/3</f>
        <v>17.666666666666668</v>
      </c>
    </row>
    <row r="3962" spans="2:7" ht="14.4" x14ac:dyDescent="0.3">
      <c r="C3962" s="21" t="s">
        <v>228</v>
      </c>
      <c r="D3962" s="179"/>
    </row>
    <row r="3963" spans="2:7" x14ac:dyDescent="0.25">
      <c r="C3963" s="21" t="s">
        <v>229</v>
      </c>
      <c r="D3963" s="185"/>
    </row>
    <row r="3964" spans="2:7" ht="15.6" x14ac:dyDescent="0.3">
      <c r="C3964" s="171" t="s">
        <v>230</v>
      </c>
      <c r="D3964" s="172">
        <f>D3961*D3962*D3963</f>
        <v>0</v>
      </c>
      <c r="E3964" s="176">
        <f>SUM(F3949:F3956)</f>
        <v>0</v>
      </c>
      <c r="F3964" s="25" t="s">
        <v>231</v>
      </c>
    </row>
    <row r="3966" spans="2:7" x14ac:dyDescent="0.25">
      <c r="B3966" s="1" t="str">
        <f>LEFT(B3929,3)+1&amp;")."</f>
        <v>108).</v>
      </c>
      <c r="C3966" s="149"/>
      <c r="D3966" s="149"/>
      <c r="E3966" s="149"/>
      <c r="F3966" s="149"/>
      <c r="G3966" s="149"/>
    </row>
    <row r="3967" spans="2:7" x14ac:dyDescent="0.25">
      <c r="C3967" s="152" t="s">
        <v>164</v>
      </c>
      <c r="D3967" s="152"/>
      <c r="E3967" s="153"/>
      <c r="F3967" s="153"/>
      <c r="G3967" s="153"/>
    </row>
    <row r="3968" spans="2:7" ht="17.399999999999999" x14ac:dyDescent="0.3">
      <c r="C3968" s="26" t="s">
        <v>170</v>
      </c>
      <c r="D3968" s="156" t="s">
        <v>478</v>
      </c>
      <c r="E3968" s="187" t="s">
        <v>479</v>
      </c>
    </row>
    <row r="3969" spans="3:6" x14ac:dyDescent="0.25">
      <c r="C3969" s="21" t="s">
        <v>174</v>
      </c>
      <c r="D3969" s="59" t="s">
        <v>168</v>
      </c>
      <c r="E3969" s="1">
        <f>IF(D3969=$I$8,$J$8,IF(D3969=$I$9,$J$9,IF(D3969=$I$10,$J$10,0)))</f>
        <v>1</v>
      </c>
    </row>
    <row r="3970" spans="3:6" x14ac:dyDescent="0.25">
      <c r="C3970" s="21" t="s">
        <v>177</v>
      </c>
      <c r="D3970" s="59" t="s">
        <v>187</v>
      </c>
      <c r="E3970" s="1">
        <f>IF(D3970=$I$13,$J$13,IF(D3970=$I$14,$J$14,IF(D3970=$I$15,$J$15,0)))</f>
        <v>3</v>
      </c>
    </row>
    <row r="3971" spans="3:6" x14ac:dyDescent="0.25">
      <c r="C3971" s="21" t="s">
        <v>179</v>
      </c>
      <c r="D3971" s="59" t="s">
        <v>186</v>
      </c>
      <c r="E3971" s="1">
        <f>IF(D3971=$I$18,$J$18,IF(D3971=$I$19,$J$19,IF(D3971=$I$20,$J$20,0)))</f>
        <v>3</v>
      </c>
    </row>
    <row r="3972" spans="3:6" x14ac:dyDescent="0.25">
      <c r="C3972" s="21" t="s">
        <v>183</v>
      </c>
      <c r="D3972" s="59" t="s">
        <v>186</v>
      </c>
      <c r="E3972" s="1">
        <f>IF(D3972=$I$18,$J$18,IF(D3972=$I$19,$J$19,IF(D3972=$I$20,$J$20,0)))</f>
        <v>3</v>
      </c>
    </row>
    <row r="3973" spans="3:6" x14ac:dyDescent="0.25">
      <c r="C3973" s="21" t="s">
        <v>185</v>
      </c>
      <c r="D3973" s="59" t="s">
        <v>180</v>
      </c>
      <c r="E3973" s="1">
        <f>IF(D3973=$I$18,$J$18,IF(D3973=$I$19,$J$19,IF(D3973=$I$20,$J$20,0)))</f>
        <v>1</v>
      </c>
    </row>
    <row r="3974" spans="3:6" x14ac:dyDescent="0.25">
      <c r="C3974" s="21" t="s">
        <v>189</v>
      </c>
      <c r="D3974" s="59" t="s">
        <v>180</v>
      </c>
      <c r="E3974" s="1">
        <f>IF(D3974=$I$18,$J$18,IF(D3974=$I$19,$J$19,IF(D3974=$I$20,$J$20,0)))</f>
        <v>1</v>
      </c>
    </row>
    <row r="3975" spans="3:6" x14ac:dyDescent="0.25">
      <c r="C3975" s="21" t="s">
        <v>192</v>
      </c>
      <c r="D3975" s="59" t="s">
        <v>226</v>
      </c>
      <c r="E3975" s="1">
        <f>IF(D3975=$I$30,$J$30,IF(D3975=$I$31,$J$31,IF(D3975=$I$32,$J$32,0)))</f>
        <v>5</v>
      </c>
    </row>
    <row r="3976" spans="3:6" x14ac:dyDescent="0.25">
      <c r="C3976" s="21" t="s">
        <v>194</v>
      </c>
      <c r="D3976" s="59" t="s">
        <v>195</v>
      </c>
      <c r="E3976" s="1">
        <f>IF(D3976=$L$30,$M$30,IF(D3976=$L$31,$M$31,IF(D3976=$L$32,$M$32,0)))</f>
        <v>1</v>
      </c>
    </row>
    <row r="3977" spans="3:6" x14ac:dyDescent="0.25">
      <c r="C3977" s="21" t="s">
        <v>198</v>
      </c>
      <c r="D3977" s="59" t="s">
        <v>195</v>
      </c>
      <c r="E3977" s="1">
        <f>IF(D3977=$L$30,$M$30,IF(D3977=$L$31,$M$31,IF(D3977=$L$32,$M$32,0)))</f>
        <v>1</v>
      </c>
      <c r="F3977" s="1" t="s">
        <v>480</v>
      </c>
    </row>
    <row r="3978" spans="3:6" x14ac:dyDescent="0.25">
      <c r="C3978" s="21" t="s">
        <v>200</v>
      </c>
      <c r="D3978" s="59" t="s">
        <v>201</v>
      </c>
      <c r="E3978" s="1">
        <f>IF(D3978=$I$23,$J$23,IF(D3978=$I$24,$J$24,IF(D3978=$I$25,$J$25,IF(D3978=$I$26,$J$26,IF(D3978=$I$27,$J$27,0)))))</f>
        <v>1</v>
      </c>
    </row>
    <row r="3979" spans="3:6" x14ac:dyDescent="0.25">
      <c r="C3979" s="21" t="s">
        <v>203</v>
      </c>
      <c r="D3979" s="59" t="s">
        <v>191</v>
      </c>
      <c r="E3979" s="1">
        <f>IF(D3979=$L$13,$M$13,IF(D3979=$L$14,$M$14,IF(D3979=$L$15,$M$15,0)))</f>
        <v>5</v>
      </c>
    </row>
    <row r="3980" spans="3:6" x14ac:dyDescent="0.25">
      <c r="C3980" s="21" t="s">
        <v>206</v>
      </c>
      <c r="D3980" s="59" t="s">
        <v>173</v>
      </c>
      <c r="E3980" s="1">
        <f>IF(D3980=$L$8,$M$8,IF(D3980=$L$9,$M$9,IF(D3980=$L$10,$M$10,0)))</f>
        <v>3</v>
      </c>
    </row>
    <row r="3981" spans="3:6" x14ac:dyDescent="0.25">
      <c r="C3981" s="21" t="s">
        <v>207</v>
      </c>
      <c r="D3981" s="59" t="s">
        <v>205</v>
      </c>
      <c r="E3981" s="1">
        <f>IF(D3981=$L$18,$M$18,IF(D3981=$L$19,$M$19,IF(D3981=$L$20,$M$20,0)))</f>
        <v>5</v>
      </c>
    </row>
    <row r="3982" spans="3:6" x14ac:dyDescent="0.25">
      <c r="C3982" s="21" t="s">
        <v>210</v>
      </c>
      <c r="D3982" s="59" t="s">
        <v>216</v>
      </c>
      <c r="E3982" s="1">
        <f>IF(D3982=$L$23,$M$23,IF(D3982=$L$24,$M$24,IF(D3982=$L$25,$M$25,0)))</f>
        <v>5</v>
      </c>
      <c r="F3982" s="1" t="s">
        <v>330</v>
      </c>
    </row>
    <row r="3985" spans="3:6" x14ac:dyDescent="0.25">
      <c r="E3985" s="39" t="s">
        <v>217</v>
      </c>
      <c r="F3985" s="1" t="s">
        <v>218</v>
      </c>
    </row>
    <row r="3986" spans="3:6" x14ac:dyDescent="0.25">
      <c r="C3986" s="26" t="s">
        <v>25</v>
      </c>
      <c r="D3986" s="161">
        <f>IF(AND(E3970=0,E3971=0,E3972=0,E3973=0,E3974=0),0,E3970*5*(AVERAGE(E3971:E3974)))</f>
        <v>30</v>
      </c>
      <c r="E3986" s="162">
        <f>IF(D3986=0,0,IF(D3986&lt;'Integration Inputs'!$D$76,'Integration Inputs'!$C$91*SUM('Integration Inputs'!$C$63:$H$63),IF(D3986&lt;'Integration Inputs'!$F$76,'Integration Inputs'!$D$91*SUM('Integration Inputs'!$C$63:$H$63),'Integration Inputs'!$E$91*SUM('Integration Inputs'!C$63:H$63))))</f>
        <v>12.651149969844976</v>
      </c>
      <c r="F3986" s="163">
        <f>E3986*D3999*D4000</f>
        <v>0</v>
      </c>
    </row>
    <row r="3987" spans="3:6" x14ac:dyDescent="0.25">
      <c r="C3987" s="1" t="s">
        <v>26</v>
      </c>
      <c r="D3987" s="164">
        <f>IF(AND(E3970=0,E3971=0,E3978=0),0,E3970*E3978*(AVERAGE(E3971:E3974)))</f>
        <v>6</v>
      </c>
      <c r="E3987" s="162">
        <f>IF(D3987=0,0,IF(D3987&lt;'Integration Inputs'!$D$77,'Integration Inputs'!$C$91*SUM('Integration Inputs'!$C$64:$H$64),IF(D3987&lt;'Integration Inputs'!$F$77,'Integration Inputs'!$D$91*SUM('Integration Inputs'!$C$64:$H$64),'Integration Inputs'!$E$91*SUM('Integration Inputs'!$C$64:$H$64))))</f>
        <v>3.2914642966260312</v>
      </c>
      <c r="F3987" s="162">
        <f>E3987*D3999*D4000</f>
        <v>0</v>
      </c>
    </row>
    <row r="3988" spans="3:6" x14ac:dyDescent="0.25">
      <c r="C3988" s="1" t="s">
        <v>27</v>
      </c>
      <c r="D3988" s="164">
        <f>IF(AND(E3969=0,E3971=0,E3972=0,E3973=0,E3974=0,E3975=0,,E3978=0),0,(AVERAGE(E3971:E3974)*((E3975+E3978)/2)*E3969))</f>
        <v>6</v>
      </c>
      <c r="E3988" s="162">
        <f>IF(D3988=0,0,IF(D3988&lt;'Integration Inputs'!$D$78,'Integration Inputs'!$C$91*SUM('Integration Inputs'!$C$65:$H$65),IF(D3988&lt;'Integration Inputs'!$F$78,'Integration Inputs'!$D$91*SUM('Integration Inputs'!$C$65:$H$65),'Integration Inputs'!$E$91*SUM('Integration Inputs'!$C$65:$H$65))))</f>
        <v>0.85186978454503848</v>
      </c>
      <c r="F3988" s="162">
        <f>E3988*D3999*D4000</f>
        <v>0</v>
      </c>
    </row>
    <row r="3989" spans="3:6" x14ac:dyDescent="0.25">
      <c r="C3989" s="1" t="s">
        <v>28</v>
      </c>
      <c r="D3989" s="164">
        <f>IF(E3977=0,0,E3977)</f>
        <v>1</v>
      </c>
      <c r="E3989" s="162">
        <f>IF(D3989=0,0,IF(D3989&lt;'Integration Inputs'!$D$79,'Integration Inputs'!$C$91*SUM('Integration Inputs'!$C$66:$H$66),IF(D3989&lt;'Integration Inputs'!$F$79,'Integration Inputs'!$D$91*SUM('Integration Inputs'!$C$66:$H$66),'Integration Inputs'!$E$91*SUM('Integration Inputs'!$C$66:$H$66))))</f>
        <v>0.97276634097392756</v>
      </c>
      <c r="F3989" s="162">
        <f>E3989*D3999*D4000</f>
        <v>0</v>
      </c>
    </row>
    <row r="3990" spans="3:6" x14ac:dyDescent="0.25">
      <c r="C3990" s="1" t="s">
        <v>29</v>
      </c>
      <c r="D3990" s="164">
        <f>IF(AND(E3980=0,E3976=0),0,E3980*E3976)</f>
        <v>3</v>
      </c>
      <c r="E3990" s="162">
        <f>IF(D3990=0,0,IF(D3990&lt;'Integration Inputs'!$D$80,'Integration Inputs'!$C$91*SUM('Integration Inputs'!$C$67:$H$67),IF(D3990&lt;'Integration Inputs'!$F$80,'Integration Inputs'!$D$91*SUM('Integration Inputs'!$C$67:$H$67),'Integration Inputs'!$E$91*SUM('Integration Inputs'!$C$67:$H$67))))</f>
        <v>0</v>
      </c>
      <c r="F3990" s="162">
        <f>E3990*D3999*D4000</f>
        <v>0</v>
      </c>
    </row>
    <row r="3991" spans="3:6" x14ac:dyDescent="0.25">
      <c r="C3991" s="1" t="s">
        <v>30</v>
      </c>
      <c r="D3991" s="164">
        <f>IF(AND(E3975=0,E3978=0,E3979=0),0,E3979*((E3975+E3978)/2)*3)</f>
        <v>45</v>
      </c>
      <c r="E3991" s="162">
        <f>IF(D3991=0,0,IF(D3991&lt;'Integration Inputs'!$D$81,'Integration Inputs'!$C$91*SUM('Integration Inputs'!$C$68:$H$68),IF(D3991&lt;'Integration Inputs'!$F$81,'Integration Inputs'!$D$91*SUM('Integration Inputs'!$C$68:$H$68),'Integration Inputs'!$E$91*SUM('Integration Inputs'!$C$68:$H$68))))</f>
        <v>0</v>
      </c>
      <c r="F3991" s="162">
        <f>E3991*D3999*D4000</f>
        <v>0</v>
      </c>
    </row>
    <row r="3992" spans="3:6" x14ac:dyDescent="0.25">
      <c r="C3992" s="1" t="s">
        <v>31</v>
      </c>
      <c r="D3992" s="164">
        <f>IF(AND(E3978=0,E3981=0),0,E3981*E3978*3)</f>
        <v>15</v>
      </c>
      <c r="E3992" s="162">
        <f>IF(D3992=0,0,IF(D3992&lt;'Integration Inputs'!$D$82,'Integration Inputs'!$C$91*SUM('Integration Inputs'!$C$69:$H$69),IF(D3992&lt;'Integration Inputs'!$F$82,'Integration Inputs'!$D$91*SUM('Integration Inputs'!$C$69:$H$69),'Integration Inputs'!$E$91*SUM('Integration Inputs'!$C$69:$H$69))))</f>
        <v>0</v>
      </c>
      <c r="F3992" s="162">
        <f>E3992*D3999*D4000</f>
        <v>0</v>
      </c>
    </row>
    <row r="3993" spans="3:6" x14ac:dyDescent="0.25">
      <c r="C3993" s="39" t="s">
        <v>32</v>
      </c>
      <c r="D3993" s="168">
        <f>IF(AND(E3978=0,E3982=0),0,(E3982*E3978*5))</f>
        <v>25</v>
      </c>
      <c r="E3993" s="169">
        <f>IF(D3993=0,0,IF(D3993&lt;'Integration Inputs'!$D$83,'Integration Inputs'!$C$91*SUM('Integration Inputs'!$C$70:$H$70),IF(D3993&lt;'Integration Inputs'!$F$83,'Integration Inputs'!$D$91*SUM('Integration Inputs'!$C$70:$H$70),'Integration Inputs'!$E$91*SUM('Integration Inputs'!$C$70:$H$70))))</f>
        <v>0</v>
      </c>
      <c r="F3993" s="169">
        <f>E3993*D3999*D4000</f>
        <v>0</v>
      </c>
    </row>
    <row r="3994" spans="3:6" x14ac:dyDescent="0.25">
      <c r="C3994" s="1" t="s">
        <v>40</v>
      </c>
      <c r="D3994" s="164">
        <f>SUM(D3986:D3987)</f>
        <v>36</v>
      </c>
      <c r="E3994" s="162">
        <f>SUM(E3986:E3987)</f>
        <v>15.942614266471008</v>
      </c>
      <c r="F3994" s="162">
        <f>SUM(F3986:F3987)</f>
        <v>0</v>
      </c>
    </row>
    <row r="3995" spans="3:6" x14ac:dyDescent="0.25">
      <c r="C3995" s="1" t="s">
        <v>41</v>
      </c>
      <c r="D3995" s="164">
        <f>SUM(D3988:D3989)</f>
        <v>7</v>
      </c>
      <c r="E3995" s="162">
        <f>SUM(E3988:E3989)</f>
        <v>1.824636125518966</v>
      </c>
      <c r="F3995" s="162">
        <f>SUM(F3988:F3989)</f>
        <v>0</v>
      </c>
    </row>
    <row r="3996" spans="3:6" x14ac:dyDescent="0.25">
      <c r="C3996" s="39" t="s">
        <v>42</v>
      </c>
      <c r="D3996" s="168">
        <f>SUM(D3990:D3993)</f>
        <v>88</v>
      </c>
      <c r="E3996" s="169">
        <f>SUM(E3990:E3993)</f>
        <v>0</v>
      </c>
      <c r="F3996" s="169">
        <f>SUM(F3990:F3993)</f>
        <v>0</v>
      </c>
    </row>
    <row r="3997" spans="3:6" x14ac:dyDescent="0.25">
      <c r="D3997" s="164"/>
      <c r="E3997" s="162">
        <f>SUM(E3986:E3993)</f>
        <v>17.767250391989972</v>
      </c>
      <c r="F3997" s="162">
        <f>SUM(F3986:F3993)</f>
        <v>0</v>
      </c>
    </row>
    <row r="3998" spans="3:6" ht="15.6" x14ac:dyDescent="0.3">
      <c r="C3998" s="171" t="s">
        <v>43</v>
      </c>
      <c r="D3998" s="172">
        <f>(AVERAGE(E3971:E3974)*((E3970*5)+(E3970*E3978))+((AVERAGE(E3971:E3974)*((E3975+E3978)/2)*E3969)+(E3977))+((E3980*E3976)+(E3979*((E3975+E3978)/2)*3)+(E3981*E3978*3)+(E3982*E3978*5)))/3</f>
        <v>43.666666666666664</v>
      </c>
    </row>
    <row r="3999" spans="3:6" ht="14.4" x14ac:dyDescent="0.3">
      <c r="C3999" s="21" t="s">
        <v>228</v>
      </c>
      <c r="D3999" s="179"/>
    </row>
    <row r="4000" spans="3:6" x14ac:dyDescent="0.25">
      <c r="C4000" s="21" t="s">
        <v>229</v>
      </c>
      <c r="D4000" s="185"/>
    </row>
    <row r="4001" spans="2:7" ht="15.6" x14ac:dyDescent="0.3">
      <c r="C4001" s="171" t="s">
        <v>230</v>
      </c>
      <c r="D4001" s="172">
        <f>D3998*D3999*D4000</f>
        <v>0</v>
      </c>
      <c r="E4001" s="176">
        <f>SUM(F3986:F3993)</f>
        <v>0</v>
      </c>
      <c r="F4001" s="25" t="s">
        <v>231</v>
      </c>
    </row>
    <row r="4003" spans="2:7" x14ac:dyDescent="0.25">
      <c r="B4003" s="1" t="str">
        <f>LEFT(B3966,3)+1&amp;")."</f>
        <v>109).</v>
      </c>
      <c r="C4003" s="149"/>
      <c r="D4003" s="149"/>
      <c r="E4003" s="149"/>
      <c r="F4003" s="149"/>
      <c r="G4003" s="149"/>
    </row>
    <row r="4004" spans="2:7" x14ac:dyDescent="0.25">
      <c r="C4004" s="152" t="s">
        <v>164</v>
      </c>
      <c r="D4004" s="152"/>
      <c r="E4004" s="153"/>
      <c r="F4004" s="153"/>
      <c r="G4004" s="153"/>
    </row>
    <row r="4005" spans="2:7" ht="17.399999999999999" x14ac:dyDescent="0.3">
      <c r="C4005" s="26" t="s">
        <v>170</v>
      </c>
      <c r="D4005" s="156" t="s">
        <v>481</v>
      </c>
      <c r="E4005" s="187" t="s">
        <v>482</v>
      </c>
    </row>
    <row r="4006" spans="2:7" x14ac:dyDescent="0.25">
      <c r="C4006" s="21" t="s">
        <v>174</v>
      </c>
      <c r="D4006" s="59" t="s">
        <v>168</v>
      </c>
      <c r="E4006" s="1">
        <f>IF(D4006=$I$8,$J$8,IF(D4006=$I$9,$J$9,IF(D4006=$I$10,$J$10,0)))</f>
        <v>1</v>
      </c>
    </row>
    <row r="4007" spans="2:7" x14ac:dyDescent="0.25">
      <c r="C4007" s="21" t="s">
        <v>177</v>
      </c>
      <c r="D4007" s="59" t="s">
        <v>187</v>
      </c>
      <c r="E4007" s="1">
        <f>IF(D4007=$I$13,$J$13,IF(D4007=$I$14,$J$14,IF(D4007=$I$15,$J$15,0)))</f>
        <v>3</v>
      </c>
    </row>
    <row r="4008" spans="2:7" x14ac:dyDescent="0.25">
      <c r="C4008" s="21" t="s">
        <v>179</v>
      </c>
      <c r="D4008" s="59" t="s">
        <v>180</v>
      </c>
      <c r="E4008" s="1">
        <f>IF(D4008=$I$18,$J$18,IF(D4008=$I$19,$J$19,IF(D4008=$I$20,$J$20,0)))</f>
        <v>1</v>
      </c>
    </row>
    <row r="4009" spans="2:7" x14ac:dyDescent="0.25">
      <c r="C4009" s="21" t="s">
        <v>183</v>
      </c>
      <c r="D4009" s="59" t="s">
        <v>180</v>
      </c>
      <c r="E4009" s="1">
        <f>IF(D4009=$I$18,$J$18,IF(D4009=$I$19,$J$19,IF(D4009=$I$20,$J$20,0)))</f>
        <v>1</v>
      </c>
    </row>
    <row r="4010" spans="2:7" x14ac:dyDescent="0.25">
      <c r="C4010" s="21" t="s">
        <v>185</v>
      </c>
      <c r="D4010" s="59" t="s">
        <v>186</v>
      </c>
      <c r="E4010" s="1">
        <f>IF(D4010=$I$18,$J$18,IF(D4010=$I$19,$J$19,IF(D4010=$I$20,$J$20,0)))</f>
        <v>3</v>
      </c>
    </row>
    <row r="4011" spans="2:7" x14ac:dyDescent="0.25">
      <c r="C4011" s="21" t="s">
        <v>189</v>
      </c>
      <c r="D4011" s="59" t="s">
        <v>204</v>
      </c>
      <c r="E4011" s="1">
        <f>IF(D4011=$I$18,$J$18,IF(D4011=$I$19,$J$19,IF(D4011=$I$20,$J$20,0)))</f>
        <v>5</v>
      </c>
    </row>
    <row r="4012" spans="2:7" x14ac:dyDescent="0.25">
      <c r="C4012" s="21" t="s">
        <v>192</v>
      </c>
      <c r="D4012" s="59" t="s">
        <v>224</v>
      </c>
      <c r="E4012" s="1">
        <f>IF(D4012=$I$30,$J$30,IF(D4012=$I$31,$J$31,IF(D4012=$I$32,$J$32,0)))</f>
        <v>3</v>
      </c>
    </row>
    <row r="4013" spans="2:7" x14ac:dyDescent="0.25">
      <c r="C4013" s="21" t="s">
        <v>194</v>
      </c>
      <c r="D4013" s="59" t="s">
        <v>195</v>
      </c>
      <c r="E4013" s="1">
        <f>IF(D4013=$L$30,$M$30,IF(D4013=$L$31,$M$31,IF(D4013=$L$32,$M$32,0)))</f>
        <v>1</v>
      </c>
    </row>
    <row r="4014" spans="2:7" x14ac:dyDescent="0.25">
      <c r="C4014" s="21" t="s">
        <v>198</v>
      </c>
      <c r="D4014" s="59" t="s">
        <v>195</v>
      </c>
      <c r="E4014" s="1">
        <f>IF(D4014=$L$30,$M$30,IF(D4014=$L$31,$M$31,IF(D4014=$L$32,$M$32,0)))</f>
        <v>1</v>
      </c>
      <c r="F4014" s="1" t="s">
        <v>480</v>
      </c>
    </row>
    <row r="4015" spans="2:7" x14ac:dyDescent="0.25">
      <c r="C4015" s="21" t="s">
        <v>200</v>
      </c>
      <c r="D4015" s="59" t="s">
        <v>214</v>
      </c>
      <c r="E4015" s="1">
        <f>IF(D4015=$I$23,$J$23,IF(D4015=$I$24,$J$24,IF(D4015=$I$25,$J$25,IF(D4015=$I$26,$J$26,IF(D4015=$I$27,$J$27,0)))))</f>
        <v>3</v>
      </c>
      <c r="F4015" s="1" t="s">
        <v>483</v>
      </c>
    </row>
    <row r="4016" spans="2:7" x14ac:dyDescent="0.25">
      <c r="C4016" s="21" t="s">
        <v>203</v>
      </c>
      <c r="D4016" s="59" t="s">
        <v>184</v>
      </c>
      <c r="E4016" s="1">
        <f>IF(D4016=$L$13,$M$13,IF(D4016=$L$14,$M$14,IF(D4016=$L$15,$M$15,0)))</f>
        <v>1</v>
      </c>
    </row>
    <row r="4017" spans="3:6" x14ac:dyDescent="0.25">
      <c r="C4017" s="21" t="s">
        <v>206</v>
      </c>
      <c r="D4017" s="59" t="s">
        <v>173</v>
      </c>
      <c r="E4017" s="1">
        <f>IF(D4017=$L$8,$M$8,IF(D4017=$L$9,$M$9,IF(D4017=$L$10,$M$10,0)))</f>
        <v>3</v>
      </c>
    </row>
    <row r="4018" spans="3:6" x14ac:dyDescent="0.25">
      <c r="C4018" s="21" t="s">
        <v>207</v>
      </c>
      <c r="D4018" s="59" t="s">
        <v>199</v>
      </c>
      <c r="E4018" s="1">
        <f>IF(D4018=$L$18,$M$18,IF(D4018=$L$19,$M$19,IF(D4018=$L$20,$M$20,0)))</f>
        <v>1</v>
      </c>
      <c r="F4018" s="122" t="s">
        <v>484</v>
      </c>
    </row>
    <row r="4019" spans="3:6" x14ac:dyDescent="0.25">
      <c r="C4019" s="21" t="s">
        <v>210</v>
      </c>
      <c r="D4019" s="59" t="s">
        <v>213</v>
      </c>
      <c r="E4019" s="1">
        <f>IF(D4019=$L$23,$M$23,IF(D4019=$L$24,$M$24,IF(D4019=$L$25,$M$25,0)))</f>
        <v>1</v>
      </c>
      <c r="F4019" s="1" t="s">
        <v>330</v>
      </c>
    </row>
    <row r="4022" spans="3:6" x14ac:dyDescent="0.25">
      <c r="E4022" s="39" t="s">
        <v>217</v>
      </c>
      <c r="F4022" s="1" t="s">
        <v>218</v>
      </c>
    </row>
    <row r="4023" spans="3:6" x14ac:dyDescent="0.25">
      <c r="C4023" s="26" t="s">
        <v>25</v>
      </c>
      <c r="D4023" s="161">
        <f>IF(AND(E4007=0,E4008=0,E4009=0,E4010=0,E4011=0),0,E4007*5*(AVERAGE(E4008:E4011)))</f>
        <v>37.5</v>
      </c>
      <c r="E4023" s="162">
        <f>IF(D4023=0,0,IF(D4023&lt;'Integration Inputs'!$D$76,'Integration Inputs'!$C$91*SUM('Integration Inputs'!$C$63:$H$63),IF(D4023&lt;'Integration Inputs'!$F$76,'Integration Inputs'!$D$91*SUM('Integration Inputs'!$C$63:$H$63),'Integration Inputs'!$E$91*SUM('Integration Inputs'!C$63:H$63))))</f>
        <v>12.651149969844976</v>
      </c>
      <c r="F4023" s="163">
        <f>E4023*D4036*D4037</f>
        <v>0</v>
      </c>
    </row>
    <row r="4024" spans="3:6" x14ac:dyDescent="0.25">
      <c r="C4024" s="1" t="s">
        <v>26</v>
      </c>
      <c r="D4024" s="164">
        <f>IF(AND(E4007=0,E4008=0,E4015=0),0,E4007*E4015*(AVERAGE(E4008:E4011)))</f>
        <v>22.5</v>
      </c>
      <c r="E4024" s="162">
        <f>IF(D4024=0,0,IF(D4024&lt;'Integration Inputs'!$D$77,'Integration Inputs'!$C$91*SUM('Integration Inputs'!$C$64:$H$64),IF(D4024&lt;'Integration Inputs'!$F$77,'Integration Inputs'!$D$91*SUM('Integration Inputs'!$C$64:$H$64),'Integration Inputs'!$E$91*SUM('Integration Inputs'!$C$64:$H$64))))</f>
        <v>3.2914642966260312</v>
      </c>
      <c r="F4024" s="162">
        <f>E4024*D4036*D4037</f>
        <v>0</v>
      </c>
    </row>
    <row r="4025" spans="3:6" x14ac:dyDescent="0.25">
      <c r="C4025" s="1" t="s">
        <v>27</v>
      </c>
      <c r="D4025" s="164">
        <f>IF(AND(E4006=0,E4008=0,E4009=0,E4010=0,E4011=0,E4012=0,,E4015=0),0,(AVERAGE(E4008:E4011)*((E4012+E4015)/2)*E4006))</f>
        <v>7.5</v>
      </c>
      <c r="E4025" s="162">
        <f>IF(D4025=0,0,IF(D4025&lt;'Integration Inputs'!$D$78,'Integration Inputs'!$C$91*SUM('Integration Inputs'!$C$65:$H$65),IF(D4025&lt;'Integration Inputs'!$F$78,'Integration Inputs'!$D$91*SUM('Integration Inputs'!$C$65:$H$65),'Integration Inputs'!$E$91*SUM('Integration Inputs'!$C$65:$H$65))))</f>
        <v>0.85186978454503848</v>
      </c>
      <c r="F4025" s="162">
        <f>E4025*D4036*D4037</f>
        <v>0</v>
      </c>
    </row>
    <row r="4026" spans="3:6" x14ac:dyDescent="0.25">
      <c r="C4026" s="1" t="s">
        <v>28</v>
      </c>
      <c r="D4026" s="164">
        <f>IF(E4014=0,0,E4014)</f>
        <v>1</v>
      </c>
      <c r="E4026" s="162">
        <f>IF(D4026=0,0,IF(D4026&lt;'Integration Inputs'!$D$79,'Integration Inputs'!$C$91*SUM('Integration Inputs'!$C$66:$H$66),IF(D4026&lt;'Integration Inputs'!$F$79,'Integration Inputs'!$D$91*SUM('Integration Inputs'!$C$66:$H$66),'Integration Inputs'!$E$91*SUM('Integration Inputs'!$C$66:$H$66))))</f>
        <v>0.97276634097392756</v>
      </c>
      <c r="F4026" s="162">
        <f>E4026*D4036*D4037</f>
        <v>0</v>
      </c>
    </row>
    <row r="4027" spans="3:6" x14ac:dyDescent="0.25">
      <c r="C4027" s="1" t="s">
        <v>29</v>
      </c>
      <c r="D4027" s="164">
        <f>IF(AND(E4017=0,E4013=0),0,E4017*E4013)</f>
        <v>3</v>
      </c>
      <c r="E4027" s="162">
        <f>IF(D4027=0,0,IF(D4027&lt;'Integration Inputs'!$D$80,'Integration Inputs'!$C$91*SUM('Integration Inputs'!$C$67:$H$67),IF(D4027&lt;'Integration Inputs'!$F$80,'Integration Inputs'!$D$91*SUM('Integration Inputs'!$C$67:$H$67),'Integration Inputs'!$E$91*SUM('Integration Inputs'!$C$67:$H$67))))</f>
        <v>0</v>
      </c>
      <c r="F4027" s="162">
        <f>E4027*D4036*D4037</f>
        <v>0</v>
      </c>
    </row>
    <row r="4028" spans="3:6" x14ac:dyDescent="0.25">
      <c r="C4028" s="1" t="s">
        <v>30</v>
      </c>
      <c r="D4028" s="164">
        <f>IF(AND(E4012=0,E4015=0,E4016=0),0,E4016*((E4012+E4015)/2)*3)</f>
        <v>9</v>
      </c>
      <c r="E4028" s="162">
        <f>IF(D4028=0,0,IF(D4028&lt;'Integration Inputs'!$D$81,'Integration Inputs'!$C$91*SUM('Integration Inputs'!$C$68:$H$68),IF(D4028&lt;'Integration Inputs'!$F$81,'Integration Inputs'!$D$91*SUM('Integration Inputs'!$C$68:$H$68),'Integration Inputs'!$E$91*SUM('Integration Inputs'!$C$68:$H$68))))</f>
        <v>0</v>
      </c>
      <c r="F4028" s="162">
        <f>E4028*D4036*D4037</f>
        <v>0</v>
      </c>
    </row>
    <row r="4029" spans="3:6" x14ac:dyDescent="0.25">
      <c r="C4029" s="1" t="s">
        <v>31</v>
      </c>
      <c r="D4029" s="164">
        <f>IF(AND(E4015=0,E4018=0),0,E4018*E4015*3)</f>
        <v>9</v>
      </c>
      <c r="E4029" s="162">
        <f>IF(D4029=0,0,IF(D4029&lt;'Integration Inputs'!$D$82,'Integration Inputs'!$C$91*SUM('Integration Inputs'!$C$69:$H$69),IF(D4029&lt;'Integration Inputs'!$F$82,'Integration Inputs'!$D$91*SUM('Integration Inputs'!$C$69:$H$69),'Integration Inputs'!$E$91*SUM('Integration Inputs'!$C$69:$H$69))))</f>
        <v>0</v>
      </c>
      <c r="F4029" s="162">
        <f>E4029*D4036*D4037</f>
        <v>0</v>
      </c>
    </row>
    <row r="4030" spans="3:6" x14ac:dyDescent="0.25">
      <c r="C4030" s="39" t="s">
        <v>32</v>
      </c>
      <c r="D4030" s="168">
        <f>IF(AND(E4015=0,E4019=0),0,(E4019*E4015*5))</f>
        <v>15</v>
      </c>
      <c r="E4030" s="169">
        <f>IF(D4030=0,0,IF(D4030&lt;'Integration Inputs'!$D$83,'Integration Inputs'!$C$91*SUM('Integration Inputs'!$C$70:$H$70),IF(D4030&lt;'Integration Inputs'!$F$83,'Integration Inputs'!$D$91*SUM('Integration Inputs'!$C$70:$H$70),'Integration Inputs'!$E$91*SUM('Integration Inputs'!$C$70:$H$70))))</f>
        <v>0</v>
      </c>
      <c r="F4030" s="169">
        <f>E4030*D4036*D4037</f>
        <v>0</v>
      </c>
    </row>
    <row r="4031" spans="3:6" x14ac:dyDescent="0.25">
      <c r="C4031" s="1" t="s">
        <v>40</v>
      </c>
      <c r="D4031" s="164">
        <f>SUM(D4023:D4024)</f>
        <v>60</v>
      </c>
      <c r="E4031" s="162">
        <f>SUM(E4023:E4024)</f>
        <v>15.942614266471008</v>
      </c>
      <c r="F4031" s="162">
        <f>SUM(F4023:F4024)</f>
        <v>0</v>
      </c>
    </row>
    <row r="4032" spans="3:6" x14ac:dyDescent="0.25">
      <c r="C4032" s="1" t="s">
        <v>41</v>
      </c>
      <c r="D4032" s="164">
        <f>SUM(D4025:D4026)</f>
        <v>8.5</v>
      </c>
      <c r="E4032" s="162">
        <f>SUM(E4025:E4026)</f>
        <v>1.824636125518966</v>
      </c>
      <c r="F4032" s="162">
        <f>SUM(F4025:F4026)</f>
        <v>0</v>
      </c>
    </row>
    <row r="4033" spans="2:7" x14ac:dyDescent="0.25">
      <c r="C4033" s="39" t="s">
        <v>42</v>
      </c>
      <c r="D4033" s="168">
        <f>SUM(D4027:D4030)</f>
        <v>36</v>
      </c>
      <c r="E4033" s="169">
        <f>SUM(E4027:E4030)</f>
        <v>0</v>
      </c>
      <c r="F4033" s="169">
        <f>SUM(F4027:F4030)</f>
        <v>0</v>
      </c>
    </row>
    <row r="4034" spans="2:7" x14ac:dyDescent="0.25">
      <c r="D4034" s="164"/>
      <c r="E4034" s="162">
        <f>SUM(E4023:E4030)</f>
        <v>17.767250391989972</v>
      </c>
      <c r="F4034" s="162">
        <f>SUM(F4023:F4030)</f>
        <v>0</v>
      </c>
    </row>
    <row r="4035" spans="2:7" ht="15.6" x14ac:dyDescent="0.3">
      <c r="C4035" s="171" t="s">
        <v>43</v>
      </c>
      <c r="D4035" s="172">
        <f>(AVERAGE(E4008:E4011)*((E4007*5)+(E4007*E4015))+((AVERAGE(E4008:E4011)*((E4012+E4015)/2)*E4006)+(E4014))+((E4017*E4013)+(E4016*((E4012+E4015)/2)*3)+(E4018*E4015*3)+(E4019*E4015*5)))/3</f>
        <v>34.833333333333336</v>
      </c>
    </row>
    <row r="4036" spans="2:7" ht="14.4" x14ac:dyDescent="0.3">
      <c r="C4036" s="21" t="s">
        <v>228</v>
      </c>
      <c r="D4036" s="179"/>
    </row>
    <row r="4037" spans="2:7" x14ac:dyDescent="0.25">
      <c r="C4037" s="21" t="s">
        <v>229</v>
      </c>
      <c r="D4037" s="185"/>
    </row>
    <row r="4038" spans="2:7" ht="15.6" x14ac:dyDescent="0.3">
      <c r="C4038" s="171" t="s">
        <v>230</v>
      </c>
      <c r="D4038" s="172">
        <f>D4035*D4036*D4037</f>
        <v>0</v>
      </c>
      <c r="E4038" s="176">
        <f>SUM(F4023:F4030)</f>
        <v>0</v>
      </c>
      <c r="F4038" s="25" t="s">
        <v>231</v>
      </c>
    </row>
    <row r="4040" spans="2:7" x14ac:dyDescent="0.25">
      <c r="B4040" s="1" t="str">
        <f>LEFT(B4003,3)+1&amp;")."</f>
        <v>110).</v>
      </c>
      <c r="C4040" s="149"/>
      <c r="D4040" s="149"/>
      <c r="E4040" s="149"/>
      <c r="F4040" s="149"/>
      <c r="G4040" s="149"/>
    </row>
    <row r="4041" spans="2:7" x14ac:dyDescent="0.25">
      <c r="C4041" s="152" t="s">
        <v>164</v>
      </c>
      <c r="D4041" s="152"/>
      <c r="E4041" s="153"/>
      <c r="F4041" s="153"/>
      <c r="G4041" s="153"/>
    </row>
    <row r="4042" spans="2:7" ht="17.399999999999999" x14ac:dyDescent="0.3">
      <c r="C4042" s="26" t="s">
        <v>170</v>
      </c>
      <c r="D4042" s="188" t="s">
        <v>485</v>
      </c>
      <c r="E4042" s="157"/>
    </row>
    <row r="4043" spans="2:7" x14ac:dyDescent="0.25">
      <c r="C4043" s="21" t="s">
        <v>174</v>
      </c>
      <c r="D4043" s="59" t="s">
        <v>168</v>
      </c>
      <c r="E4043" s="1">
        <f>IF(D4043=$I$8,$J$8,IF(D4043=$I$9,$J$9,IF(D4043=$I$10,$J$10,0)))</f>
        <v>1</v>
      </c>
    </row>
    <row r="4044" spans="2:7" x14ac:dyDescent="0.25">
      <c r="C4044" s="21" t="s">
        <v>177</v>
      </c>
      <c r="D4044" s="59" t="s">
        <v>178</v>
      </c>
      <c r="E4044" s="1">
        <f>IF(D4044=$I$13,$J$13,IF(D4044=$I$14,$J$14,IF(D4044=$I$15,$J$15,0)))</f>
        <v>1</v>
      </c>
    </row>
    <row r="4045" spans="2:7" x14ac:dyDescent="0.25">
      <c r="C4045" s="21" t="s">
        <v>179</v>
      </c>
      <c r="D4045" s="59" t="s">
        <v>186</v>
      </c>
      <c r="E4045" s="1">
        <f>IF(D4045=$I$18,$J$18,IF(D4045=$I$19,$J$19,IF(D4045=$I$20,$J$20,0)))</f>
        <v>3</v>
      </c>
    </row>
    <row r="4046" spans="2:7" x14ac:dyDescent="0.25">
      <c r="C4046" s="21" t="s">
        <v>183</v>
      </c>
      <c r="D4046" s="59" t="s">
        <v>186</v>
      </c>
      <c r="E4046" s="1">
        <f>IF(D4046=$I$18,$J$18,IF(D4046=$I$19,$J$19,IF(D4046=$I$20,$J$20,0)))</f>
        <v>3</v>
      </c>
    </row>
    <row r="4047" spans="2:7" x14ac:dyDescent="0.25">
      <c r="C4047" s="21" t="s">
        <v>185</v>
      </c>
      <c r="D4047" s="59" t="s">
        <v>180</v>
      </c>
      <c r="E4047" s="1">
        <f>IF(D4047=$I$18,$J$18,IF(D4047=$I$19,$J$19,IF(D4047=$I$20,$J$20,0)))</f>
        <v>1</v>
      </c>
    </row>
    <row r="4048" spans="2:7" x14ac:dyDescent="0.25">
      <c r="C4048" s="21" t="s">
        <v>189</v>
      </c>
      <c r="D4048" s="59" t="s">
        <v>180</v>
      </c>
      <c r="E4048" s="1">
        <f>IF(D4048=$I$18,$J$18,IF(D4048=$I$19,$J$19,IF(D4048=$I$20,$J$20,0)))</f>
        <v>1</v>
      </c>
    </row>
    <row r="4049" spans="3:6" x14ac:dyDescent="0.25">
      <c r="C4049" s="21" t="s">
        <v>192</v>
      </c>
      <c r="D4049" s="59" t="s">
        <v>193</v>
      </c>
      <c r="E4049" s="1">
        <f>IF(D4049=$I$30,$J$30,IF(D4049=$I$31,$J$31,IF(D4049=$I$32,$J$32,0)))</f>
        <v>1</v>
      </c>
    </row>
    <row r="4050" spans="3:6" x14ac:dyDescent="0.25">
      <c r="C4050" s="21" t="s">
        <v>194</v>
      </c>
      <c r="D4050" s="59" t="s">
        <v>195</v>
      </c>
      <c r="E4050" s="1">
        <f>IF(D4050=$L$30,$M$30,IF(D4050=$L$31,$M$31,IF(D4050=$L$32,$M$32,0)))</f>
        <v>1</v>
      </c>
    </row>
    <row r="4051" spans="3:6" x14ac:dyDescent="0.25">
      <c r="C4051" s="21" t="s">
        <v>198</v>
      </c>
      <c r="D4051" s="59" t="s">
        <v>195</v>
      </c>
      <c r="E4051" s="1">
        <f>IF(D4051=$L$30,$M$30,IF(D4051=$L$31,$M$31,IF(D4051=$L$32,$M$32,0)))</f>
        <v>1</v>
      </c>
    </row>
    <row r="4052" spans="3:6" x14ac:dyDescent="0.25">
      <c r="C4052" s="21" t="s">
        <v>200</v>
      </c>
      <c r="D4052" s="59" t="s">
        <v>201</v>
      </c>
      <c r="E4052" s="1">
        <f>IF(D4052=$I$23,$J$23,IF(D4052=$I$24,$J$24,IF(D4052=$I$25,$J$25,IF(D4052=$I$26,$J$26,IF(D4052=$I$27,$J$27,0)))))</f>
        <v>1</v>
      </c>
    </row>
    <row r="4053" spans="3:6" x14ac:dyDescent="0.25">
      <c r="C4053" s="21" t="s">
        <v>203</v>
      </c>
      <c r="D4053" s="59" t="s">
        <v>184</v>
      </c>
      <c r="E4053" s="1">
        <f>IF(D4053=$L$13,$M$13,IF(D4053=$L$14,$M$14,IF(D4053=$L$15,$M$15,0)))</f>
        <v>1</v>
      </c>
    </row>
    <row r="4054" spans="3:6" x14ac:dyDescent="0.25">
      <c r="C4054" s="21" t="s">
        <v>206</v>
      </c>
      <c r="D4054" s="59" t="s">
        <v>176</v>
      </c>
      <c r="E4054" s="1">
        <f>IF(D4054=$L$8,$M$8,IF(D4054=$L$9,$M$9,IF(D4054=$L$10,$M$10,0)))</f>
        <v>5</v>
      </c>
    </row>
    <row r="4055" spans="3:6" x14ac:dyDescent="0.25">
      <c r="C4055" s="21" t="s">
        <v>207</v>
      </c>
      <c r="D4055" s="59" t="s">
        <v>205</v>
      </c>
      <c r="E4055" s="1">
        <f>IF(D4055=$L$18,$M$18,IF(D4055=$L$19,$M$19,IF(D4055=$L$20,$M$20,0)))</f>
        <v>5</v>
      </c>
    </row>
    <row r="4056" spans="3:6" x14ac:dyDescent="0.25">
      <c r="C4056" s="21" t="s">
        <v>210</v>
      </c>
      <c r="D4056" s="59" t="s">
        <v>211</v>
      </c>
      <c r="E4056" s="1">
        <f>IF(D4056=$L$23,$M$23,IF(D4056=$L$24,$M$24,IF(D4056=$L$25,$M$25,0)))</f>
        <v>3</v>
      </c>
      <c r="F4056" s="1" t="s">
        <v>486</v>
      </c>
    </row>
    <row r="4059" spans="3:6" x14ac:dyDescent="0.25">
      <c r="E4059" s="39" t="s">
        <v>217</v>
      </c>
      <c r="F4059" s="1" t="s">
        <v>218</v>
      </c>
    </row>
    <row r="4060" spans="3:6" x14ac:dyDescent="0.25">
      <c r="C4060" s="26" t="s">
        <v>25</v>
      </c>
      <c r="D4060" s="161">
        <f>IF(AND(E4044=0,E4045=0,E4046=0,E4047=0,E4048=0),0,E4044*5*(AVERAGE(E4045:E4048)))</f>
        <v>10</v>
      </c>
      <c r="E4060" s="162">
        <f>IF(D4060=0,0,IF(D4060&lt;'Integration Inputs'!$D$76,'Integration Inputs'!$C$91*SUM('Integration Inputs'!$C$63:$H$63),IF(D4060&lt;'Integration Inputs'!$F$76,'Integration Inputs'!$D$91*SUM('Integration Inputs'!$C$63:$H$63),'Integration Inputs'!$E$91*SUM('Integration Inputs'!C$63:H$63))))</f>
        <v>12.651149969844976</v>
      </c>
      <c r="F4060" s="163">
        <f>E4060*D4073*D4074</f>
        <v>0</v>
      </c>
    </row>
    <row r="4061" spans="3:6" x14ac:dyDescent="0.25">
      <c r="C4061" s="1" t="s">
        <v>26</v>
      </c>
      <c r="D4061" s="164">
        <f>IF(AND(E4044=0,E4045=0,E4052=0),0,E4044*E4052*(AVERAGE(E4045:E4048)))</f>
        <v>2</v>
      </c>
      <c r="E4061" s="162">
        <f>IF(D4061=0,0,IF(D4061&lt;'Integration Inputs'!$D$77,'Integration Inputs'!$C$91*SUM('Integration Inputs'!$C$64:$H$64),IF(D4061&lt;'Integration Inputs'!$F$77,'Integration Inputs'!$D$91*SUM('Integration Inputs'!$C$64:$H$64),'Integration Inputs'!$E$91*SUM('Integration Inputs'!$C$64:$H$64))))</f>
        <v>3.2914642966260312</v>
      </c>
      <c r="F4061" s="162">
        <f>E4061*D4073*D4074</f>
        <v>0</v>
      </c>
    </row>
    <row r="4062" spans="3:6" x14ac:dyDescent="0.25">
      <c r="C4062" s="1" t="s">
        <v>27</v>
      </c>
      <c r="D4062" s="164">
        <f>IF(AND(E4043=0,E4045=0,E4046=0,E4047=0,E4048=0,E4049=0,,E4052=0),0,(AVERAGE(E4045:E4048)*((E4049+E4052)/2)*E4043))</f>
        <v>2</v>
      </c>
      <c r="E4062" s="162">
        <f>IF(D4062=0,0,IF(D4062&lt;'Integration Inputs'!$D$78,'Integration Inputs'!$C$91*SUM('Integration Inputs'!$C$65:$H$65),IF(D4062&lt;'Integration Inputs'!$F$78,'Integration Inputs'!$D$91*SUM('Integration Inputs'!$C$65:$H$65),'Integration Inputs'!$E$91*SUM('Integration Inputs'!$C$65:$H$65))))</f>
        <v>0.85186978454503848</v>
      </c>
      <c r="F4062" s="162">
        <f>E4062*D4073*D4074</f>
        <v>0</v>
      </c>
    </row>
    <row r="4063" spans="3:6" x14ac:dyDescent="0.25">
      <c r="C4063" s="1" t="s">
        <v>28</v>
      </c>
      <c r="D4063" s="164">
        <f>IF(E4051=0,0,E4051)</f>
        <v>1</v>
      </c>
      <c r="E4063" s="162">
        <f>IF(D4063=0,0,IF(D4063&lt;'Integration Inputs'!$D$79,'Integration Inputs'!$C$91*SUM('Integration Inputs'!$C$66:$H$66),IF(D4063&lt;'Integration Inputs'!$F$79,'Integration Inputs'!$D$91*SUM('Integration Inputs'!$C$66:$H$66),'Integration Inputs'!$E$91*SUM('Integration Inputs'!$C$66:$H$66))))</f>
        <v>0.97276634097392756</v>
      </c>
      <c r="F4063" s="162">
        <f>E4063*D4073*D4074</f>
        <v>0</v>
      </c>
    </row>
    <row r="4064" spans="3:6" x14ac:dyDescent="0.25">
      <c r="C4064" s="1" t="s">
        <v>29</v>
      </c>
      <c r="D4064" s="164">
        <f>IF(AND(E4054=0,E4050=0),0,E4054*E4050)</f>
        <v>5</v>
      </c>
      <c r="E4064" s="162">
        <f>IF(D4064=0,0,IF(D4064&lt;'Integration Inputs'!$D$80,'Integration Inputs'!$C$91*SUM('Integration Inputs'!$C$67:$H$67),IF(D4064&lt;'Integration Inputs'!$F$80,'Integration Inputs'!$D$91*SUM('Integration Inputs'!$C$67:$H$67),'Integration Inputs'!$E$91*SUM('Integration Inputs'!$C$67:$H$67))))</f>
        <v>0</v>
      </c>
      <c r="F4064" s="162">
        <f>E4064*D4073*D4074</f>
        <v>0</v>
      </c>
    </row>
    <row r="4065" spans="2:7" x14ac:dyDescent="0.25">
      <c r="C4065" s="1" t="s">
        <v>30</v>
      </c>
      <c r="D4065" s="164">
        <f>IF(AND(E4049=0,E4052=0,E4053=0),0,E4053*((E4049+E4052)/2)*3)</f>
        <v>3</v>
      </c>
      <c r="E4065" s="162">
        <f>IF(D4065=0,0,IF(D4065&lt;'Integration Inputs'!$D$81,'Integration Inputs'!$C$91*SUM('Integration Inputs'!$C$68:$H$68),IF(D4065&lt;'Integration Inputs'!$F$81,'Integration Inputs'!$D$91*SUM('Integration Inputs'!$C$68:$H$68),'Integration Inputs'!$E$91*SUM('Integration Inputs'!$C$68:$H$68))))</f>
        <v>0</v>
      </c>
      <c r="F4065" s="162">
        <f>E4065*D4073*D4074</f>
        <v>0</v>
      </c>
    </row>
    <row r="4066" spans="2:7" x14ac:dyDescent="0.25">
      <c r="C4066" s="1" t="s">
        <v>31</v>
      </c>
      <c r="D4066" s="164">
        <f>IF(AND(E4052=0,E4055=0),0,E4055*E4052*3)</f>
        <v>15</v>
      </c>
      <c r="E4066" s="162">
        <f>IF(D4066=0,0,IF(D4066&lt;'Integration Inputs'!$D$82,'Integration Inputs'!$C$91*SUM('Integration Inputs'!$C$69:$H$69),IF(D4066&lt;'Integration Inputs'!$F$82,'Integration Inputs'!$D$91*SUM('Integration Inputs'!$C$69:$H$69),'Integration Inputs'!$E$91*SUM('Integration Inputs'!$C$69:$H$69))))</f>
        <v>0</v>
      </c>
      <c r="F4066" s="162">
        <f>E4066*D4073*D4074</f>
        <v>0</v>
      </c>
    </row>
    <row r="4067" spans="2:7" x14ac:dyDescent="0.25">
      <c r="C4067" s="39" t="s">
        <v>32</v>
      </c>
      <c r="D4067" s="168">
        <f>IF(AND(E4052=0,E4056=0),0,(E4056*E4052*5))</f>
        <v>15</v>
      </c>
      <c r="E4067" s="169">
        <f>IF(D4067=0,0,IF(D4067&lt;'Integration Inputs'!$D$83,'Integration Inputs'!$C$91*SUM('Integration Inputs'!$C$70:$H$70),IF(D4067&lt;'Integration Inputs'!$F$83,'Integration Inputs'!$D$91*SUM('Integration Inputs'!$C$70:$H$70),'Integration Inputs'!$E$91*SUM('Integration Inputs'!$C$70:$H$70))))</f>
        <v>0</v>
      </c>
      <c r="F4067" s="169">
        <f>E4067*D4073*D4074</f>
        <v>0</v>
      </c>
    </row>
    <row r="4068" spans="2:7" x14ac:dyDescent="0.25">
      <c r="C4068" s="1" t="s">
        <v>40</v>
      </c>
      <c r="D4068" s="164">
        <f>SUM(D4060:D4061)</f>
        <v>12</v>
      </c>
      <c r="E4068" s="162">
        <f>SUM(E4060:E4061)</f>
        <v>15.942614266471008</v>
      </c>
      <c r="F4068" s="162">
        <f>SUM(F4060:F4061)</f>
        <v>0</v>
      </c>
    </row>
    <row r="4069" spans="2:7" x14ac:dyDescent="0.25">
      <c r="C4069" s="1" t="s">
        <v>41</v>
      </c>
      <c r="D4069" s="164">
        <f>SUM(D4062:D4063)</f>
        <v>3</v>
      </c>
      <c r="E4069" s="162">
        <f>SUM(E4062:E4063)</f>
        <v>1.824636125518966</v>
      </c>
      <c r="F4069" s="162">
        <f>SUM(F4062:F4063)</f>
        <v>0</v>
      </c>
    </row>
    <row r="4070" spans="2:7" x14ac:dyDescent="0.25">
      <c r="C4070" s="39" t="s">
        <v>42</v>
      </c>
      <c r="D4070" s="168">
        <f>SUM(D4064:D4067)</f>
        <v>38</v>
      </c>
      <c r="E4070" s="169">
        <f>SUM(E4064:E4067)</f>
        <v>0</v>
      </c>
      <c r="F4070" s="169">
        <f>SUM(F4064:F4067)</f>
        <v>0</v>
      </c>
    </row>
    <row r="4071" spans="2:7" x14ac:dyDescent="0.25">
      <c r="D4071" s="164"/>
      <c r="E4071" s="162">
        <f>SUM(E4060:E4067)</f>
        <v>17.767250391989972</v>
      </c>
      <c r="F4071" s="162">
        <f>SUM(F4060:F4067)</f>
        <v>0</v>
      </c>
    </row>
    <row r="4072" spans="2:7" ht="15.6" x14ac:dyDescent="0.3">
      <c r="C4072" s="171" t="s">
        <v>43</v>
      </c>
      <c r="D4072" s="172">
        <f>(AVERAGE(E4045:E4048)*((E4044*5)+(E4044*E4052))+((AVERAGE(E4045:E4048)*((E4049+E4052)/2)*E4043)+(E4051))+((E4054*E4050)+(E4053*((E4049+E4052)/2)*3)+(E4055*E4052*3)+(E4056*E4052*5)))/3</f>
        <v>17.666666666666668</v>
      </c>
    </row>
    <row r="4073" spans="2:7" ht="14.4" x14ac:dyDescent="0.3">
      <c r="C4073" s="21" t="s">
        <v>228</v>
      </c>
      <c r="D4073" s="179"/>
    </row>
    <row r="4074" spans="2:7" x14ac:dyDescent="0.25">
      <c r="C4074" s="21" t="s">
        <v>229</v>
      </c>
      <c r="D4074" s="185"/>
    </row>
    <row r="4075" spans="2:7" ht="15.6" x14ac:dyDescent="0.3">
      <c r="C4075" s="171" t="s">
        <v>230</v>
      </c>
      <c r="D4075" s="172">
        <f>D4072*D4073*D4074</f>
        <v>0</v>
      </c>
      <c r="E4075" s="176">
        <f>SUM(F4060:F4067)</f>
        <v>0</v>
      </c>
      <c r="F4075" s="25" t="s">
        <v>231</v>
      </c>
    </row>
    <row r="4077" spans="2:7" x14ac:dyDescent="0.25">
      <c r="B4077" s="1" t="str">
        <f>LEFT(B4040,3)+1&amp;")."</f>
        <v>111).</v>
      </c>
      <c r="C4077" s="149"/>
      <c r="D4077" s="149"/>
      <c r="E4077" s="149"/>
      <c r="F4077" s="149"/>
      <c r="G4077" s="149"/>
    </row>
    <row r="4078" spans="2:7" x14ac:dyDescent="0.25">
      <c r="C4078" s="152" t="s">
        <v>164</v>
      </c>
      <c r="D4078" s="152"/>
      <c r="E4078" s="153"/>
      <c r="F4078" s="153"/>
      <c r="G4078" s="153"/>
    </row>
    <row r="4079" spans="2:7" ht="17.399999999999999" x14ac:dyDescent="0.3">
      <c r="C4079" s="26" t="s">
        <v>170</v>
      </c>
      <c r="D4079" s="156" t="s">
        <v>487</v>
      </c>
      <c r="E4079" s="187" t="s">
        <v>488</v>
      </c>
    </row>
    <row r="4080" spans="2:7" x14ac:dyDescent="0.25">
      <c r="C4080" s="21" t="s">
        <v>174</v>
      </c>
      <c r="D4080" s="59" t="s">
        <v>168</v>
      </c>
      <c r="E4080" s="1">
        <f>IF(D4080=$I$8,$J$8,IF(D4080=$I$9,$J$9,IF(D4080=$I$10,$J$10,0)))</f>
        <v>1</v>
      </c>
    </row>
    <row r="4081" spans="3:6" x14ac:dyDescent="0.25">
      <c r="C4081" s="21" t="s">
        <v>177</v>
      </c>
      <c r="D4081" s="59" t="s">
        <v>178</v>
      </c>
      <c r="E4081" s="1">
        <f>IF(D4081=$I$13,$J$13,IF(D4081=$I$14,$J$14,IF(D4081=$I$15,$J$15,0)))</f>
        <v>1</v>
      </c>
    </row>
    <row r="4082" spans="3:6" x14ac:dyDescent="0.25">
      <c r="C4082" s="21" t="s">
        <v>179</v>
      </c>
      <c r="D4082" s="59" t="s">
        <v>180</v>
      </c>
      <c r="E4082" s="1">
        <f>IF(D4082=$I$18,$J$18,IF(D4082=$I$19,$J$19,IF(D4082=$I$20,$J$20,0)))</f>
        <v>1</v>
      </c>
    </row>
    <row r="4083" spans="3:6" x14ac:dyDescent="0.25">
      <c r="C4083" s="21" t="s">
        <v>183</v>
      </c>
      <c r="D4083" s="59" t="s">
        <v>180</v>
      </c>
      <c r="E4083" s="1">
        <f>IF(D4083=$I$18,$J$18,IF(D4083=$I$19,$J$19,IF(D4083=$I$20,$J$20,0)))</f>
        <v>1</v>
      </c>
    </row>
    <row r="4084" spans="3:6" x14ac:dyDescent="0.25">
      <c r="C4084" s="21" t="s">
        <v>185</v>
      </c>
      <c r="D4084" s="59" t="s">
        <v>180</v>
      </c>
      <c r="E4084" s="1">
        <f>IF(D4084=$I$18,$J$18,IF(D4084=$I$19,$J$19,IF(D4084=$I$20,$J$20,0)))</f>
        <v>1</v>
      </c>
    </row>
    <row r="4085" spans="3:6" x14ac:dyDescent="0.25">
      <c r="C4085" s="21" t="s">
        <v>189</v>
      </c>
      <c r="D4085" s="59" t="s">
        <v>180</v>
      </c>
      <c r="E4085" s="1">
        <f>IF(D4085=$I$18,$J$18,IF(D4085=$I$19,$J$19,IF(D4085=$I$20,$J$20,0)))</f>
        <v>1</v>
      </c>
    </row>
    <row r="4086" spans="3:6" x14ac:dyDescent="0.25">
      <c r="C4086" s="21" t="s">
        <v>192</v>
      </c>
      <c r="D4086" s="59" t="s">
        <v>193</v>
      </c>
      <c r="E4086" s="1">
        <f>IF(D4086=$I$30,$J$30,IF(D4086=$I$31,$J$31,IF(D4086=$I$32,$J$32,0)))</f>
        <v>1</v>
      </c>
    </row>
    <row r="4087" spans="3:6" x14ac:dyDescent="0.25">
      <c r="C4087" s="21" t="s">
        <v>194</v>
      </c>
      <c r="D4087" s="59" t="s">
        <v>195</v>
      </c>
      <c r="E4087" s="1">
        <f>IF(D4087=$L$30,$M$30,IF(D4087=$L$31,$M$31,IF(D4087=$L$32,$M$32,0)))</f>
        <v>1</v>
      </c>
      <c r="F4087" s="1" t="s">
        <v>338</v>
      </c>
    </row>
    <row r="4088" spans="3:6" x14ac:dyDescent="0.25">
      <c r="C4088" s="21" t="s">
        <v>198</v>
      </c>
      <c r="D4088" s="59" t="s">
        <v>195</v>
      </c>
      <c r="E4088" s="1">
        <f>IF(D4088=$L$30,$M$30,IF(D4088=$L$31,$M$31,IF(D4088=$L$32,$M$32,0)))</f>
        <v>1</v>
      </c>
      <c r="F4088" s="1" t="s">
        <v>393</v>
      </c>
    </row>
    <row r="4089" spans="3:6" x14ac:dyDescent="0.25">
      <c r="C4089" s="21" t="s">
        <v>200</v>
      </c>
      <c r="D4089" s="59" t="s">
        <v>201</v>
      </c>
      <c r="E4089" s="1">
        <f>IF(D4089=$I$23,$J$23,IF(D4089=$I$24,$J$24,IF(D4089=$I$25,$J$25,IF(D4089=$I$26,$J$26,IF(D4089=$I$27,$J$27,0)))))</f>
        <v>1</v>
      </c>
      <c r="F4089" s="1" t="s">
        <v>489</v>
      </c>
    </row>
    <row r="4090" spans="3:6" x14ac:dyDescent="0.25">
      <c r="C4090" s="21" t="s">
        <v>203</v>
      </c>
      <c r="D4090" s="59" t="s">
        <v>184</v>
      </c>
      <c r="E4090" s="1">
        <f>IF(D4090=$L$13,$M$13,IF(D4090=$L$14,$M$14,IF(D4090=$L$15,$M$15,0)))</f>
        <v>1</v>
      </c>
    </row>
    <row r="4091" spans="3:6" x14ac:dyDescent="0.25">
      <c r="C4091" s="21" t="s">
        <v>206</v>
      </c>
      <c r="D4091" s="59" t="s">
        <v>169</v>
      </c>
      <c r="E4091" s="1">
        <f>IF(D4091=$L$8,$M$8,IF(D4091=$L$9,$M$9,IF(D4091=$L$10,$M$10,0)))</f>
        <v>1</v>
      </c>
    </row>
    <row r="4092" spans="3:6" x14ac:dyDescent="0.25">
      <c r="C4092" s="21" t="s">
        <v>207</v>
      </c>
      <c r="D4092" s="59" t="s">
        <v>199</v>
      </c>
      <c r="E4092" s="1">
        <f>IF(D4092=$L$18,$M$18,IF(D4092=$L$19,$M$19,IF(D4092=$L$20,$M$20,0)))</f>
        <v>1</v>
      </c>
    </row>
    <row r="4093" spans="3:6" x14ac:dyDescent="0.25">
      <c r="C4093" s="21" t="s">
        <v>210</v>
      </c>
      <c r="D4093" s="59" t="s">
        <v>213</v>
      </c>
      <c r="E4093" s="1">
        <f>IF(D4093=$L$23,$M$23,IF(D4093=$L$24,$M$24,IF(D4093=$L$25,$M$25,0)))</f>
        <v>1</v>
      </c>
    </row>
    <row r="4096" spans="3:6" x14ac:dyDescent="0.25">
      <c r="E4096" s="39" t="s">
        <v>217</v>
      </c>
      <c r="F4096" s="1" t="s">
        <v>218</v>
      </c>
    </row>
    <row r="4097" spans="3:6" x14ac:dyDescent="0.25">
      <c r="C4097" s="26" t="s">
        <v>25</v>
      </c>
      <c r="D4097" s="161">
        <f>IF(AND(E4081=0,E4082=0,E4083=0,E4084=0,E4085=0),0,E4081*5*(AVERAGE(E4082:E4085)))</f>
        <v>5</v>
      </c>
      <c r="E4097" s="162">
        <f>IF(D4097=0,0,IF(D4097&lt;'Integration Inputs'!$D$76,'Integration Inputs'!$C$91*SUM('Integration Inputs'!$C$63:$H$63),IF(D4097&lt;'Integration Inputs'!$F$76,'Integration Inputs'!$D$91*SUM('Integration Inputs'!$C$63:$H$63),'Integration Inputs'!$E$91*SUM('Integration Inputs'!C$63:H$63))))</f>
        <v>12.651149969844976</v>
      </c>
      <c r="F4097" s="163">
        <f>E4097*D4110*D4111</f>
        <v>0</v>
      </c>
    </row>
    <row r="4098" spans="3:6" x14ac:dyDescent="0.25">
      <c r="C4098" s="1" t="s">
        <v>26</v>
      </c>
      <c r="D4098" s="164">
        <f>IF(AND(E4081=0,E4082=0,E4089=0),0,E4081*E4089*(AVERAGE(E4082:E4085)))</f>
        <v>1</v>
      </c>
      <c r="E4098" s="162">
        <f>IF(D4098=0,0,IF(D4098&lt;'Integration Inputs'!$D$77,'Integration Inputs'!$C$91*SUM('Integration Inputs'!$C$64:$H$64),IF(D4098&lt;'Integration Inputs'!$F$77,'Integration Inputs'!$D$91*SUM('Integration Inputs'!$C$64:$H$64),'Integration Inputs'!$E$91*SUM('Integration Inputs'!$C$64:$H$64))))</f>
        <v>2.1943095310840208</v>
      </c>
      <c r="F4098" s="162">
        <f>E4098*D4110*D4111</f>
        <v>0</v>
      </c>
    </row>
    <row r="4099" spans="3:6" x14ac:dyDescent="0.25">
      <c r="C4099" s="1" t="s">
        <v>27</v>
      </c>
      <c r="D4099" s="164">
        <f>IF(AND(E4080=0,E4082=0,E4083=0,E4084=0,E4085=0,E4086=0,,E4089=0),0,(AVERAGE(E4082:E4085)*((E4086+E4089)/2)*E4080))</f>
        <v>1</v>
      </c>
      <c r="E4099" s="162">
        <f>IF(D4099=0,0,IF(D4099&lt;'Integration Inputs'!$D$78,'Integration Inputs'!$C$91*SUM('Integration Inputs'!$C$65:$H$65),IF(D4099&lt;'Integration Inputs'!$F$78,'Integration Inputs'!$D$91*SUM('Integration Inputs'!$C$65:$H$65),'Integration Inputs'!$E$91*SUM('Integration Inputs'!$C$65:$H$65))))</f>
        <v>0.56791318969669236</v>
      </c>
      <c r="F4099" s="162">
        <f>E4099*D4110*D4111</f>
        <v>0</v>
      </c>
    </row>
    <row r="4100" spans="3:6" x14ac:dyDescent="0.25">
      <c r="C4100" s="1" t="s">
        <v>28</v>
      </c>
      <c r="D4100" s="164">
        <f>IF(E4088=0,0,E4088)</f>
        <v>1</v>
      </c>
      <c r="E4100" s="162">
        <f>IF(D4100=0,0,IF(D4100&lt;'Integration Inputs'!$D$79,'Integration Inputs'!$C$91*SUM('Integration Inputs'!$C$66:$H$66),IF(D4100&lt;'Integration Inputs'!$F$79,'Integration Inputs'!$D$91*SUM('Integration Inputs'!$C$66:$H$66),'Integration Inputs'!$E$91*SUM('Integration Inputs'!$C$66:$H$66))))</f>
        <v>0.97276634097392756</v>
      </c>
      <c r="F4100" s="162">
        <f>E4100*D4110*D4111</f>
        <v>0</v>
      </c>
    </row>
    <row r="4101" spans="3:6" x14ac:dyDescent="0.25">
      <c r="C4101" s="1" t="s">
        <v>29</v>
      </c>
      <c r="D4101" s="164">
        <f>IF(AND(E4091=0,E4087=0),0,E4091*E4087)</f>
        <v>1</v>
      </c>
      <c r="E4101" s="162">
        <f>IF(D4101=0,0,IF(D4101&lt;'Integration Inputs'!$D$80,'Integration Inputs'!$C$91*SUM('Integration Inputs'!$C$67:$H$67),IF(D4101&lt;'Integration Inputs'!$F$80,'Integration Inputs'!$D$91*SUM('Integration Inputs'!$C$67:$H$67),'Integration Inputs'!$E$91*SUM('Integration Inputs'!$C$67:$H$67))))</f>
        <v>0</v>
      </c>
      <c r="F4101" s="162">
        <f>E4101*D4110*D4111</f>
        <v>0</v>
      </c>
    </row>
    <row r="4102" spans="3:6" x14ac:dyDescent="0.25">
      <c r="C4102" s="1" t="s">
        <v>30</v>
      </c>
      <c r="D4102" s="164">
        <f>IF(AND(E4086=0,E4089=0,E4090=0),0,E4090*((E4086+E4089)/2)*3)</f>
        <v>3</v>
      </c>
      <c r="E4102" s="162">
        <f>IF(D4102=0,0,IF(D4102&lt;'Integration Inputs'!$D$81,'Integration Inputs'!$C$91*SUM('Integration Inputs'!$C$68:$H$68),IF(D4102&lt;'Integration Inputs'!$F$81,'Integration Inputs'!$D$91*SUM('Integration Inputs'!$C$68:$H$68),'Integration Inputs'!$E$91*SUM('Integration Inputs'!$C$68:$H$68))))</f>
        <v>0</v>
      </c>
      <c r="F4102" s="162">
        <f>E4102*D4110*D4111</f>
        <v>0</v>
      </c>
    </row>
    <row r="4103" spans="3:6" x14ac:dyDescent="0.25">
      <c r="C4103" s="1" t="s">
        <v>31</v>
      </c>
      <c r="D4103" s="164">
        <f>IF(AND(E4089=0,E4092=0),0,E4092*E4089*3)</f>
        <v>3</v>
      </c>
      <c r="E4103" s="162">
        <f>IF(D4103=0,0,IF(D4103&lt;'Integration Inputs'!$D$82,'Integration Inputs'!$C$91*SUM('Integration Inputs'!$C$69:$H$69),IF(D4103&lt;'Integration Inputs'!$F$82,'Integration Inputs'!$D$91*SUM('Integration Inputs'!$C$69:$H$69),'Integration Inputs'!$E$91*SUM('Integration Inputs'!$C$69:$H$69))))</f>
        <v>0</v>
      </c>
      <c r="F4103" s="162">
        <f>E4103*D4110*D4111</f>
        <v>0</v>
      </c>
    </row>
    <row r="4104" spans="3:6" x14ac:dyDescent="0.25">
      <c r="C4104" s="39" t="s">
        <v>32</v>
      </c>
      <c r="D4104" s="168">
        <f>IF(AND(E4089=0,E4093=0),0,(E4093*E4089*5))</f>
        <v>5</v>
      </c>
      <c r="E4104" s="169">
        <f>IF(D4104=0,0,IF(D4104&lt;'Integration Inputs'!$D$83,'Integration Inputs'!$C$91*SUM('Integration Inputs'!$C$70:$H$70),IF(D4104&lt;'Integration Inputs'!$F$83,'Integration Inputs'!$D$91*SUM('Integration Inputs'!$C$70:$H$70),'Integration Inputs'!$E$91*SUM('Integration Inputs'!$C$70:$H$70))))</f>
        <v>0</v>
      </c>
      <c r="F4104" s="169">
        <f>E4104*D4110*D4111</f>
        <v>0</v>
      </c>
    </row>
    <row r="4105" spans="3:6" x14ac:dyDescent="0.25">
      <c r="C4105" s="1" t="s">
        <v>40</v>
      </c>
      <c r="D4105" s="164">
        <f>SUM(D4097:D4098)</f>
        <v>6</v>
      </c>
      <c r="E4105" s="162">
        <f>SUM(E4097:E4098)</f>
        <v>14.845459500928996</v>
      </c>
      <c r="F4105" s="162">
        <f>SUM(F4097:F4098)</f>
        <v>0</v>
      </c>
    </row>
    <row r="4106" spans="3:6" x14ac:dyDescent="0.25">
      <c r="C4106" s="1" t="s">
        <v>41</v>
      </c>
      <c r="D4106" s="164">
        <f>SUM(D4099:D4100)</f>
        <v>2</v>
      </c>
      <c r="E4106" s="162">
        <f>SUM(E4099:E4100)</f>
        <v>1.5406795306706198</v>
      </c>
      <c r="F4106" s="162">
        <f>SUM(F4099:F4100)</f>
        <v>0</v>
      </c>
    </row>
    <row r="4107" spans="3:6" x14ac:dyDescent="0.25">
      <c r="C4107" s="39" t="s">
        <v>42</v>
      </c>
      <c r="D4107" s="168">
        <f>SUM(D4101:D4104)</f>
        <v>12</v>
      </c>
      <c r="E4107" s="169">
        <f>SUM(E4101:E4104)</f>
        <v>0</v>
      </c>
      <c r="F4107" s="169">
        <f>SUM(F4101:F4104)</f>
        <v>0</v>
      </c>
    </row>
    <row r="4108" spans="3:6" x14ac:dyDescent="0.25">
      <c r="D4108" s="164"/>
      <c r="E4108" s="162">
        <f>SUM(E4097:E4104)</f>
        <v>16.386139031599615</v>
      </c>
      <c r="F4108" s="162">
        <f>SUM(F4097:F4104)</f>
        <v>0</v>
      </c>
    </row>
    <row r="4109" spans="3:6" ht="15.6" x14ac:dyDescent="0.3">
      <c r="C4109" s="171" t="s">
        <v>43</v>
      </c>
      <c r="D4109" s="172">
        <f>(AVERAGE(E4082:E4085)*((E4081*5)+(E4081*E4089))+((AVERAGE(E4082:E4085)*((E4086+E4089)/2)*E4080)+(E4088))+((E4091*E4087)+(E4090*((E4086+E4089)/2)*3)+(E4092*E4089*3)+(E4093*E4089*5)))/3</f>
        <v>6.666666666666667</v>
      </c>
    </row>
    <row r="4110" spans="3:6" ht="14.4" x14ac:dyDescent="0.3">
      <c r="C4110" s="21" t="s">
        <v>228</v>
      </c>
      <c r="D4110" s="179"/>
    </row>
    <row r="4111" spans="3:6" x14ac:dyDescent="0.25">
      <c r="C4111" s="21" t="s">
        <v>229</v>
      </c>
      <c r="D4111" s="185"/>
    </row>
    <row r="4112" spans="3:6" ht="15.6" x14ac:dyDescent="0.3">
      <c r="C4112" s="171" t="s">
        <v>230</v>
      </c>
      <c r="D4112" s="172">
        <f>D4109*D4110*D4111</f>
        <v>0</v>
      </c>
      <c r="E4112" s="176">
        <f>SUM(F4097:F4104)</f>
        <v>0</v>
      </c>
      <c r="F4112" s="25" t="s">
        <v>231</v>
      </c>
    </row>
    <row r="4114" spans="2:7" x14ac:dyDescent="0.25">
      <c r="B4114" s="1" t="str">
        <f>LEFT(B4077,3)+1&amp;")."</f>
        <v>112).</v>
      </c>
      <c r="C4114" s="149"/>
      <c r="D4114" s="149"/>
      <c r="E4114" s="149"/>
      <c r="F4114" s="149"/>
      <c r="G4114" s="149"/>
    </row>
    <row r="4115" spans="2:7" x14ac:dyDescent="0.25">
      <c r="C4115" s="152" t="s">
        <v>164</v>
      </c>
      <c r="D4115" s="152"/>
      <c r="E4115" s="153"/>
      <c r="F4115" s="153"/>
      <c r="G4115" s="153"/>
    </row>
    <row r="4116" spans="2:7" ht="17.399999999999999" x14ac:dyDescent="0.3">
      <c r="C4116" s="26" t="s">
        <v>170</v>
      </c>
      <c r="D4116" s="156" t="s">
        <v>490</v>
      </c>
      <c r="E4116" s="122" t="s">
        <v>491</v>
      </c>
    </row>
    <row r="4117" spans="2:7" x14ac:dyDescent="0.25">
      <c r="C4117" s="21" t="s">
        <v>174</v>
      </c>
      <c r="D4117" s="59" t="s">
        <v>168</v>
      </c>
      <c r="E4117" s="1">
        <f>IF(D4117=$I$8,$J$8,IF(D4117=$I$9,$J$9,IF(D4117=$I$10,$J$10,0)))</f>
        <v>1</v>
      </c>
    </row>
    <row r="4118" spans="2:7" x14ac:dyDescent="0.25">
      <c r="C4118" s="21" t="s">
        <v>177</v>
      </c>
      <c r="D4118" s="59" t="s">
        <v>178</v>
      </c>
      <c r="E4118" s="1">
        <f>IF(D4118=$I$13,$J$13,IF(D4118=$I$14,$J$14,IF(D4118=$I$15,$J$15,0)))</f>
        <v>1</v>
      </c>
      <c r="F4118" s="1" t="s">
        <v>492</v>
      </c>
      <c r="G4118" s="122"/>
    </row>
    <row r="4119" spans="2:7" x14ac:dyDescent="0.25">
      <c r="C4119" s="21" t="s">
        <v>179</v>
      </c>
      <c r="D4119" s="59" t="s">
        <v>180</v>
      </c>
      <c r="E4119" s="1">
        <f>IF(D4119=$I$18,$J$18,IF(D4119=$I$19,$J$19,IF(D4119=$I$20,$J$20,0)))</f>
        <v>1</v>
      </c>
      <c r="F4119" s="1" t="s">
        <v>492</v>
      </c>
      <c r="G4119" s="122"/>
    </row>
    <row r="4120" spans="2:7" x14ac:dyDescent="0.25">
      <c r="C4120" s="21" t="s">
        <v>183</v>
      </c>
      <c r="D4120" s="59" t="s">
        <v>180</v>
      </c>
      <c r="E4120" s="1">
        <f>IF(D4120=$I$18,$J$18,IF(D4120=$I$19,$J$19,IF(D4120=$I$20,$J$20,0)))</f>
        <v>1</v>
      </c>
      <c r="F4120" s="1" t="s">
        <v>492</v>
      </c>
      <c r="G4120" s="122"/>
    </row>
    <row r="4121" spans="2:7" x14ac:dyDescent="0.25">
      <c r="C4121" s="21" t="s">
        <v>185</v>
      </c>
      <c r="D4121" s="59" t="s">
        <v>180</v>
      </c>
      <c r="E4121" s="1">
        <f>IF(D4121=$I$18,$J$18,IF(D4121=$I$19,$J$19,IF(D4121=$I$20,$J$20,0)))</f>
        <v>1</v>
      </c>
      <c r="F4121" s="1" t="s">
        <v>492</v>
      </c>
      <c r="G4121" s="122"/>
    </row>
    <row r="4122" spans="2:7" x14ac:dyDescent="0.25">
      <c r="C4122" s="21" t="s">
        <v>189</v>
      </c>
      <c r="D4122" s="59" t="s">
        <v>180</v>
      </c>
      <c r="E4122" s="1">
        <f>IF(D4122=$I$18,$J$18,IF(D4122=$I$19,$J$19,IF(D4122=$I$20,$J$20,0)))</f>
        <v>1</v>
      </c>
      <c r="F4122" s="1" t="s">
        <v>492</v>
      </c>
      <c r="G4122" s="122"/>
    </row>
    <row r="4123" spans="2:7" x14ac:dyDescent="0.25">
      <c r="C4123" s="21" t="s">
        <v>192</v>
      </c>
      <c r="D4123" s="59" t="s">
        <v>226</v>
      </c>
      <c r="E4123" s="1">
        <f>IF(D4123=$I$30,$J$30,IF(D4123=$I$31,$J$31,IF(D4123=$I$32,$J$32,0)))</f>
        <v>5</v>
      </c>
      <c r="F4123" s="1" t="s">
        <v>492</v>
      </c>
      <c r="G4123" s="122"/>
    </row>
    <row r="4124" spans="2:7" x14ac:dyDescent="0.25">
      <c r="C4124" s="21" t="s">
        <v>194</v>
      </c>
      <c r="D4124" s="59" t="s">
        <v>195</v>
      </c>
      <c r="E4124" s="1">
        <f>IF(D4124=$L$30,$M$30,IF(D4124=$L$31,$M$31,IF(D4124=$L$32,$M$32,0)))</f>
        <v>1</v>
      </c>
      <c r="F4124" s="1" t="s">
        <v>492</v>
      </c>
      <c r="G4124" s="122"/>
    </row>
    <row r="4125" spans="2:7" x14ac:dyDescent="0.25">
      <c r="C4125" s="21" t="s">
        <v>198</v>
      </c>
      <c r="D4125" s="59" t="s">
        <v>225</v>
      </c>
      <c r="E4125" s="1">
        <f>IF(D4125=$L$30,$M$30,IF(D4125=$L$31,$M$31,IF(D4125=$L$32,$M$32,0)))</f>
        <v>3</v>
      </c>
      <c r="F4125" s="1" t="s">
        <v>492</v>
      </c>
      <c r="G4125" s="122"/>
    </row>
    <row r="4126" spans="2:7" x14ac:dyDescent="0.25">
      <c r="C4126" s="21" t="s">
        <v>200</v>
      </c>
      <c r="D4126" s="59" t="s">
        <v>201</v>
      </c>
      <c r="E4126" s="1">
        <f>IF(D4126=$I$23,$J$23,IF(D4126=$I$24,$J$24,IF(D4126=$I$25,$J$25,IF(D4126=$I$26,$J$26,IF(D4126=$I$27,$J$27,0)))))</f>
        <v>1</v>
      </c>
      <c r="F4126" s="1" t="s">
        <v>492</v>
      </c>
      <c r="G4126" s="122"/>
    </row>
    <row r="4127" spans="2:7" x14ac:dyDescent="0.25">
      <c r="C4127" s="21" t="s">
        <v>203</v>
      </c>
      <c r="D4127" s="59" t="s">
        <v>184</v>
      </c>
      <c r="E4127" s="1">
        <f>IF(D4127=$L$13,$M$13,IF(D4127=$L$14,$M$14,IF(D4127=$L$15,$M$15,0)))</f>
        <v>1</v>
      </c>
      <c r="F4127" s="1" t="s">
        <v>492</v>
      </c>
      <c r="G4127" s="122"/>
    </row>
    <row r="4128" spans="2:7" x14ac:dyDescent="0.25">
      <c r="C4128" s="21" t="s">
        <v>206</v>
      </c>
      <c r="D4128" s="59" t="s">
        <v>169</v>
      </c>
      <c r="E4128" s="1">
        <f>IF(D4128=$L$8,$M$8,IF(D4128=$L$9,$M$9,IF(D4128=$L$10,$M$10,0)))</f>
        <v>1</v>
      </c>
      <c r="F4128" s="1" t="s">
        <v>492</v>
      </c>
      <c r="G4128" s="122"/>
    </row>
    <row r="4129" spans="3:7" x14ac:dyDescent="0.25">
      <c r="C4129" s="21" t="s">
        <v>207</v>
      </c>
      <c r="D4129" s="59" t="s">
        <v>199</v>
      </c>
      <c r="E4129" s="1">
        <f>IF(D4129=$L$18,$M$18,IF(D4129=$L$19,$M$19,IF(D4129=$L$20,$M$20,0)))</f>
        <v>1</v>
      </c>
      <c r="F4129" s="1" t="s">
        <v>492</v>
      </c>
      <c r="G4129" s="122"/>
    </row>
    <row r="4130" spans="3:7" x14ac:dyDescent="0.25">
      <c r="C4130" s="21" t="s">
        <v>210</v>
      </c>
      <c r="D4130" s="59" t="s">
        <v>213</v>
      </c>
      <c r="E4130" s="1">
        <f>IF(D4130=$L$23,$M$23,IF(D4130=$L$24,$M$24,IF(D4130=$L$25,$M$25,0)))</f>
        <v>1</v>
      </c>
      <c r="F4130" s="1" t="s">
        <v>492</v>
      </c>
      <c r="G4130" s="122"/>
    </row>
    <row r="4133" spans="3:7" x14ac:dyDescent="0.25">
      <c r="E4133" s="39" t="s">
        <v>217</v>
      </c>
      <c r="F4133" s="1" t="s">
        <v>218</v>
      </c>
    </row>
    <row r="4134" spans="3:7" x14ac:dyDescent="0.25">
      <c r="C4134" s="26" t="s">
        <v>25</v>
      </c>
      <c r="D4134" s="161">
        <f>IF(AND(E4118=0,E4119=0,E4120=0,E4121=0,E4122=0),0,E4118*5*(AVERAGE(E4119:E4122)))</f>
        <v>5</v>
      </c>
      <c r="E4134" s="162">
        <f>IF(D4134=0,0,IF(D4134&lt;'Integration Inputs'!$D$76,'Integration Inputs'!$C$91*SUM('Integration Inputs'!$C$63:$H$63),IF(D4134&lt;'Integration Inputs'!$F$76,'Integration Inputs'!$D$91*SUM('Integration Inputs'!$C$63:$H$63),'Integration Inputs'!$E$91*SUM('Integration Inputs'!C$63:H$63))))</f>
        <v>12.651149969844976</v>
      </c>
      <c r="F4134" s="163">
        <f>E4134*D4147*D4148</f>
        <v>0</v>
      </c>
    </row>
    <row r="4135" spans="3:7" x14ac:dyDescent="0.25">
      <c r="C4135" s="1" t="s">
        <v>26</v>
      </c>
      <c r="D4135" s="164">
        <f>IF(AND(E4118=0,E4119=0,E4126=0),0,E4118*E4126*(AVERAGE(E4119:E4122)))</f>
        <v>1</v>
      </c>
      <c r="E4135" s="162">
        <f>IF(D4135=0,0,IF(D4135&lt;'Integration Inputs'!$D$77,'Integration Inputs'!$C$91*SUM('Integration Inputs'!$C$64:$H$64),IF(D4135&lt;'Integration Inputs'!$F$77,'Integration Inputs'!$D$91*SUM('Integration Inputs'!$C$64:$H$64),'Integration Inputs'!$E$91*SUM('Integration Inputs'!$C$64:$H$64))))</f>
        <v>2.1943095310840208</v>
      </c>
      <c r="F4135" s="162">
        <f>E4135*D4147*D4148</f>
        <v>0</v>
      </c>
    </row>
    <row r="4136" spans="3:7" x14ac:dyDescent="0.25">
      <c r="C4136" s="1" t="s">
        <v>27</v>
      </c>
      <c r="D4136" s="164">
        <f>IF(AND(E4117=0,E4119=0,E4120=0,E4121=0,E4122=0,E4123=0,,E4126=0),0,(AVERAGE(E4119:E4122)*((E4123+E4126)/2)*E4117))</f>
        <v>3</v>
      </c>
      <c r="E4136" s="162">
        <f>IF(D4136=0,0,IF(D4136&lt;'Integration Inputs'!$D$78,'Integration Inputs'!$C$91*SUM('Integration Inputs'!$C$65:$H$65),IF(D4136&lt;'Integration Inputs'!$F$78,'Integration Inputs'!$D$91*SUM('Integration Inputs'!$C$65:$H$65),'Integration Inputs'!$E$91*SUM('Integration Inputs'!$C$65:$H$65))))</f>
        <v>0.85186978454503848</v>
      </c>
      <c r="F4136" s="162">
        <f>E4136*D4147*D4148</f>
        <v>0</v>
      </c>
    </row>
    <row r="4137" spans="3:7" x14ac:dyDescent="0.25">
      <c r="C4137" s="1" t="s">
        <v>28</v>
      </c>
      <c r="D4137" s="164">
        <f>IF(E4125=0,0,E4125)</f>
        <v>3</v>
      </c>
      <c r="E4137" s="162">
        <f>IF(D4137=0,0,IF(D4137&lt;'Integration Inputs'!$D$79,'Integration Inputs'!$C$91*SUM('Integration Inputs'!$C$66:$H$66),IF(D4137&lt;'Integration Inputs'!$F$79,'Integration Inputs'!$D$91*SUM('Integration Inputs'!$C$66:$H$66),'Integration Inputs'!$E$91*SUM('Integration Inputs'!$C$66:$H$66))))</f>
        <v>1.4591495114608914</v>
      </c>
      <c r="F4137" s="162">
        <f>E4137*D4147*D4148</f>
        <v>0</v>
      </c>
    </row>
    <row r="4138" spans="3:7" x14ac:dyDescent="0.25">
      <c r="C4138" s="1" t="s">
        <v>29</v>
      </c>
      <c r="D4138" s="164">
        <f>IF(AND(E4128=0,E4124=0),0,E4128*E4124)</f>
        <v>1</v>
      </c>
      <c r="E4138" s="162">
        <f>IF(D4138=0,0,IF(D4138&lt;'Integration Inputs'!$D$80,'Integration Inputs'!$C$91*SUM('Integration Inputs'!$C$67:$H$67),IF(D4138&lt;'Integration Inputs'!$F$80,'Integration Inputs'!$D$91*SUM('Integration Inputs'!$C$67:$H$67),'Integration Inputs'!$E$91*SUM('Integration Inputs'!$C$67:$H$67))))</f>
        <v>0</v>
      </c>
      <c r="F4138" s="162">
        <f>E4138*D4147*D4148</f>
        <v>0</v>
      </c>
    </row>
    <row r="4139" spans="3:7" x14ac:dyDescent="0.25">
      <c r="C4139" s="1" t="s">
        <v>30</v>
      </c>
      <c r="D4139" s="164">
        <f>IF(AND(E4123=0,E4126=0,E4127=0),0,E4127*((E4123+E4126)/2)*3)</f>
        <v>9</v>
      </c>
      <c r="E4139" s="162">
        <f>IF(D4139=0,0,IF(D4139&lt;'Integration Inputs'!$D$81,'Integration Inputs'!$C$91*SUM('Integration Inputs'!$C$68:$H$68),IF(D4139&lt;'Integration Inputs'!$F$81,'Integration Inputs'!$D$91*SUM('Integration Inputs'!$C$68:$H$68),'Integration Inputs'!$E$91*SUM('Integration Inputs'!$C$68:$H$68))))</f>
        <v>0</v>
      </c>
      <c r="F4139" s="162">
        <f>E4139*D4147*D4148</f>
        <v>0</v>
      </c>
    </row>
    <row r="4140" spans="3:7" x14ac:dyDescent="0.25">
      <c r="C4140" s="1" t="s">
        <v>31</v>
      </c>
      <c r="D4140" s="164">
        <f>IF(AND(E4126=0,E4129=0),0,E4129*E4126*3)</f>
        <v>3</v>
      </c>
      <c r="E4140" s="162">
        <f>IF(D4140=0,0,IF(D4140&lt;'Integration Inputs'!$D$82,'Integration Inputs'!$C$91*SUM('Integration Inputs'!$C$69:$H$69),IF(D4140&lt;'Integration Inputs'!$F$82,'Integration Inputs'!$D$91*SUM('Integration Inputs'!$C$69:$H$69),'Integration Inputs'!$E$91*SUM('Integration Inputs'!$C$69:$H$69))))</f>
        <v>0</v>
      </c>
      <c r="F4140" s="162">
        <f>E4140*D4147*D4148</f>
        <v>0</v>
      </c>
    </row>
    <row r="4141" spans="3:7" x14ac:dyDescent="0.25">
      <c r="C4141" s="39" t="s">
        <v>32</v>
      </c>
      <c r="D4141" s="168">
        <f>IF(AND(E4126=0,E4130=0),0,(E4130*E4126*5))</f>
        <v>5</v>
      </c>
      <c r="E4141" s="169">
        <f>IF(D4141=0,0,IF(D4141&lt;'Integration Inputs'!$D$83,'Integration Inputs'!$C$91*SUM('Integration Inputs'!$C$70:$H$70),IF(D4141&lt;'Integration Inputs'!$F$83,'Integration Inputs'!$D$91*SUM('Integration Inputs'!$C$70:$H$70),'Integration Inputs'!$E$91*SUM('Integration Inputs'!$C$70:$H$70))))</f>
        <v>0</v>
      </c>
      <c r="F4141" s="169">
        <f>E4141*D4147*D4148</f>
        <v>0</v>
      </c>
    </row>
    <row r="4142" spans="3:7" x14ac:dyDescent="0.25">
      <c r="C4142" s="1" t="s">
        <v>40</v>
      </c>
      <c r="D4142" s="164">
        <f>SUM(D4134:D4135)</f>
        <v>6</v>
      </c>
      <c r="E4142" s="162">
        <f>SUM(E4134:E4135)</f>
        <v>14.845459500928996</v>
      </c>
      <c r="F4142" s="162">
        <f>SUM(F4134:F4135)</f>
        <v>0</v>
      </c>
    </row>
    <row r="4143" spans="3:7" x14ac:dyDescent="0.25">
      <c r="C4143" s="1" t="s">
        <v>41</v>
      </c>
      <c r="D4143" s="164">
        <f>SUM(D4136:D4137)</f>
        <v>6</v>
      </c>
      <c r="E4143" s="162">
        <f>SUM(E4136:E4137)</f>
        <v>2.3110192960059299</v>
      </c>
      <c r="F4143" s="162">
        <f>SUM(F4136:F4137)</f>
        <v>0</v>
      </c>
    </row>
    <row r="4144" spans="3:7" x14ac:dyDescent="0.25">
      <c r="C4144" s="39" t="s">
        <v>42</v>
      </c>
      <c r="D4144" s="168">
        <f>SUM(D4138:D4141)</f>
        <v>18</v>
      </c>
      <c r="E4144" s="169">
        <f>SUM(E4138:E4141)</f>
        <v>0</v>
      </c>
      <c r="F4144" s="169">
        <f>SUM(F4138:F4141)</f>
        <v>0</v>
      </c>
    </row>
    <row r="4145" spans="2:7" x14ac:dyDescent="0.25">
      <c r="D4145" s="164"/>
      <c r="E4145" s="162">
        <f>SUM(E4134:E4141)</f>
        <v>17.156478796934927</v>
      </c>
      <c r="F4145" s="162">
        <f>SUM(F4134:F4141)</f>
        <v>0</v>
      </c>
    </row>
    <row r="4146" spans="2:7" ht="15.6" x14ac:dyDescent="0.3">
      <c r="C4146" s="171" t="s">
        <v>43</v>
      </c>
      <c r="D4146" s="172">
        <f>(AVERAGE(E4119:E4122)*((E4118*5)+(E4118*E4126))+((AVERAGE(E4119:E4122)*((E4123+E4126)/2)*E4117)+(E4125))+((E4128*E4124)+(E4127*((E4123+E4126)/2)*3)+(E4129*E4126*3)+(E4130*E4126*5)))/3</f>
        <v>10</v>
      </c>
    </row>
    <row r="4147" spans="2:7" ht="14.4" x14ac:dyDescent="0.3">
      <c r="C4147" s="21" t="s">
        <v>228</v>
      </c>
      <c r="D4147" s="179"/>
    </row>
    <row r="4148" spans="2:7" x14ac:dyDescent="0.25">
      <c r="C4148" s="21" t="s">
        <v>229</v>
      </c>
      <c r="D4148" s="185"/>
    </row>
    <row r="4149" spans="2:7" ht="15.6" x14ac:dyDescent="0.3">
      <c r="C4149" s="171" t="s">
        <v>230</v>
      </c>
      <c r="D4149" s="172">
        <f>D4146*D4147*D4148</f>
        <v>0</v>
      </c>
      <c r="E4149" s="176">
        <f>SUM(F4134:F4141)</f>
        <v>0</v>
      </c>
      <c r="F4149" s="25" t="s">
        <v>231</v>
      </c>
    </row>
    <row r="4151" spans="2:7" x14ac:dyDescent="0.25">
      <c r="B4151" s="1" t="str">
        <f>LEFT(B4114,3)+1&amp;")."</f>
        <v>113).</v>
      </c>
      <c r="C4151" s="149"/>
      <c r="D4151" s="149"/>
      <c r="E4151" s="149"/>
      <c r="F4151" s="149"/>
      <c r="G4151" s="149"/>
    </row>
    <row r="4152" spans="2:7" x14ac:dyDescent="0.25">
      <c r="C4152" s="152" t="s">
        <v>164</v>
      </c>
      <c r="D4152" s="152"/>
      <c r="E4152" s="153"/>
      <c r="F4152" s="153"/>
      <c r="G4152" s="153"/>
    </row>
    <row r="4153" spans="2:7" ht="17.399999999999999" x14ac:dyDescent="0.3">
      <c r="C4153" s="26" t="s">
        <v>170</v>
      </c>
      <c r="D4153" s="156" t="s">
        <v>493</v>
      </c>
      <c r="E4153" s="187" t="s">
        <v>494</v>
      </c>
    </row>
    <row r="4154" spans="2:7" x14ac:dyDescent="0.25">
      <c r="C4154" s="21" t="s">
        <v>174</v>
      </c>
      <c r="D4154" s="59" t="s">
        <v>168</v>
      </c>
      <c r="E4154" s="1">
        <f>IF(D4154=$I$8,$J$8,IF(D4154=$I$9,$J$9,IF(D4154=$I$10,$J$10,0)))</f>
        <v>1</v>
      </c>
    </row>
    <row r="4155" spans="2:7" x14ac:dyDescent="0.25">
      <c r="C4155" s="21" t="s">
        <v>177</v>
      </c>
      <c r="D4155" s="59" t="s">
        <v>187</v>
      </c>
      <c r="E4155" s="1">
        <f>IF(D4155=$I$13,$J$13,IF(D4155=$I$14,$J$14,IF(D4155=$I$15,$J$15,0)))</f>
        <v>3</v>
      </c>
    </row>
    <row r="4156" spans="2:7" x14ac:dyDescent="0.25">
      <c r="C4156" s="21" t="s">
        <v>179</v>
      </c>
      <c r="D4156" s="59" t="s">
        <v>180</v>
      </c>
      <c r="E4156" s="1">
        <f>IF(D4156=$I$18,$J$18,IF(D4156=$I$19,$J$19,IF(D4156=$I$20,$J$20,0)))</f>
        <v>1</v>
      </c>
    </row>
    <row r="4157" spans="2:7" x14ac:dyDescent="0.25">
      <c r="C4157" s="21" t="s">
        <v>183</v>
      </c>
      <c r="D4157" s="59" t="s">
        <v>180</v>
      </c>
      <c r="E4157" s="1">
        <f>IF(D4157=$I$18,$J$18,IF(D4157=$I$19,$J$19,IF(D4157=$I$20,$J$20,0)))</f>
        <v>1</v>
      </c>
    </row>
    <row r="4158" spans="2:7" x14ac:dyDescent="0.25">
      <c r="C4158" s="21" t="s">
        <v>185</v>
      </c>
      <c r="D4158" s="59" t="s">
        <v>186</v>
      </c>
      <c r="E4158" s="1">
        <f>IF(D4158=$I$18,$J$18,IF(D4158=$I$19,$J$19,IF(D4158=$I$20,$J$20,0)))</f>
        <v>3</v>
      </c>
    </row>
    <row r="4159" spans="2:7" x14ac:dyDescent="0.25">
      <c r="C4159" s="21" t="s">
        <v>189</v>
      </c>
      <c r="D4159" s="59" t="s">
        <v>204</v>
      </c>
      <c r="E4159" s="1">
        <f>IF(D4159=$I$18,$J$18,IF(D4159=$I$19,$J$19,IF(D4159=$I$20,$J$20,0)))</f>
        <v>5</v>
      </c>
    </row>
    <row r="4160" spans="2:7" x14ac:dyDescent="0.25">
      <c r="C4160" s="21" t="s">
        <v>192</v>
      </c>
      <c r="D4160" s="59" t="s">
        <v>224</v>
      </c>
      <c r="E4160" s="1">
        <f>IF(D4160=$I$30,$J$30,IF(D4160=$I$31,$J$31,IF(D4160=$I$32,$J$32,0)))</f>
        <v>3</v>
      </c>
    </row>
    <row r="4161" spans="3:6" x14ac:dyDescent="0.25">
      <c r="C4161" s="21" t="s">
        <v>194</v>
      </c>
      <c r="D4161" s="59" t="s">
        <v>195</v>
      </c>
      <c r="E4161" s="1">
        <f>IF(D4161=$L$30,$M$30,IF(D4161=$L$31,$M$31,IF(D4161=$L$32,$M$32,0)))</f>
        <v>1</v>
      </c>
    </row>
    <row r="4162" spans="3:6" x14ac:dyDescent="0.25">
      <c r="C4162" s="21" t="s">
        <v>198</v>
      </c>
      <c r="D4162" s="59" t="s">
        <v>195</v>
      </c>
      <c r="E4162" s="1">
        <f>IF(D4162=$L$30,$M$30,IF(D4162=$L$31,$M$31,IF(D4162=$L$32,$M$32,0)))</f>
        <v>1</v>
      </c>
    </row>
    <row r="4163" spans="3:6" x14ac:dyDescent="0.25">
      <c r="C4163" s="21" t="s">
        <v>200</v>
      </c>
      <c r="D4163" s="59" t="s">
        <v>214</v>
      </c>
      <c r="E4163" s="1">
        <f>IF(D4163=$I$23,$J$23,IF(D4163=$I$24,$J$24,IF(D4163=$I$25,$J$25,IF(D4163=$I$26,$J$26,IF(D4163=$I$27,$J$27,0)))))</f>
        <v>3</v>
      </c>
    </row>
    <row r="4164" spans="3:6" x14ac:dyDescent="0.25">
      <c r="C4164" s="21" t="s">
        <v>203</v>
      </c>
      <c r="D4164" s="59" t="s">
        <v>184</v>
      </c>
      <c r="E4164" s="1">
        <f>IF(D4164=$L$13,$M$13,IF(D4164=$L$14,$M$14,IF(D4164=$L$15,$M$15,0)))</f>
        <v>1</v>
      </c>
    </row>
    <row r="4165" spans="3:6" x14ac:dyDescent="0.25">
      <c r="C4165" s="21" t="s">
        <v>206</v>
      </c>
      <c r="D4165" s="59" t="s">
        <v>173</v>
      </c>
      <c r="E4165" s="1">
        <f>IF(D4165=$L$8,$M$8,IF(D4165=$L$9,$M$9,IF(D4165=$L$10,$M$10,0)))</f>
        <v>3</v>
      </c>
    </row>
    <row r="4166" spans="3:6" x14ac:dyDescent="0.25">
      <c r="C4166" s="21" t="s">
        <v>207</v>
      </c>
      <c r="D4166" s="59" t="s">
        <v>199</v>
      </c>
      <c r="E4166" s="1">
        <f>IF(D4166=$L$18,$M$18,IF(D4166=$L$19,$M$19,IF(D4166=$L$20,$M$20,0)))</f>
        <v>1</v>
      </c>
    </row>
    <row r="4167" spans="3:6" x14ac:dyDescent="0.25">
      <c r="C4167" s="21" t="s">
        <v>210</v>
      </c>
      <c r="D4167" s="59" t="s">
        <v>213</v>
      </c>
      <c r="E4167" s="1">
        <f>IF(D4167=$L$23,$M$23,IF(D4167=$L$24,$M$24,IF(D4167=$L$25,$M$25,0)))</f>
        <v>1</v>
      </c>
    </row>
    <row r="4170" spans="3:6" x14ac:dyDescent="0.25">
      <c r="E4170" s="39" t="s">
        <v>217</v>
      </c>
      <c r="F4170" s="1" t="s">
        <v>218</v>
      </c>
    </row>
    <row r="4171" spans="3:6" x14ac:dyDescent="0.25">
      <c r="C4171" s="26" t="s">
        <v>25</v>
      </c>
      <c r="D4171" s="161">
        <f>IF(AND(E4155=0,E4156=0,E4157=0,E4158=0,E4159=0),0,E4155*5*(AVERAGE(E4156:E4159)))</f>
        <v>37.5</v>
      </c>
      <c r="E4171" s="162">
        <f>IF(D4171=0,0,IF(D4171&lt;'Integration Inputs'!$D$76,'Integration Inputs'!$C$91*SUM('Integration Inputs'!$C$63:$H$63),IF(D4171&lt;'Integration Inputs'!$F$76,'Integration Inputs'!$D$91*SUM('Integration Inputs'!$C$63:$H$63),'Integration Inputs'!$E$91*SUM('Integration Inputs'!C$63:H$63))))</f>
        <v>12.651149969844976</v>
      </c>
      <c r="F4171" s="163">
        <f>E4171*D4184*D4185</f>
        <v>0</v>
      </c>
    </row>
    <row r="4172" spans="3:6" x14ac:dyDescent="0.25">
      <c r="C4172" s="1" t="s">
        <v>26</v>
      </c>
      <c r="D4172" s="164">
        <f>IF(AND(E4155=0,E4156=0,E4163=0),0,E4155*E4163*(AVERAGE(E4156:E4159)))</f>
        <v>22.5</v>
      </c>
      <c r="E4172" s="162">
        <f>IF(D4172=0,0,IF(D4172&lt;'Integration Inputs'!$D$77,'Integration Inputs'!$C$91*SUM('Integration Inputs'!$C$64:$H$64),IF(D4172&lt;'Integration Inputs'!$F$77,'Integration Inputs'!$D$91*SUM('Integration Inputs'!$C$64:$H$64),'Integration Inputs'!$E$91*SUM('Integration Inputs'!$C$64:$H$64))))</f>
        <v>3.2914642966260312</v>
      </c>
      <c r="F4172" s="162">
        <f>E4172*D4184*D4185</f>
        <v>0</v>
      </c>
    </row>
    <row r="4173" spans="3:6" x14ac:dyDescent="0.25">
      <c r="C4173" s="1" t="s">
        <v>27</v>
      </c>
      <c r="D4173" s="164">
        <f>IF(AND(E4154=0,E4156=0,E4157=0,E4158=0,E4159=0,E4160=0,,E4163=0),0,(AVERAGE(E4156:E4159)*((E4160+E4163)/2)*E4154))</f>
        <v>7.5</v>
      </c>
      <c r="E4173" s="162">
        <f>IF(D4173=0,0,IF(D4173&lt;'Integration Inputs'!$D$78,'Integration Inputs'!$C$91*SUM('Integration Inputs'!$C$65:$H$65),IF(D4173&lt;'Integration Inputs'!$F$78,'Integration Inputs'!$D$91*SUM('Integration Inputs'!$C$65:$H$65),'Integration Inputs'!$E$91*SUM('Integration Inputs'!$C$65:$H$65))))</f>
        <v>0.85186978454503848</v>
      </c>
      <c r="F4173" s="162">
        <f>E4173*D4184*D4185</f>
        <v>0</v>
      </c>
    </row>
    <row r="4174" spans="3:6" x14ac:dyDescent="0.25">
      <c r="C4174" s="1" t="s">
        <v>28</v>
      </c>
      <c r="D4174" s="164">
        <f>IF(E4162=0,0,E4162)</f>
        <v>1</v>
      </c>
      <c r="E4174" s="162">
        <f>IF(D4174=0,0,IF(D4174&lt;'Integration Inputs'!$D$79,'Integration Inputs'!$C$91*SUM('Integration Inputs'!$C$66:$H$66),IF(D4174&lt;'Integration Inputs'!$F$79,'Integration Inputs'!$D$91*SUM('Integration Inputs'!$C$66:$H$66),'Integration Inputs'!$E$91*SUM('Integration Inputs'!$C$66:$H$66))))</f>
        <v>0.97276634097392756</v>
      </c>
      <c r="F4174" s="162">
        <f>E4174*D4184*D4185</f>
        <v>0</v>
      </c>
    </row>
    <row r="4175" spans="3:6" x14ac:dyDescent="0.25">
      <c r="C4175" s="1" t="s">
        <v>29</v>
      </c>
      <c r="D4175" s="164">
        <f>IF(AND(E4165=0,E4161=0),0,E4165*E4161)</f>
        <v>3</v>
      </c>
      <c r="E4175" s="162">
        <f>IF(D4175=0,0,IF(D4175&lt;'Integration Inputs'!$D$80,'Integration Inputs'!$C$91*SUM('Integration Inputs'!$C$67:$H$67),IF(D4175&lt;'Integration Inputs'!$F$80,'Integration Inputs'!$D$91*SUM('Integration Inputs'!$C$67:$H$67),'Integration Inputs'!$E$91*SUM('Integration Inputs'!$C$67:$H$67))))</f>
        <v>0</v>
      </c>
      <c r="F4175" s="162">
        <f>E4175*D4184*D4185</f>
        <v>0</v>
      </c>
    </row>
    <row r="4176" spans="3:6" x14ac:dyDescent="0.25">
      <c r="C4176" s="1" t="s">
        <v>30</v>
      </c>
      <c r="D4176" s="164">
        <f>IF(AND(E4160=0,E4163=0,E4164=0),0,E4164*((E4160+E4163)/2)*3)</f>
        <v>9</v>
      </c>
      <c r="E4176" s="162">
        <f>IF(D4176=0,0,IF(D4176&lt;'Integration Inputs'!$D$81,'Integration Inputs'!$C$91*SUM('Integration Inputs'!$C$68:$H$68),IF(D4176&lt;'Integration Inputs'!$F$81,'Integration Inputs'!$D$91*SUM('Integration Inputs'!$C$68:$H$68),'Integration Inputs'!$E$91*SUM('Integration Inputs'!$C$68:$H$68))))</f>
        <v>0</v>
      </c>
      <c r="F4176" s="162">
        <f>E4176*D4184*D4185</f>
        <v>0</v>
      </c>
    </row>
    <row r="4177" spans="2:7" x14ac:dyDescent="0.25">
      <c r="C4177" s="1" t="s">
        <v>31</v>
      </c>
      <c r="D4177" s="164">
        <f>IF(AND(E4163=0,E4166=0),0,E4166*E4163*3)</f>
        <v>9</v>
      </c>
      <c r="E4177" s="162">
        <f>IF(D4177=0,0,IF(D4177&lt;'Integration Inputs'!$D$82,'Integration Inputs'!$C$91*SUM('Integration Inputs'!$C$69:$H$69),IF(D4177&lt;'Integration Inputs'!$F$82,'Integration Inputs'!$D$91*SUM('Integration Inputs'!$C$69:$H$69),'Integration Inputs'!$E$91*SUM('Integration Inputs'!$C$69:$H$69))))</f>
        <v>0</v>
      </c>
      <c r="F4177" s="162">
        <f>E4177*D4184*D4185</f>
        <v>0</v>
      </c>
    </row>
    <row r="4178" spans="2:7" x14ac:dyDescent="0.25">
      <c r="C4178" s="39" t="s">
        <v>32</v>
      </c>
      <c r="D4178" s="168">
        <f>IF(AND(E4163=0,E4167=0),0,(E4167*E4163*5))</f>
        <v>15</v>
      </c>
      <c r="E4178" s="169">
        <f>IF(D4178=0,0,IF(D4178&lt;'Integration Inputs'!$D$83,'Integration Inputs'!$C$91*SUM('Integration Inputs'!$C$70:$H$70),IF(D4178&lt;'Integration Inputs'!$F$83,'Integration Inputs'!$D$91*SUM('Integration Inputs'!$C$70:$H$70),'Integration Inputs'!$E$91*SUM('Integration Inputs'!$C$70:$H$70))))</f>
        <v>0</v>
      </c>
      <c r="F4178" s="169">
        <f>E4178*D4184*D4185</f>
        <v>0</v>
      </c>
    </row>
    <row r="4179" spans="2:7" x14ac:dyDescent="0.25">
      <c r="C4179" s="1" t="s">
        <v>40</v>
      </c>
      <c r="D4179" s="164">
        <f>SUM(D4171:D4172)</f>
        <v>60</v>
      </c>
      <c r="E4179" s="162">
        <f>SUM(E4171:E4172)</f>
        <v>15.942614266471008</v>
      </c>
      <c r="F4179" s="162">
        <f>SUM(F4171:F4172)</f>
        <v>0</v>
      </c>
    </row>
    <row r="4180" spans="2:7" x14ac:dyDescent="0.25">
      <c r="C4180" s="1" t="s">
        <v>41</v>
      </c>
      <c r="D4180" s="164">
        <f>SUM(D4173:D4174)</f>
        <v>8.5</v>
      </c>
      <c r="E4180" s="162">
        <f>SUM(E4173:E4174)</f>
        <v>1.824636125518966</v>
      </c>
      <c r="F4180" s="162">
        <f>SUM(F4173:F4174)</f>
        <v>0</v>
      </c>
    </row>
    <row r="4181" spans="2:7" x14ac:dyDescent="0.25">
      <c r="C4181" s="39" t="s">
        <v>42</v>
      </c>
      <c r="D4181" s="168">
        <f>SUM(D4175:D4178)</f>
        <v>36</v>
      </c>
      <c r="E4181" s="169">
        <f>SUM(E4175:E4178)</f>
        <v>0</v>
      </c>
      <c r="F4181" s="169">
        <f>SUM(F4175:F4178)</f>
        <v>0</v>
      </c>
    </row>
    <row r="4182" spans="2:7" x14ac:dyDescent="0.25">
      <c r="D4182" s="164"/>
      <c r="E4182" s="162">
        <f>SUM(E4171:E4178)</f>
        <v>17.767250391989972</v>
      </c>
      <c r="F4182" s="162">
        <f>SUM(F4171:F4178)</f>
        <v>0</v>
      </c>
    </row>
    <row r="4183" spans="2:7" ht="15.6" x14ac:dyDescent="0.3">
      <c r="C4183" s="171" t="s">
        <v>43</v>
      </c>
      <c r="D4183" s="172">
        <f>(AVERAGE(E4156:E4159)*((E4155*5)+(E4155*E4163))+((AVERAGE(E4156:E4159)*((E4160+E4163)/2)*E4154)+(E4162))+((E4165*E4161)+(E4164*((E4160+E4163)/2)*3)+(E4166*E4163*3)+(E4167*E4163*5)))/3</f>
        <v>34.833333333333336</v>
      </c>
    </row>
    <row r="4184" spans="2:7" ht="14.4" x14ac:dyDescent="0.3">
      <c r="C4184" s="21" t="s">
        <v>228</v>
      </c>
      <c r="D4184" s="179"/>
    </row>
    <row r="4185" spans="2:7" x14ac:dyDescent="0.25">
      <c r="C4185" s="21" t="s">
        <v>229</v>
      </c>
      <c r="D4185" s="185"/>
    </row>
    <row r="4186" spans="2:7" ht="15.6" x14ac:dyDescent="0.3">
      <c r="C4186" s="171" t="s">
        <v>230</v>
      </c>
      <c r="D4186" s="172">
        <f>D4183*D4184*D4185</f>
        <v>0</v>
      </c>
      <c r="E4186" s="176">
        <f>SUM(F4171:F4178)</f>
        <v>0</v>
      </c>
      <c r="F4186" s="25" t="s">
        <v>231</v>
      </c>
    </row>
    <row r="4188" spans="2:7" x14ac:dyDescent="0.25">
      <c r="B4188" s="1" t="str">
        <f>LEFT(B4151,3)+1&amp;")."</f>
        <v>114).</v>
      </c>
      <c r="C4188" s="149"/>
      <c r="D4188" s="149"/>
      <c r="E4188" s="149"/>
      <c r="F4188" s="149"/>
      <c r="G4188" s="149"/>
    </row>
    <row r="4189" spans="2:7" x14ac:dyDescent="0.25">
      <c r="C4189" s="152" t="s">
        <v>164</v>
      </c>
      <c r="D4189" s="152"/>
      <c r="E4189" s="153"/>
      <c r="F4189" s="153"/>
      <c r="G4189" s="153"/>
    </row>
    <row r="4190" spans="2:7" ht="17.399999999999999" x14ac:dyDescent="0.3">
      <c r="C4190" s="26" t="s">
        <v>170</v>
      </c>
      <c r="D4190" s="188" t="s">
        <v>495</v>
      </c>
      <c r="E4190" s="187" t="s">
        <v>496</v>
      </c>
    </row>
    <row r="4191" spans="2:7" x14ac:dyDescent="0.25">
      <c r="C4191" s="21" t="s">
        <v>174</v>
      </c>
      <c r="D4191" s="59" t="s">
        <v>168</v>
      </c>
      <c r="E4191" s="1">
        <f>IF(D4191=$I$8,$J$8,IF(D4191=$I$9,$J$9,IF(D4191=$I$10,$J$10,0)))</f>
        <v>1</v>
      </c>
    </row>
    <row r="4192" spans="2:7" x14ac:dyDescent="0.25">
      <c r="C4192" s="21" t="s">
        <v>177</v>
      </c>
      <c r="D4192" s="59" t="s">
        <v>187</v>
      </c>
      <c r="E4192" s="1">
        <f>IF(D4192=$I$13,$J$13,IF(D4192=$I$14,$J$14,IF(D4192=$I$15,$J$15,0)))</f>
        <v>3</v>
      </c>
    </row>
    <row r="4193" spans="3:6" x14ac:dyDescent="0.25">
      <c r="C4193" s="21" t="s">
        <v>179</v>
      </c>
      <c r="D4193" s="59" t="s">
        <v>204</v>
      </c>
      <c r="E4193" s="1">
        <f>IF(D4193=$I$18,$J$18,IF(D4193=$I$19,$J$19,IF(D4193=$I$20,$J$20,0)))</f>
        <v>5</v>
      </c>
    </row>
    <row r="4194" spans="3:6" x14ac:dyDescent="0.25">
      <c r="C4194" s="21" t="s">
        <v>183</v>
      </c>
      <c r="D4194" s="59" t="s">
        <v>204</v>
      </c>
      <c r="E4194" s="1">
        <f>IF(D4194=$I$18,$J$18,IF(D4194=$I$19,$J$19,IF(D4194=$I$20,$J$20,0)))</f>
        <v>5</v>
      </c>
    </row>
    <row r="4195" spans="3:6" x14ac:dyDescent="0.25">
      <c r="C4195" s="21" t="s">
        <v>185</v>
      </c>
      <c r="D4195" s="59" t="s">
        <v>180</v>
      </c>
      <c r="E4195" s="1">
        <f>IF(D4195=$I$18,$J$18,IF(D4195=$I$19,$J$19,IF(D4195=$I$20,$J$20,0)))</f>
        <v>1</v>
      </c>
    </row>
    <row r="4196" spans="3:6" x14ac:dyDescent="0.25">
      <c r="C4196" s="21" t="s">
        <v>189</v>
      </c>
      <c r="D4196" s="59" t="s">
        <v>186</v>
      </c>
      <c r="E4196" s="1">
        <f>IF(D4196=$I$18,$J$18,IF(D4196=$I$19,$J$19,IF(D4196=$I$20,$J$20,0)))</f>
        <v>3</v>
      </c>
    </row>
    <row r="4197" spans="3:6" x14ac:dyDescent="0.25">
      <c r="C4197" s="21" t="s">
        <v>192</v>
      </c>
      <c r="D4197" s="59" t="s">
        <v>193</v>
      </c>
      <c r="E4197" s="1">
        <f>IF(D4197=$I$30,$J$30,IF(D4197=$I$31,$J$31,IF(D4197=$I$32,$J$32,0)))</f>
        <v>1</v>
      </c>
    </row>
    <row r="4198" spans="3:6" x14ac:dyDescent="0.25">
      <c r="C4198" s="21" t="s">
        <v>194</v>
      </c>
      <c r="D4198" s="59" t="s">
        <v>195</v>
      </c>
      <c r="E4198" s="1">
        <f>IF(D4198=$L$30,$M$30,IF(D4198=$L$31,$M$31,IF(D4198=$L$32,$M$32,0)))</f>
        <v>1</v>
      </c>
    </row>
    <row r="4199" spans="3:6" x14ac:dyDescent="0.25">
      <c r="C4199" s="21" t="s">
        <v>198</v>
      </c>
      <c r="D4199" s="59" t="s">
        <v>195</v>
      </c>
      <c r="E4199" s="1">
        <f>IF(D4199=$L$30,$M$30,IF(D4199=$L$31,$M$31,IF(D4199=$L$32,$M$32,0)))</f>
        <v>1</v>
      </c>
    </row>
    <row r="4200" spans="3:6" x14ac:dyDescent="0.25">
      <c r="C4200" s="21" t="s">
        <v>200</v>
      </c>
      <c r="D4200" s="59" t="s">
        <v>201</v>
      </c>
      <c r="E4200" s="1">
        <f>IF(D4200=$I$23,$J$23,IF(D4200=$I$24,$J$24,IF(D4200=$I$25,$J$25,IF(D4200=$I$26,$J$26,IF(D4200=$I$27,$J$27,0)))))</f>
        <v>1</v>
      </c>
    </row>
    <row r="4201" spans="3:6" x14ac:dyDescent="0.25">
      <c r="C4201" s="21" t="s">
        <v>203</v>
      </c>
      <c r="D4201" s="59" t="s">
        <v>191</v>
      </c>
      <c r="E4201" s="1">
        <f>IF(D4201=$L$13,$M$13,IF(D4201=$L$14,$M$14,IF(D4201=$L$15,$M$15,0)))</f>
        <v>5</v>
      </c>
    </row>
    <row r="4202" spans="3:6" x14ac:dyDescent="0.25">
      <c r="C4202" s="21" t="s">
        <v>206</v>
      </c>
      <c r="D4202" s="59" t="s">
        <v>173</v>
      </c>
      <c r="E4202" s="1">
        <f>IF(D4202=$L$8,$M$8,IF(D4202=$L$9,$M$9,IF(D4202=$L$10,$M$10,0)))</f>
        <v>3</v>
      </c>
    </row>
    <row r="4203" spans="3:6" x14ac:dyDescent="0.25">
      <c r="C4203" s="21" t="s">
        <v>207</v>
      </c>
      <c r="D4203" s="59" t="s">
        <v>205</v>
      </c>
      <c r="E4203" s="1">
        <f>IF(D4203=$L$18,$M$18,IF(D4203=$L$19,$M$19,IF(D4203=$L$20,$M$20,0)))</f>
        <v>5</v>
      </c>
    </row>
    <row r="4204" spans="3:6" x14ac:dyDescent="0.25">
      <c r="C4204" s="21" t="s">
        <v>210</v>
      </c>
      <c r="D4204" s="59" t="s">
        <v>216</v>
      </c>
      <c r="E4204" s="1">
        <f>IF(D4204=$L$23,$M$23,IF(D4204=$L$24,$M$24,IF(D4204=$L$25,$M$25,0)))</f>
        <v>5</v>
      </c>
      <c r="F4204" s="1" t="s">
        <v>330</v>
      </c>
    </row>
    <row r="4207" spans="3:6" x14ac:dyDescent="0.25">
      <c r="E4207" s="39" t="s">
        <v>217</v>
      </c>
      <c r="F4207" s="1" t="s">
        <v>218</v>
      </c>
    </row>
    <row r="4208" spans="3:6" x14ac:dyDescent="0.25">
      <c r="C4208" s="26" t="s">
        <v>25</v>
      </c>
      <c r="D4208" s="161">
        <f>IF(AND(E4192=0,E4193=0,E4194=0,E4195=0,E4196=0),0,E4192*5*(AVERAGE(E4193:E4196)))</f>
        <v>52.5</v>
      </c>
      <c r="E4208" s="162">
        <f>IF(D4208=0,0,IF(D4208&lt;'Integration Inputs'!$D$76,'Integration Inputs'!$C$91*SUM('Integration Inputs'!$C$63:$H$63),IF(D4208&lt;'Integration Inputs'!$F$76,'Integration Inputs'!$D$91*SUM('Integration Inputs'!$C$63:$H$63),'Integration Inputs'!$E$91*SUM('Integration Inputs'!C$63:H$63))))</f>
        <v>12.651149969844976</v>
      </c>
      <c r="F4208" s="163">
        <f>E4208*D4221*D4222</f>
        <v>0</v>
      </c>
    </row>
    <row r="4209" spans="3:6" x14ac:dyDescent="0.25">
      <c r="C4209" s="1" t="s">
        <v>26</v>
      </c>
      <c r="D4209" s="164">
        <f>IF(AND(E4192=0,E4193=0,E4200=0),0,E4192*E4200*(AVERAGE(E4193:E4196)))</f>
        <v>10.5</v>
      </c>
      <c r="E4209" s="162">
        <f>IF(D4209=0,0,IF(D4209&lt;'Integration Inputs'!$D$77,'Integration Inputs'!$C$91*SUM('Integration Inputs'!$C$64:$H$64),IF(D4209&lt;'Integration Inputs'!$F$77,'Integration Inputs'!$D$91*SUM('Integration Inputs'!$C$64:$H$64),'Integration Inputs'!$E$91*SUM('Integration Inputs'!$C$64:$H$64))))</f>
        <v>3.2914642966260312</v>
      </c>
      <c r="F4209" s="162">
        <f>E4209*D4221*D4222</f>
        <v>0</v>
      </c>
    </row>
    <row r="4210" spans="3:6" x14ac:dyDescent="0.25">
      <c r="C4210" s="1" t="s">
        <v>27</v>
      </c>
      <c r="D4210" s="164">
        <f>IF(AND(E4191=0,E4193=0,E4194=0,E4195=0,E4196=0,E4197=0,,E4200=0),0,(AVERAGE(E4193:E4196)*((E4197+E4200)/2)*E4191))</f>
        <v>3.5</v>
      </c>
      <c r="E4210" s="162">
        <f>IF(D4210=0,0,IF(D4210&lt;'Integration Inputs'!$D$78,'Integration Inputs'!$C$91*SUM('Integration Inputs'!$C$65:$H$65),IF(D4210&lt;'Integration Inputs'!$F$78,'Integration Inputs'!$D$91*SUM('Integration Inputs'!$C$65:$H$65),'Integration Inputs'!$E$91*SUM('Integration Inputs'!$C$65:$H$65))))</f>
        <v>0.85186978454503848</v>
      </c>
      <c r="F4210" s="162">
        <f>E4210*D4221*D4222</f>
        <v>0</v>
      </c>
    </row>
    <row r="4211" spans="3:6" x14ac:dyDescent="0.25">
      <c r="C4211" s="1" t="s">
        <v>28</v>
      </c>
      <c r="D4211" s="164">
        <f>IF(E4199=0,0,E4199)</f>
        <v>1</v>
      </c>
      <c r="E4211" s="162">
        <f>IF(D4211=0,0,IF(D4211&lt;'Integration Inputs'!$D$79,'Integration Inputs'!$C$91*SUM('Integration Inputs'!$C$66:$H$66),IF(D4211&lt;'Integration Inputs'!$F$79,'Integration Inputs'!$D$91*SUM('Integration Inputs'!$C$66:$H$66),'Integration Inputs'!$E$91*SUM('Integration Inputs'!$C$66:$H$66))))</f>
        <v>0.97276634097392756</v>
      </c>
      <c r="F4211" s="162">
        <f>E4211*D4221*D4222</f>
        <v>0</v>
      </c>
    </row>
    <row r="4212" spans="3:6" x14ac:dyDescent="0.25">
      <c r="C4212" s="1" t="s">
        <v>29</v>
      </c>
      <c r="D4212" s="164">
        <f>IF(AND(E4202=0,E4198=0),0,E4202*E4198)</f>
        <v>3</v>
      </c>
      <c r="E4212" s="162">
        <f>IF(D4212=0,0,IF(D4212&lt;'Integration Inputs'!$D$80,'Integration Inputs'!$C$91*SUM('Integration Inputs'!$C$67:$H$67),IF(D4212&lt;'Integration Inputs'!$F$80,'Integration Inputs'!$D$91*SUM('Integration Inputs'!$C$67:$H$67),'Integration Inputs'!$E$91*SUM('Integration Inputs'!$C$67:$H$67))))</f>
        <v>0</v>
      </c>
      <c r="F4212" s="162">
        <f>E4212*D4221*D4222</f>
        <v>0</v>
      </c>
    </row>
    <row r="4213" spans="3:6" x14ac:dyDescent="0.25">
      <c r="C4213" s="1" t="s">
        <v>30</v>
      </c>
      <c r="D4213" s="164">
        <f>IF(AND(E4197=0,E4200=0,E4201=0),0,E4201*((E4197+E4200)/2)*3)</f>
        <v>15</v>
      </c>
      <c r="E4213" s="162">
        <f>IF(D4213=0,0,IF(D4213&lt;'Integration Inputs'!$D$81,'Integration Inputs'!$C$91*SUM('Integration Inputs'!$C$68:$H$68),IF(D4213&lt;'Integration Inputs'!$F$81,'Integration Inputs'!$D$91*SUM('Integration Inputs'!$C$68:$H$68),'Integration Inputs'!$E$91*SUM('Integration Inputs'!$C$68:$H$68))))</f>
        <v>0</v>
      </c>
      <c r="F4213" s="162">
        <f>E4213*D4221*D4222</f>
        <v>0</v>
      </c>
    </row>
    <row r="4214" spans="3:6" x14ac:dyDescent="0.25">
      <c r="C4214" s="1" t="s">
        <v>31</v>
      </c>
      <c r="D4214" s="164">
        <f>IF(AND(E4200=0,E4203=0),0,E4203*E4200*3)</f>
        <v>15</v>
      </c>
      <c r="E4214" s="162">
        <f>IF(D4214=0,0,IF(D4214&lt;'Integration Inputs'!$D$82,'Integration Inputs'!$C$91*SUM('Integration Inputs'!$C$69:$H$69),IF(D4214&lt;'Integration Inputs'!$F$82,'Integration Inputs'!$D$91*SUM('Integration Inputs'!$C$69:$H$69),'Integration Inputs'!$E$91*SUM('Integration Inputs'!$C$69:$H$69))))</f>
        <v>0</v>
      </c>
      <c r="F4214" s="162">
        <f>E4214*D4221*D4222</f>
        <v>0</v>
      </c>
    </row>
    <row r="4215" spans="3:6" x14ac:dyDescent="0.25">
      <c r="C4215" s="39" t="s">
        <v>32</v>
      </c>
      <c r="D4215" s="168">
        <f>IF(AND(E4200=0,E4204=0),0,(E4204*E4200*5))</f>
        <v>25</v>
      </c>
      <c r="E4215" s="169">
        <f>IF(D4215=0,0,IF(D4215&lt;'Integration Inputs'!$D$83,'Integration Inputs'!$C$91*SUM('Integration Inputs'!$C$70:$H$70),IF(D4215&lt;'Integration Inputs'!$F$83,'Integration Inputs'!$D$91*SUM('Integration Inputs'!$C$70:$H$70),'Integration Inputs'!$E$91*SUM('Integration Inputs'!$C$70:$H$70))))</f>
        <v>0</v>
      </c>
      <c r="F4215" s="169">
        <f>E4215*D4221*D4222</f>
        <v>0</v>
      </c>
    </row>
    <row r="4216" spans="3:6" x14ac:dyDescent="0.25">
      <c r="C4216" s="1" t="s">
        <v>40</v>
      </c>
      <c r="D4216" s="164">
        <f>SUM(D4208:D4209)</f>
        <v>63</v>
      </c>
      <c r="E4216" s="162">
        <f>SUM(E4208:E4209)</f>
        <v>15.942614266471008</v>
      </c>
      <c r="F4216" s="162">
        <f>SUM(F4208:F4209)</f>
        <v>0</v>
      </c>
    </row>
    <row r="4217" spans="3:6" x14ac:dyDescent="0.25">
      <c r="C4217" s="1" t="s">
        <v>41</v>
      </c>
      <c r="D4217" s="164">
        <f>SUM(D4210:D4211)</f>
        <v>4.5</v>
      </c>
      <c r="E4217" s="162">
        <f>SUM(E4210:E4211)</f>
        <v>1.824636125518966</v>
      </c>
      <c r="F4217" s="162">
        <f>SUM(F4210:F4211)</f>
        <v>0</v>
      </c>
    </row>
    <row r="4218" spans="3:6" x14ac:dyDescent="0.25">
      <c r="C4218" s="39" t="s">
        <v>42</v>
      </c>
      <c r="D4218" s="168">
        <f>SUM(D4212:D4215)</f>
        <v>58</v>
      </c>
      <c r="E4218" s="169">
        <f>SUM(E4212:E4215)</f>
        <v>0</v>
      </c>
      <c r="F4218" s="169">
        <f>SUM(F4212:F4215)</f>
        <v>0</v>
      </c>
    </row>
    <row r="4219" spans="3:6" x14ac:dyDescent="0.25">
      <c r="D4219" s="164"/>
      <c r="E4219" s="162">
        <f>SUM(E4208:E4215)</f>
        <v>17.767250391989972</v>
      </c>
      <c r="F4219" s="162">
        <f>SUM(F4208:F4215)</f>
        <v>0</v>
      </c>
    </row>
    <row r="4220" spans="3:6" ht="15.6" x14ac:dyDescent="0.3">
      <c r="C4220" s="171" t="s">
        <v>43</v>
      </c>
      <c r="D4220" s="172">
        <f>(AVERAGE(E4193:E4196)*((E4192*5)+(E4192*E4200))+((AVERAGE(E4193:E4196)*((E4197+E4200)/2)*E4191)+(E4199))+((E4202*E4198)+(E4201*((E4197+E4200)/2)*3)+(E4203*E4200*3)+(E4204*E4200*5)))/3</f>
        <v>41.833333333333336</v>
      </c>
    </row>
    <row r="4221" spans="3:6" ht="14.4" x14ac:dyDescent="0.3">
      <c r="C4221" s="21" t="s">
        <v>228</v>
      </c>
      <c r="D4221" s="179"/>
    </row>
    <row r="4222" spans="3:6" x14ac:dyDescent="0.25">
      <c r="C4222" s="21" t="s">
        <v>229</v>
      </c>
      <c r="D4222" s="185"/>
    </row>
    <row r="4223" spans="3:6" ht="15.6" x14ac:dyDescent="0.3">
      <c r="C4223" s="171" t="s">
        <v>230</v>
      </c>
      <c r="D4223" s="172">
        <f>D4220*D4221*D4222</f>
        <v>0</v>
      </c>
      <c r="E4223" s="176">
        <f>SUM(F4208:F4215)</f>
        <v>0</v>
      </c>
      <c r="F4223" s="25" t="s">
        <v>231</v>
      </c>
    </row>
    <row r="4225" spans="2:7" x14ac:dyDescent="0.25">
      <c r="B4225" s="1" t="str">
        <f>LEFT(B4188,3)+1&amp;")."</f>
        <v>115).</v>
      </c>
      <c r="C4225" s="149"/>
      <c r="D4225" s="149"/>
      <c r="E4225" s="149"/>
      <c r="F4225" s="149"/>
      <c r="G4225" s="149"/>
    </row>
    <row r="4226" spans="2:7" x14ac:dyDescent="0.25">
      <c r="C4226" s="152" t="s">
        <v>164</v>
      </c>
      <c r="D4226" s="152"/>
      <c r="E4226" s="153"/>
      <c r="F4226" s="153"/>
      <c r="G4226" s="153"/>
    </row>
    <row r="4227" spans="2:7" ht="17.399999999999999" x14ac:dyDescent="0.3">
      <c r="C4227" s="26" t="s">
        <v>170</v>
      </c>
      <c r="D4227" s="156" t="s">
        <v>497</v>
      </c>
      <c r="E4227" s="187" t="s">
        <v>498</v>
      </c>
    </row>
    <row r="4228" spans="2:7" x14ac:dyDescent="0.25">
      <c r="C4228" s="21" t="s">
        <v>174</v>
      </c>
      <c r="D4228" s="59" t="s">
        <v>168</v>
      </c>
      <c r="E4228" s="1">
        <f>IF(D4228=$I$8,$J$8,IF(D4228=$I$9,$J$9,IF(D4228=$I$10,$J$10,0)))</f>
        <v>1</v>
      </c>
    </row>
    <row r="4229" spans="2:7" x14ac:dyDescent="0.25">
      <c r="C4229" s="21" t="s">
        <v>177</v>
      </c>
      <c r="D4229" s="59" t="s">
        <v>178</v>
      </c>
      <c r="E4229" s="1">
        <f>IF(D4229=$I$13,$J$13,IF(D4229=$I$14,$J$14,IF(D4229=$I$15,$J$15,0)))</f>
        <v>1</v>
      </c>
    </row>
    <row r="4230" spans="2:7" x14ac:dyDescent="0.25">
      <c r="C4230" s="21" t="s">
        <v>179</v>
      </c>
      <c r="D4230" s="59" t="s">
        <v>186</v>
      </c>
      <c r="E4230" s="1">
        <f>IF(D4230=$I$18,$J$18,IF(D4230=$I$19,$J$19,IF(D4230=$I$20,$J$20,0)))</f>
        <v>3</v>
      </c>
    </row>
    <row r="4231" spans="2:7" x14ac:dyDescent="0.25">
      <c r="C4231" s="21" t="s">
        <v>183</v>
      </c>
      <c r="D4231" s="59" t="s">
        <v>186</v>
      </c>
      <c r="E4231" s="1">
        <f>IF(D4231=$I$18,$J$18,IF(D4231=$I$19,$J$19,IF(D4231=$I$20,$J$20,0)))</f>
        <v>3</v>
      </c>
    </row>
    <row r="4232" spans="2:7" x14ac:dyDescent="0.25">
      <c r="C4232" s="21" t="s">
        <v>185</v>
      </c>
      <c r="D4232" s="59" t="s">
        <v>186</v>
      </c>
      <c r="E4232" s="1">
        <f>IF(D4232=$I$18,$J$18,IF(D4232=$I$19,$J$19,IF(D4232=$I$20,$J$20,0)))</f>
        <v>3</v>
      </c>
    </row>
    <row r="4233" spans="2:7" x14ac:dyDescent="0.25">
      <c r="C4233" s="21" t="s">
        <v>189</v>
      </c>
      <c r="D4233" s="59" t="s">
        <v>180</v>
      </c>
      <c r="E4233" s="1">
        <f>IF(D4233=$I$18,$J$18,IF(D4233=$I$19,$J$19,IF(D4233=$I$20,$J$20,0)))</f>
        <v>1</v>
      </c>
    </row>
    <row r="4234" spans="2:7" x14ac:dyDescent="0.25">
      <c r="C4234" s="21" t="s">
        <v>192</v>
      </c>
      <c r="D4234" s="59" t="s">
        <v>226</v>
      </c>
      <c r="E4234" s="1">
        <f>IF(D4234=$I$30,$J$30,IF(D4234=$I$31,$J$31,IF(D4234=$I$32,$J$32,0)))</f>
        <v>5</v>
      </c>
    </row>
    <row r="4235" spans="2:7" x14ac:dyDescent="0.25">
      <c r="C4235" s="21" t="s">
        <v>194</v>
      </c>
      <c r="D4235" s="59" t="s">
        <v>225</v>
      </c>
      <c r="E4235" s="1">
        <f>IF(D4235=$L$30,$M$30,IF(D4235=$L$31,$M$31,IF(D4235=$L$32,$M$32,0)))</f>
        <v>3</v>
      </c>
      <c r="F4235" s="1" t="s">
        <v>499</v>
      </c>
    </row>
    <row r="4236" spans="2:7" x14ac:dyDescent="0.25">
      <c r="C4236" s="21" t="s">
        <v>198</v>
      </c>
      <c r="D4236" s="59" t="s">
        <v>195</v>
      </c>
      <c r="E4236" s="1">
        <f>IF(D4236=$L$30,$M$30,IF(D4236=$L$31,$M$31,IF(D4236=$L$32,$M$32,0)))</f>
        <v>1</v>
      </c>
      <c r="F4236" s="1" t="s">
        <v>500</v>
      </c>
    </row>
    <row r="4237" spans="2:7" x14ac:dyDescent="0.25">
      <c r="C4237" s="21" t="s">
        <v>200</v>
      </c>
      <c r="D4237" s="59" t="s">
        <v>215</v>
      </c>
      <c r="E4237" s="1">
        <f>IF(D4237=$I$23,$J$23,IF(D4237=$I$24,$J$24,IF(D4237=$I$25,$J$25,IF(D4237=$I$26,$J$26,IF(D4237=$I$27,$J$27,0)))))</f>
        <v>5</v>
      </c>
      <c r="F4237" s="1" t="s">
        <v>501</v>
      </c>
    </row>
    <row r="4238" spans="2:7" x14ac:dyDescent="0.25">
      <c r="C4238" s="21" t="s">
        <v>203</v>
      </c>
      <c r="D4238" s="59" t="s">
        <v>188</v>
      </c>
      <c r="E4238" s="1">
        <f>IF(D4238=$L$13,$M$13,IF(D4238=$L$14,$M$14,IF(D4238=$L$15,$M$15,0)))</f>
        <v>3</v>
      </c>
    </row>
    <row r="4239" spans="2:7" x14ac:dyDescent="0.25">
      <c r="C4239" s="21" t="s">
        <v>206</v>
      </c>
      <c r="D4239" s="59" t="s">
        <v>173</v>
      </c>
      <c r="E4239" s="1">
        <f>IF(D4239=$L$8,$M$8,IF(D4239=$L$9,$M$9,IF(D4239=$L$10,$M$10,0)))</f>
        <v>3</v>
      </c>
    </row>
    <row r="4240" spans="2:7" x14ac:dyDescent="0.25">
      <c r="C4240" s="21" t="s">
        <v>207</v>
      </c>
      <c r="D4240" s="59" t="s">
        <v>202</v>
      </c>
      <c r="E4240" s="1">
        <f>IF(D4240=$L$18,$M$18,IF(D4240=$L$19,$M$19,IF(D4240=$L$20,$M$20,0)))</f>
        <v>3</v>
      </c>
    </row>
    <row r="4241" spans="3:6" x14ac:dyDescent="0.25">
      <c r="C4241" s="21" t="s">
        <v>210</v>
      </c>
      <c r="D4241" s="59" t="s">
        <v>211</v>
      </c>
      <c r="E4241" s="1">
        <f>IF(D4241=$L$23,$M$23,IF(D4241=$L$24,$M$24,IF(D4241=$L$25,$M$25,0)))</f>
        <v>3</v>
      </c>
      <c r="F4241" s="1" t="s">
        <v>502</v>
      </c>
    </row>
    <row r="4244" spans="3:6" x14ac:dyDescent="0.25">
      <c r="E4244" s="39" t="s">
        <v>217</v>
      </c>
      <c r="F4244" s="1" t="s">
        <v>218</v>
      </c>
    </row>
    <row r="4245" spans="3:6" x14ac:dyDescent="0.25">
      <c r="C4245" s="26" t="s">
        <v>25</v>
      </c>
      <c r="D4245" s="161">
        <f>IF(AND(E4229=0,E4230=0,E4231=0,E4232=0,E4233=0),0,E4229*5*(AVERAGE(E4230:E4233)))</f>
        <v>12.5</v>
      </c>
      <c r="E4245" s="162">
        <f>IF(D4245=0,0,IF(D4245&lt;'Integration Inputs'!$D$76,'Integration Inputs'!$C$91*SUM('Integration Inputs'!$C$63:$H$63),IF(D4245&lt;'Integration Inputs'!$F$76,'Integration Inputs'!$D$91*SUM('Integration Inputs'!$C$63:$H$63),'Integration Inputs'!$E$91*SUM('Integration Inputs'!C$63:H$63))))</f>
        <v>12.651149969844976</v>
      </c>
      <c r="F4245" s="163">
        <f>E4245*D4258*D4259</f>
        <v>0</v>
      </c>
    </row>
    <row r="4246" spans="3:6" x14ac:dyDescent="0.25">
      <c r="C4246" s="1" t="s">
        <v>26</v>
      </c>
      <c r="D4246" s="164">
        <f>IF(AND(E4229=0,E4230=0,E4237=0),0,E4229*E4237*(AVERAGE(E4230:E4233)))</f>
        <v>12.5</v>
      </c>
      <c r="E4246" s="162">
        <f>IF(D4246=0,0,IF(D4246&lt;'Integration Inputs'!$D$77,'Integration Inputs'!$C$91*SUM('Integration Inputs'!$C$64:$H$64),IF(D4246&lt;'Integration Inputs'!$F$77,'Integration Inputs'!$D$91*SUM('Integration Inputs'!$C$64:$H$64),'Integration Inputs'!$E$91*SUM('Integration Inputs'!$C$64:$H$64))))</f>
        <v>3.2914642966260312</v>
      </c>
      <c r="F4246" s="162">
        <f>E4246*D4258*D4259</f>
        <v>0</v>
      </c>
    </row>
    <row r="4247" spans="3:6" x14ac:dyDescent="0.25">
      <c r="C4247" s="1" t="s">
        <v>27</v>
      </c>
      <c r="D4247" s="164">
        <f>IF(AND(E4228=0,E4230=0,E4231=0,E4232=0,E4233=0,E4234=0,,E4237=0),0,(AVERAGE(E4230:E4233)*((E4234+E4237)/2)*E4228))</f>
        <v>12.5</v>
      </c>
      <c r="E4247" s="162">
        <f>IF(D4247=0,0,IF(D4247&lt;'Integration Inputs'!$D$78,'Integration Inputs'!$C$91*SUM('Integration Inputs'!$C$65:$H$65),IF(D4247&lt;'Integration Inputs'!$F$78,'Integration Inputs'!$D$91*SUM('Integration Inputs'!$C$65:$H$65),'Integration Inputs'!$E$91*SUM('Integration Inputs'!$C$65:$H$65))))</f>
        <v>0.85186978454503848</v>
      </c>
      <c r="F4247" s="162">
        <f>E4247*D4258*D4259</f>
        <v>0</v>
      </c>
    </row>
    <row r="4248" spans="3:6" x14ac:dyDescent="0.25">
      <c r="C4248" s="1" t="s">
        <v>28</v>
      </c>
      <c r="D4248" s="164">
        <f>IF(E4236=0,0,E4236)</f>
        <v>1</v>
      </c>
      <c r="E4248" s="162">
        <f>IF(D4248=0,0,IF(D4248&lt;'Integration Inputs'!$D$79,'Integration Inputs'!$C$91*SUM('Integration Inputs'!$C$66:$H$66),IF(D4248&lt;'Integration Inputs'!$F$79,'Integration Inputs'!$D$91*SUM('Integration Inputs'!$C$66:$H$66),'Integration Inputs'!$E$91*SUM('Integration Inputs'!$C$66:$H$66))))</f>
        <v>0.97276634097392756</v>
      </c>
      <c r="F4248" s="162">
        <f>E4248*D4258*D4259</f>
        <v>0</v>
      </c>
    </row>
    <row r="4249" spans="3:6" x14ac:dyDescent="0.25">
      <c r="C4249" s="1" t="s">
        <v>29</v>
      </c>
      <c r="D4249" s="164">
        <f>IF(AND(E4239=0,E4235=0),0,E4239*E4235)</f>
        <v>9</v>
      </c>
      <c r="E4249" s="162">
        <f>IF(D4249=0,0,IF(D4249&lt;'Integration Inputs'!$D$80,'Integration Inputs'!$C$91*SUM('Integration Inputs'!$C$67:$H$67),IF(D4249&lt;'Integration Inputs'!$F$80,'Integration Inputs'!$D$91*SUM('Integration Inputs'!$C$67:$H$67),'Integration Inputs'!$E$91*SUM('Integration Inputs'!$C$67:$H$67))))</f>
        <v>0</v>
      </c>
      <c r="F4249" s="162">
        <f>E4249*D4258*D4259</f>
        <v>0</v>
      </c>
    </row>
    <row r="4250" spans="3:6" x14ac:dyDescent="0.25">
      <c r="C4250" s="1" t="s">
        <v>30</v>
      </c>
      <c r="D4250" s="164">
        <f>IF(AND(E4234=0,E4237=0,E4238=0),0,E4238*((E4234+E4237)/2)*3)</f>
        <v>45</v>
      </c>
      <c r="E4250" s="162">
        <f>IF(D4250=0,0,IF(D4250&lt;'Integration Inputs'!$D$81,'Integration Inputs'!$C$91*SUM('Integration Inputs'!$C$68:$H$68),IF(D4250&lt;'Integration Inputs'!$F$81,'Integration Inputs'!$D$91*SUM('Integration Inputs'!$C$68:$H$68),'Integration Inputs'!$E$91*SUM('Integration Inputs'!$C$68:$H$68))))</f>
        <v>0</v>
      </c>
      <c r="F4250" s="162">
        <f>E4250*D4258*D4259</f>
        <v>0</v>
      </c>
    </row>
    <row r="4251" spans="3:6" x14ac:dyDescent="0.25">
      <c r="C4251" s="1" t="s">
        <v>31</v>
      </c>
      <c r="D4251" s="164">
        <f>IF(AND(E4237=0,E4240=0),0,E4240*E4237*3)</f>
        <v>45</v>
      </c>
      <c r="E4251" s="162">
        <f>IF(D4251=0,0,IF(D4251&lt;'Integration Inputs'!$D$82,'Integration Inputs'!$C$91*SUM('Integration Inputs'!$C$69:$H$69),IF(D4251&lt;'Integration Inputs'!$F$82,'Integration Inputs'!$D$91*SUM('Integration Inputs'!$C$69:$H$69),'Integration Inputs'!$E$91*SUM('Integration Inputs'!$C$69:$H$69))))</f>
        <v>0</v>
      </c>
      <c r="F4251" s="162">
        <f>E4251*D4258*D4259</f>
        <v>0</v>
      </c>
    </row>
    <row r="4252" spans="3:6" x14ac:dyDescent="0.25">
      <c r="C4252" s="39" t="s">
        <v>32</v>
      </c>
      <c r="D4252" s="168">
        <f>IF(AND(E4237=0,E4241=0),0,(E4241*E4237*5))</f>
        <v>75</v>
      </c>
      <c r="E4252" s="169">
        <f>IF(D4252=0,0,IF(D4252&lt;'Integration Inputs'!$D$83,'Integration Inputs'!$C$91*SUM('Integration Inputs'!$C$70:$H$70),IF(D4252&lt;'Integration Inputs'!$F$83,'Integration Inputs'!$D$91*SUM('Integration Inputs'!$C$70:$H$70),'Integration Inputs'!$E$91*SUM('Integration Inputs'!$C$70:$H$70))))</f>
        <v>0</v>
      </c>
      <c r="F4252" s="169">
        <f>E4252*D4258*D4259</f>
        <v>0</v>
      </c>
    </row>
    <row r="4253" spans="3:6" x14ac:dyDescent="0.25">
      <c r="C4253" s="1" t="s">
        <v>40</v>
      </c>
      <c r="D4253" s="164">
        <f>SUM(D4245:D4246)</f>
        <v>25</v>
      </c>
      <c r="E4253" s="162">
        <f>SUM(E4245:E4246)</f>
        <v>15.942614266471008</v>
      </c>
      <c r="F4253" s="162">
        <f>SUM(F4245:F4246)</f>
        <v>0</v>
      </c>
    </row>
    <row r="4254" spans="3:6" x14ac:dyDescent="0.25">
      <c r="C4254" s="1" t="s">
        <v>41</v>
      </c>
      <c r="D4254" s="164">
        <f>SUM(D4247:D4248)</f>
        <v>13.5</v>
      </c>
      <c r="E4254" s="162">
        <f>SUM(E4247:E4248)</f>
        <v>1.824636125518966</v>
      </c>
      <c r="F4254" s="162">
        <f>SUM(F4247:F4248)</f>
        <v>0</v>
      </c>
    </row>
    <row r="4255" spans="3:6" x14ac:dyDescent="0.25">
      <c r="C4255" s="39" t="s">
        <v>42</v>
      </c>
      <c r="D4255" s="168">
        <f>SUM(D4249:D4252)</f>
        <v>174</v>
      </c>
      <c r="E4255" s="169">
        <f>SUM(E4249:E4252)</f>
        <v>0</v>
      </c>
      <c r="F4255" s="169">
        <f>SUM(F4249:F4252)</f>
        <v>0</v>
      </c>
    </row>
    <row r="4256" spans="3:6" x14ac:dyDescent="0.25">
      <c r="D4256" s="164"/>
      <c r="E4256" s="162">
        <f>SUM(E4245:E4252)</f>
        <v>17.767250391989972</v>
      </c>
      <c r="F4256" s="162">
        <f>SUM(F4245:F4252)</f>
        <v>0</v>
      </c>
    </row>
    <row r="4257" spans="2:7" ht="15.6" x14ac:dyDescent="0.3">
      <c r="C4257" s="171" t="s">
        <v>43</v>
      </c>
      <c r="D4257" s="172">
        <f>(AVERAGE(E4230:E4233)*((E4229*5)+(E4229*E4237))+((AVERAGE(E4230:E4233)*((E4234+E4237)/2)*E4228)+(E4236))+((E4239*E4235)+(E4238*((E4234+E4237)/2)*3)+(E4240*E4237*3)+(E4241*E4237*5)))/3</f>
        <v>70.833333333333329</v>
      </c>
    </row>
    <row r="4258" spans="2:7" ht="14.4" x14ac:dyDescent="0.3">
      <c r="C4258" s="21" t="s">
        <v>228</v>
      </c>
      <c r="D4258" s="179"/>
    </row>
    <row r="4259" spans="2:7" x14ac:dyDescent="0.25">
      <c r="C4259" s="21" t="s">
        <v>229</v>
      </c>
      <c r="D4259" s="185"/>
    </row>
    <row r="4260" spans="2:7" ht="15.6" x14ac:dyDescent="0.3">
      <c r="C4260" s="171" t="s">
        <v>230</v>
      </c>
      <c r="D4260" s="172">
        <f>D4257*D4258*D4259</f>
        <v>0</v>
      </c>
      <c r="E4260" s="176">
        <f>SUM(F4245:F4252)</f>
        <v>0</v>
      </c>
      <c r="F4260" s="25" t="s">
        <v>231</v>
      </c>
    </row>
    <row r="4262" spans="2:7" x14ac:dyDescent="0.25">
      <c r="B4262" s="1" t="str">
        <f>LEFT(B4225,3)+1&amp;")."</f>
        <v>116).</v>
      </c>
      <c r="C4262" s="149"/>
      <c r="D4262" s="149"/>
      <c r="E4262" s="149"/>
      <c r="F4262" s="149"/>
      <c r="G4262" s="149"/>
    </row>
    <row r="4263" spans="2:7" x14ac:dyDescent="0.25">
      <c r="C4263" s="152" t="s">
        <v>164</v>
      </c>
      <c r="D4263" s="152"/>
      <c r="E4263" s="153"/>
      <c r="F4263" s="153"/>
      <c r="G4263" s="153"/>
    </row>
    <row r="4264" spans="2:7" ht="17.399999999999999" x14ac:dyDescent="0.3">
      <c r="C4264" s="26" t="s">
        <v>170</v>
      </c>
      <c r="D4264" s="188" t="s">
        <v>503</v>
      </c>
      <c r="E4264" s="157"/>
    </row>
    <row r="4265" spans="2:7" x14ac:dyDescent="0.25">
      <c r="C4265" s="21" t="s">
        <v>174</v>
      </c>
      <c r="D4265" s="59" t="s">
        <v>168</v>
      </c>
      <c r="E4265" s="1">
        <f>IF(D4265=$I$8,$J$8,IF(D4265=$I$9,$J$9,IF(D4265=$I$10,$J$10,0)))</f>
        <v>1</v>
      </c>
    </row>
    <row r="4266" spans="2:7" x14ac:dyDescent="0.25">
      <c r="C4266" s="21" t="s">
        <v>177</v>
      </c>
      <c r="D4266" s="59" t="s">
        <v>178</v>
      </c>
      <c r="E4266" s="1">
        <f>IF(D4266=$I$13,$J$13,IF(D4266=$I$14,$J$14,IF(D4266=$I$15,$J$15,0)))</f>
        <v>1</v>
      </c>
    </row>
    <row r="4267" spans="2:7" x14ac:dyDescent="0.25">
      <c r="C4267" s="21" t="s">
        <v>179</v>
      </c>
      <c r="D4267" s="59" t="s">
        <v>204</v>
      </c>
      <c r="E4267" s="1">
        <f>IF(D4267=$I$18,$J$18,IF(D4267=$I$19,$J$19,IF(D4267=$I$20,$J$20,0)))</f>
        <v>5</v>
      </c>
    </row>
    <row r="4268" spans="2:7" x14ac:dyDescent="0.25">
      <c r="C4268" s="21" t="s">
        <v>183</v>
      </c>
      <c r="D4268" s="59" t="s">
        <v>204</v>
      </c>
      <c r="E4268" s="1">
        <f>IF(D4268=$I$18,$J$18,IF(D4268=$I$19,$J$19,IF(D4268=$I$20,$J$20,0)))</f>
        <v>5</v>
      </c>
    </row>
    <row r="4269" spans="2:7" x14ac:dyDescent="0.25">
      <c r="C4269" s="21" t="s">
        <v>185</v>
      </c>
      <c r="D4269" s="59" t="s">
        <v>180</v>
      </c>
      <c r="E4269" s="1">
        <f>IF(D4269=$I$18,$J$18,IF(D4269=$I$19,$J$19,IF(D4269=$I$20,$J$20,0)))</f>
        <v>1</v>
      </c>
    </row>
    <row r="4270" spans="2:7" x14ac:dyDescent="0.25">
      <c r="C4270" s="21" t="s">
        <v>189</v>
      </c>
      <c r="D4270" s="59" t="s">
        <v>180</v>
      </c>
      <c r="E4270" s="1">
        <f>IF(D4270=$I$18,$J$18,IF(D4270=$I$19,$J$19,IF(D4270=$I$20,$J$20,0)))</f>
        <v>1</v>
      </c>
    </row>
    <row r="4271" spans="2:7" x14ac:dyDescent="0.25">
      <c r="C4271" s="21" t="s">
        <v>192</v>
      </c>
      <c r="D4271" s="59" t="s">
        <v>193</v>
      </c>
      <c r="E4271" s="1">
        <f>IF(D4271=$I$30,$J$30,IF(D4271=$I$31,$J$31,IF(D4271=$I$32,$J$32,0)))</f>
        <v>1</v>
      </c>
    </row>
    <row r="4272" spans="2:7" x14ac:dyDescent="0.25">
      <c r="C4272" s="21" t="s">
        <v>194</v>
      </c>
      <c r="D4272" s="59" t="s">
        <v>195</v>
      </c>
      <c r="E4272" s="1">
        <f>IF(D4272=$L$30,$M$30,IF(D4272=$L$31,$M$31,IF(D4272=$L$32,$M$32,0)))</f>
        <v>1</v>
      </c>
    </row>
    <row r="4273" spans="3:6" x14ac:dyDescent="0.25">
      <c r="C4273" s="21" t="s">
        <v>198</v>
      </c>
      <c r="D4273" s="59" t="s">
        <v>195</v>
      </c>
      <c r="E4273" s="1">
        <f>IF(D4273=$L$30,$M$30,IF(D4273=$L$31,$M$31,IF(D4273=$L$32,$M$32,0)))</f>
        <v>1</v>
      </c>
    </row>
    <row r="4274" spans="3:6" x14ac:dyDescent="0.25">
      <c r="C4274" s="21" t="s">
        <v>200</v>
      </c>
      <c r="D4274" s="59" t="s">
        <v>201</v>
      </c>
      <c r="E4274" s="1">
        <f>IF(D4274=$I$23,$J$23,IF(D4274=$I$24,$J$24,IF(D4274=$I$25,$J$25,IF(D4274=$I$26,$J$26,IF(D4274=$I$27,$J$27,0)))))</f>
        <v>1</v>
      </c>
    </row>
    <row r="4275" spans="3:6" x14ac:dyDescent="0.25">
      <c r="C4275" s="21" t="s">
        <v>203</v>
      </c>
      <c r="D4275" s="59" t="s">
        <v>184</v>
      </c>
      <c r="E4275" s="1">
        <f>IF(D4275=$L$13,$M$13,IF(D4275=$L$14,$M$14,IF(D4275=$L$15,$M$15,0)))</f>
        <v>1</v>
      </c>
    </row>
    <row r="4276" spans="3:6" x14ac:dyDescent="0.25">
      <c r="C4276" s="21" t="s">
        <v>206</v>
      </c>
      <c r="D4276" s="59" t="s">
        <v>173</v>
      </c>
      <c r="E4276" s="1">
        <f>IF(D4276=$L$8,$M$8,IF(D4276=$L$9,$M$9,IF(D4276=$L$10,$M$10,0)))</f>
        <v>3</v>
      </c>
    </row>
    <row r="4277" spans="3:6" x14ac:dyDescent="0.25">
      <c r="C4277" s="21" t="s">
        <v>207</v>
      </c>
      <c r="D4277" s="59" t="s">
        <v>205</v>
      </c>
      <c r="E4277" s="1">
        <f>IF(D4277=$L$18,$M$18,IF(D4277=$L$19,$M$19,IF(D4277=$L$20,$M$20,0)))</f>
        <v>5</v>
      </c>
    </row>
    <row r="4278" spans="3:6" x14ac:dyDescent="0.25">
      <c r="C4278" s="21" t="s">
        <v>210</v>
      </c>
      <c r="D4278" s="59" t="s">
        <v>216</v>
      </c>
      <c r="E4278" s="1">
        <f>IF(D4278=$L$23,$M$23,IF(D4278=$L$24,$M$24,IF(D4278=$L$25,$M$25,0)))</f>
        <v>5</v>
      </c>
      <c r="F4278" s="1" t="s">
        <v>502</v>
      </c>
    </row>
    <row r="4281" spans="3:6" x14ac:dyDescent="0.25">
      <c r="E4281" s="39" t="s">
        <v>217</v>
      </c>
      <c r="F4281" s="1" t="s">
        <v>218</v>
      </c>
    </row>
    <row r="4282" spans="3:6" x14ac:dyDescent="0.25">
      <c r="C4282" s="26" t="s">
        <v>25</v>
      </c>
      <c r="D4282" s="161">
        <f>IF(AND(E4266=0,E4267=0,E4268=0,E4269=0,E4270=0),0,E4266*5*(AVERAGE(E4267:E4270)))</f>
        <v>15</v>
      </c>
      <c r="E4282" s="162">
        <f>IF(D4282=0,0,IF(D4282&lt;'Integration Inputs'!$D$76,'Integration Inputs'!$C$91*SUM('Integration Inputs'!$C$63:$H$63),IF(D4282&lt;'Integration Inputs'!$F$76,'Integration Inputs'!$D$91*SUM('Integration Inputs'!$C$63:$H$63),'Integration Inputs'!$E$91*SUM('Integration Inputs'!C$63:H$63))))</f>
        <v>12.651149969844976</v>
      </c>
      <c r="F4282" s="163">
        <f>E4282*D4295*D4296</f>
        <v>0</v>
      </c>
    </row>
    <row r="4283" spans="3:6" x14ac:dyDescent="0.25">
      <c r="C4283" s="1" t="s">
        <v>26</v>
      </c>
      <c r="D4283" s="164">
        <f>IF(AND(E4266=0,E4267=0,E4274=0),0,E4266*E4274*(AVERAGE(E4267:E4270)))</f>
        <v>3</v>
      </c>
      <c r="E4283" s="162">
        <f>IF(D4283=0,0,IF(D4283&lt;'Integration Inputs'!$D$77,'Integration Inputs'!$C$91*SUM('Integration Inputs'!$C$64:$H$64),IF(D4283&lt;'Integration Inputs'!$F$77,'Integration Inputs'!$D$91*SUM('Integration Inputs'!$C$64:$H$64),'Integration Inputs'!$E$91*SUM('Integration Inputs'!$C$64:$H$64))))</f>
        <v>3.2914642966260312</v>
      </c>
      <c r="F4283" s="162">
        <f>E4283*D4295*D4296</f>
        <v>0</v>
      </c>
    </row>
    <row r="4284" spans="3:6" x14ac:dyDescent="0.25">
      <c r="C4284" s="1" t="s">
        <v>27</v>
      </c>
      <c r="D4284" s="164">
        <f>IF(AND(E4265=0,E4267=0,E4268=0,E4269=0,E4270=0,E4271=0,,E4274=0),0,(AVERAGE(E4267:E4270)*((E4271+E4274)/2)*E4265))</f>
        <v>3</v>
      </c>
      <c r="E4284" s="162">
        <f>IF(D4284=0,0,IF(D4284&lt;'Integration Inputs'!$D$78,'Integration Inputs'!$C$91*SUM('Integration Inputs'!$C$65:$H$65),IF(D4284&lt;'Integration Inputs'!$F$78,'Integration Inputs'!$D$91*SUM('Integration Inputs'!$C$65:$H$65),'Integration Inputs'!$E$91*SUM('Integration Inputs'!$C$65:$H$65))))</f>
        <v>0.85186978454503848</v>
      </c>
      <c r="F4284" s="162">
        <f>E4284*D4295*D4296</f>
        <v>0</v>
      </c>
    </row>
    <row r="4285" spans="3:6" x14ac:dyDescent="0.25">
      <c r="C4285" s="1" t="s">
        <v>28</v>
      </c>
      <c r="D4285" s="164">
        <f>IF(E4273=0,0,E4273)</f>
        <v>1</v>
      </c>
      <c r="E4285" s="162">
        <f>IF(D4285=0,0,IF(D4285&lt;'Integration Inputs'!$D$79,'Integration Inputs'!$C$91*SUM('Integration Inputs'!$C$66:$H$66),IF(D4285&lt;'Integration Inputs'!$F$79,'Integration Inputs'!$D$91*SUM('Integration Inputs'!$C$66:$H$66),'Integration Inputs'!$E$91*SUM('Integration Inputs'!$C$66:$H$66))))</f>
        <v>0.97276634097392756</v>
      </c>
      <c r="F4285" s="162">
        <f>E4285*D4295*D4296</f>
        <v>0</v>
      </c>
    </row>
    <row r="4286" spans="3:6" x14ac:dyDescent="0.25">
      <c r="C4286" s="1" t="s">
        <v>29</v>
      </c>
      <c r="D4286" s="164">
        <f>IF(AND(E4276=0,E4272=0),0,E4276*E4272)</f>
        <v>3</v>
      </c>
      <c r="E4286" s="162">
        <f>IF(D4286=0,0,IF(D4286&lt;'Integration Inputs'!$D$80,'Integration Inputs'!$C$91*SUM('Integration Inputs'!$C$67:$H$67),IF(D4286&lt;'Integration Inputs'!$F$80,'Integration Inputs'!$D$91*SUM('Integration Inputs'!$C$67:$H$67),'Integration Inputs'!$E$91*SUM('Integration Inputs'!$C$67:$H$67))))</f>
        <v>0</v>
      </c>
      <c r="F4286" s="162">
        <f>E4286*D4295*D4296</f>
        <v>0</v>
      </c>
    </row>
    <row r="4287" spans="3:6" x14ac:dyDescent="0.25">
      <c r="C4287" s="1" t="s">
        <v>30</v>
      </c>
      <c r="D4287" s="164">
        <f>IF(AND(E4271=0,E4274=0,E4275=0),0,E4275*((E4271+E4274)/2)*3)</f>
        <v>3</v>
      </c>
      <c r="E4287" s="162">
        <f>IF(D4287=0,0,IF(D4287&lt;'Integration Inputs'!$D$81,'Integration Inputs'!$C$91*SUM('Integration Inputs'!$C$68:$H$68),IF(D4287&lt;'Integration Inputs'!$F$81,'Integration Inputs'!$D$91*SUM('Integration Inputs'!$C$68:$H$68),'Integration Inputs'!$E$91*SUM('Integration Inputs'!$C$68:$H$68))))</f>
        <v>0</v>
      </c>
      <c r="F4287" s="162">
        <f>E4287*D4295*D4296</f>
        <v>0</v>
      </c>
    </row>
    <row r="4288" spans="3:6" x14ac:dyDescent="0.25">
      <c r="C4288" s="1" t="s">
        <v>31</v>
      </c>
      <c r="D4288" s="164">
        <f>IF(AND(E4274=0,E4277=0),0,E4277*E4274*3)</f>
        <v>15</v>
      </c>
      <c r="E4288" s="162">
        <f>IF(D4288=0,0,IF(D4288&lt;'Integration Inputs'!$D$82,'Integration Inputs'!$C$91*SUM('Integration Inputs'!$C$69:$H$69),IF(D4288&lt;'Integration Inputs'!$F$82,'Integration Inputs'!$D$91*SUM('Integration Inputs'!$C$69:$H$69),'Integration Inputs'!$E$91*SUM('Integration Inputs'!$C$69:$H$69))))</f>
        <v>0</v>
      </c>
      <c r="F4288" s="162">
        <f>E4288*D4295*D4296</f>
        <v>0</v>
      </c>
    </row>
    <row r="4289" spans="2:7" x14ac:dyDescent="0.25">
      <c r="C4289" s="39" t="s">
        <v>32</v>
      </c>
      <c r="D4289" s="168">
        <f>IF(AND(E4274=0,E4278=0),0,(E4278*E4274*5))</f>
        <v>25</v>
      </c>
      <c r="E4289" s="169">
        <f>IF(D4289=0,0,IF(D4289&lt;'Integration Inputs'!$D$83,'Integration Inputs'!$C$91*SUM('Integration Inputs'!$C$70:$H$70),IF(D4289&lt;'Integration Inputs'!$F$83,'Integration Inputs'!$D$91*SUM('Integration Inputs'!$C$70:$H$70),'Integration Inputs'!$E$91*SUM('Integration Inputs'!$C$70:$H$70))))</f>
        <v>0</v>
      </c>
      <c r="F4289" s="169">
        <f>E4289*D4295*D4296</f>
        <v>0</v>
      </c>
    </row>
    <row r="4290" spans="2:7" x14ac:dyDescent="0.25">
      <c r="C4290" s="1" t="s">
        <v>40</v>
      </c>
      <c r="D4290" s="164">
        <f>SUM(D4282:D4283)</f>
        <v>18</v>
      </c>
      <c r="E4290" s="162">
        <f>SUM(E4282:E4283)</f>
        <v>15.942614266471008</v>
      </c>
      <c r="F4290" s="162">
        <f>SUM(F4282:F4283)</f>
        <v>0</v>
      </c>
    </row>
    <row r="4291" spans="2:7" x14ac:dyDescent="0.25">
      <c r="C4291" s="1" t="s">
        <v>41</v>
      </c>
      <c r="D4291" s="164">
        <f>SUM(D4284:D4285)</f>
        <v>4</v>
      </c>
      <c r="E4291" s="162">
        <f>SUM(E4284:E4285)</f>
        <v>1.824636125518966</v>
      </c>
      <c r="F4291" s="162">
        <f>SUM(F4284:F4285)</f>
        <v>0</v>
      </c>
    </row>
    <row r="4292" spans="2:7" x14ac:dyDescent="0.25">
      <c r="C4292" s="39" t="s">
        <v>42</v>
      </c>
      <c r="D4292" s="168">
        <f>SUM(D4286:D4289)</f>
        <v>46</v>
      </c>
      <c r="E4292" s="169">
        <f>SUM(E4286:E4289)</f>
        <v>0</v>
      </c>
      <c r="F4292" s="169">
        <f>SUM(F4286:F4289)</f>
        <v>0</v>
      </c>
    </row>
    <row r="4293" spans="2:7" x14ac:dyDescent="0.25">
      <c r="D4293" s="164"/>
      <c r="E4293" s="162">
        <f>SUM(E4282:E4289)</f>
        <v>17.767250391989972</v>
      </c>
      <c r="F4293" s="162">
        <f>SUM(F4282:F4289)</f>
        <v>0</v>
      </c>
    </row>
    <row r="4294" spans="2:7" ht="15.6" x14ac:dyDescent="0.3">
      <c r="C4294" s="171" t="s">
        <v>43</v>
      </c>
      <c r="D4294" s="172">
        <f>(AVERAGE(E4267:E4270)*((E4266*5)+(E4266*E4274))+((AVERAGE(E4267:E4270)*((E4271+E4274)/2)*E4265)+(E4273))+((E4276*E4272)+(E4275*((E4271+E4274)/2)*3)+(E4277*E4274*3)+(E4278*E4274*5)))/3</f>
        <v>22.666666666666668</v>
      </c>
    </row>
    <row r="4295" spans="2:7" ht="14.4" x14ac:dyDescent="0.3">
      <c r="C4295" s="21" t="s">
        <v>228</v>
      </c>
      <c r="D4295" s="179"/>
    </row>
    <row r="4296" spans="2:7" x14ac:dyDescent="0.25">
      <c r="C4296" s="21" t="s">
        <v>229</v>
      </c>
      <c r="D4296" s="185"/>
    </row>
    <row r="4297" spans="2:7" ht="15.6" x14ac:dyDescent="0.3">
      <c r="C4297" s="171" t="s">
        <v>230</v>
      </c>
      <c r="D4297" s="172">
        <f>D4294*D4295*D4296</f>
        <v>0</v>
      </c>
      <c r="E4297" s="176">
        <f>SUM(F4282:F4289)</f>
        <v>0</v>
      </c>
      <c r="F4297" s="25" t="s">
        <v>231</v>
      </c>
    </row>
    <row r="4299" spans="2:7" x14ac:dyDescent="0.25">
      <c r="B4299" s="1" t="str">
        <f>LEFT(B4262,3)+1&amp;")."</f>
        <v>117).</v>
      </c>
      <c r="C4299" s="149"/>
      <c r="D4299" s="149"/>
      <c r="E4299" s="149"/>
      <c r="F4299" s="149"/>
      <c r="G4299" s="149"/>
    </row>
    <row r="4300" spans="2:7" x14ac:dyDescent="0.25">
      <c r="C4300" s="152" t="s">
        <v>164</v>
      </c>
      <c r="D4300" s="152"/>
      <c r="E4300" s="153"/>
      <c r="F4300" s="153"/>
      <c r="G4300" s="153"/>
    </row>
    <row r="4301" spans="2:7" ht="17.399999999999999" x14ac:dyDescent="0.3">
      <c r="C4301" s="26" t="s">
        <v>170</v>
      </c>
      <c r="D4301" s="156" t="s">
        <v>504</v>
      </c>
      <c r="E4301" s="187" t="s">
        <v>505</v>
      </c>
    </row>
    <row r="4302" spans="2:7" x14ac:dyDescent="0.25">
      <c r="C4302" s="21" t="s">
        <v>174</v>
      </c>
      <c r="D4302" s="59" t="s">
        <v>168</v>
      </c>
      <c r="E4302" s="1">
        <f>IF(D4302=$I$8,$J$8,IF(D4302=$I$9,$J$9,IF(D4302=$I$10,$J$10,0)))</f>
        <v>1</v>
      </c>
    </row>
    <row r="4303" spans="2:7" x14ac:dyDescent="0.25">
      <c r="C4303" s="21" t="s">
        <v>177</v>
      </c>
      <c r="D4303" s="59" t="s">
        <v>187</v>
      </c>
      <c r="E4303" s="1">
        <f>IF(D4303=$I$13,$J$13,IF(D4303=$I$14,$J$14,IF(D4303=$I$15,$J$15,0)))</f>
        <v>3</v>
      </c>
    </row>
    <row r="4304" spans="2:7" x14ac:dyDescent="0.25">
      <c r="C4304" s="21" t="s">
        <v>179</v>
      </c>
      <c r="D4304" s="59" t="s">
        <v>186</v>
      </c>
      <c r="E4304" s="1">
        <f>IF(D4304=$I$18,$J$18,IF(D4304=$I$19,$J$19,IF(D4304=$I$20,$J$20,0)))</f>
        <v>3</v>
      </c>
    </row>
    <row r="4305" spans="3:6" x14ac:dyDescent="0.25">
      <c r="C4305" s="21" t="s">
        <v>183</v>
      </c>
      <c r="D4305" s="59" t="s">
        <v>186</v>
      </c>
      <c r="E4305" s="1">
        <f>IF(D4305=$I$18,$J$18,IF(D4305=$I$19,$J$19,IF(D4305=$I$20,$J$20,0)))</f>
        <v>3</v>
      </c>
    </row>
    <row r="4306" spans="3:6" x14ac:dyDescent="0.25">
      <c r="C4306" s="21" t="s">
        <v>185</v>
      </c>
      <c r="D4306" s="59" t="s">
        <v>180</v>
      </c>
      <c r="E4306" s="1">
        <f>IF(D4306=$I$18,$J$18,IF(D4306=$I$19,$J$19,IF(D4306=$I$20,$J$20,0)))</f>
        <v>1</v>
      </c>
    </row>
    <row r="4307" spans="3:6" x14ac:dyDescent="0.25">
      <c r="C4307" s="21" t="s">
        <v>189</v>
      </c>
      <c r="D4307" s="59" t="s">
        <v>180</v>
      </c>
      <c r="E4307" s="1">
        <f>IF(D4307=$I$18,$J$18,IF(D4307=$I$19,$J$19,IF(D4307=$I$20,$J$20,0)))</f>
        <v>1</v>
      </c>
    </row>
    <row r="4308" spans="3:6" x14ac:dyDescent="0.25">
      <c r="C4308" s="21" t="s">
        <v>192</v>
      </c>
      <c r="D4308" s="59" t="s">
        <v>193</v>
      </c>
      <c r="E4308" s="1">
        <f>IF(D4308=$I$30,$J$30,IF(D4308=$I$31,$J$31,IF(D4308=$I$32,$J$32,0)))</f>
        <v>1</v>
      </c>
    </row>
    <row r="4309" spans="3:6" x14ac:dyDescent="0.25">
      <c r="C4309" s="21" t="s">
        <v>194</v>
      </c>
      <c r="D4309" s="59" t="s">
        <v>225</v>
      </c>
      <c r="E4309" s="1">
        <f>IF(D4309=$L$30,$M$30,IF(D4309=$L$31,$M$31,IF(D4309=$L$32,$M$32,0)))</f>
        <v>3</v>
      </c>
    </row>
    <row r="4310" spans="3:6" x14ac:dyDescent="0.25">
      <c r="C4310" s="21" t="s">
        <v>198</v>
      </c>
      <c r="D4310" s="59" t="s">
        <v>227</v>
      </c>
      <c r="E4310" s="1">
        <f>IF(D4310=$L$30,$M$30,IF(D4310=$L$31,$M$31,IF(D4310=$L$32,$M$32,0)))</f>
        <v>5</v>
      </c>
      <c r="F4310" s="1" t="s">
        <v>506</v>
      </c>
    </row>
    <row r="4311" spans="3:6" x14ac:dyDescent="0.25">
      <c r="C4311" s="21" t="s">
        <v>200</v>
      </c>
      <c r="D4311" s="59" t="s">
        <v>201</v>
      </c>
      <c r="E4311" s="1">
        <f>IF(D4311=$I$23,$J$23,IF(D4311=$I$24,$J$24,IF(D4311=$I$25,$J$25,IF(D4311=$I$26,$J$26,IF(D4311=$I$27,$J$27,0)))))</f>
        <v>1</v>
      </c>
      <c r="F4311" s="1" t="s">
        <v>507</v>
      </c>
    </row>
    <row r="4312" spans="3:6" x14ac:dyDescent="0.25">
      <c r="C4312" s="21" t="s">
        <v>203</v>
      </c>
      <c r="D4312" s="59" t="s">
        <v>184</v>
      </c>
      <c r="E4312" s="1">
        <f>IF(D4312=$L$13,$M$13,IF(D4312=$L$14,$M$14,IF(D4312=$L$15,$M$15,0)))</f>
        <v>1</v>
      </c>
    </row>
    <row r="4313" spans="3:6" x14ac:dyDescent="0.25">
      <c r="C4313" s="21" t="s">
        <v>206</v>
      </c>
      <c r="D4313" s="59" t="s">
        <v>169</v>
      </c>
      <c r="E4313" s="1">
        <f>IF(D4313=$L$8,$M$8,IF(D4313=$L$9,$M$9,IF(D4313=$L$10,$M$10,0)))</f>
        <v>1</v>
      </c>
    </row>
    <row r="4314" spans="3:6" x14ac:dyDescent="0.25">
      <c r="C4314" s="21" t="s">
        <v>207</v>
      </c>
      <c r="D4314" s="59" t="s">
        <v>199</v>
      </c>
      <c r="E4314" s="1">
        <f>IF(D4314=$L$18,$M$18,IF(D4314=$L$19,$M$19,IF(D4314=$L$20,$M$20,0)))</f>
        <v>1</v>
      </c>
      <c r="F4314" s="122" t="s">
        <v>508</v>
      </c>
    </row>
    <row r="4315" spans="3:6" x14ac:dyDescent="0.25">
      <c r="C4315" s="21" t="s">
        <v>210</v>
      </c>
      <c r="D4315" s="59" t="s">
        <v>213</v>
      </c>
      <c r="E4315" s="1">
        <f>IF(D4315=$L$23,$M$23,IF(D4315=$L$24,$M$24,IF(D4315=$L$25,$M$25,0)))</f>
        <v>1</v>
      </c>
      <c r="F4315" s="1" t="s">
        <v>509</v>
      </c>
    </row>
    <row r="4318" spans="3:6" x14ac:dyDescent="0.25">
      <c r="E4318" s="39" t="s">
        <v>217</v>
      </c>
      <c r="F4318" s="1" t="s">
        <v>218</v>
      </c>
    </row>
    <row r="4319" spans="3:6" x14ac:dyDescent="0.25">
      <c r="C4319" s="26" t="s">
        <v>25</v>
      </c>
      <c r="D4319" s="161">
        <f>IF(AND(E4303=0,E4304=0,E4305=0,E4306=0,E4307=0),0,E4303*5*(AVERAGE(E4304:E4307)))</f>
        <v>30</v>
      </c>
      <c r="E4319" s="162">
        <f>IF(D4319=0,0,IF(D4319&lt;'Integration Inputs'!$D$76,'Integration Inputs'!$C$91*SUM('Integration Inputs'!$C$63:$H$63),IF(D4319&lt;'Integration Inputs'!$F$76,'Integration Inputs'!$D$91*SUM('Integration Inputs'!$C$63:$H$63),'Integration Inputs'!$E$91*SUM('Integration Inputs'!C$63:H$63))))</f>
        <v>12.651149969844976</v>
      </c>
      <c r="F4319" s="163">
        <f>E4319*D4332*D4333</f>
        <v>0</v>
      </c>
    </row>
    <row r="4320" spans="3:6" x14ac:dyDescent="0.25">
      <c r="C4320" s="1" t="s">
        <v>26</v>
      </c>
      <c r="D4320" s="164">
        <f>IF(AND(E4303=0,E4304=0,E4311=0),0,E4303*E4311*(AVERAGE(E4304:E4307)))</f>
        <v>6</v>
      </c>
      <c r="E4320" s="162">
        <f>IF(D4320=0,0,IF(D4320&lt;'Integration Inputs'!$D$77,'Integration Inputs'!$C$91*SUM('Integration Inputs'!$C$64:$H$64),IF(D4320&lt;'Integration Inputs'!$F$77,'Integration Inputs'!$D$91*SUM('Integration Inputs'!$C$64:$H$64),'Integration Inputs'!$E$91*SUM('Integration Inputs'!$C$64:$H$64))))</f>
        <v>3.2914642966260312</v>
      </c>
      <c r="F4320" s="162">
        <f>E4320*D4332*D4333</f>
        <v>0</v>
      </c>
    </row>
    <row r="4321" spans="2:7" x14ac:dyDescent="0.25">
      <c r="C4321" s="1" t="s">
        <v>27</v>
      </c>
      <c r="D4321" s="164">
        <f>IF(AND(E4302=0,E4304=0,E4305=0,E4306=0,E4307=0,E4308=0,,E4311=0),0,(AVERAGE(E4304:E4307)*((E4308+E4311)/2)*E4302))</f>
        <v>2</v>
      </c>
      <c r="E4321" s="162">
        <f>IF(D4321=0,0,IF(D4321&lt;'Integration Inputs'!$D$78,'Integration Inputs'!$C$91*SUM('Integration Inputs'!$C$65:$H$65),IF(D4321&lt;'Integration Inputs'!$F$78,'Integration Inputs'!$D$91*SUM('Integration Inputs'!$C$65:$H$65),'Integration Inputs'!$E$91*SUM('Integration Inputs'!$C$65:$H$65))))</f>
        <v>0.85186978454503848</v>
      </c>
      <c r="F4321" s="162">
        <f>E4321*D4332*D4333</f>
        <v>0</v>
      </c>
    </row>
    <row r="4322" spans="2:7" x14ac:dyDescent="0.25">
      <c r="C4322" s="1" t="s">
        <v>28</v>
      </c>
      <c r="D4322" s="164">
        <f>IF(E4310=0,0,E4310)</f>
        <v>5</v>
      </c>
      <c r="E4322" s="162">
        <f>IF(D4322=0,0,IF(D4322&lt;'Integration Inputs'!$D$79,'Integration Inputs'!$C$91*SUM('Integration Inputs'!$C$66:$H$66),IF(D4322&lt;'Integration Inputs'!$F$79,'Integration Inputs'!$D$91*SUM('Integration Inputs'!$C$66:$H$66),'Integration Inputs'!$E$91*SUM('Integration Inputs'!$C$66:$H$66))))</f>
        <v>1.4591495114608914</v>
      </c>
      <c r="F4322" s="162">
        <f>E4322*D4332*D4333</f>
        <v>0</v>
      </c>
    </row>
    <row r="4323" spans="2:7" x14ac:dyDescent="0.25">
      <c r="C4323" s="1" t="s">
        <v>29</v>
      </c>
      <c r="D4323" s="164">
        <f>IF(AND(E4313=0,E4309=0),0,E4313*E4309)</f>
        <v>3</v>
      </c>
      <c r="E4323" s="162">
        <f>IF(D4323=0,0,IF(D4323&lt;'Integration Inputs'!$D$80,'Integration Inputs'!$C$91*SUM('Integration Inputs'!$C$67:$H$67),IF(D4323&lt;'Integration Inputs'!$F$80,'Integration Inputs'!$D$91*SUM('Integration Inputs'!$C$67:$H$67),'Integration Inputs'!$E$91*SUM('Integration Inputs'!$C$67:$H$67))))</f>
        <v>0</v>
      </c>
      <c r="F4323" s="162">
        <f>E4323*D4332*D4333</f>
        <v>0</v>
      </c>
    </row>
    <row r="4324" spans="2:7" x14ac:dyDescent="0.25">
      <c r="C4324" s="1" t="s">
        <v>30</v>
      </c>
      <c r="D4324" s="164">
        <f>IF(AND(E4308=0,E4311=0,E4312=0),0,E4312*((E4308+E4311)/2)*3)</f>
        <v>3</v>
      </c>
      <c r="E4324" s="162">
        <f>IF(D4324=0,0,IF(D4324&lt;'Integration Inputs'!$D$81,'Integration Inputs'!$C$91*SUM('Integration Inputs'!$C$68:$H$68),IF(D4324&lt;'Integration Inputs'!$F$81,'Integration Inputs'!$D$91*SUM('Integration Inputs'!$C$68:$H$68),'Integration Inputs'!$E$91*SUM('Integration Inputs'!$C$68:$H$68))))</f>
        <v>0</v>
      </c>
      <c r="F4324" s="162">
        <f>E4324*D4332*D4333</f>
        <v>0</v>
      </c>
    </row>
    <row r="4325" spans="2:7" x14ac:dyDescent="0.25">
      <c r="C4325" s="1" t="s">
        <v>31</v>
      </c>
      <c r="D4325" s="164">
        <f>IF(AND(E4311=0,E4314=0),0,E4314*E4311*3)</f>
        <v>3</v>
      </c>
      <c r="E4325" s="162">
        <f>IF(D4325=0,0,IF(D4325&lt;'Integration Inputs'!$D$82,'Integration Inputs'!$C$91*SUM('Integration Inputs'!$C$69:$H$69),IF(D4325&lt;'Integration Inputs'!$F$82,'Integration Inputs'!$D$91*SUM('Integration Inputs'!$C$69:$H$69),'Integration Inputs'!$E$91*SUM('Integration Inputs'!$C$69:$H$69))))</f>
        <v>0</v>
      </c>
      <c r="F4325" s="162">
        <f>E4325*D4332*D4333</f>
        <v>0</v>
      </c>
    </row>
    <row r="4326" spans="2:7" x14ac:dyDescent="0.25">
      <c r="C4326" s="39" t="s">
        <v>32</v>
      </c>
      <c r="D4326" s="168">
        <f>IF(AND(E4311=0,E4315=0),0,(E4315*E4311*5))</f>
        <v>5</v>
      </c>
      <c r="E4326" s="169">
        <f>IF(D4326=0,0,IF(D4326&lt;'Integration Inputs'!$D$83,'Integration Inputs'!$C$91*SUM('Integration Inputs'!$C$70:$H$70),IF(D4326&lt;'Integration Inputs'!$F$83,'Integration Inputs'!$D$91*SUM('Integration Inputs'!$C$70:$H$70),'Integration Inputs'!$E$91*SUM('Integration Inputs'!$C$70:$H$70))))</f>
        <v>0</v>
      </c>
      <c r="F4326" s="169">
        <f>E4326*D4332*D4333</f>
        <v>0</v>
      </c>
    </row>
    <row r="4327" spans="2:7" x14ac:dyDescent="0.25">
      <c r="C4327" s="1" t="s">
        <v>40</v>
      </c>
      <c r="D4327" s="164">
        <f>SUM(D4319:D4320)</f>
        <v>36</v>
      </c>
      <c r="E4327" s="162">
        <f>SUM(E4319:E4320)</f>
        <v>15.942614266471008</v>
      </c>
      <c r="F4327" s="162">
        <f>SUM(F4319:F4320)</f>
        <v>0</v>
      </c>
    </row>
    <row r="4328" spans="2:7" x14ac:dyDescent="0.25">
      <c r="C4328" s="1" t="s">
        <v>41</v>
      </c>
      <c r="D4328" s="164">
        <f>SUM(D4321:D4322)</f>
        <v>7</v>
      </c>
      <c r="E4328" s="162">
        <f>SUM(E4321:E4322)</f>
        <v>2.3110192960059299</v>
      </c>
      <c r="F4328" s="162">
        <f>SUM(F4321:F4322)</f>
        <v>0</v>
      </c>
    </row>
    <row r="4329" spans="2:7" x14ac:dyDescent="0.25">
      <c r="C4329" s="39" t="s">
        <v>42</v>
      </c>
      <c r="D4329" s="168">
        <f>SUM(D4323:D4326)</f>
        <v>14</v>
      </c>
      <c r="E4329" s="169">
        <f>SUM(E4323:E4326)</f>
        <v>0</v>
      </c>
      <c r="F4329" s="169">
        <f>SUM(F4323:F4326)</f>
        <v>0</v>
      </c>
    </row>
    <row r="4330" spans="2:7" x14ac:dyDescent="0.25">
      <c r="D4330" s="164"/>
      <c r="E4330" s="162">
        <f>SUM(E4319:E4326)</f>
        <v>18.253633562476935</v>
      </c>
      <c r="F4330" s="162">
        <f>SUM(F4319:F4326)</f>
        <v>0</v>
      </c>
    </row>
    <row r="4331" spans="2:7" ht="15.6" x14ac:dyDescent="0.3">
      <c r="C4331" s="171" t="s">
        <v>43</v>
      </c>
      <c r="D4331" s="172">
        <f>(AVERAGE(E4304:E4307)*((E4303*5)+(E4303*E4311))+((AVERAGE(E4304:E4307)*((E4308+E4311)/2)*E4302)+(E4310))+((E4313*E4309)+(E4312*((E4308+E4311)/2)*3)+(E4314*E4311*3)+(E4315*E4311*5)))/3</f>
        <v>19</v>
      </c>
    </row>
    <row r="4332" spans="2:7" ht="14.4" x14ac:dyDescent="0.3">
      <c r="C4332" s="21" t="s">
        <v>228</v>
      </c>
      <c r="D4332" s="179"/>
    </row>
    <row r="4333" spans="2:7" x14ac:dyDescent="0.25">
      <c r="C4333" s="21" t="s">
        <v>229</v>
      </c>
      <c r="D4333" s="185"/>
    </row>
    <row r="4334" spans="2:7" ht="15.6" x14ac:dyDescent="0.3">
      <c r="C4334" s="171" t="s">
        <v>230</v>
      </c>
      <c r="D4334" s="172">
        <f>D4331*D4332*D4333</f>
        <v>0</v>
      </c>
      <c r="E4334" s="176">
        <f>SUM(F4319:F4326)</f>
        <v>0</v>
      </c>
      <c r="F4334" s="25" t="s">
        <v>231</v>
      </c>
    </row>
    <row r="4336" spans="2:7" x14ac:dyDescent="0.25">
      <c r="B4336" s="1" t="str">
        <f>LEFT(B4299,3)+1&amp;")."</f>
        <v>118).</v>
      </c>
      <c r="C4336" s="149"/>
      <c r="D4336" s="149"/>
      <c r="E4336" s="149"/>
      <c r="F4336" s="149"/>
      <c r="G4336" s="149"/>
    </row>
    <row r="4337" spans="3:7" x14ac:dyDescent="0.25">
      <c r="C4337" s="152" t="s">
        <v>164</v>
      </c>
      <c r="D4337" s="152"/>
      <c r="E4337" s="153"/>
      <c r="F4337" s="153"/>
      <c r="G4337" s="153"/>
    </row>
    <row r="4338" spans="3:7" ht="17.399999999999999" x14ac:dyDescent="0.3">
      <c r="C4338" s="26" t="s">
        <v>170</v>
      </c>
      <c r="D4338" s="188" t="s">
        <v>510</v>
      </c>
      <c r="E4338" s="187" t="s">
        <v>511</v>
      </c>
    </row>
    <row r="4339" spans="3:7" x14ac:dyDescent="0.25">
      <c r="C4339" s="21" t="s">
        <v>174</v>
      </c>
      <c r="D4339" s="59" t="s">
        <v>175</v>
      </c>
      <c r="E4339" s="1">
        <f>IF(D4339=$I$8,$J$8,IF(D4339=$I$9,$J$9,IF(D4339=$I$10,$J$10,0)))</f>
        <v>3</v>
      </c>
    </row>
    <row r="4340" spans="3:7" x14ac:dyDescent="0.25">
      <c r="C4340" s="21" t="s">
        <v>177</v>
      </c>
      <c r="D4340" s="59" t="s">
        <v>178</v>
      </c>
      <c r="E4340" s="1">
        <f>IF(D4340=$I$13,$J$13,IF(D4340=$I$14,$J$14,IF(D4340=$I$15,$J$15,0)))</f>
        <v>1</v>
      </c>
    </row>
    <row r="4341" spans="3:7" x14ac:dyDescent="0.25">
      <c r="C4341" s="21" t="s">
        <v>179</v>
      </c>
      <c r="D4341" s="59" t="s">
        <v>180</v>
      </c>
      <c r="E4341" s="1">
        <f>IF(D4341=$I$18,$J$18,IF(D4341=$I$19,$J$19,IF(D4341=$I$20,$J$20,0)))</f>
        <v>1</v>
      </c>
    </row>
    <row r="4342" spans="3:7" x14ac:dyDescent="0.25">
      <c r="C4342" s="21" t="s">
        <v>183</v>
      </c>
      <c r="D4342" s="59" t="s">
        <v>180</v>
      </c>
      <c r="E4342" s="1">
        <f>IF(D4342=$I$18,$J$18,IF(D4342=$I$19,$J$19,IF(D4342=$I$20,$J$20,0)))</f>
        <v>1</v>
      </c>
    </row>
    <row r="4343" spans="3:7" x14ac:dyDescent="0.25">
      <c r="C4343" s="21" t="s">
        <v>185</v>
      </c>
      <c r="D4343" s="59" t="s">
        <v>180</v>
      </c>
      <c r="E4343" s="1">
        <f>IF(D4343=$I$18,$J$18,IF(D4343=$I$19,$J$19,IF(D4343=$I$20,$J$20,0)))</f>
        <v>1</v>
      </c>
    </row>
    <row r="4344" spans="3:7" x14ac:dyDescent="0.25">
      <c r="C4344" s="21" t="s">
        <v>189</v>
      </c>
      <c r="D4344" s="59" t="s">
        <v>180</v>
      </c>
      <c r="E4344" s="1">
        <f>IF(D4344=$I$18,$J$18,IF(D4344=$I$19,$J$19,IF(D4344=$I$20,$J$20,0)))</f>
        <v>1</v>
      </c>
    </row>
    <row r="4345" spans="3:7" x14ac:dyDescent="0.25">
      <c r="C4345" s="21" t="s">
        <v>192</v>
      </c>
      <c r="D4345" s="59" t="s">
        <v>224</v>
      </c>
      <c r="E4345" s="1">
        <f>IF(D4345=$I$30,$J$30,IF(D4345=$I$31,$J$31,IF(D4345=$I$32,$J$32,0)))</f>
        <v>3</v>
      </c>
    </row>
    <row r="4346" spans="3:7" x14ac:dyDescent="0.25">
      <c r="C4346" s="21" t="s">
        <v>194</v>
      </c>
      <c r="D4346" s="59" t="s">
        <v>225</v>
      </c>
      <c r="E4346" s="1">
        <f>IF(D4346=$L$30,$M$30,IF(D4346=$L$31,$M$31,IF(D4346=$L$32,$M$32,0)))</f>
        <v>3</v>
      </c>
    </row>
    <row r="4347" spans="3:7" x14ac:dyDescent="0.25">
      <c r="C4347" s="21" t="s">
        <v>198</v>
      </c>
      <c r="D4347" s="59" t="s">
        <v>225</v>
      </c>
      <c r="E4347" s="1">
        <f>IF(D4347=$L$30,$M$30,IF(D4347=$L$31,$M$31,IF(D4347=$L$32,$M$32,0)))</f>
        <v>3</v>
      </c>
    </row>
    <row r="4348" spans="3:7" x14ac:dyDescent="0.25">
      <c r="C4348" s="21" t="s">
        <v>200</v>
      </c>
      <c r="D4348" s="59" t="s">
        <v>201</v>
      </c>
      <c r="E4348" s="1">
        <f>IF(D4348=$I$23,$J$23,IF(D4348=$I$24,$J$24,IF(D4348=$I$25,$J$25,IF(D4348=$I$26,$J$26,IF(D4348=$I$27,$J$27,0)))))</f>
        <v>1</v>
      </c>
    </row>
    <row r="4349" spans="3:7" x14ac:dyDescent="0.25">
      <c r="C4349" s="21" t="s">
        <v>203</v>
      </c>
      <c r="D4349" s="59" t="s">
        <v>184</v>
      </c>
      <c r="E4349" s="1">
        <f>IF(D4349=$L$13,$M$13,IF(D4349=$L$14,$M$14,IF(D4349=$L$15,$M$15,0)))</f>
        <v>1</v>
      </c>
    </row>
    <row r="4350" spans="3:7" x14ac:dyDescent="0.25">
      <c r="C4350" s="21" t="s">
        <v>206</v>
      </c>
      <c r="D4350" s="59" t="s">
        <v>173</v>
      </c>
      <c r="E4350" s="1">
        <f>IF(D4350=$L$8,$M$8,IF(D4350=$L$9,$M$9,IF(D4350=$L$10,$M$10,0)))</f>
        <v>3</v>
      </c>
    </row>
    <row r="4351" spans="3:7" x14ac:dyDescent="0.25">
      <c r="C4351" s="21" t="s">
        <v>207</v>
      </c>
      <c r="D4351" s="59" t="s">
        <v>205</v>
      </c>
      <c r="E4351" s="1">
        <f>IF(D4351=$L$18,$M$18,IF(D4351=$L$19,$M$19,IF(D4351=$L$20,$M$20,0)))</f>
        <v>5</v>
      </c>
    </row>
    <row r="4352" spans="3:7" x14ac:dyDescent="0.25">
      <c r="C4352" s="21" t="s">
        <v>210</v>
      </c>
      <c r="D4352" s="59" t="s">
        <v>216</v>
      </c>
      <c r="E4352" s="1">
        <f>IF(D4352=$L$23,$M$23,IF(D4352=$L$24,$M$24,IF(D4352=$L$25,$M$25,0)))</f>
        <v>5</v>
      </c>
      <c r="F4352" s="1" t="s">
        <v>512</v>
      </c>
    </row>
    <row r="4355" spans="3:6" x14ac:dyDescent="0.25">
      <c r="E4355" s="39" t="s">
        <v>217</v>
      </c>
      <c r="F4355" s="1" t="s">
        <v>218</v>
      </c>
    </row>
    <row r="4356" spans="3:6" x14ac:dyDescent="0.25">
      <c r="C4356" s="26" t="s">
        <v>25</v>
      </c>
      <c r="D4356" s="161">
        <f>IF(AND(E4340=0,E4341=0,E4342=0,E4343=0,E4344=0),0,E4340*5*(AVERAGE(E4341:E4344)))</f>
        <v>5</v>
      </c>
      <c r="E4356" s="162">
        <f>IF(D4356=0,0,IF(D4356&lt;'Integration Inputs'!$D$76,'Integration Inputs'!$C$91*SUM('Integration Inputs'!$C$63:$H$63),IF(D4356&lt;'Integration Inputs'!$F$76,'Integration Inputs'!$D$91*SUM('Integration Inputs'!$C$63:$H$63),'Integration Inputs'!$E$91*SUM('Integration Inputs'!C$63:H$63))))</f>
        <v>12.651149969844976</v>
      </c>
      <c r="F4356" s="163">
        <f>E4356*D4369*D4370</f>
        <v>0</v>
      </c>
    </row>
    <row r="4357" spans="3:6" x14ac:dyDescent="0.25">
      <c r="C4357" s="1" t="s">
        <v>26</v>
      </c>
      <c r="D4357" s="164">
        <f>IF(AND(E4340=0,E4341=0,E4348=0),0,E4340*E4348*(AVERAGE(E4341:E4344)))</f>
        <v>1</v>
      </c>
      <c r="E4357" s="162">
        <f>IF(D4357=0,0,IF(D4357&lt;'Integration Inputs'!$D$77,'Integration Inputs'!$C$91*SUM('Integration Inputs'!$C$64:$H$64),IF(D4357&lt;'Integration Inputs'!$F$77,'Integration Inputs'!$D$91*SUM('Integration Inputs'!$C$64:$H$64),'Integration Inputs'!$E$91*SUM('Integration Inputs'!$C$64:$H$64))))</f>
        <v>2.1943095310840208</v>
      </c>
      <c r="F4357" s="162">
        <f>E4357*D4369*D4370</f>
        <v>0</v>
      </c>
    </row>
    <row r="4358" spans="3:6" x14ac:dyDescent="0.25">
      <c r="C4358" s="1" t="s">
        <v>27</v>
      </c>
      <c r="D4358" s="164">
        <f>IF(AND(E4339=0,E4341=0,E4342=0,E4343=0,E4344=0,E4345=0,,E4348=0),0,(AVERAGE(E4341:E4344)*((E4345+E4348)/2)*E4339))</f>
        <v>6</v>
      </c>
      <c r="E4358" s="162">
        <f>IF(D4358=0,0,IF(D4358&lt;'Integration Inputs'!$D$78,'Integration Inputs'!$C$91*SUM('Integration Inputs'!$C$65:$H$65),IF(D4358&lt;'Integration Inputs'!$F$78,'Integration Inputs'!$D$91*SUM('Integration Inputs'!$C$65:$H$65),'Integration Inputs'!$E$91*SUM('Integration Inputs'!$C$65:$H$65))))</f>
        <v>0.85186978454503848</v>
      </c>
      <c r="F4358" s="162">
        <f>E4358*D4369*D4370</f>
        <v>0</v>
      </c>
    </row>
    <row r="4359" spans="3:6" x14ac:dyDescent="0.25">
      <c r="C4359" s="1" t="s">
        <v>28</v>
      </c>
      <c r="D4359" s="164">
        <f>IF(E4347=0,0,E4347)</f>
        <v>3</v>
      </c>
      <c r="E4359" s="162">
        <f>IF(D4359=0,0,IF(D4359&lt;'Integration Inputs'!$D$79,'Integration Inputs'!$C$91*SUM('Integration Inputs'!$C$66:$H$66),IF(D4359&lt;'Integration Inputs'!$F$79,'Integration Inputs'!$D$91*SUM('Integration Inputs'!$C$66:$H$66),'Integration Inputs'!$E$91*SUM('Integration Inputs'!$C$66:$H$66))))</f>
        <v>1.4591495114608914</v>
      </c>
      <c r="F4359" s="162">
        <f>E4359*D4369*D4370</f>
        <v>0</v>
      </c>
    </row>
    <row r="4360" spans="3:6" x14ac:dyDescent="0.25">
      <c r="C4360" s="1" t="s">
        <v>29</v>
      </c>
      <c r="D4360" s="164">
        <f>IF(AND(E4350=0,E4346=0),0,E4350*E4346)</f>
        <v>9</v>
      </c>
      <c r="E4360" s="162">
        <f>IF(D4360=0,0,IF(D4360&lt;'Integration Inputs'!$D$80,'Integration Inputs'!$C$91*SUM('Integration Inputs'!$C$67:$H$67),IF(D4360&lt;'Integration Inputs'!$F$80,'Integration Inputs'!$D$91*SUM('Integration Inputs'!$C$67:$H$67),'Integration Inputs'!$E$91*SUM('Integration Inputs'!$C$67:$H$67))))</f>
        <v>0</v>
      </c>
      <c r="F4360" s="162">
        <f>E4360*D4369*D4370</f>
        <v>0</v>
      </c>
    </row>
    <row r="4361" spans="3:6" x14ac:dyDescent="0.25">
      <c r="C4361" s="1" t="s">
        <v>30</v>
      </c>
      <c r="D4361" s="164">
        <f>IF(AND(E4345=0,E4348=0,E4349=0),0,E4349*((E4345+E4348)/2)*3)</f>
        <v>6</v>
      </c>
      <c r="E4361" s="162">
        <f>IF(D4361=0,0,IF(D4361&lt;'Integration Inputs'!$D$81,'Integration Inputs'!$C$91*SUM('Integration Inputs'!$C$68:$H$68),IF(D4361&lt;'Integration Inputs'!$F$81,'Integration Inputs'!$D$91*SUM('Integration Inputs'!$C$68:$H$68),'Integration Inputs'!$E$91*SUM('Integration Inputs'!$C$68:$H$68))))</f>
        <v>0</v>
      </c>
      <c r="F4361" s="162">
        <f>E4361*D4369*D4370</f>
        <v>0</v>
      </c>
    </row>
    <row r="4362" spans="3:6" x14ac:dyDescent="0.25">
      <c r="C4362" s="1" t="s">
        <v>31</v>
      </c>
      <c r="D4362" s="164">
        <f>IF(AND(E4348=0,E4351=0),0,E4351*E4348*3)</f>
        <v>15</v>
      </c>
      <c r="E4362" s="162">
        <f>IF(D4362=0,0,IF(D4362&lt;'Integration Inputs'!$D$82,'Integration Inputs'!$C$91*SUM('Integration Inputs'!$C$69:$H$69),IF(D4362&lt;'Integration Inputs'!$F$82,'Integration Inputs'!$D$91*SUM('Integration Inputs'!$C$69:$H$69),'Integration Inputs'!$E$91*SUM('Integration Inputs'!$C$69:$H$69))))</f>
        <v>0</v>
      </c>
      <c r="F4362" s="162">
        <f>E4362*D4369*D4370</f>
        <v>0</v>
      </c>
    </row>
    <row r="4363" spans="3:6" x14ac:dyDescent="0.25">
      <c r="C4363" s="39" t="s">
        <v>32</v>
      </c>
      <c r="D4363" s="168">
        <f>IF(AND(E4348=0,E4352=0),0,(E4352*E4348*5))</f>
        <v>25</v>
      </c>
      <c r="E4363" s="169">
        <f>IF(D4363=0,0,IF(D4363&lt;'Integration Inputs'!$D$83,'Integration Inputs'!$C$91*SUM('Integration Inputs'!$C$70:$H$70),IF(D4363&lt;'Integration Inputs'!$F$83,'Integration Inputs'!$D$91*SUM('Integration Inputs'!$C$70:$H$70),'Integration Inputs'!$E$91*SUM('Integration Inputs'!$C$70:$H$70))))</f>
        <v>0</v>
      </c>
      <c r="F4363" s="169">
        <f>E4363*D4369*D4370</f>
        <v>0</v>
      </c>
    </row>
    <row r="4364" spans="3:6" x14ac:dyDescent="0.25">
      <c r="C4364" s="1" t="s">
        <v>40</v>
      </c>
      <c r="D4364" s="164">
        <f>SUM(D4356:D4357)</f>
        <v>6</v>
      </c>
      <c r="E4364" s="162">
        <f>SUM(E4356:E4357)</f>
        <v>14.845459500928996</v>
      </c>
      <c r="F4364" s="162">
        <f>SUM(F4356:F4357)</f>
        <v>0</v>
      </c>
    </row>
    <row r="4365" spans="3:6" x14ac:dyDescent="0.25">
      <c r="C4365" s="1" t="s">
        <v>41</v>
      </c>
      <c r="D4365" s="164">
        <f>SUM(D4358:D4359)</f>
        <v>9</v>
      </c>
      <c r="E4365" s="162">
        <f>SUM(E4358:E4359)</f>
        <v>2.3110192960059299</v>
      </c>
      <c r="F4365" s="162">
        <f>SUM(F4358:F4359)</f>
        <v>0</v>
      </c>
    </row>
    <row r="4366" spans="3:6" x14ac:dyDescent="0.25">
      <c r="C4366" s="39" t="s">
        <v>42</v>
      </c>
      <c r="D4366" s="168">
        <f>SUM(D4360:D4363)</f>
        <v>55</v>
      </c>
      <c r="E4366" s="169">
        <f>SUM(E4360:E4363)</f>
        <v>0</v>
      </c>
      <c r="F4366" s="169">
        <f>SUM(F4360:F4363)</f>
        <v>0</v>
      </c>
    </row>
    <row r="4367" spans="3:6" x14ac:dyDescent="0.25">
      <c r="D4367" s="164"/>
      <c r="E4367" s="162">
        <f>SUM(E4356:E4363)</f>
        <v>17.156478796934927</v>
      </c>
      <c r="F4367" s="162">
        <f>SUM(F4356:F4363)</f>
        <v>0</v>
      </c>
    </row>
    <row r="4368" spans="3:6" ht="15.6" x14ac:dyDescent="0.3">
      <c r="C4368" s="171" t="s">
        <v>43</v>
      </c>
      <c r="D4368" s="172">
        <f>(AVERAGE(E4341:E4344)*((E4340*5)+(E4340*E4348))+((AVERAGE(E4341:E4344)*((E4345+E4348)/2)*E4339)+(E4347))+((E4350*E4346)+(E4349*((E4345+E4348)/2)*3)+(E4351*E4348*3)+(E4352*E4348*5)))/3</f>
        <v>23.333333333333332</v>
      </c>
    </row>
    <row r="4369" spans="2:7" ht="14.4" x14ac:dyDescent="0.3">
      <c r="C4369" s="21" t="s">
        <v>228</v>
      </c>
      <c r="D4369" s="179"/>
    </row>
    <row r="4370" spans="2:7" x14ac:dyDescent="0.25">
      <c r="C4370" s="21" t="s">
        <v>229</v>
      </c>
      <c r="D4370" s="185"/>
    </row>
    <row r="4371" spans="2:7" ht="15.6" x14ac:dyDescent="0.3">
      <c r="C4371" s="171" t="s">
        <v>230</v>
      </c>
      <c r="D4371" s="172">
        <f>D4368*D4369*D4370</f>
        <v>0</v>
      </c>
      <c r="E4371" s="176">
        <f>SUM(F4356:F4363)</f>
        <v>0</v>
      </c>
      <c r="F4371" s="25" t="s">
        <v>231</v>
      </c>
    </row>
    <row r="4373" spans="2:7" x14ac:dyDescent="0.25">
      <c r="B4373" s="1" t="str">
        <f>LEFT(B4336,3)+1&amp;")."</f>
        <v>119).</v>
      </c>
      <c r="C4373" s="149"/>
      <c r="D4373" s="149"/>
      <c r="E4373" s="149"/>
      <c r="F4373" s="149"/>
      <c r="G4373" s="149"/>
    </row>
    <row r="4374" spans="2:7" x14ac:dyDescent="0.25">
      <c r="C4374" s="152" t="s">
        <v>164</v>
      </c>
      <c r="D4374" s="152"/>
      <c r="E4374" s="153"/>
      <c r="F4374" s="153"/>
      <c r="G4374" s="153"/>
    </row>
    <row r="4375" spans="2:7" ht="17.399999999999999" x14ac:dyDescent="0.3">
      <c r="C4375" s="26" t="s">
        <v>170</v>
      </c>
      <c r="D4375" s="188" t="s">
        <v>513</v>
      </c>
      <c r="E4375" s="157"/>
      <c r="F4375" s="122" t="s">
        <v>514</v>
      </c>
    </row>
    <row r="4376" spans="2:7" x14ac:dyDescent="0.25">
      <c r="C4376" s="21" t="s">
        <v>174</v>
      </c>
      <c r="D4376" s="59" t="s">
        <v>168</v>
      </c>
      <c r="E4376" s="1">
        <f>IF(D4376=$I$8,$J$8,IF(D4376=$I$9,$J$9,IF(D4376=$I$10,$J$10,0)))</f>
        <v>1</v>
      </c>
    </row>
    <row r="4377" spans="2:7" x14ac:dyDescent="0.25">
      <c r="C4377" s="21" t="s">
        <v>177</v>
      </c>
      <c r="D4377" s="59" t="s">
        <v>178</v>
      </c>
      <c r="E4377" s="1">
        <f>IF(D4377=$I$13,$J$13,IF(D4377=$I$14,$J$14,IF(D4377=$I$15,$J$15,0)))</f>
        <v>1</v>
      </c>
    </row>
    <row r="4378" spans="2:7" x14ac:dyDescent="0.25">
      <c r="C4378" s="21" t="s">
        <v>179</v>
      </c>
      <c r="D4378" s="59" t="s">
        <v>180</v>
      </c>
      <c r="E4378" s="1">
        <f>IF(D4378=$I$18,$J$18,IF(D4378=$I$19,$J$19,IF(D4378=$I$20,$J$20,0)))</f>
        <v>1</v>
      </c>
    </row>
    <row r="4379" spans="2:7" x14ac:dyDescent="0.25">
      <c r="C4379" s="21" t="s">
        <v>183</v>
      </c>
      <c r="D4379" s="59" t="s">
        <v>180</v>
      </c>
      <c r="E4379" s="1">
        <f>IF(D4379=$I$18,$J$18,IF(D4379=$I$19,$J$19,IF(D4379=$I$20,$J$20,0)))</f>
        <v>1</v>
      </c>
    </row>
    <row r="4380" spans="2:7" x14ac:dyDescent="0.25">
      <c r="C4380" s="21" t="s">
        <v>185</v>
      </c>
      <c r="D4380" s="59" t="s">
        <v>180</v>
      </c>
      <c r="E4380" s="1">
        <f>IF(D4380=$I$18,$J$18,IF(D4380=$I$19,$J$19,IF(D4380=$I$20,$J$20,0)))</f>
        <v>1</v>
      </c>
    </row>
    <row r="4381" spans="2:7" x14ac:dyDescent="0.25">
      <c r="C4381" s="21" t="s">
        <v>189</v>
      </c>
      <c r="D4381" s="59" t="s">
        <v>180</v>
      </c>
      <c r="E4381" s="1">
        <f>IF(D4381=$I$18,$J$18,IF(D4381=$I$19,$J$19,IF(D4381=$I$20,$J$20,0)))</f>
        <v>1</v>
      </c>
    </row>
    <row r="4382" spans="2:7" x14ac:dyDescent="0.25">
      <c r="C4382" s="21" t="s">
        <v>192</v>
      </c>
      <c r="D4382" s="59" t="s">
        <v>193</v>
      </c>
      <c r="E4382" s="1">
        <f>IF(D4382=$I$30,$J$30,IF(D4382=$I$31,$J$31,IF(D4382=$I$32,$J$32,0)))</f>
        <v>1</v>
      </c>
    </row>
    <row r="4383" spans="2:7" x14ac:dyDescent="0.25">
      <c r="C4383" s="21" t="s">
        <v>194</v>
      </c>
      <c r="D4383" s="59" t="s">
        <v>195</v>
      </c>
      <c r="E4383" s="1">
        <f>IF(D4383=$L$30,$M$30,IF(D4383=$L$31,$M$31,IF(D4383=$L$32,$M$32,0)))</f>
        <v>1</v>
      </c>
    </row>
    <row r="4384" spans="2:7" x14ac:dyDescent="0.25">
      <c r="C4384" s="21" t="s">
        <v>198</v>
      </c>
      <c r="D4384" s="59" t="s">
        <v>195</v>
      </c>
      <c r="E4384" s="1">
        <f>IF(D4384=$L$30,$M$30,IF(D4384=$L$31,$M$31,IF(D4384=$L$32,$M$32,0)))</f>
        <v>1</v>
      </c>
    </row>
    <row r="4385" spans="3:6" x14ac:dyDescent="0.25">
      <c r="C4385" s="21" t="s">
        <v>200</v>
      </c>
      <c r="D4385" s="59" t="s">
        <v>201</v>
      </c>
      <c r="E4385" s="1">
        <f>IF(D4385=$I$23,$J$23,IF(D4385=$I$24,$J$24,IF(D4385=$I$25,$J$25,IF(D4385=$I$26,$J$26,IF(D4385=$I$27,$J$27,0)))))</f>
        <v>1</v>
      </c>
    </row>
    <row r="4386" spans="3:6" x14ac:dyDescent="0.25">
      <c r="C4386" s="21" t="s">
        <v>203</v>
      </c>
      <c r="D4386" s="59" t="s">
        <v>184</v>
      </c>
      <c r="E4386" s="1">
        <f>IF(D4386=$L$13,$M$13,IF(D4386=$L$14,$M$14,IF(D4386=$L$15,$M$15,0)))</f>
        <v>1</v>
      </c>
    </row>
    <row r="4387" spans="3:6" x14ac:dyDescent="0.25">
      <c r="C4387" s="21" t="s">
        <v>206</v>
      </c>
      <c r="D4387" s="59" t="s">
        <v>169</v>
      </c>
      <c r="E4387" s="1">
        <f>IF(D4387=$L$8,$M$8,IF(D4387=$L$9,$M$9,IF(D4387=$L$10,$M$10,0)))</f>
        <v>1</v>
      </c>
    </row>
    <row r="4388" spans="3:6" x14ac:dyDescent="0.25">
      <c r="C4388" s="21" t="s">
        <v>207</v>
      </c>
      <c r="D4388" s="59" t="s">
        <v>199</v>
      </c>
      <c r="E4388" s="1">
        <f>IF(D4388=$L$18,$M$18,IF(D4388=$L$19,$M$19,IF(D4388=$L$20,$M$20,0)))</f>
        <v>1</v>
      </c>
    </row>
    <row r="4389" spans="3:6" x14ac:dyDescent="0.25">
      <c r="C4389" s="21" t="s">
        <v>210</v>
      </c>
      <c r="D4389" s="59" t="s">
        <v>213</v>
      </c>
      <c r="E4389" s="1">
        <f>IF(D4389=$L$23,$M$23,IF(D4389=$L$24,$M$24,IF(D4389=$L$25,$M$25,0)))</f>
        <v>1</v>
      </c>
      <c r="F4389" s="1" t="s">
        <v>512</v>
      </c>
    </row>
    <row r="4392" spans="3:6" x14ac:dyDescent="0.25">
      <c r="E4392" s="39" t="s">
        <v>217</v>
      </c>
      <c r="F4392" s="1" t="s">
        <v>218</v>
      </c>
    </row>
    <row r="4393" spans="3:6" x14ac:dyDescent="0.25">
      <c r="C4393" s="26" t="s">
        <v>25</v>
      </c>
      <c r="D4393" s="161">
        <f>IF(AND(E4377=0,E4378=0,E4379=0,E4380=0,E4381=0),0,E4377*5*(AVERAGE(E4378:E4381)))</f>
        <v>5</v>
      </c>
      <c r="E4393" s="162">
        <f>IF(D4393=0,0,IF(D4393&lt;'Integration Inputs'!$D$76,'Integration Inputs'!$C$91*SUM('Integration Inputs'!$C$63:$H$63),IF(D4393&lt;'Integration Inputs'!$F$76,'Integration Inputs'!$D$91*SUM('Integration Inputs'!$C$63:$H$63),'Integration Inputs'!$E$91*SUM('Integration Inputs'!C$63:H$63))))</f>
        <v>12.651149969844976</v>
      </c>
      <c r="F4393" s="163">
        <f>E4393*D4406*D4407</f>
        <v>0</v>
      </c>
    </row>
    <row r="4394" spans="3:6" x14ac:dyDescent="0.25">
      <c r="C4394" s="1" t="s">
        <v>26</v>
      </c>
      <c r="D4394" s="164">
        <f>IF(AND(E4377=0,E4378=0,E4385=0),0,E4377*E4385*(AVERAGE(E4378:E4381)))</f>
        <v>1</v>
      </c>
      <c r="E4394" s="162">
        <f>IF(D4394=0,0,IF(D4394&lt;'Integration Inputs'!$D$77,'Integration Inputs'!$C$91*SUM('Integration Inputs'!$C$64:$H$64),IF(D4394&lt;'Integration Inputs'!$F$77,'Integration Inputs'!$D$91*SUM('Integration Inputs'!$C$64:$H$64),'Integration Inputs'!$E$91*SUM('Integration Inputs'!$C$64:$H$64))))</f>
        <v>2.1943095310840208</v>
      </c>
      <c r="F4394" s="162">
        <f>E4394*D4406*D4407</f>
        <v>0</v>
      </c>
    </row>
    <row r="4395" spans="3:6" x14ac:dyDescent="0.25">
      <c r="C4395" s="1" t="s">
        <v>27</v>
      </c>
      <c r="D4395" s="164">
        <f>IF(AND(E4376=0,E4378=0,E4379=0,E4380=0,E4381=0,E4382=0,,E4385=0),0,(AVERAGE(E4378:E4381)*((E4382+E4385)/2)*E4376))</f>
        <v>1</v>
      </c>
      <c r="E4395" s="162">
        <f>IF(D4395=0,0,IF(D4395&lt;'Integration Inputs'!$D$78,'Integration Inputs'!$C$91*SUM('Integration Inputs'!$C$65:$H$65),IF(D4395&lt;'Integration Inputs'!$F$78,'Integration Inputs'!$D$91*SUM('Integration Inputs'!$C$65:$H$65),'Integration Inputs'!$E$91*SUM('Integration Inputs'!$C$65:$H$65))))</f>
        <v>0.56791318969669236</v>
      </c>
      <c r="F4395" s="162">
        <f>E4395*D4406*D4407</f>
        <v>0</v>
      </c>
    </row>
    <row r="4396" spans="3:6" x14ac:dyDescent="0.25">
      <c r="C4396" s="1" t="s">
        <v>28</v>
      </c>
      <c r="D4396" s="164">
        <f>IF(E4384=0,0,E4384)</f>
        <v>1</v>
      </c>
      <c r="E4396" s="162">
        <f>IF(D4396=0,0,IF(D4396&lt;'Integration Inputs'!$D$79,'Integration Inputs'!$C$91*SUM('Integration Inputs'!$C$66:$H$66),IF(D4396&lt;'Integration Inputs'!$F$79,'Integration Inputs'!$D$91*SUM('Integration Inputs'!$C$66:$H$66),'Integration Inputs'!$E$91*SUM('Integration Inputs'!$C$66:$H$66))))</f>
        <v>0.97276634097392756</v>
      </c>
      <c r="F4396" s="162">
        <f>E4396*D4406*D4407</f>
        <v>0</v>
      </c>
    </row>
    <row r="4397" spans="3:6" x14ac:dyDescent="0.25">
      <c r="C4397" s="1" t="s">
        <v>29</v>
      </c>
      <c r="D4397" s="164">
        <f>IF(AND(E4387=0,E4383=0),0,E4387*E4383)</f>
        <v>1</v>
      </c>
      <c r="E4397" s="162">
        <f>IF(D4397=0,0,IF(D4397&lt;'Integration Inputs'!$D$80,'Integration Inputs'!$C$91*SUM('Integration Inputs'!$C$67:$H$67),IF(D4397&lt;'Integration Inputs'!$F$80,'Integration Inputs'!$D$91*SUM('Integration Inputs'!$C$67:$H$67),'Integration Inputs'!$E$91*SUM('Integration Inputs'!$C$67:$H$67))))</f>
        <v>0</v>
      </c>
      <c r="F4397" s="162">
        <f>E4397*D4406*D4407</f>
        <v>0</v>
      </c>
    </row>
    <row r="4398" spans="3:6" x14ac:dyDescent="0.25">
      <c r="C4398" s="1" t="s">
        <v>30</v>
      </c>
      <c r="D4398" s="164">
        <f>IF(AND(E4382=0,E4385=0,E4386=0),0,E4386*((E4382+E4385)/2)*3)</f>
        <v>3</v>
      </c>
      <c r="E4398" s="162">
        <f>IF(D4398=0,0,IF(D4398&lt;'Integration Inputs'!$D$81,'Integration Inputs'!$C$91*SUM('Integration Inputs'!$C$68:$H$68),IF(D4398&lt;'Integration Inputs'!$F$81,'Integration Inputs'!$D$91*SUM('Integration Inputs'!$C$68:$H$68),'Integration Inputs'!$E$91*SUM('Integration Inputs'!$C$68:$H$68))))</f>
        <v>0</v>
      </c>
      <c r="F4398" s="162">
        <f>E4398*D4406*D4407</f>
        <v>0</v>
      </c>
    </row>
    <row r="4399" spans="3:6" x14ac:dyDescent="0.25">
      <c r="C4399" s="1" t="s">
        <v>31</v>
      </c>
      <c r="D4399" s="164">
        <f>IF(AND(E4385=0,E4388=0),0,E4388*E4385*3)</f>
        <v>3</v>
      </c>
      <c r="E4399" s="162">
        <f>IF(D4399=0,0,IF(D4399&lt;'Integration Inputs'!$D$82,'Integration Inputs'!$C$91*SUM('Integration Inputs'!$C$69:$H$69),IF(D4399&lt;'Integration Inputs'!$F$82,'Integration Inputs'!$D$91*SUM('Integration Inputs'!$C$69:$H$69),'Integration Inputs'!$E$91*SUM('Integration Inputs'!$C$69:$H$69))))</f>
        <v>0</v>
      </c>
      <c r="F4399" s="162">
        <f>E4399*D4406*D4407</f>
        <v>0</v>
      </c>
    </row>
    <row r="4400" spans="3:6" x14ac:dyDescent="0.25">
      <c r="C4400" s="39" t="s">
        <v>32</v>
      </c>
      <c r="D4400" s="168">
        <f>IF(AND(E4385=0,E4389=0),0,(E4389*E4385*5))</f>
        <v>5</v>
      </c>
      <c r="E4400" s="169">
        <f>IF(D4400=0,0,IF(D4400&lt;'Integration Inputs'!$D$83,'Integration Inputs'!$C$91*SUM('Integration Inputs'!$C$70:$H$70),IF(D4400&lt;'Integration Inputs'!$F$83,'Integration Inputs'!$D$91*SUM('Integration Inputs'!$C$70:$H$70),'Integration Inputs'!$E$91*SUM('Integration Inputs'!$C$70:$H$70))))</f>
        <v>0</v>
      </c>
      <c r="F4400" s="169">
        <f>E4400*D4406*D4407</f>
        <v>0</v>
      </c>
    </row>
    <row r="4401" spans="2:7" x14ac:dyDescent="0.25">
      <c r="C4401" s="1" t="s">
        <v>40</v>
      </c>
      <c r="D4401" s="164">
        <f>SUM(D4393:D4394)</f>
        <v>6</v>
      </c>
      <c r="E4401" s="162">
        <f>SUM(E4393:E4394)</f>
        <v>14.845459500928996</v>
      </c>
      <c r="F4401" s="162">
        <f>SUM(F4393:F4394)</f>
        <v>0</v>
      </c>
    </row>
    <row r="4402" spans="2:7" x14ac:dyDescent="0.25">
      <c r="C4402" s="1" t="s">
        <v>41</v>
      </c>
      <c r="D4402" s="164">
        <f>SUM(D4395:D4396)</f>
        <v>2</v>
      </c>
      <c r="E4402" s="162">
        <f>SUM(E4395:E4396)</f>
        <v>1.5406795306706198</v>
      </c>
      <c r="F4402" s="162">
        <f>SUM(F4395:F4396)</f>
        <v>0</v>
      </c>
    </row>
    <row r="4403" spans="2:7" x14ac:dyDescent="0.25">
      <c r="C4403" s="39" t="s">
        <v>42</v>
      </c>
      <c r="D4403" s="168">
        <f>SUM(D4397:D4400)</f>
        <v>12</v>
      </c>
      <c r="E4403" s="169">
        <f>SUM(E4397:E4400)</f>
        <v>0</v>
      </c>
      <c r="F4403" s="169">
        <f>SUM(F4397:F4400)</f>
        <v>0</v>
      </c>
    </row>
    <row r="4404" spans="2:7" x14ac:dyDescent="0.25">
      <c r="D4404" s="164"/>
      <c r="E4404" s="162">
        <f>SUM(E4393:E4400)</f>
        <v>16.386139031599615</v>
      </c>
      <c r="F4404" s="162">
        <f>SUM(F4393:F4400)</f>
        <v>0</v>
      </c>
    </row>
    <row r="4405" spans="2:7" ht="15.6" x14ac:dyDescent="0.3">
      <c r="C4405" s="171" t="s">
        <v>43</v>
      </c>
      <c r="D4405" s="172">
        <f>(AVERAGE(E4378:E4381)*((E4377*5)+(E4377*E4385))+((AVERAGE(E4378:E4381)*((E4382+E4385)/2)*E4376)+(E4384))+((E4387*E4383)+(E4386*((E4382+E4385)/2)*3)+(E4388*E4385*3)+(E4389*E4385*5)))/3</f>
        <v>6.666666666666667</v>
      </c>
    </row>
    <row r="4406" spans="2:7" ht="14.4" x14ac:dyDescent="0.3">
      <c r="C4406" s="21" t="s">
        <v>228</v>
      </c>
      <c r="D4406" s="179"/>
    </row>
    <row r="4407" spans="2:7" x14ac:dyDescent="0.25">
      <c r="C4407" s="21" t="s">
        <v>229</v>
      </c>
      <c r="D4407" s="185"/>
    </row>
    <row r="4408" spans="2:7" ht="15.6" x14ac:dyDescent="0.3">
      <c r="C4408" s="171" t="s">
        <v>230</v>
      </c>
      <c r="D4408" s="172">
        <f>D4405*D4406*D4407</f>
        <v>0</v>
      </c>
      <c r="E4408" s="176">
        <f>SUM(F4393:F4400)</f>
        <v>0</v>
      </c>
      <c r="F4408" s="25" t="s">
        <v>231</v>
      </c>
    </row>
    <row r="4410" spans="2:7" x14ac:dyDescent="0.25">
      <c r="B4410" s="1" t="str">
        <f>LEFT(B4373,3)+1&amp;")."</f>
        <v>120).</v>
      </c>
      <c r="C4410" s="149"/>
      <c r="D4410" s="149"/>
      <c r="E4410" s="149"/>
      <c r="F4410" s="149"/>
      <c r="G4410" s="149"/>
    </row>
    <row r="4411" spans="2:7" x14ac:dyDescent="0.25">
      <c r="C4411" s="152" t="s">
        <v>164</v>
      </c>
      <c r="D4411" s="152"/>
      <c r="E4411" s="153"/>
      <c r="F4411" s="153"/>
      <c r="G4411" s="153"/>
    </row>
    <row r="4412" spans="2:7" ht="17.399999999999999" x14ac:dyDescent="0.3">
      <c r="C4412" s="26" t="s">
        <v>170</v>
      </c>
      <c r="D4412" s="156" t="s">
        <v>515</v>
      </c>
      <c r="E4412" s="187" t="s">
        <v>516</v>
      </c>
    </row>
    <row r="4413" spans="2:7" x14ac:dyDescent="0.25">
      <c r="C4413" s="21" t="s">
        <v>174</v>
      </c>
      <c r="D4413" s="59" t="s">
        <v>175</v>
      </c>
      <c r="E4413" s="1">
        <f>IF(D4413=$I$8,$J$8,IF(D4413=$I$9,$J$9,IF(D4413=$I$10,$J$10,0)))</f>
        <v>3</v>
      </c>
    </row>
    <row r="4414" spans="2:7" x14ac:dyDescent="0.25">
      <c r="C4414" s="21" t="s">
        <v>177</v>
      </c>
      <c r="D4414" s="59" t="s">
        <v>178</v>
      </c>
      <c r="E4414" s="1">
        <f>IF(D4414=$I$13,$J$13,IF(D4414=$I$14,$J$14,IF(D4414=$I$15,$J$15,0)))</f>
        <v>1</v>
      </c>
    </row>
    <row r="4415" spans="2:7" x14ac:dyDescent="0.25">
      <c r="C4415" s="21" t="s">
        <v>179</v>
      </c>
      <c r="D4415" s="59" t="s">
        <v>186</v>
      </c>
      <c r="E4415" s="1">
        <f>IF(D4415=$I$18,$J$18,IF(D4415=$I$19,$J$19,IF(D4415=$I$20,$J$20,0)))</f>
        <v>3</v>
      </c>
    </row>
    <row r="4416" spans="2:7" x14ac:dyDescent="0.25">
      <c r="C4416" s="21" t="s">
        <v>183</v>
      </c>
      <c r="D4416" s="59" t="s">
        <v>186</v>
      </c>
      <c r="E4416" s="1">
        <f>IF(D4416=$I$18,$J$18,IF(D4416=$I$19,$J$19,IF(D4416=$I$20,$J$20,0)))</f>
        <v>3</v>
      </c>
    </row>
    <row r="4417" spans="3:6" x14ac:dyDescent="0.25">
      <c r="C4417" s="21" t="s">
        <v>185</v>
      </c>
      <c r="D4417" s="59" t="s">
        <v>180</v>
      </c>
      <c r="E4417" s="1">
        <f>IF(D4417=$I$18,$J$18,IF(D4417=$I$19,$J$19,IF(D4417=$I$20,$J$20,0)))</f>
        <v>1</v>
      </c>
    </row>
    <row r="4418" spans="3:6" x14ac:dyDescent="0.25">
      <c r="C4418" s="21" t="s">
        <v>189</v>
      </c>
      <c r="D4418" s="59" t="s">
        <v>186</v>
      </c>
      <c r="E4418" s="1">
        <f>IF(D4418=$I$18,$J$18,IF(D4418=$I$19,$J$19,IF(D4418=$I$20,$J$20,0)))</f>
        <v>3</v>
      </c>
    </row>
    <row r="4419" spans="3:6" x14ac:dyDescent="0.25">
      <c r="C4419" s="21" t="s">
        <v>192</v>
      </c>
      <c r="D4419" s="59" t="s">
        <v>193</v>
      </c>
      <c r="E4419" s="1">
        <f>IF(D4419=$I$30,$J$30,IF(D4419=$I$31,$J$31,IF(D4419=$I$32,$J$32,0)))</f>
        <v>1</v>
      </c>
    </row>
    <row r="4420" spans="3:6" x14ac:dyDescent="0.25">
      <c r="C4420" s="21" t="s">
        <v>194</v>
      </c>
      <c r="D4420" s="59" t="s">
        <v>227</v>
      </c>
      <c r="E4420" s="1">
        <f>IF(D4420=$L$30,$M$30,IF(D4420=$L$31,$M$31,IF(D4420=$L$32,$M$32,0)))</f>
        <v>5</v>
      </c>
    </row>
    <row r="4421" spans="3:6" x14ac:dyDescent="0.25">
      <c r="C4421" s="21" t="s">
        <v>198</v>
      </c>
      <c r="D4421" s="59" t="s">
        <v>195</v>
      </c>
      <c r="E4421" s="1">
        <f>IF(D4421=$L$30,$M$30,IF(D4421=$L$31,$M$31,IF(D4421=$L$32,$M$32,0)))</f>
        <v>1</v>
      </c>
    </row>
    <row r="4422" spans="3:6" x14ac:dyDescent="0.25">
      <c r="C4422" s="21" t="s">
        <v>200</v>
      </c>
      <c r="D4422" s="59" t="s">
        <v>201</v>
      </c>
      <c r="E4422" s="1">
        <f>IF(D4422=$I$23,$J$23,IF(D4422=$I$24,$J$24,IF(D4422=$I$25,$J$25,IF(D4422=$I$26,$J$26,IF(D4422=$I$27,$J$27,0)))))</f>
        <v>1</v>
      </c>
    </row>
    <row r="4423" spans="3:6" x14ac:dyDescent="0.25">
      <c r="C4423" s="21" t="s">
        <v>203</v>
      </c>
      <c r="D4423" s="59" t="s">
        <v>191</v>
      </c>
      <c r="E4423" s="1">
        <f>IF(D4423=$L$13,$M$13,IF(D4423=$L$14,$M$14,IF(D4423=$L$15,$M$15,0)))</f>
        <v>5</v>
      </c>
    </row>
    <row r="4424" spans="3:6" x14ac:dyDescent="0.25">
      <c r="C4424" s="21" t="s">
        <v>206</v>
      </c>
      <c r="D4424" s="59" t="s">
        <v>173</v>
      </c>
      <c r="E4424" s="1">
        <f>IF(D4424=$L$8,$M$8,IF(D4424=$L$9,$M$9,IF(D4424=$L$10,$M$10,0)))</f>
        <v>3</v>
      </c>
    </row>
    <row r="4425" spans="3:6" x14ac:dyDescent="0.25">
      <c r="C4425" s="21" t="s">
        <v>207</v>
      </c>
      <c r="D4425" s="59" t="s">
        <v>205</v>
      </c>
      <c r="E4425" s="1">
        <f>IF(D4425=$L$18,$M$18,IF(D4425=$L$19,$M$19,IF(D4425=$L$20,$M$20,0)))</f>
        <v>5</v>
      </c>
    </row>
    <row r="4426" spans="3:6" x14ac:dyDescent="0.25">
      <c r="C4426" s="21" t="s">
        <v>210</v>
      </c>
      <c r="D4426" s="59" t="s">
        <v>211</v>
      </c>
      <c r="E4426" s="1">
        <f>IF(D4426=$L$23,$M$23,IF(D4426=$L$24,$M$24,IF(D4426=$L$25,$M$25,0)))</f>
        <v>3</v>
      </c>
    </row>
    <row r="4429" spans="3:6" x14ac:dyDescent="0.25">
      <c r="E4429" s="39" t="s">
        <v>217</v>
      </c>
      <c r="F4429" s="1" t="s">
        <v>218</v>
      </c>
    </row>
    <row r="4430" spans="3:6" x14ac:dyDescent="0.25">
      <c r="C4430" s="26" t="s">
        <v>25</v>
      </c>
      <c r="D4430" s="161">
        <f>IF(AND(E4414=0,E4415=0,E4416=0,E4417=0,E4418=0),0,E4414*5*(AVERAGE(E4415:E4418)))</f>
        <v>12.5</v>
      </c>
      <c r="E4430" s="162">
        <f>IF(D4430=0,0,IF(D4430&lt;'Integration Inputs'!$D$76,'Integration Inputs'!$C$91*SUM('Integration Inputs'!$C$63:$H$63),IF(D4430&lt;'Integration Inputs'!$F$76,'Integration Inputs'!$D$91*SUM('Integration Inputs'!$C$63:$H$63),'Integration Inputs'!$E$91*SUM('Integration Inputs'!C$63:H$63))))</f>
        <v>12.651149969844976</v>
      </c>
      <c r="F4430" s="163">
        <f>E4430*D4443*D4444</f>
        <v>0</v>
      </c>
    </row>
    <row r="4431" spans="3:6" x14ac:dyDescent="0.25">
      <c r="C4431" s="1" t="s">
        <v>26</v>
      </c>
      <c r="D4431" s="164">
        <f>IF(AND(E4414=0,E4415=0,E4422=0),0,E4414*E4422*(AVERAGE(E4415:E4418)))</f>
        <v>2.5</v>
      </c>
      <c r="E4431" s="162">
        <f>IF(D4431=0,0,IF(D4431&lt;'Integration Inputs'!$D$77,'Integration Inputs'!$C$91*SUM('Integration Inputs'!$C$64:$H$64),IF(D4431&lt;'Integration Inputs'!$F$77,'Integration Inputs'!$D$91*SUM('Integration Inputs'!$C$64:$H$64),'Integration Inputs'!$E$91*SUM('Integration Inputs'!$C$64:$H$64))))</f>
        <v>3.2914642966260312</v>
      </c>
      <c r="F4431" s="162">
        <f>E4431*D4443*D4444</f>
        <v>0</v>
      </c>
    </row>
    <row r="4432" spans="3:6" x14ac:dyDescent="0.25">
      <c r="C4432" s="1" t="s">
        <v>27</v>
      </c>
      <c r="D4432" s="164">
        <f>IF(AND(E4413=0,E4415=0,E4416=0,E4417=0,E4418=0,E4419=0,,E4422=0),0,(AVERAGE(E4415:E4418)*((E4419+E4422)/2)*E4413))</f>
        <v>7.5</v>
      </c>
      <c r="E4432" s="162">
        <f>IF(D4432=0,0,IF(D4432&lt;'Integration Inputs'!$D$78,'Integration Inputs'!$C$91*SUM('Integration Inputs'!$C$65:$H$65),IF(D4432&lt;'Integration Inputs'!$F$78,'Integration Inputs'!$D$91*SUM('Integration Inputs'!$C$65:$H$65),'Integration Inputs'!$E$91*SUM('Integration Inputs'!$C$65:$H$65))))</f>
        <v>0.85186978454503848</v>
      </c>
      <c r="F4432" s="162">
        <f>E4432*D4443*D4444</f>
        <v>0</v>
      </c>
    </row>
    <row r="4433" spans="2:7" x14ac:dyDescent="0.25">
      <c r="C4433" s="1" t="s">
        <v>28</v>
      </c>
      <c r="D4433" s="164">
        <f>IF(E4421=0,0,E4421)</f>
        <v>1</v>
      </c>
      <c r="E4433" s="162">
        <f>IF(D4433=0,0,IF(D4433&lt;'Integration Inputs'!$D$79,'Integration Inputs'!$C$91*SUM('Integration Inputs'!$C$66:$H$66),IF(D4433&lt;'Integration Inputs'!$F$79,'Integration Inputs'!$D$91*SUM('Integration Inputs'!$C$66:$H$66),'Integration Inputs'!$E$91*SUM('Integration Inputs'!$C$66:$H$66))))</f>
        <v>0.97276634097392756</v>
      </c>
      <c r="F4433" s="162">
        <f>E4433*D4443*D4444</f>
        <v>0</v>
      </c>
    </row>
    <row r="4434" spans="2:7" x14ac:dyDescent="0.25">
      <c r="C4434" s="1" t="s">
        <v>29</v>
      </c>
      <c r="D4434" s="164">
        <f>IF(AND(E4424=0,E4420=0),0,E4424*E4420)</f>
        <v>15</v>
      </c>
      <c r="E4434" s="162">
        <f>IF(D4434=0,0,IF(D4434&lt;'Integration Inputs'!$D$80,'Integration Inputs'!$C$91*SUM('Integration Inputs'!$C$67:$H$67),IF(D4434&lt;'Integration Inputs'!$F$80,'Integration Inputs'!$D$91*SUM('Integration Inputs'!$C$67:$H$67),'Integration Inputs'!$E$91*SUM('Integration Inputs'!$C$67:$H$67))))</f>
        <v>0</v>
      </c>
      <c r="F4434" s="162">
        <f>E4434*D4443*D4444</f>
        <v>0</v>
      </c>
    </row>
    <row r="4435" spans="2:7" x14ac:dyDescent="0.25">
      <c r="C4435" s="1" t="s">
        <v>30</v>
      </c>
      <c r="D4435" s="164">
        <f>IF(AND(E4419=0,E4422=0,E4423=0),0,E4423*((E4419+E4422)/2)*3)</f>
        <v>15</v>
      </c>
      <c r="E4435" s="162">
        <f>IF(D4435=0,0,IF(D4435&lt;'Integration Inputs'!$D$81,'Integration Inputs'!$C$91*SUM('Integration Inputs'!$C$68:$H$68),IF(D4435&lt;'Integration Inputs'!$F$81,'Integration Inputs'!$D$91*SUM('Integration Inputs'!$C$68:$H$68),'Integration Inputs'!$E$91*SUM('Integration Inputs'!$C$68:$H$68))))</f>
        <v>0</v>
      </c>
      <c r="F4435" s="162">
        <f>E4435*D4443*D4444</f>
        <v>0</v>
      </c>
    </row>
    <row r="4436" spans="2:7" x14ac:dyDescent="0.25">
      <c r="C4436" s="1" t="s">
        <v>31</v>
      </c>
      <c r="D4436" s="164">
        <f>IF(AND(E4422=0,E4425=0),0,E4425*E4422*3)</f>
        <v>15</v>
      </c>
      <c r="E4436" s="162">
        <f>IF(D4436=0,0,IF(D4436&lt;'Integration Inputs'!$D$82,'Integration Inputs'!$C$91*SUM('Integration Inputs'!$C$69:$H$69),IF(D4436&lt;'Integration Inputs'!$F$82,'Integration Inputs'!$D$91*SUM('Integration Inputs'!$C$69:$H$69),'Integration Inputs'!$E$91*SUM('Integration Inputs'!$C$69:$H$69))))</f>
        <v>0</v>
      </c>
      <c r="F4436" s="162">
        <f>E4436*D4443*D4444</f>
        <v>0</v>
      </c>
    </row>
    <row r="4437" spans="2:7" x14ac:dyDescent="0.25">
      <c r="C4437" s="39" t="s">
        <v>32</v>
      </c>
      <c r="D4437" s="168">
        <f>IF(AND(E4422=0,E4426=0),0,(E4426*E4422*5))</f>
        <v>15</v>
      </c>
      <c r="E4437" s="169">
        <f>IF(D4437=0,0,IF(D4437&lt;'Integration Inputs'!$D$83,'Integration Inputs'!$C$91*SUM('Integration Inputs'!$C$70:$H$70),IF(D4437&lt;'Integration Inputs'!$F$83,'Integration Inputs'!$D$91*SUM('Integration Inputs'!$C$70:$H$70),'Integration Inputs'!$E$91*SUM('Integration Inputs'!$C$70:$H$70))))</f>
        <v>0</v>
      </c>
      <c r="F4437" s="169">
        <f>E4437*D4443*D4444</f>
        <v>0</v>
      </c>
    </row>
    <row r="4438" spans="2:7" x14ac:dyDescent="0.25">
      <c r="C4438" s="1" t="s">
        <v>40</v>
      </c>
      <c r="D4438" s="164">
        <f>SUM(D4430:D4431)</f>
        <v>15</v>
      </c>
      <c r="E4438" s="162">
        <f>SUM(E4430:E4431)</f>
        <v>15.942614266471008</v>
      </c>
      <c r="F4438" s="162">
        <f>SUM(F4430:F4431)</f>
        <v>0</v>
      </c>
    </row>
    <row r="4439" spans="2:7" x14ac:dyDescent="0.25">
      <c r="C4439" s="1" t="s">
        <v>41</v>
      </c>
      <c r="D4439" s="164">
        <f>SUM(D4432:D4433)</f>
        <v>8.5</v>
      </c>
      <c r="E4439" s="162">
        <f>SUM(E4432:E4433)</f>
        <v>1.824636125518966</v>
      </c>
      <c r="F4439" s="162">
        <f>SUM(F4432:F4433)</f>
        <v>0</v>
      </c>
    </row>
    <row r="4440" spans="2:7" x14ac:dyDescent="0.25">
      <c r="C4440" s="39" t="s">
        <v>42</v>
      </c>
      <c r="D4440" s="168">
        <f>SUM(D4434:D4437)</f>
        <v>60</v>
      </c>
      <c r="E4440" s="169">
        <f>SUM(E4434:E4437)</f>
        <v>0</v>
      </c>
      <c r="F4440" s="169">
        <f>SUM(F4434:F4437)</f>
        <v>0</v>
      </c>
    </row>
    <row r="4441" spans="2:7" x14ac:dyDescent="0.25">
      <c r="D4441" s="164"/>
      <c r="E4441" s="162">
        <f>SUM(E4430:E4437)</f>
        <v>17.767250391989972</v>
      </c>
      <c r="F4441" s="162">
        <f>SUM(F4430:F4437)</f>
        <v>0</v>
      </c>
    </row>
    <row r="4442" spans="2:7" ht="15.6" x14ac:dyDescent="0.3">
      <c r="C4442" s="171" t="s">
        <v>43</v>
      </c>
      <c r="D4442" s="172">
        <f>(AVERAGE(E4415:E4418)*((E4414*5)+(E4414*E4422))+((AVERAGE(E4415:E4418)*((E4419+E4422)/2)*E4413)+(E4421))+((E4424*E4420)+(E4423*((E4419+E4422)/2)*3)+(E4425*E4422*3)+(E4426*E4422*5)))/3</f>
        <v>27.833333333333332</v>
      </c>
    </row>
    <row r="4443" spans="2:7" ht="14.4" x14ac:dyDescent="0.3">
      <c r="C4443" s="21" t="s">
        <v>228</v>
      </c>
      <c r="D4443" s="179"/>
    </row>
    <row r="4444" spans="2:7" x14ac:dyDescent="0.25">
      <c r="C4444" s="21" t="s">
        <v>229</v>
      </c>
      <c r="D4444" s="185"/>
    </row>
    <row r="4445" spans="2:7" ht="15.6" x14ac:dyDescent="0.3">
      <c r="C4445" s="171" t="s">
        <v>230</v>
      </c>
      <c r="D4445" s="172">
        <f>D4442*D4443*D4444</f>
        <v>0</v>
      </c>
      <c r="E4445" s="176">
        <f>SUM(F4430:F4437)</f>
        <v>0</v>
      </c>
      <c r="F4445" s="25" t="s">
        <v>231</v>
      </c>
    </row>
    <row r="4447" spans="2:7" x14ac:dyDescent="0.25">
      <c r="B4447" s="1" t="str">
        <f>LEFT(B4410,3)+1&amp;")."</f>
        <v>121).</v>
      </c>
      <c r="C4447" s="149"/>
      <c r="D4447" s="149"/>
      <c r="E4447" s="149"/>
      <c r="F4447" s="149"/>
      <c r="G4447" s="149"/>
    </row>
    <row r="4448" spans="2:7" x14ac:dyDescent="0.25">
      <c r="C4448" s="152" t="s">
        <v>164</v>
      </c>
      <c r="D4448" s="152"/>
      <c r="E4448" s="153"/>
      <c r="F4448" s="153"/>
      <c r="G4448" s="153"/>
    </row>
    <row r="4449" spans="3:6" ht="17.399999999999999" x14ac:dyDescent="0.3">
      <c r="C4449" s="26" t="s">
        <v>170</v>
      </c>
      <c r="D4449" s="156" t="s">
        <v>517</v>
      </c>
      <c r="E4449" s="187" t="s">
        <v>518</v>
      </c>
    </row>
    <row r="4450" spans="3:6" x14ac:dyDescent="0.25">
      <c r="C4450" s="21" t="s">
        <v>174</v>
      </c>
      <c r="D4450" s="59" t="s">
        <v>168</v>
      </c>
      <c r="E4450" s="1">
        <f>IF(D4450=$I$8,$J$8,IF(D4450=$I$9,$J$9,IF(D4450=$I$10,$J$10,0)))</f>
        <v>1</v>
      </c>
    </row>
    <row r="4451" spans="3:6" x14ac:dyDescent="0.25">
      <c r="C4451" s="21" t="s">
        <v>177</v>
      </c>
      <c r="D4451" s="59" t="s">
        <v>178</v>
      </c>
      <c r="E4451" s="1">
        <f>IF(D4451=$I$13,$J$13,IF(D4451=$I$14,$J$14,IF(D4451=$I$15,$J$15,0)))</f>
        <v>1</v>
      </c>
    </row>
    <row r="4452" spans="3:6" x14ac:dyDescent="0.25">
      <c r="C4452" s="21" t="s">
        <v>179</v>
      </c>
      <c r="D4452" s="59" t="s">
        <v>204</v>
      </c>
      <c r="E4452" s="1">
        <f>IF(D4452=$I$18,$J$18,IF(D4452=$I$19,$J$19,IF(D4452=$I$20,$J$20,0)))</f>
        <v>5</v>
      </c>
    </row>
    <row r="4453" spans="3:6" x14ac:dyDescent="0.25">
      <c r="C4453" s="21" t="s">
        <v>183</v>
      </c>
      <c r="D4453" s="59" t="s">
        <v>204</v>
      </c>
      <c r="E4453" s="1">
        <f>IF(D4453=$I$18,$J$18,IF(D4453=$I$19,$J$19,IF(D4453=$I$20,$J$20,0)))</f>
        <v>5</v>
      </c>
    </row>
    <row r="4454" spans="3:6" x14ac:dyDescent="0.25">
      <c r="C4454" s="21" t="s">
        <v>185</v>
      </c>
      <c r="D4454" s="59" t="s">
        <v>180</v>
      </c>
      <c r="E4454" s="1">
        <f>IF(D4454=$I$18,$J$18,IF(D4454=$I$19,$J$19,IF(D4454=$I$20,$J$20,0)))</f>
        <v>1</v>
      </c>
    </row>
    <row r="4455" spans="3:6" x14ac:dyDescent="0.25">
      <c r="C4455" s="21" t="s">
        <v>189</v>
      </c>
      <c r="D4455" s="59" t="s">
        <v>186</v>
      </c>
      <c r="E4455" s="1">
        <f>IF(D4455=$I$18,$J$18,IF(D4455=$I$19,$J$19,IF(D4455=$I$20,$J$20,0)))</f>
        <v>3</v>
      </c>
    </row>
    <row r="4456" spans="3:6" x14ac:dyDescent="0.25">
      <c r="C4456" s="21" t="s">
        <v>192</v>
      </c>
      <c r="D4456" s="59" t="s">
        <v>226</v>
      </c>
      <c r="E4456" s="1">
        <f>IF(D4456=$I$30,$J$30,IF(D4456=$I$31,$J$31,IF(D4456=$I$32,$J$32,0)))</f>
        <v>5</v>
      </c>
    </row>
    <row r="4457" spans="3:6" x14ac:dyDescent="0.25">
      <c r="C4457" s="21" t="s">
        <v>194</v>
      </c>
      <c r="D4457" s="59" t="s">
        <v>195</v>
      </c>
      <c r="E4457" s="1">
        <f>IF(D4457=$L$30,$M$30,IF(D4457=$L$31,$M$31,IF(D4457=$L$32,$M$32,0)))</f>
        <v>1</v>
      </c>
    </row>
    <row r="4458" spans="3:6" x14ac:dyDescent="0.25">
      <c r="C4458" s="21" t="s">
        <v>198</v>
      </c>
      <c r="D4458" s="59" t="s">
        <v>225</v>
      </c>
      <c r="E4458" s="1">
        <f>IF(D4458=$L$30,$M$30,IF(D4458=$L$31,$M$31,IF(D4458=$L$32,$M$32,0)))</f>
        <v>3</v>
      </c>
    </row>
    <row r="4459" spans="3:6" x14ac:dyDescent="0.25">
      <c r="C4459" s="21" t="s">
        <v>200</v>
      </c>
      <c r="D4459" s="59" t="s">
        <v>201</v>
      </c>
      <c r="E4459" s="1">
        <f>IF(D4459=$I$23,$J$23,IF(D4459=$I$24,$J$24,IF(D4459=$I$25,$J$25,IF(D4459=$I$26,$J$26,IF(D4459=$I$27,$J$27,0)))))</f>
        <v>1</v>
      </c>
    </row>
    <row r="4460" spans="3:6" x14ac:dyDescent="0.25">
      <c r="C4460" s="21" t="s">
        <v>203</v>
      </c>
      <c r="D4460" s="59" t="s">
        <v>188</v>
      </c>
      <c r="E4460" s="1">
        <f>IF(D4460=$L$13,$M$13,IF(D4460=$L$14,$M$14,IF(D4460=$L$15,$M$15,0)))</f>
        <v>3</v>
      </c>
    </row>
    <row r="4461" spans="3:6" x14ac:dyDescent="0.25">
      <c r="C4461" s="21" t="s">
        <v>206</v>
      </c>
      <c r="D4461" s="59" t="s">
        <v>173</v>
      </c>
      <c r="E4461" s="1">
        <f>IF(D4461=$L$8,$M$8,IF(D4461=$L$9,$M$9,IF(D4461=$L$10,$M$10,0)))</f>
        <v>3</v>
      </c>
    </row>
    <row r="4462" spans="3:6" x14ac:dyDescent="0.25">
      <c r="C4462" s="21" t="s">
        <v>207</v>
      </c>
      <c r="D4462" s="59" t="s">
        <v>199</v>
      </c>
      <c r="E4462" s="1">
        <f>IF(D4462=$L$18,$M$18,IF(D4462=$L$19,$M$19,IF(D4462=$L$20,$M$20,0)))</f>
        <v>1</v>
      </c>
    </row>
    <row r="4463" spans="3:6" x14ac:dyDescent="0.25">
      <c r="C4463" s="21" t="s">
        <v>210</v>
      </c>
      <c r="D4463" s="59" t="s">
        <v>213</v>
      </c>
      <c r="E4463" s="1">
        <f>IF(D4463=$L$23,$M$23,IF(D4463=$L$24,$M$24,IF(D4463=$L$25,$M$25,0)))</f>
        <v>1</v>
      </c>
      <c r="F4463" s="1" t="s">
        <v>330</v>
      </c>
    </row>
    <row r="4466" spans="3:6" x14ac:dyDescent="0.25">
      <c r="E4466" s="39" t="s">
        <v>217</v>
      </c>
      <c r="F4466" s="1" t="s">
        <v>218</v>
      </c>
    </row>
    <row r="4467" spans="3:6" x14ac:dyDescent="0.25">
      <c r="C4467" s="26" t="s">
        <v>25</v>
      </c>
      <c r="D4467" s="161">
        <f>IF(AND(E4451=0,E4452=0,E4453=0,E4454=0,E4455=0),0,E4451*5*(AVERAGE(E4452:E4455)))</f>
        <v>17.5</v>
      </c>
      <c r="E4467" s="162">
        <f>IF(D4467=0,0,IF(D4467&lt;'Integration Inputs'!$D$76,'Integration Inputs'!$C$91*SUM('Integration Inputs'!$C$63:$H$63),IF(D4467&lt;'Integration Inputs'!$F$76,'Integration Inputs'!$D$91*SUM('Integration Inputs'!$C$63:$H$63),'Integration Inputs'!$E$91*SUM('Integration Inputs'!C$63:H$63))))</f>
        <v>12.651149969844976</v>
      </c>
      <c r="F4467" s="163">
        <f>E4467*D4480*D4481</f>
        <v>0</v>
      </c>
    </row>
    <row r="4468" spans="3:6" x14ac:dyDescent="0.25">
      <c r="C4468" s="1" t="s">
        <v>26</v>
      </c>
      <c r="D4468" s="164">
        <f>IF(AND(E4451=0,E4452=0,E4459=0),0,E4451*E4459*(AVERAGE(E4452:E4455)))</f>
        <v>3.5</v>
      </c>
      <c r="E4468" s="162">
        <f>IF(D4468=0,0,IF(D4468&lt;'Integration Inputs'!$D$77,'Integration Inputs'!$C$91*SUM('Integration Inputs'!$C$64:$H$64),IF(D4468&lt;'Integration Inputs'!$F$77,'Integration Inputs'!$D$91*SUM('Integration Inputs'!$C$64:$H$64),'Integration Inputs'!$E$91*SUM('Integration Inputs'!$C$64:$H$64))))</f>
        <v>3.2914642966260312</v>
      </c>
      <c r="F4468" s="162">
        <f>E4468*D4480*D4481</f>
        <v>0</v>
      </c>
    </row>
    <row r="4469" spans="3:6" x14ac:dyDescent="0.25">
      <c r="C4469" s="1" t="s">
        <v>27</v>
      </c>
      <c r="D4469" s="164">
        <f>IF(AND(E4450=0,E4452=0,E4453=0,E4454=0,E4455=0,E4456=0,,E4459=0),0,(AVERAGE(E4452:E4455)*((E4456+E4459)/2)*E4450))</f>
        <v>10.5</v>
      </c>
      <c r="E4469" s="162">
        <f>IF(D4469=0,0,IF(D4469&lt;'Integration Inputs'!$D$78,'Integration Inputs'!$C$91*SUM('Integration Inputs'!$C$65:$H$65),IF(D4469&lt;'Integration Inputs'!$F$78,'Integration Inputs'!$D$91*SUM('Integration Inputs'!$C$65:$H$65),'Integration Inputs'!$E$91*SUM('Integration Inputs'!$C$65:$H$65))))</f>
        <v>0.85186978454503848</v>
      </c>
      <c r="F4469" s="162">
        <f>E4469*D4480*D4481</f>
        <v>0</v>
      </c>
    </row>
    <row r="4470" spans="3:6" x14ac:dyDescent="0.25">
      <c r="C4470" s="1" t="s">
        <v>28</v>
      </c>
      <c r="D4470" s="164">
        <f>IF(E4458=0,0,E4458)</f>
        <v>3</v>
      </c>
      <c r="E4470" s="162">
        <f>IF(D4470=0,0,IF(D4470&lt;'Integration Inputs'!$D$79,'Integration Inputs'!$C$91*SUM('Integration Inputs'!$C$66:$H$66),IF(D4470&lt;'Integration Inputs'!$F$79,'Integration Inputs'!$D$91*SUM('Integration Inputs'!$C$66:$H$66),'Integration Inputs'!$E$91*SUM('Integration Inputs'!$C$66:$H$66))))</f>
        <v>1.4591495114608914</v>
      </c>
      <c r="F4470" s="162">
        <f>E4470*D4480*D4481</f>
        <v>0</v>
      </c>
    </row>
    <row r="4471" spans="3:6" x14ac:dyDescent="0.25">
      <c r="C4471" s="1" t="s">
        <v>29</v>
      </c>
      <c r="D4471" s="164">
        <f>IF(AND(E4461=0,E4457=0),0,E4461*E4457)</f>
        <v>3</v>
      </c>
      <c r="E4471" s="162">
        <f>IF(D4471=0,0,IF(D4471&lt;'Integration Inputs'!$D$80,'Integration Inputs'!$C$91*SUM('Integration Inputs'!$C$67:$H$67),IF(D4471&lt;'Integration Inputs'!$F$80,'Integration Inputs'!$D$91*SUM('Integration Inputs'!$C$67:$H$67),'Integration Inputs'!$E$91*SUM('Integration Inputs'!$C$67:$H$67))))</f>
        <v>0</v>
      </c>
      <c r="F4471" s="162">
        <f>E4471*D4480*D4481</f>
        <v>0</v>
      </c>
    </row>
    <row r="4472" spans="3:6" x14ac:dyDescent="0.25">
      <c r="C4472" s="1" t="s">
        <v>30</v>
      </c>
      <c r="D4472" s="164">
        <f>IF(AND(E4456=0,E4459=0,E4460=0),0,E4460*((E4456+E4459)/2)*3)</f>
        <v>27</v>
      </c>
      <c r="E4472" s="162">
        <f>IF(D4472=0,0,IF(D4472&lt;'Integration Inputs'!$D$81,'Integration Inputs'!$C$91*SUM('Integration Inputs'!$C$68:$H$68),IF(D4472&lt;'Integration Inputs'!$F$81,'Integration Inputs'!$D$91*SUM('Integration Inputs'!$C$68:$H$68),'Integration Inputs'!$E$91*SUM('Integration Inputs'!$C$68:$H$68))))</f>
        <v>0</v>
      </c>
      <c r="F4472" s="162">
        <f>E4472*D4480*D4481</f>
        <v>0</v>
      </c>
    </row>
    <row r="4473" spans="3:6" x14ac:dyDescent="0.25">
      <c r="C4473" s="1" t="s">
        <v>31</v>
      </c>
      <c r="D4473" s="164">
        <f>IF(AND(E4459=0,E4462=0),0,E4462*E4459*3)</f>
        <v>3</v>
      </c>
      <c r="E4473" s="162">
        <f>IF(D4473=0,0,IF(D4473&lt;'Integration Inputs'!$D$82,'Integration Inputs'!$C$91*SUM('Integration Inputs'!$C$69:$H$69),IF(D4473&lt;'Integration Inputs'!$F$82,'Integration Inputs'!$D$91*SUM('Integration Inputs'!$C$69:$H$69),'Integration Inputs'!$E$91*SUM('Integration Inputs'!$C$69:$H$69))))</f>
        <v>0</v>
      </c>
      <c r="F4473" s="162">
        <f>E4473*D4480*D4481</f>
        <v>0</v>
      </c>
    </row>
    <row r="4474" spans="3:6" x14ac:dyDescent="0.25">
      <c r="C4474" s="39" t="s">
        <v>32</v>
      </c>
      <c r="D4474" s="168">
        <f>IF(AND(E4459=0,E4463=0),0,(E4463*E4459*5))</f>
        <v>5</v>
      </c>
      <c r="E4474" s="169">
        <f>IF(D4474=0,0,IF(D4474&lt;'Integration Inputs'!$D$83,'Integration Inputs'!$C$91*SUM('Integration Inputs'!$C$70:$H$70),IF(D4474&lt;'Integration Inputs'!$F$83,'Integration Inputs'!$D$91*SUM('Integration Inputs'!$C$70:$H$70),'Integration Inputs'!$E$91*SUM('Integration Inputs'!$C$70:$H$70))))</f>
        <v>0</v>
      </c>
      <c r="F4474" s="169">
        <f>E4474*D4480*D4481</f>
        <v>0</v>
      </c>
    </row>
    <row r="4475" spans="3:6" x14ac:dyDescent="0.25">
      <c r="C4475" s="1" t="s">
        <v>40</v>
      </c>
      <c r="D4475" s="164">
        <f>SUM(D4467:D4468)</f>
        <v>21</v>
      </c>
      <c r="E4475" s="162">
        <f>SUM(E4467:E4468)</f>
        <v>15.942614266471008</v>
      </c>
      <c r="F4475" s="162">
        <f>SUM(F4467:F4468)</f>
        <v>0</v>
      </c>
    </row>
    <row r="4476" spans="3:6" x14ac:dyDescent="0.25">
      <c r="C4476" s="1" t="s">
        <v>41</v>
      </c>
      <c r="D4476" s="164">
        <f>SUM(D4469:D4470)</f>
        <v>13.5</v>
      </c>
      <c r="E4476" s="162">
        <f>SUM(E4469:E4470)</f>
        <v>2.3110192960059299</v>
      </c>
      <c r="F4476" s="162">
        <f>SUM(F4469:F4470)</f>
        <v>0</v>
      </c>
    </row>
    <row r="4477" spans="3:6" x14ac:dyDescent="0.25">
      <c r="C4477" s="39" t="s">
        <v>42</v>
      </c>
      <c r="D4477" s="168">
        <f>SUM(D4471:D4474)</f>
        <v>38</v>
      </c>
      <c r="E4477" s="169">
        <f>SUM(E4471:E4474)</f>
        <v>0</v>
      </c>
      <c r="F4477" s="169">
        <f>SUM(F4471:F4474)</f>
        <v>0</v>
      </c>
    </row>
    <row r="4478" spans="3:6" x14ac:dyDescent="0.25">
      <c r="D4478" s="164"/>
      <c r="E4478" s="162">
        <f>SUM(E4467:E4474)</f>
        <v>18.253633562476935</v>
      </c>
      <c r="F4478" s="162">
        <f>SUM(F4467:F4474)</f>
        <v>0</v>
      </c>
    </row>
    <row r="4479" spans="3:6" ht="15.6" x14ac:dyDescent="0.3">
      <c r="C4479" s="171" t="s">
        <v>43</v>
      </c>
      <c r="D4479" s="172">
        <f>(AVERAGE(E4452:E4455)*((E4451*5)+(E4451*E4459))+((AVERAGE(E4452:E4455)*((E4456+E4459)/2)*E4450)+(E4458))+((E4461*E4457)+(E4460*((E4456+E4459)/2)*3)+(E4462*E4459*3)+(E4463*E4459*5)))/3</f>
        <v>24.166666666666668</v>
      </c>
    </row>
    <row r="4480" spans="3:6" ht="14.4" x14ac:dyDescent="0.3">
      <c r="C4480" s="21" t="s">
        <v>228</v>
      </c>
      <c r="D4480" s="179"/>
    </row>
    <row r="4481" spans="2:8" x14ac:dyDescent="0.25">
      <c r="C4481" s="21" t="s">
        <v>229</v>
      </c>
      <c r="D4481" s="185"/>
    </row>
    <row r="4482" spans="2:8" ht="15.6" x14ac:dyDescent="0.3">
      <c r="C4482" s="171" t="s">
        <v>230</v>
      </c>
      <c r="D4482" s="172">
        <f>D4479*D4480*D4481</f>
        <v>0</v>
      </c>
      <c r="E4482" s="176">
        <f>SUM(F4467:F4474)</f>
        <v>0</v>
      </c>
      <c r="F4482" s="25" t="s">
        <v>231</v>
      </c>
    </row>
    <row r="4484" spans="2:8" x14ac:dyDescent="0.25">
      <c r="B4484" s="1" t="str">
        <f>LEFT(B4447,3)+1&amp;")."</f>
        <v>122).</v>
      </c>
      <c r="C4484" s="149"/>
      <c r="D4484" s="149"/>
      <c r="E4484" s="149"/>
      <c r="F4484" s="149"/>
      <c r="G4484" s="149"/>
    </row>
    <row r="4485" spans="2:8" x14ac:dyDescent="0.25">
      <c r="C4485" s="152" t="s">
        <v>164</v>
      </c>
      <c r="D4485" s="152"/>
      <c r="E4485" s="153"/>
      <c r="F4485" s="153"/>
      <c r="G4485" s="153"/>
    </row>
    <row r="4486" spans="2:8" ht="17.399999999999999" x14ac:dyDescent="0.3">
      <c r="C4486" s="26" t="s">
        <v>170</v>
      </c>
      <c r="D4486" s="156" t="s">
        <v>519</v>
      </c>
      <c r="E4486" s="157"/>
      <c r="H4486" s="189"/>
    </row>
    <row r="4487" spans="2:8" x14ac:dyDescent="0.25">
      <c r="C4487" s="21" t="s">
        <v>174</v>
      </c>
      <c r="D4487" s="59" t="s">
        <v>168</v>
      </c>
      <c r="E4487" s="1">
        <f>IF(D4487=$I$8,$J$8,IF(D4487=$I$9,$J$9,IF(D4487=$I$10,$J$10,0)))</f>
        <v>1</v>
      </c>
      <c r="H4487" s="189"/>
    </row>
    <row r="4488" spans="2:8" x14ac:dyDescent="0.25">
      <c r="C4488" s="21" t="s">
        <v>177</v>
      </c>
      <c r="D4488" s="59" t="s">
        <v>187</v>
      </c>
      <c r="E4488" s="1">
        <f>IF(D4488=$I$13,$J$13,IF(D4488=$I$14,$J$14,IF(D4488=$I$15,$J$15,0)))</f>
        <v>3</v>
      </c>
      <c r="H4488" s="189"/>
    </row>
    <row r="4489" spans="2:8" x14ac:dyDescent="0.25">
      <c r="C4489" s="21" t="s">
        <v>179</v>
      </c>
      <c r="D4489" s="59" t="s">
        <v>180</v>
      </c>
      <c r="E4489" s="1">
        <f>IF(D4489=$I$18,$J$18,IF(D4489=$I$19,$J$19,IF(D4489=$I$20,$J$20,0)))</f>
        <v>1</v>
      </c>
      <c r="H4489" s="189"/>
    </row>
    <row r="4490" spans="2:8" x14ac:dyDescent="0.25">
      <c r="C4490" s="21" t="s">
        <v>183</v>
      </c>
      <c r="D4490" s="59" t="s">
        <v>180</v>
      </c>
      <c r="E4490" s="1">
        <f>IF(D4490=$I$18,$J$18,IF(D4490=$I$19,$J$19,IF(D4490=$I$20,$J$20,0)))</f>
        <v>1</v>
      </c>
      <c r="H4490" s="189"/>
    </row>
    <row r="4491" spans="2:8" x14ac:dyDescent="0.25">
      <c r="C4491" s="21" t="s">
        <v>185</v>
      </c>
      <c r="D4491" s="59" t="s">
        <v>186</v>
      </c>
      <c r="E4491" s="1">
        <f>IF(D4491=$I$18,$J$18,IF(D4491=$I$19,$J$19,IF(D4491=$I$20,$J$20,0)))</f>
        <v>3</v>
      </c>
      <c r="H4491" s="189"/>
    </row>
    <row r="4492" spans="2:8" x14ac:dyDescent="0.25">
      <c r="C4492" s="21" t="s">
        <v>189</v>
      </c>
      <c r="D4492" s="59" t="s">
        <v>204</v>
      </c>
      <c r="E4492" s="1">
        <f>IF(D4492=$I$18,$J$18,IF(D4492=$I$19,$J$19,IF(D4492=$I$20,$J$20,0)))</f>
        <v>5</v>
      </c>
      <c r="H4492" s="189"/>
    </row>
    <row r="4493" spans="2:8" x14ac:dyDescent="0.25">
      <c r="C4493" s="21" t="s">
        <v>192</v>
      </c>
      <c r="D4493" s="59" t="s">
        <v>224</v>
      </c>
      <c r="E4493" s="1">
        <f>IF(D4493=$I$30,$J$30,IF(D4493=$I$31,$J$31,IF(D4493=$I$32,$J$32,0)))</f>
        <v>3</v>
      </c>
      <c r="H4493" s="189"/>
    </row>
    <row r="4494" spans="2:8" x14ac:dyDescent="0.25">
      <c r="C4494" s="21" t="s">
        <v>194</v>
      </c>
      <c r="D4494" s="59" t="s">
        <v>195</v>
      </c>
      <c r="E4494" s="1">
        <f>IF(D4494=$L$30,$M$30,IF(D4494=$L$31,$M$31,IF(D4494=$L$32,$M$32,0)))</f>
        <v>1</v>
      </c>
      <c r="H4494" s="189"/>
    </row>
    <row r="4495" spans="2:8" x14ac:dyDescent="0.25">
      <c r="C4495" s="21" t="s">
        <v>198</v>
      </c>
      <c r="D4495" s="59" t="s">
        <v>195</v>
      </c>
      <c r="E4495" s="1">
        <f>IF(D4495=$L$30,$M$30,IF(D4495=$L$31,$M$31,IF(D4495=$L$32,$M$32,0)))</f>
        <v>1</v>
      </c>
      <c r="H4495" s="189"/>
    </row>
    <row r="4496" spans="2:8" x14ac:dyDescent="0.25">
      <c r="C4496" s="21" t="s">
        <v>200</v>
      </c>
      <c r="D4496" s="59" t="s">
        <v>214</v>
      </c>
      <c r="E4496" s="1">
        <f>IF(D4496=$I$23,$J$23,IF(D4496=$I$24,$J$24,IF(D4496=$I$25,$J$25,IF(D4496=$I$26,$J$26,IF(D4496=$I$27,$J$27,0)))))</f>
        <v>3</v>
      </c>
      <c r="F4496" s="1" t="s">
        <v>520</v>
      </c>
      <c r="H4496" s="189"/>
    </row>
    <row r="4497" spans="3:8" x14ac:dyDescent="0.25">
      <c r="C4497" s="21" t="s">
        <v>203</v>
      </c>
      <c r="D4497" s="59" t="s">
        <v>188</v>
      </c>
      <c r="E4497" s="1">
        <f>IF(D4497=$L$13,$M$13,IF(D4497=$L$14,$M$14,IF(D4497=$L$15,$M$15,0)))</f>
        <v>3</v>
      </c>
      <c r="F4497" s="1" t="s">
        <v>521</v>
      </c>
      <c r="H4497" s="189"/>
    </row>
    <row r="4498" spans="3:8" x14ac:dyDescent="0.25">
      <c r="C4498" s="21" t="s">
        <v>206</v>
      </c>
      <c r="D4498" s="59" t="s">
        <v>173</v>
      </c>
      <c r="E4498" s="1">
        <f>IF(D4498=$L$8,$M$8,IF(D4498=$L$9,$M$9,IF(D4498=$L$10,$M$10,0)))</f>
        <v>3</v>
      </c>
      <c r="H4498" s="189"/>
    </row>
    <row r="4499" spans="3:8" x14ac:dyDescent="0.25">
      <c r="C4499" s="21" t="s">
        <v>207</v>
      </c>
      <c r="D4499" s="59" t="s">
        <v>202</v>
      </c>
      <c r="E4499" s="1">
        <f>IF(D4499=$L$18,$M$18,IF(D4499=$L$19,$M$19,IF(D4499=$L$20,$M$20,0)))</f>
        <v>3</v>
      </c>
      <c r="F4499" s="1" t="s">
        <v>521</v>
      </c>
      <c r="H4499" s="189"/>
    </row>
    <row r="4500" spans="3:8" x14ac:dyDescent="0.25">
      <c r="C4500" s="21" t="s">
        <v>210</v>
      </c>
      <c r="D4500" s="59" t="s">
        <v>211</v>
      </c>
      <c r="E4500" s="1">
        <f>IF(D4500=$L$23,$M$23,IF(D4500=$L$24,$M$24,IF(D4500=$L$25,$M$25,0)))</f>
        <v>3</v>
      </c>
      <c r="F4500" s="1" t="s">
        <v>521</v>
      </c>
      <c r="H4500" s="189"/>
    </row>
    <row r="4501" spans="3:8" x14ac:dyDescent="0.25">
      <c r="H4501" s="189"/>
    </row>
    <row r="4502" spans="3:8" x14ac:dyDescent="0.25">
      <c r="H4502" s="189"/>
    </row>
    <row r="4503" spans="3:8" x14ac:dyDescent="0.25">
      <c r="E4503" s="39" t="s">
        <v>217</v>
      </c>
      <c r="F4503" s="1" t="s">
        <v>218</v>
      </c>
      <c r="H4503" s="189"/>
    </row>
    <row r="4504" spans="3:8" x14ac:dyDescent="0.25">
      <c r="C4504" s="26" t="s">
        <v>25</v>
      </c>
      <c r="D4504" s="161">
        <f>IF(AND(E4488=0,E4489=0,E4490=0,E4491=0,E4492=0),0,E4488*5*(AVERAGE(E4489:E4492)))</f>
        <v>37.5</v>
      </c>
      <c r="E4504" s="162">
        <f>IF(D4504=0,0,IF(D4504&lt;'Integration Inputs'!$D$76,'Integration Inputs'!$C$91*SUM('Integration Inputs'!$C$63:$H$63),IF(D4504&lt;'Integration Inputs'!$F$76,'Integration Inputs'!$D$91*SUM('Integration Inputs'!$C$63:$H$63),'Integration Inputs'!$E$91*SUM('Integration Inputs'!C$63:H$63))))</f>
        <v>12.651149969844976</v>
      </c>
      <c r="F4504" s="163">
        <f>E4504*D4517*D4518</f>
        <v>0</v>
      </c>
      <c r="H4504" s="189"/>
    </row>
    <row r="4505" spans="3:8" x14ac:dyDescent="0.25">
      <c r="C4505" s="1" t="s">
        <v>26</v>
      </c>
      <c r="D4505" s="164">
        <f>IF(AND(E4488=0,E4489=0,E4496=0),0,E4488*E4496*(AVERAGE(E4489:E4492)))</f>
        <v>22.5</v>
      </c>
      <c r="E4505" s="162">
        <f>IF(D4505=0,0,IF(D4505&lt;'Integration Inputs'!$D$77,'Integration Inputs'!$C$91*SUM('Integration Inputs'!$C$64:$H$64),IF(D4505&lt;'Integration Inputs'!$F$77,'Integration Inputs'!$D$91*SUM('Integration Inputs'!$C$64:$H$64),'Integration Inputs'!$E$91*SUM('Integration Inputs'!$C$64:$H$64))))</f>
        <v>3.2914642966260312</v>
      </c>
      <c r="F4505" s="162">
        <f>E4505*D4517*D4518</f>
        <v>0</v>
      </c>
      <c r="H4505" s="189"/>
    </row>
    <row r="4506" spans="3:8" x14ac:dyDescent="0.25">
      <c r="C4506" s="1" t="s">
        <v>27</v>
      </c>
      <c r="D4506" s="164">
        <f>IF(AND(E4487=0,E4489=0,E4490=0,E4491=0,E4492=0,E4493=0,,E4496=0),0,(AVERAGE(E4489:E4492)*((E4493+E4496)/2)*E4487))</f>
        <v>7.5</v>
      </c>
      <c r="E4506" s="162">
        <f>IF(D4506=0,0,IF(D4506&lt;'Integration Inputs'!$D$78,'Integration Inputs'!$C$91*SUM('Integration Inputs'!$C$65:$H$65),IF(D4506&lt;'Integration Inputs'!$F$78,'Integration Inputs'!$D$91*SUM('Integration Inputs'!$C$65:$H$65),'Integration Inputs'!$E$91*SUM('Integration Inputs'!$C$65:$H$65))))</f>
        <v>0.85186978454503848</v>
      </c>
      <c r="F4506" s="162">
        <f>E4506*D4517*D4518</f>
        <v>0</v>
      </c>
      <c r="H4506" s="189"/>
    </row>
    <row r="4507" spans="3:8" x14ac:dyDescent="0.25">
      <c r="C4507" s="1" t="s">
        <v>28</v>
      </c>
      <c r="D4507" s="164">
        <f>IF(E4495=0,0,E4495)</f>
        <v>1</v>
      </c>
      <c r="E4507" s="162">
        <f>IF(D4507=0,0,IF(D4507&lt;'Integration Inputs'!$D$79,'Integration Inputs'!$C$91*SUM('Integration Inputs'!$C$66:$H$66),IF(D4507&lt;'Integration Inputs'!$F$79,'Integration Inputs'!$D$91*SUM('Integration Inputs'!$C$66:$H$66),'Integration Inputs'!$E$91*SUM('Integration Inputs'!$C$66:$H$66))))</f>
        <v>0.97276634097392756</v>
      </c>
      <c r="F4507" s="162">
        <f>E4507*D4517*D4518</f>
        <v>0</v>
      </c>
      <c r="H4507" s="189"/>
    </row>
    <row r="4508" spans="3:8" x14ac:dyDescent="0.25">
      <c r="C4508" s="1" t="s">
        <v>29</v>
      </c>
      <c r="D4508" s="164">
        <f>IF(AND(E4498=0,E4494=0),0,E4498*E4494)</f>
        <v>3</v>
      </c>
      <c r="E4508" s="162">
        <f>IF(D4508=0,0,IF(D4508&lt;'Integration Inputs'!$D$80,'Integration Inputs'!$C$91*SUM('Integration Inputs'!$C$67:$H$67),IF(D4508&lt;'Integration Inputs'!$F$80,'Integration Inputs'!$D$91*SUM('Integration Inputs'!$C$67:$H$67),'Integration Inputs'!$E$91*SUM('Integration Inputs'!$C$67:$H$67))))</f>
        <v>0</v>
      </c>
      <c r="F4508" s="162">
        <f>E4508*D4517*D4518</f>
        <v>0</v>
      </c>
      <c r="H4508" s="189"/>
    </row>
    <row r="4509" spans="3:8" x14ac:dyDescent="0.25">
      <c r="C4509" s="1" t="s">
        <v>30</v>
      </c>
      <c r="D4509" s="164">
        <f>IF(AND(E4493=0,E4496=0,E4497=0),0,E4497*((E4493+E4496)/2)*3)</f>
        <v>27</v>
      </c>
      <c r="E4509" s="162">
        <f>IF(D4509=0,0,IF(D4509&lt;'Integration Inputs'!$D$81,'Integration Inputs'!$C$91*SUM('Integration Inputs'!$C$68:$H$68),IF(D4509&lt;'Integration Inputs'!$F$81,'Integration Inputs'!$D$91*SUM('Integration Inputs'!$C$68:$H$68),'Integration Inputs'!$E$91*SUM('Integration Inputs'!$C$68:$H$68))))</f>
        <v>0</v>
      </c>
      <c r="F4509" s="162">
        <f>E4509*D4517*D4518</f>
        <v>0</v>
      </c>
      <c r="H4509" s="189"/>
    </row>
    <row r="4510" spans="3:8" x14ac:dyDescent="0.25">
      <c r="C4510" s="1" t="s">
        <v>31</v>
      </c>
      <c r="D4510" s="164">
        <f>IF(AND(E4496=0,E4499=0),0,E4499*E4496*3)</f>
        <v>27</v>
      </c>
      <c r="E4510" s="162">
        <f>IF(D4510=0,0,IF(D4510&lt;'Integration Inputs'!$D$82,'Integration Inputs'!$C$91*SUM('Integration Inputs'!$C$69:$H$69),IF(D4510&lt;'Integration Inputs'!$F$82,'Integration Inputs'!$D$91*SUM('Integration Inputs'!$C$69:$H$69),'Integration Inputs'!$E$91*SUM('Integration Inputs'!$C$69:$H$69))))</f>
        <v>0</v>
      </c>
      <c r="F4510" s="162">
        <f>E4510*D4517*D4518</f>
        <v>0</v>
      </c>
      <c r="H4510" s="189"/>
    </row>
    <row r="4511" spans="3:8" x14ac:dyDescent="0.25">
      <c r="C4511" s="39" t="s">
        <v>32</v>
      </c>
      <c r="D4511" s="168">
        <f>IF(AND(E4496=0,E4500=0),0,(E4500*E4496*5))</f>
        <v>45</v>
      </c>
      <c r="E4511" s="169">
        <f>IF(D4511=0,0,IF(D4511&lt;'Integration Inputs'!$D$83,'Integration Inputs'!$C$91*SUM('Integration Inputs'!$C$70:$H$70),IF(D4511&lt;'Integration Inputs'!$F$83,'Integration Inputs'!$D$91*SUM('Integration Inputs'!$C$70:$H$70),'Integration Inputs'!$E$91*SUM('Integration Inputs'!$C$70:$H$70))))</f>
        <v>0</v>
      </c>
      <c r="F4511" s="169">
        <f>E4511*D4517*D4518</f>
        <v>0</v>
      </c>
      <c r="H4511" s="189"/>
    </row>
    <row r="4512" spans="3:8" x14ac:dyDescent="0.25">
      <c r="C4512" s="1" t="s">
        <v>40</v>
      </c>
      <c r="D4512" s="164">
        <f>SUM(D4504:D4505)</f>
        <v>60</v>
      </c>
      <c r="E4512" s="162">
        <f>SUM(E4504:E4505)</f>
        <v>15.942614266471008</v>
      </c>
      <c r="F4512" s="162">
        <f>SUM(F4504:F4505)</f>
        <v>0</v>
      </c>
      <c r="H4512" s="189"/>
    </row>
    <row r="4513" spans="2:8" x14ac:dyDescent="0.25">
      <c r="C4513" s="1" t="s">
        <v>41</v>
      </c>
      <c r="D4513" s="164">
        <f>SUM(D4506:D4507)</f>
        <v>8.5</v>
      </c>
      <c r="E4513" s="162">
        <f>SUM(E4506:E4507)</f>
        <v>1.824636125518966</v>
      </c>
      <c r="F4513" s="162">
        <f>SUM(F4506:F4507)</f>
        <v>0</v>
      </c>
      <c r="H4513" s="189"/>
    </row>
    <row r="4514" spans="2:8" x14ac:dyDescent="0.25">
      <c r="C4514" s="39" t="s">
        <v>42</v>
      </c>
      <c r="D4514" s="168">
        <f>SUM(D4508:D4511)</f>
        <v>102</v>
      </c>
      <c r="E4514" s="169">
        <f>SUM(E4508:E4511)</f>
        <v>0</v>
      </c>
      <c r="F4514" s="169">
        <f>SUM(F4508:F4511)</f>
        <v>0</v>
      </c>
      <c r="H4514" s="189"/>
    </row>
    <row r="4515" spans="2:8" x14ac:dyDescent="0.25">
      <c r="D4515" s="164"/>
      <c r="E4515" s="162">
        <f>SUM(E4504:E4511)</f>
        <v>17.767250391989972</v>
      </c>
      <c r="F4515" s="162">
        <f>SUM(F4504:F4511)</f>
        <v>0</v>
      </c>
      <c r="H4515" s="189"/>
    </row>
    <row r="4516" spans="2:8" ht="15.6" x14ac:dyDescent="0.3">
      <c r="C4516" s="171" t="s">
        <v>43</v>
      </c>
      <c r="D4516" s="172">
        <f>(AVERAGE(E4489:E4492)*((E4488*5)+(E4488*E4496))+((AVERAGE(E4489:E4492)*((E4493+E4496)/2)*E4487)+(E4495))+((E4498*E4494)+(E4497*((E4493+E4496)/2)*3)+(E4499*E4496*3)+(E4500*E4496*5)))/3</f>
        <v>56.833333333333336</v>
      </c>
      <c r="H4516" s="189"/>
    </row>
    <row r="4517" spans="2:8" ht="14.4" x14ac:dyDescent="0.3">
      <c r="C4517" s="21" t="s">
        <v>228</v>
      </c>
      <c r="D4517" s="179"/>
      <c r="H4517" s="189"/>
    </row>
    <row r="4518" spans="2:8" x14ac:dyDescent="0.25">
      <c r="C4518" s="21" t="s">
        <v>229</v>
      </c>
      <c r="D4518" s="185"/>
      <c r="H4518" s="189"/>
    </row>
    <row r="4519" spans="2:8" ht="15.6" x14ac:dyDescent="0.3">
      <c r="C4519" s="171" t="s">
        <v>230</v>
      </c>
      <c r="D4519" s="172">
        <f>D4516*D4517*D4518</f>
        <v>0</v>
      </c>
      <c r="E4519" s="176">
        <f>SUM(F4504:F4511)</f>
        <v>0</v>
      </c>
      <c r="F4519" s="25" t="s">
        <v>231</v>
      </c>
      <c r="H4519" s="189"/>
    </row>
    <row r="4520" spans="2:8" x14ac:dyDescent="0.25">
      <c r="H4520" s="189"/>
    </row>
    <row r="4521" spans="2:8" x14ac:dyDescent="0.25">
      <c r="B4521" s="1" t="str">
        <f>LEFT(B4484,3)+1&amp;")."</f>
        <v>123).</v>
      </c>
      <c r="C4521" s="149"/>
      <c r="D4521" s="149"/>
      <c r="E4521" s="149"/>
      <c r="F4521" s="149"/>
      <c r="G4521" s="149"/>
    </row>
    <row r="4522" spans="2:8" x14ac:dyDescent="0.25">
      <c r="C4522" s="152" t="s">
        <v>164</v>
      </c>
      <c r="D4522" s="152"/>
      <c r="E4522" s="153"/>
      <c r="F4522" s="153"/>
      <c r="G4522" s="153"/>
    </row>
    <row r="4523" spans="2:8" ht="17.399999999999999" x14ac:dyDescent="0.3">
      <c r="C4523" s="26" t="s">
        <v>170</v>
      </c>
      <c r="D4523" s="188" t="s">
        <v>522</v>
      </c>
      <c r="E4523" s="157" t="s">
        <v>523</v>
      </c>
      <c r="H4523" s="189"/>
    </row>
    <row r="4524" spans="2:8" x14ac:dyDescent="0.25">
      <c r="C4524" s="21" t="s">
        <v>174</v>
      </c>
      <c r="D4524" s="59" t="s">
        <v>168</v>
      </c>
      <c r="E4524" s="1">
        <f>IF(D4524=$I$8,$J$8,IF(D4524=$I$9,$J$9,IF(D4524=$I$10,$J$10,0)))</f>
        <v>1</v>
      </c>
      <c r="H4524" s="189"/>
    </row>
    <row r="4525" spans="2:8" x14ac:dyDescent="0.25">
      <c r="C4525" s="21" t="s">
        <v>177</v>
      </c>
      <c r="D4525" s="59" t="s">
        <v>178</v>
      </c>
      <c r="E4525" s="1">
        <f>IF(D4525=$I$13,$J$13,IF(D4525=$I$14,$J$14,IF(D4525=$I$15,$J$15,0)))</f>
        <v>1</v>
      </c>
      <c r="H4525" s="189"/>
    </row>
    <row r="4526" spans="2:8" x14ac:dyDescent="0.25">
      <c r="C4526" s="21" t="s">
        <v>179</v>
      </c>
      <c r="D4526" s="59" t="s">
        <v>204</v>
      </c>
      <c r="E4526" s="1">
        <f>IF(D4526=$I$18,$J$18,IF(D4526=$I$19,$J$19,IF(D4526=$I$20,$J$20,0)))</f>
        <v>5</v>
      </c>
      <c r="H4526" s="189"/>
    </row>
    <row r="4527" spans="2:8" x14ac:dyDescent="0.25">
      <c r="C4527" s="21" t="s">
        <v>183</v>
      </c>
      <c r="D4527" s="59" t="s">
        <v>186</v>
      </c>
      <c r="E4527" s="1">
        <f>IF(D4527=$I$18,$J$18,IF(D4527=$I$19,$J$19,IF(D4527=$I$20,$J$20,0)))</f>
        <v>3</v>
      </c>
      <c r="H4527" s="189"/>
    </row>
    <row r="4528" spans="2:8" x14ac:dyDescent="0.25">
      <c r="C4528" s="21" t="s">
        <v>185</v>
      </c>
      <c r="D4528" s="59" t="s">
        <v>186</v>
      </c>
      <c r="E4528" s="1">
        <f>IF(D4528=$I$18,$J$18,IF(D4528=$I$19,$J$19,IF(D4528=$I$20,$J$20,0)))</f>
        <v>3</v>
      </c>
      <c r="H4528" s="189"/>
    </row>
    <row r="4529" spans="3:8" x14ac:dyDescent="0.25">
      <c r="C4529" s="21" t="s">
        <v>189</v>
      </c>
      <c r="D4529" s="59" t="s">
        <v>186</v>
      </c>
      <c r="E4529" s="1">
        <f>IF(D4529=$I$18,$J$18,IF(D4529=$I$19,$J$19,IF(D4529=$I$20,$J$20,0)))</f>
        <v>3</v>
      </c>
      <c r="H4529" s="189"/>
    </row>
    <row r="4530" spans="3:8" x14ac:dyDescent="0.25">
      <c r="C4530" s="21" t="s">
        <v>192</v>
      </c>
      <c r="D4530" s="59" t="s">
        <v>193</v>
      </c>
      <c r="E4530" s="1">
        <f>IF(D4530=$I$30,$J$30,IF(D4530=$I$31,$J$31,IF(D4530=$I$32,$J$32,0)))</f>
        <v>1</v>
      </c>
      <c r="H4530" s="189"/>
    </row>
    <row r="4531" spans="3:8" x14ac:dyDescent="0.25">
      <c r="C4531" s="21" t="s">
        <v>194</v>
      </c>
      <c r="D4531" s="59" t="s">
        <v>195</v>
      </c>
      <c r="E4531" s="1">
        <f>IF(D4531=$L$30,$M$30,IF(D4531=$L$31,$M$31,IF(D4531=$L$32,$M$32,0)))</f>
        <v>1</v>
      </c>
      <c r="H4531" s="189"/>
    </row>
    <row r="4532" spans="3:8" x14ac:dyDescent="0.25">
      <c r="C4532" s="21" t="s">
        <v>198</v>
      </c>
      <c r="D4532" s="59" t="s">
        <v>195</v>
      </c>
      <c r="E4532" s="1">
        <f>IF(D4532=$L$30,$M$30,IF(D4532=$L$31,$M$31,IF(D4532=$L$32,$M$32,0)))</f>
        <v>1</v>
      </c>
      <c r="H4532" s="189"/>
    </row>
    <row r="4533" spans="3:8" x14ac:dyDescent="0.25">
      <c r="C4533" s="21" t="s">
        <v>200</v>
      </c>
      <c r="D4533" s="59" t="s">
        <v>201</v>
      </c>
      <c r="E4533" s="1">
        <f>IF(D4533=$I$23,$J$23,IF(D4533=$I$24,$J$24,IF(D4533=$I$25,$J$25,IF(D4533=$I$26,$J$26,IF(D4533=$I$27,$J$27,0)))))</f>
        <v>1</v>
      </c>
      <c r="H4533" s="189"/>
    </row>
    <row r="4534" spans="3:8" x14ac:dyDescent="0.25">
      <c r="C4534" s="21" t="s">
        <v>203</v>
      </c>
      <c r="D4534" s="59" t="s">
        <v>184</v>
      </c>
      <c r="E4534" s="1">
        <f>IF(D4534=$L$13,$M$13,IF(D4534=$L$14,$M$14,IF(D4534=$L$15,$M$15,0)))</f>
        <v>1</v>
      </c>
      <c r="H4534" s="189"/>
    </row>
    <row r="4535" spans="3:8" x14ac:dyDescent="0.25">
      <c r="C4535" s="21" t="s">
        <v>206</v>
      </c>
      <c r="D4535" s="59" t="s">
        <v>176</v>
      </c>
      <c r="E4535" s="1">
        <f>IF(D4535=$L$8,$M$8,IF(D4535=$L$9,$M$9,IF(D4535=$L$10,$M$10,0)))</f>
        <v>5</v>
      </c>
      <c r="H4535" s="189"/>
    </row>
    <row r="4536" spans="3:8" x14ac:dyDescent="0.25">
      <c r="C4536" s="21" t="s">
        <v>207</v>
      </c>
      <c r="D4536" s="59" t="s">
        <v>205</v>
      </c>
      <c r="E4536" s="1">
        <f>IF(D4536=$L$18,$M$18,IF(D4536=$L$19,$M$19,IF(D4536=$L$20,$M$20,0)))</f>
        <v>5</v>
      </c>
      <c r="H4536" s="189"/>
    </row>
    <row r="4537" spans="3:8" x14ac:dyDescent="0.25">
      <c r="C4537" s="21" t="s">
        <v>210</v>
      </c>
      <c r="D4537" s="59" t="s">
        <v>216</v>
      </c>
      <c r="E4537" s="1">
        <f>IF(D4537=$L$23,$M$23,IF(D4537=$L$24,$M$24,IF(D4537=$L$25,$M$25,0)))</f>
        <v>5</v>
      </c>
      <c r="H4537" s="189"/>
    </row>
    <row r="4538" spans="3:8" x14ac:dyDescent="0.25">
      <c r="H4538" s="189"/>
    </row>
    <row r="4539" spans="3:8" x14ac:dyDescent="0.25">
      <c r="H4539" s="189"/>
    </row>
    <row r="4540" spans="3:8" x14ac:dyDescent="0.25">
      <c r="E4540" s="39" t="s">
        <v>217</v>
      </c>
      <c r="F4540" s="1" t="s">
        <v>218</v>
      </c>
      <c r="H4540" s="189"/>
    </row>
    <row r="4541" spans="3:8" x14ac:dyDescent="0.25">
      <c r="C4541" s="26" t="s">
        <v>25</v>
      </c>
      <c r="D4541" s="161">
        <f>IF(AND(E4525=0,E4526=0,E4527=0,E4528=0,E4529=0),0,E4525*5*(AVERAGE(E4526:E4529)))</f>
        <v>17.5</v>
      </c>
      <c r="E4541" s="162">
        <f>IF(D4541=0,0,IF(D4541&lt;'Integration Inputs'!$D$76,'Integration Inputs'!$C$91*SUM('Integration Inputs'!$C$63:$H$63),IF(D4541&lt;'Integration Inputs'!$F$76,'Integration Inputs'!$D$91*SUM('Integration Inputs'!$C$63:$H$63),'Integration Inputs'!$E$91*SUM('Integration Inputs'!C$63:H$63))))</f>
        <v>12.651149969844976</v>
      </c>
      <c r="F4541" s="163">
        <f>E4541*D4554*D4555</f>
        <v>15.813937462306221</v>
      </c>
      <c r="H4541" s="189"/>
    </row>
    <row r="4542" spans="3:8" x14ac:dyDescent="0.25">
      <c r="C4542" s="1" t="s">
        <v>26</v>
      </c>
      <c r="D4542" s="164">
        <f>IF(AND(E4525=0,E4526=0,E4533=0),0,E4525*E4533*(AVERAGE(E4526:E4529)))</f>
        <v>3.5</v>
      </c>
      <c r="E4542" s="162">
        <f>IF(D4542=0,0,IF(D4542&lt;'Integration Inputs'!$D$77,'Integration Inputs'!$C$91*SUM('Integration Inputs'!$C$64:$H$64),IF(D4542&lt;'Integration Inputs'!$F$77,'Integration Inputs'!$D$91*SUM('Integration Inputs'!$C$64:$H$64),'Integration Inputs'!$E$91*SUM('Integration Inputs'!$C$64:$H$64))))</f>
        <v>3.2914642966260312</v>
      </c>
      <c r="F4542" s="162">
        <f>E4542*D4554*D4555</f>
        <v>4.1143303707825387</v>
      </c>
      <c r="H4542" s="189"/>
    </row>
    <row r="4543" spans="3:8" x14ac:dyDescent="0.25">
      <c r="C4543" s="1" t="s">
        <v>27</v>
      </c>
      <c r="D4543" s="164">
        <f>IF(AND(E4524=0,E4526=0,E4527=0,E4528=0,E4529=0,E4530=0,,E4533=0),0,(AVERAGE(E4526:E4529)*((E4530+E4533)/2)*E4524))</f>
        <v>3.5</v>
      </c>
      <c r="E4543" s="162">
        <f>IF(D4543=0,0,IF(D4543&lt;'Integration Inputs'!$D$78,'Integration Inputs'!$C$91*SUM('Integration Inputs'!$C$65:$H$65),IF(D4543&lt;'Integration Inputs'!$F$78,'Integration Inputs'!$D$91*SUM('Integration Inputs'!$C$65:$H$65),'Integration Inputs'!$E$91*SUM('Integration Inputs'!$C$65:$H$65))))</f>
        <v>0.85186978454503848</v>
      </c>
      <c r="F4543" s="162">
        <f>E4543*D4554*D4555</f>
        <v>1.0648372306812981</v>
      </c>
      <c r="H4543" s="189"/>
    </row>
    <row r="4544" spans="3:8" x14ac:dyDescent="0.25">
      <c r="C4544" s="1" t="s">
        <v>28</v>
      </c>
      <c r="D4544" s="164">
        <f>IF(E4532=0,0,E4532)</f>
        <v>1</v>
      </c>
      <c r="E4544" s="162">
        <f>IF(D4544=0,0,IF(D4544&lt;'Integration Inputs'!$D$79,'Integration Inputs'!$C$91*SUM('Integration Inputs'!$C$66:$H$66),IF(D4544&lt;'Integration Inputs'!$F$79,'Integration Inputs'!$D$91*SUM('Integration Inputs'!$C$66:$H$66),'Integration Inputs'!$E$91*SUM('Integration Inputs'!$C$66:$H$66))))</f>
        <v>0.97276634097392756</v>
      </c>
      <c r="F4544" s="162">
        <f>E4544*D4554*D4555</f>
        <v>1.2159579262174094</v>
      </c>
      <c r="H4544" s="189"/>
    </row>
    <row r="4545" spans="2:8" x14ac:dyDescent="0.25">
      <c r="C4545" s="1" t="s">
        <v>29</v>
      </c>
      <c r="D4545" s="164">
        <f>IF(AND(E4535=0,E4531=0),0,E4535*E4531)</f>
        <v>5</v>
      </c>
      <c r="E4545" s="162">
        <f>IF(D4545=0,0,IF(D4545&lt;'Integration Inputs'!$D$80,'Integration Inputs'!$C$91*SUM('Integration Inputs'!$C$67:$H$67),IF(D4545&lt;'Integration Inputs'!$F$80,'Integration Inputs'!$D$91*SUM('Integration Inputs'!$C$67:$H$67),'Integration Inputs'!$E$91*SUM('Integration Inputs'!$C$67:$H$67))))</f>
        <v>0</v>
      </c>
      <c r="F4545" s="162">
        <f>E4545*D4554*D4555</f>
        <v>0</v>
      </c>
      <c r="H4545" s="189"/>
    </row>
    <row r="4546" spans="2:8" x14ac:dyDescent="0.25">
      <c r="C4546" s="1" t="s">
        <v>30</v>
      </c>
      <c r="D4546" s="164">
        <f>IF(AND(E4530=0,E4533=0,E4534=0),0,E4534*((E4530+E4533)/2)*3)</f>
        <v>3</v>
      </c>
      <c r="E4546" s="162">
        <f>IF(D4546=0,0,IF(D4546&lt;'Integration Inputs'!$D$81,'Integration Inputs'!$C$91*SUM('Integration Inputs'!$C$68:$H$68),IF(D4546&lt;'Integration Inputs'!$F$81,'Integration Inputs'!$D$91*SUM('Integration Inputs'!$C$68:$H$68),'Integration Inputs'!$E$91*SUM('Integration Inputs'!$C$68:$H$68))))</f>
        <v>0</v>
      </c>
      <c r="F4546" s="162">
        <f>E4546*D4554*D4555</f>
        <v>0</v>
      </c>
      <c r="H4546" s="189"/>
    </row>
    <row r="4547" spans="2:8" x14ac:dyDescent="0.25">
      <c r="C4547" s="1" t="s">
        <v>31</v>
      </c>
      <c r="D4547" s="164">
        <f>IF(AND(E4533=0,E4536=0),0,E4536*E4533*3)</f>
        <v>15</v>
      </c>
      <c r="E4547" s="162">
        <f>IF(D4547=0,0,IF(D4547&lt;'Integration Inputs'!$D$82,'Integration Inputs'!$C$91*SUM('Integration Inputs'!$C$69:$H$69),IF(D4547&lt;'Integration Inputs'!$F$82,'Integration Inputs'!$D$91*SUM('Integration Inputs'!$C$69:$H$69),'Integration Inputs'!$E$91*SUM('Integration Inputs'!$C$69:$H$69))))</f>
        <v>0</v>
      </c>
      <c r="F4547" s="162">
        <f>E4547*D4554*D4555</f>
        <v>0</v>
      </c>
      <c r="H4547" s="189"/>
    </row>
    <row r="4548" spans="2:8" x14ac:dyDescent="0.25">
      <c r="C4548" s="39" t="s">
        <v>32</v>
      </c>
      <c r="D4548" s="168">
        <f>IF(AND(E4533=0,E4537=0),0,(E4537*E4533*5))</f>
        <v>25</v>
      </c>
      <c r="E4548" s="169">
        <f>IF(D4548=0,0,IF(D4548&lt;'Integration Inputs'!$D$83,'Integration Inputs'!$C$91*SUM('Integration Inputs'!$C$70:$H$70),IF(D4548&lt;'Integration Inputs'!$F$83,'Integration Inputs'!$D$91*SUM('Integration Inputs'!$C$70:$H$70),'Integration Inputs'!$E$91*SUM('Integration Inputs'!$C$70:$H$70))))</f>
        <v>0</v>
      </c>
      <c r="F4548" s="169">
        <f>E4548*D4554*D4555</f>
        <v>0</v>
      </c>
      <c r="H4548" s="189"/>
    </row>
    <row r="4549" spans="2:8" x14ac:dyDescent="0.25">
      <c r="C4549" s="1" t="s">
        <v>40</v>
      </c>
      <c r="D4549" s="164">
        <f>SUM(D4541:D4542)</f>
        <v>21</v>
      </c>
      <c r="E4549" s="162">
        <f>SUM(E4541:E4542)</f>
        <v>15.942614266471008</v>
      </c>
      <c r="F4549" s="162">
        <f>SUM(F4541:F4542)</f>
        <v>19.928267833088761</v>
      </c>
      <c r="H4549" s="189"/>
    </row>
    <row r="4550" spans="2:8" x14ac:dyDescent="0.25">
      <c r="C4550" s="1" t="s">
        <v>41</v>
      </c>
      <c r="D4550" s="164">
        <f>SUM(D4543:D4544)</f>
        <v>4.5</v>
      </c>
      <c r="E4550" s="162">
        <f>SUM(E4543:E4544)</f>
        <v>1.824636125518966</v>
      </c>
      <c r="F4550" s="162">
        <f>SUM(F4543:F4544)</f>
        <v>2.2807951568987077</v>
      </c>
      <c r="H4550" s="189"/>
    </row>
    <row r="4551" spans="2:8" x14ac:dyDescent="0.25">
      <c r="C4551" s="39" t="s">
        <v>42</v>
      </c>
      <c r="D4551" s="168">
        <f>SUM(D4545:D4548)</f>
        <v>48</v>
      </c>
      <c r="E4551" s="169">
        <f>SUM(E4545:E4548)</f>
        <v>0</v>
      </c>
      <c r="F4551" s="169">
        <f>SUM(F4545:F4548)</f>
        <v>0</v>
      </c>
      <c r="H4551" s="189"/>
    </row>
    <row r="4552" spans="2:8" x14ac:dyDescent="0.25">
      <c r="D4552" s="164"/>
      <c r="E4552" s="162">
        <f>SUM(E4541:E4548)</f>
        <v>17.767250391989972</v>
      </c>
      <c r="F4552" s="162">
        <f>SUM(F4541:F4548)</f>
        <v>22.209062989987469</v>
      </c>
      <c r="H4552" s="189"/>
    </row>
    <row r="4553" spans="2:8" ht="15.6" x14ac:dyDescent="0.3">
      <c r="C4553" s="171" t="s">
        <v>43</v>
      </c>
      <c r="D4553" s="172">
        <f>(AVERAGE(E4526:E4529)*((E4525*5)+(E4525*E4533))+((AVERAGE(E4526:E4529)*((E4530+E4533)/2)*E4524)+(E4532))+((E4535*E4531)+(E4534*((E4530+E4533)/2)*3)+(E4536*E4533*3)+(E4537*E4533*5)))/3</f>
        <v>24.5</v>
      </c>
      <c r="H4553" s="189"/>
    </row>
    <row r="4554" spans="2:8" ht="14.4" x14ac:dyDescent="0.3">
      <c r="C4554" s="21" t="s">
        <v>228</v>
      </c>
      <c r="D4554" s="179">
        <v>0.5</v>
      </c>
      <c r="H4554" s="189"/>
    </row>
    <row r="4555" spans="2:8" x14ac:dyDescent="0.25">
      <c r="C4555" s="21" t="s">
        <v>229</v>
      </c>
      <c r="D4555" s="185">
        <v>2.5</v>
      </c>
      <c r="H4555" s="189"/>
    </row>
    <row r="4556" spans="2:8" ht="15.6" x14ac:dyDescent="0.3">
      <c r="C4556" s="171" t="s">
        <v>230</v>
      </c>
      <c r="D4556" s="172">
        <f>D4553*D4554*D4555</f>
        <v>30.625</v>
      </c>
      <c r="E4556" s="176">
        <f>SUM(F4541:F4548)</f>
        <v>22.209062989987469</v>
      </c>
      <c r="F4556" s="25" t="s">
        <v>231</v>
      </c>
      <c r="H4556" s="189"/>
    </row>
    <row r="4557" spans="2:8" x14ac:dyDescent="0.25">
      <c r="H4557" s="189"/>
    </row>
    <row r="4558" spans="2:8" x14ac:dyDescent="0.25">
      <c r="B4558" s="1" t="str">
        <f>LEFT(B4521,3)+1&amp;")."</f>
        <v>124).</v>
      </c>
      <c r="C4558" s="149"/>
      <c r="D4558" s="149"/>
      <c r="E4558" s="149"/>
      <c r="F4558" s="149"/>
      <c r="G4558" s="149"/>
    </row>
    <row r="4559" spans="2:8" x14ac:dyDescent="0.25">
      <c r="C4559" s="152" t="s">
        <v>164</v>
      </c>
      <c r="D4559" s="152"/>
      <c r="E4559" s="153"/>
      <c r="F4559" s="153"/>
      <c r="G4559" s="153"/>
    </row>
    <row r="4560" spans="2:8" ht="17.399999999999999" x14ac:dyDescent="0.3">
      <c r="C4560" s="26" t="s">
        <v>170</v>
      </c>
      <c r="D4560" s="188" t="s">
        <v>524</v>
      </c>
      <c r="E4560" s="157"/>
    </row>
    <row r="4561" spans="3:5" x14ac:dyDescent="0.25">
      <c r="C4561" s="21" t="s">
        <v>174</v>
      </c>
      <c r="D4561" s="59" t="s">
        <v>168</v>
      </c>
      <c r="E4561" s="1">
        <f>IF(D4561=$I$8,$J$8,IF(D4561=$I$9,$J$9,IF(D4561=$I$10,$J$10,0)))</f>
        <v>1</v>
      </c>
    </row>
    <row r="4562" spans="3:5" x14ac:dyDescent="0.25">
      <c r="C4562" s="21" t="s">
        <v>177</v>
      </c>
      <c r="D4562" s="59" t="s">
        <v>178</v>
      </c>
      <c r="E4562" s="1">
        <f>IF(D4562=$I$13,$J$13,IF(D4562=$I$14,$J$14,IF(D4562=$I$15,$J$15,0)))</f>
        <v>1</v>
      </c>
    </row>
    <row r="4563" spans="3:5" x14ac:dyDescent="0.25">
      <c r="C4563" s="21" t="s">
        <v>179</v>
      </c>
      <c r="D4563" s="59" t="s">
        <v>204</v>
      </c>
      <c r="E4563" s="1">
        <f>IF(D4563=$I$18,$J$18,IF(D4563=$I$19,$J$19,IF(D4563=$I$20,$J$20,0)))</f>
        <v>5</v>
      </c>
    </row>
    <row r="4564" spans="3:5" x14ac:dyDescent="0.25">
      <c r="C4564" s="21" t="s">
        <v>183</v>
      </c>
      <c r="D4564" s="59" t="s">
        <v>186</v>
      </c>
      <c r="E4564" s="1">
        <f>IF(D4564=$I$18,$J$18,IF(D4564=$I$19,$J$19,IF(D4564=$I$20,$J$20,0)))</f>
        <v>3</v>
      </c>
    </row>
    <row r="4565" spans="3:5" x14ac:dyDescent="0.25">
      <c r="C4565" s="21" t="s">
        <v>185</v>
      </c>
      <c r="D4565" s="59" t="s">
        <v>180</v>
      </c>
      <c r="E4565" s="1">
        <f>IF(D4565=$I$18,$J$18,IF(D4565=$I$19,$J$19,IF(D4565=$I$20,$J$20,0)))</f>
        <v>1</v>
      </c>
    </row>
    <row r="4566" spans="3:5" x14ac:dyDescent="0.25">
      <c r="C4566" s="21" t="s">
        <v>189</v>
      </c>
      <c r="D4566" s="59" t="s">
        <v>180</v>
      </c>
      <c r="E4566" s="1">
        <f>IF(D4566=$I$18,$J$18,IF(D4566=$I$19,$J$19,IF(D4566=$I$20,$J$20,0)))</f>
        <v>1</v>
      </c>
    </row>
    <row r="4567" spans="3:5" x14ac:dyDescent="0.25">
      <c r="C4567" s="21" t="s">
        <v>192</v>
      </c>
      <c r="D4567" s="59" t="s">
        <v>226</v>
      </c>
      <c r="E4567" s="1">
        <f>IF(D4567=$I$30,$J$30,IF(D4567=$I$31,$J$31,IF(D4567=$I$32,$J$32,0)))</f>
        <v>5</v>
      </c>
    </row>
    <row r="4568" spans="3:5" x14ac:dyDescent="0.25">
      <c r="C4568" s="21" t="s">
        <v>194</v>
      </c>
      <c r="D4568" s="59" t="s">
        <v>195</v>
      </c>
      <c r="E4568" s="1">
        <f>IF(D4568=$L$30,$M$30,IF(D4568=$L$31,$M$31,IF(D4568=$L$32,$M$32,0)))</f>
        <v>1</v>
      </c>
    </row>
    <row r="4569" spans="3:5" x14ac:dyDescent="0.25">
      <c r="C4569" s="21" t="s">
        <v>198</v>
      </c>
      <c r="D4569" s="59" t="s">
        <v>195</v>
      </c>
      <c r="E4569" s="1">
        <f>IF(D4569=$L$30,$M$30,IF(D4569=$L$31,$M$31,IF(D4569=$L$32,$M$32,0)))</f>
        <v>1</v>
      </c>
    </row>
    <row r="4570" spans="3:5" x14ac:dyDescent="0.25">
      <c r="C4570" s="21" t="s">
        <v>200</v>
      </c>
      <c r="D4570" s="59" t="s">
        <v>201</v>
      </c>
      <c r="E4570" s="1">
        <f>IF(D4570=$I$23,$J$23,IF(D4570=$I$24,$J$24,IF(D4570=$I$25,$J$25,IF(D4570=$I$26,$J$26,IF(D4570=$I$27,$J$27,0)))))</f>
        <v>1</v>
      </c>
    </row>
    <row r="4571" spans="3:5" x14ac:dyDescent="0.25">
      <c r="C4571" s="21" t="s">
        <v>203</v>
      </c>
      <c r="D4571" s="59" t="s">
        <v>188</v>
      </c>
      <c r="E4571" s="1">
        <f>IF(D4571=$L$13,$M$13,IF(D4571=$L$14,$M$14,IF(D4571=$L$15,$M$15,0)))</f>
        <v>3</v>
      </c>
    </row>
    <row r="4572" spans="3:5" x14ac:dyDescent="0.25">
      <c r="C4572" s="21" t="s">
        <v>206</v>
      </c>
      <c r="D4572" s="59" t="s">
        <v>176</v>
      </c>
      <c r="E4572" s="1">
        <f>IF(D4572=$L$8,$M$8,IF(D4572=$L$9,$M$9,IF(D4572=$L$10,$M$10,0)))</f>
        <v>5</v>
      </c>
    </row>
    <row r="4573" spans="3:5" x14ac:dyDescent="0.25">
      <c r="C4573" s="21" t="s">
        <v>207</v>
      </c>
      <c r="D4573" s="59" t="s">
        <v>205</v>
      </c>
      <c r="E4573" s="1">
        <f>IF(D4573=$L$18,$M$18,IF(D4573=$L$19,$M$19,IF(D4573=$L$20,$M$20,0)))</f>
        <v>5</v>
      </c>
    </row>
    <row r="4574" spans="3:5" x14ac:dyDescent="0.25">
      <c r="C4574" s="21" t="s">
        <v>210</v>
      </c>
      <c r="D4574" s="59" t="s">
        <v>211</v>
      </c>
      <c r="E4574" s="1">
        <f>IF(D4574=$L$23,$M$23,IF(D4574=$L$24,$M$24,IF(D4574=$L$25,$M$25,0)))</f>
        <v>3</v>
      </c>
    </row>
    <row r="4577" spans="3:6" x14ac:dyDescent="0.25">
      <c r="E4577" s="39" t="s">
        <v>217</v>
      </c>
      <c r="F4577" s="1" t="s">
        <v>218</v>
      </c>
    </row>
    <row r="4578" spans="3:6" x14ac:dyDescent="0.25">
      <c r="C4578" s="26" t="s">
        <v>25</v>
      </c>
      <c r="D4578" s="161">
        <f>IF(AND(E4562=0,E4563=0,E4564=0,E4565=0,E4566=0),0,E4562*5*(AVERAGE(E4563:E4566)))</f>
        <v>12.5</v>
      </c>
      <c r="E4578" s="162">
        <f>IF(D4578=0,0,IF(D4578&lt;'Integration Inputs'!$D$76,'Integration Inputs'!$C$91*SUM('Integration Inputs'!$C$63:$H$63),IF(D4578&lt;'Integration Inputs'!$F$76,'Integration Inputs'!$D$91*SUM('Integration Inputs'!$C$63:$H$63),'Integration Inputs'!$E$91*SUM('Integration Inputs'!C$63:H$63))))</f>
        <v>12.651149969844976</v>
      </c>
      <c r="F4578" s="163">
        <f>E4578*D4591*D4592</f>
        <v>0</v>
      </c>
    </row>
    <row r="4579" spans="3:6" x14ac:dyDescent="0.25">
      <c r="C4579" s="1" t="s">
        <v>26</v>
      </c>
      <c r="D4579" s="164">
        <f>IF(AND(E4562=0,E4563=0,E4570=0),0,E4562*E4570*(AVERAGE(E4563:E4566)))</f>
        <v>2.5</v>
      </c>
      <c r="E4579" s="162">
        <f>IF(D4579=0,0,IF(D4579&lt;'Integration Inputs'!$D$77,'Integration Inputs'!$C$91*SUM('Integration Inputs'!$C$64:$H$64),IF(D4579&lt;'Integration Inputs'!$F$77,'Integration Inputs'!$D$91*SUM('Integration Inputs'!$C$64:$H$64),'Integration Inputs'!$E$91*SUM('Integration Inputs'!$C$64:$H$64))))</f>
        <v>3.2914642966260312</v>
      </c>
      <c r="F4579" s="162">
        <f>E4579*D4591*D4592</f>
        <v>0</v>
      </c>
    </row>
    <row r="4580" spans="3:6" x14ac:dyDescent="0.25">
      <c r="C4580" s="1" t="s">
        <v>27</v>
      </c>
      <c r="D4580" s="164">
        <f>IF(AND(E4561=0,E4563=0,E4564=0,E4565=0,E4566=0,E4567=0,,E4570=0),0,(AVERAGE(E4563:E4566)*((E4567+E4570)/2)*E4561))</f>
        <v>7.5</v>
      </c>
      <c r="E4580" s="162">
        <f>IF(D4580=0,0,IF(D4580&lt;'Integration Inputs'!$D$78,'Integration Inputs'!$C$91*SUM('Integration Inputs'!$C$65:$H$65),IF(D4580&lt;'Integration Inputs'!$F$78,'Integration Inputs'!$D$91*SUM('Integration Inputs'!$C$65:$H$65),'Integration Inputs'!$E$91*SUM('Integration Inputs'!$C$65:$H$65))))</f>
        <v>0.85186978454503848</v>
      </c>
      <c r="F4580" s="162">
        <f>E4580*D4591*D4592</f>
        <v>0</v>
      </c>
    </row>
    <row r="4581" spans="3:6" x14ac:dyDescent="0.25">
      <c r="C4581" s="1" t="s">
        <v>28</v>
      </c>
      <c r="D4581" s="164">
        <f>IF(E4569=0,0,E4569)</f>
        <v>1</v>
      </c>
      <c r="E4581" s="162">
        <f>IF(D4581=0,0,IF(D4581&lt;'Integration Inputs'!$D$79,'Integration Inputs'!$C$91*SUM('Integration Inputs'!$C$66:$H$66),IF(D4581&lt;'Integration Inputs'!$F$79,'Integration Inputs'!$D$91*SUM('Integration Inputs'!$C$66:$H$66),'Integration Inputs'!$E$91*SUM('Integration Inputs'!$C$66:$H$66))))</f>
        <v>0.97276634097392756</v>
      </c>
      <c r="F4581" s="162">
        <f>E4581*D4591*D4592</f>
        <v>0</v>
      </c>
    </row>
    <row r="4582" spans="3:6" x14ac:dyDescent="0.25">
      <c r="C4582" s="1" t="s">
        <v>29</v>
      </c>
      <c r="D4582" s="164">
        <f>IF(AND(E4572=0,E4568=0),0,E4572*E4568)</f>
        <v>5</v>
      </c>
      <c r="E4582" s="162">
        <f>IF(D4582=0,0,IF(D4582&lt;'Integration Inputs'!$D$80,'Integration Inputs'!$C$91*SUM('Integration Inputs'!$C$67:$H$67),IF(D4582&lt;'Integration Inputs'!$F$80,'Integration Inputs'!$D$91*SUM('Integration Inputs'!$C$67:$H$67),'Integration Inputs'!$E$91*SUM('Integration Inputs'!$C$67:$H$67))))</f>
        <v>0</v>
      </c>
      <c r="F4582" s="162">
        <f>E4582*D4591*D4592</f>
        <v>0</v>
      </c>
    </row>
    <row r="4583" spans="3:6" x14ac:dyDescent="0.25">
      <c r="C4583" s="1" t="s">
        <v>30</v>
      </c>
      <c r="D4583" s="164">
        <f>IF(AND(E4567=0,E4570=0,E4571=0),0,E4571*((E4567+E4570)/2)*3)</f>
        <v>27</v>
      </c>
      <c r="E4583" s="162">
        <f>IF(D4583=0,0,IF(D4583&lt;'Integration Inputs'!$D$81,'Integration Inputs'!$C$91*SUM('Integration Inputs'!$C$68:$H$68),IF(D4583&lt;'Integration Inputs'!$F$81,'Integration Inputs'!$D$91*SUM('Integration Inputs'!$C$68:$H$68),'Integration Inputs'!$E$91*SUM('Integration Inputs'!$C$68:$H$68))))</f>
        <v>0</v>
      </c>
      <c r="F4583" s="162">
        <f>E4583*D4591*D4592</f>
        <v>0</v>
      </c>
    </row>
    <row r="4584" spans="3:6" x14ac:dyDescent="0.25">
      <c r="C4584" s="1" t="s">
        <v>31</v>
      </c>
      <c r="D4584" s="164">
        <f>IF(AND(E4570=0,E4573=0),0,E4573*E4570*3)</f>
        <v>15</v>
      </c>
      <c r="E4584" s="162">
        <f>IF(D4584=0,0,IF(D4584&lt;'Integration Inputs'!$D$82,'Integration Inputs'!$C$91*SUM('Integration Inputs'!$C$69:$H$69),IF(D4584&lt;'Integration Inputs'!$F$82,'Integration Inputs'!$D$91*SUM('Integration Inputs'!$C$69:$H$69),'Integration Inputs'!$E$91*SUM('Integration Inputs'!$C$69:$H$69))))</f>
        <v>0</v>
      </c>
      <c r="F4584" s="162">
        <f>E4584*D4591*D4592</f>
        <v>0</v>
      </c>
    </row>
    <row r="4585" spans="3:6" x14ac:dyDescent="0.25">
      <c r="C4585" s="39" t="s">
        <v>32</v>
      </c>
      <c r="D4585" s="168">
        <f>IF(AND(E4570=0,E4574=0),0,(E4574*E4570*5))</f>
        <v>15</v>
      </c>
      <c r="E4585" s="169">
        <f>IF(D4585=0,0,IF(D4585&lt;'Integration Inputs'!$D$83,'Integration Inputs'!$C$91*SUM('Integration Inputs'!$C$70:$H$70),IF(D4585&lt;'Integration Inputs'!$F$83,'Integration Inputs'!$D$91*SUM('Integration Inputs'!$C$70:$H$70),'Integration Inputs'!$E$91*SUM('Integration Inputs'!$C$70:$H$70))))</f>
        <v>0</v>
      </c>
      <c r="F4585" s="169">
        <f>E4585*D4591*D4592</f>
        <v>0</v>
      </c>
    </row>
    <row r="4586" spans="3:6" x14ac:dyDescent="0.25">
      <c r="C4586" s="1" t="s">
        <v>40</v>
      </c>
      <c r="D4586" s="164">
        <f>SUM(D4578:D4579)</f>
        <v>15</v>
      </c>
      <c r="E4586" s="162">
        <f>SUM(E4578:E4579)</f>
        <v>15.942614266471008</v>
      </c>
      <c r="F4586" s="162">
        <f>SUM(F4578:F4579)</f>
        <v>0</v>
      </c>
    </row>
    <row r="4587" spans="3:6" x14ac:dyDescent="0.25">
      <c r="C4587" s="1" t="s">
        <v>41</v>
      </c>
      <c r="D4587" s="164">
        <f>SUM(D4580:D4581)</f>
        <v>8.5</v>
      </c>
      <c r="E4587" s="162">
        <f>SUM(E4580:E4581)</f>
        <v>1.824636125518966</v>
      </c>
      <c r="F4587" s="162">
        <f>SUM(F4580:F4581)</f>
        <v>0</v>
      </c>
    </row>
    <row r="4588" spans="3:6" x14ac:dyDescent="0.25">
      <c r="C4588" s="39" t="s">
        <v>42</v>
      </c>
      <c r="D4588" s="168">
        <f>SUM(D4582:D4585)</f>
        <v>62</v>
      </c>
      <c r="E4588" s="169">
        <f>SUM(E4582:E4585)</f>
        <v>0</v>
      </c>
      <c r="F4588" s="169">
        <f>SUM(F4582:F4585)</f>
        <v>0</v>
      </c>
    </row>
    <row r="4589" spans="3:6" x14ac:dyDescent="0.25">
      <c r="D4589" s="164"/>
      <c r="E4589" s="162">
        <f>SUM(E4578:E4585)</f>
        <v>17.767250391989972</v>
      </c>
      <c r="F4589" s="162">
        <f>SUM(F4578:F4585)</f>
        <v>0</v>
      </c>
    </row>
    <row r="4590" spans="3:6" ht="15.6" x14ac:dyDescent="0.3">
      <c r="C4590" s="171" t="s">
        <v>43</v>
      </c>
      <c r="D4590" s="172">
        <f>(AVERAGE(E4563:E4566)*((E4562*5)+(E4562*E4570))+((AVERAGE(E4563:E4566)*((E4567+E4570)/2)*E4561)+(E4569))+((E4572*E4568)+(E4571*((E4567+E4570)/2)*3)+(E4573*E4570*3)+(E4574*E4570*5)))/3</f>
        <v>28.5</v>
      </c>
    </row>
    <row r="4591" spans="3:6" ht="14.4" x14ac:dyDescent="0.3">
      <c r="C4591" s="21" t="s">
        <v>228</v>
      </c>
      <c r="D4591" s="179"/>
    </row>
    <row r="4592" spans="3:6" x14ac:dyDescent="0.25">
      <c r="C4592" s="21" t="s">
        <v>229</v>
      </c>
      <c r="D4592" s="185"/>
    </row>
    <row r="4593" spans="2:7" ht="15.6" x14ac:dyDescent="0.3">
      <c r="C4593" s="171" t="s">
        <v>230</v>
      </c>
      <c r="D4593" s="172">
        <f>D4590*D4591*D4592</f>
        <v>0</v>
      </c>
      <c r="E4593" s="176">
        <f>SUM(F4578:F4585)</f>
        <v>0</v>
      </c>
      <c r="F4593" s="25" t="s">
        <v>231</v>
      </c>
    </row>
    <row r="4595" spans="2:7" x14ac:dyDescent="0.25">
      <c r="B4595" s="1" t="str">
        <f>LEFT(B4558,3)+1&amp;")."</f>
        <v>125).</v>
      </c>
      <c r="C4595" s="149"/>
      <c r="D4595" s="149"/>
      <c r="E4595" s="149"/>
      <c r="F4595" s="149"/>
      <c r="G4595" s="149"/>
    </row>
    <row r="4596" spans="2:7" x14ac:dyDescent="0.25">
      <c r="C4596" s="152" t="s">
        <v>164</v>
      </c>
      <c r="D4596" s="152"/>
      <c r="E4596" s="153"/>
      <c r="F4596" s="153"/>
      <c r="G4596" s="153"/>
    </row>
    <row r="4597" spans="2:7" ht="17.399999999999999" x14ac:dyDescent="0.3">
      <c r="C4597" s="26" t="s">
        <v>170</v>
      </c>
      <c r="D4597" s="156"/>
      <c r="E4597" s="157"/>
    </row>
    <row r="4598" spans="2:7" x14ac:dyDescent="0.25">
      <c r="C4598" s="21" t="s">
        <v>174</v>
      </c>
      <c r="D4598" s="59"/>
      <c r="E4598" s="1">
        <f>IF(D4598=$I$8,$J$8,IF(D4598=$I$9,$J$9,IF(D4598=$I$10,$J$10,0)))</f>
        <v>0</v>
      </c>
    </row>
    <row r="4599" spans="2:7" x14ac:dyDescent="0.25">
      <c r="C4599" s="21" t="s">
        <v>177</v>
      </c>
      <c r="D4599" s="59"/>
      <c r="E4599" s="1">
        <f>IF(D4599=$I$13,$J$13,IF(D4599=$I$14,$J$14,IF(D4599=$I$15,$J$15,0)))</f>
        <v>0</v>
      </c>
    </row>
    <row r="4600" spans="2:7" x14ac:dyDescent="0.25">
      <c r="C4600" s="21" t="s">
        <v>179</v>
      </c>
      <c r="D4600" s="59"/>
      <c r="E4600" s="1">
        <f>IF(D4600=$I$18,$J$18,IF(D4600=$I$19,$J$19,IF(D4600=$I$20,$J$20,0)))</f>
        <v>0</v>
      </c>
    </row>
    <row r="4601" spans="2:7" x14ac:dyDescent="0.25">
      <c r="C4601" s="21" t="s">
        <v>183</v>
      </c>
      <c r="D4601" s="59"/>
      <c r="E4601" s="1">
        <f>IF(D4601=$I$18,$J$18,IF(D4601=$I$19,$J$19,IF(D4601=$I$20,$J$20,0)))</f>
        <v>0</v>
      </c>
    </row>
    <row r="4602" spans="2:7" x14ac:dyDescent="0.25">
      <c r="C4602" s="21" t="s">
        <v>185</v>
      </c>
      <c r="D4602" s="59"/>
      <c r="E4602" s="1">
        <f>IF(D4602=$I$18,$J$18,IF(D4602=$I$19,$J$19,IF(D4602=$I$20,$J$20,0)))</f>
        <v>0</v>
      </c>
    </row>
    <row r="4603" spans="2:7" x14ac:dyDescent="0.25">
      <c r="C4603" s="21" t="s">
        <v>189</v>
      </c>
      <c r="D4603" s="59"/>
      <c r="E4603" s="1">
        <f>IF(D4603=$I$18,$J$18,IF(D4603=$I$19,$J$19,IF(D4603=$I$20,$J$20,0)))</f>
        <v>0</v>
      </c>
    </row>
    <row r="4604" spans="2:7" x14ac:dyDescent="0.25">
      <c r="C4604" s="21" t="s">
        <v>192</v>
      </c>
      <c r="D4604" s="59"/>
      <c r="E4604" s="1">
        <f>IF(D4604=$I$30,$J$30,IF(D4604=$I$31,$J$31,IF(D4604=$I$32,$J$32,0)))</f>
        <v>0</v>
      </c>
    </row>
    <row r="4605" spans="2:7" x14ac:dyDescent="0.25">
      <c r="C4605" s="21" t="s">
        <v>194</v>
      </c>
      <c r="D4605" s="59"/>
      <c r="E4605" s="1">
        <f>IF(D4605=$L$30,$M$30,IF(D4605=$L$31,$M$31,IF(D4605=$L$32,$M$32,0)))</f>
        <v>0</v>
      </c>
    </row>
    <row r="4606" spans="2:7" x14ac:dyDescent="0.25">
      <c r="C4606" s="21" t="s">
        <v>198</v>
      </c>
      <c r="D4606" s="59"/>
      <c r="E4606" s="1">
        <f>IF(D4606=$L$30,$M$30,IF(D4606=$L$31,$M$31,IF(D4606=$L$32,$M$32,0)))</f>
        <v>0</v>
      </c>
    </row>
    <row r="4607" spans="2:7" x14ac:dyDescent="0.25">
      <c r="C4607" s="21" t="s">
        <v>200</v>
      </c>
      <c r="D4607" s="59"/>
      <c r="E4607" s="1">
        <f>IF(D4607=$I$23,$J$23,IF(D4607=$I$24,$J$24,IF(D4607=$I$25,$J$25,IF(D4607=$I$26,$J$26,IF(D4607=$I$27,$J$27,0)))))</f>
        <v>0</v>
      </c>
    </row>
    <row r="4608" spans="2:7" x14ac:dyDescent="0.25">
      <c r="C4608" s="21" t="s">
        <v>203</v>
      </c>
      <c r="D4608" s="59"/>
      <c r="E4608" s="1">
        <f>IF(D4608=$L$13,$M$13,IF(D4608=$L$14,$M$14,IF(D4608=$L$15,$M$15,0)))</f>
        <v>0</v>
      </c>
    </row>
    <row r="4609" spans="3:6" x14ac:dyDescent="0.25">
      <c r="C4609" s="21" t="s">
        <v>206</v>
      </c>
      <c r="D4609" s="59"/>
      <c r="E4609" s="1">
        <f>IF(D4609=$L$8,$M$8,IF(D4609=$L$9,$M$9,IF(D4609=$L$10,$M$10,0)))</f>
        <v>0</v>
      </c>
    </row>
    <row r="4610" spans="3:6" x14ac:dyDescent="0.25">
      <c r="C4610" s="21" t="s">
        <v>207</v>
      </c>
      <c r="D4610" s="59"/>
      <c r="E4610" s="1">
        <f>IF(D4610=$L$18,$M$18,IF(D4610=$L$19,$M$19,IF(D4610=$L$20,$M$20,0)))</f>
        <v>0</v>
      </c>
    </row>
    <row r="4611" spans="3:6" x14ac:dyDescent="0.25">
      <c r="C4611" s="21" t="s">
        <v>210</v>
      </c>
      <c r="D4611" s="59"/>
      <c r="E4611" s="1">
        <f>IF(D4611=$L$23,$M$23,IF(D4611=$L$24,$M$24,IF(D4611=$L$25,$M$25,0)))</f>
        <v>0</v>
      </c>
    </row>
    <row r="4614" spans="3:6" x14ac:dyDescent="0.25">
      <c r="E4614" s="39" t="s">
        <v>217</v>
      </c>
      <c r="F4614" s="1" t="s">
        <v>218</v>
      </c>
    </row>
    <row r="4615" spans="3:6" x14ac:dyDescent="0.25">
      <c r="C4615" s="26" t="s">
        <v>25</v>
      </c>
      <c r="D4615" s="161">
        <f>IF(AND(E4599=0,E4600=0,E4601=0,E4602=0,E4603=0),0,E4599*5*(AVERAGE(E4600:E4603)))</f>
        <v>0</v>
      </c>
      <c r="E4615" s="162">
        <f>IF(D4615=0,0,IF(D4615&lt;'Integration Inputs'!$D$76,'Integration Inputs'!$C$91*SUM('Integration Inputs'!$C$63:$H$63),IF(D4615&lt;'Integration Inputs'!$F$76,'Integration Inputs'!$D$91*SUM('Integration Inputs'!$C$63:$H$63),'Integration Inputs'!$E$91*SUM('Integration Inputs'!C$63:H$63))))</f>
        <v>0</v>
      </c>
      <c r="F4615" s="163">
        <f>E4615*D4628*D4629</f>
        <v>0</v>
      </c>
    </row>
    <row r="4616" spans="3:6" x14ac:dyDescent="0.25">
      <c r="C4616" s="1" t="s">
        <v>26</v>
      </c>
      <c r="D4616" s="164">
        <f>IF(AND(E4599=0,E4600=0,E4607=0),0,E4599*E4607*(AVERAGE(E4600:E4603)))</f>
        <v>0</v>
      </c>
      <c r="E4616" s="162">
        <f>IF(D4616=0,0,IF(D4616&lt;'Integration Inputs'!$D$77,'Integration Inputs'!$C$91*SUM('Integration Inputs'!$C$64:$H$64),IF(D4616&lt;'Integration Inputs'!$F$77,'Integration Inputs'!$D$91*SUM('Integration Inputs'!$C$64:$H$64),'Integration Inputs'!$E$91*SUM('Integration Inputs'!$C$64:$H$64))))</f>
        <v>0</v>
      </c>
      <c r="F4616" s="162">
        <f>E4616*D4628*D4629</f>
        <v>0</v>
      </c>
    </row>
    <row r="4617" spans="3:6" x14ac:dyDescent="0.25">
      <c r="C4617" s="1" t="s">
        <v>27</v>
      </c>
      <c r="D4617" s="164">
        <f>IF(AND(E4598=0,E4600=0,E4601=0,E4602=0,E4603=0,E4604=0,,E4607=0),0,(AVERAGE(E4600:E4603)*((E4604+E4607)/2)*E4598))</f>
        <v>0</v>
      </c>
      <c r="E4617" s="162">
        <f>IF(D4617=0,0,IF(D4617&lt;'Integration Inputs'!$D$78,'Integration Inputs'!$C$91*SUM('Integration Inputs'!$C$65:$H$65),IF(D4617&lt;'Integration Inputs'!$F$78,'Integration Inputs'!$D$91*SUM('Integration Inputs'!$C$65:$H$65),'Integration Inputs'!$E$91*SUM('Integration Inputs'!$C$65:$H$65))))</f>
        <v>0</v>
      </c>
      <c r="F4617" s="162">
        <f>E4617*D4628*D4629</f>
        <v>0</v>
      </c>
    </row>
    <row r="4618" spans="3:6" x14ac:dyDescent="0.25">
      <c r="C4618" s="1" t="s">
        <v>28</v>
      </c>
      <c r="D4618" s="164">
        <f>IF(E4606=0,0,E4606)</f>
        <v>0</v>
      </c>
      <c r="E4618" s="162">
        <f>IF(D4618=0,0,IF(D4618&lt;'Integration Inputs'!$D$79,'Integration Inputs'!$C$91*SUM('Integration Inputs'!$C$66:$H$66),IF(D4618&lt;'Integration Inputs'!$F$79,'Integration Inputs'!$D$91*SUM('Integration Inputs'!$C$66:$H$66),'Integration Inputs'!$E$91*SUM('Integration Inputs'!$C$66:$H$66))))</f>
        <v>0</v>
      </c>
      <c r="F4618" s="162">
        <f>E4618*D4628*D4629</f>
        <v>0</v>
      </c>
    </row>
    <row r="4619" spans="3:6" x14ac:dyDescent="0.25">
      <c r="C4619" s="1" t="s">
        <v>29</v>
      </c>
      <c r="D4619" s="164">
        <f>IF(AND(E4609=0,E4605=0),0,E4609*E4605)</f>
        <v>0</v>
      </c>
      <c r="E4619" s="162">
        <f>IF(D4619=0,0,IF(D4619&lt;'Integration Inputs'!$D$80,'Integration Inputs'!$C$91*SUM('Integration Inputs'!$C$67:$H$67),IF(D4619&lt;'Integration Inputs'!$F$80,'Integration Inputs'!$D$91*SUM('Integration Inputs'!$C$67:$H$67),'Integration Inputs'!$E$91*SUM('Integration Inputs'!$C$67:$H$67))))</f>
        <v>0</v>
      </c>
      <c r="F4619" s="162">
        <f>E4619*D4628*D4629</f>
        <v>0</v>
      </c>
    </row>
    <row r="4620" spans="3:6" x14ac:dyDescent="0.25">
      <c r="C4620" s="1" t="s">
        <v>30</v>
      </c>
      <c r="D4620" s="164">
        <f>IF(AND(E4604=0,E4607=0,E4608=0),0,E4608*((E4604+E4607)/2)*3)</f>
        <v>0</v>
      </c>
      <c r="E4620" s="162">
        <f>IF(D4620=0,0,IF(D4620&lt;'Integration Inputs'!$D$81,'Integration Inputs'!$C$91*SUM('Integration Inputs'!$C$68:$H$68),IF(D4620&lt;'Integration Inputs'!$F$81,'Integration Inputs'!$D$91*SUM('Integration Inputs'!$C$68:$H$68),'Integration Inputs'!$E$91*SUM('Integration Inputs'!$C$68:$H$68))))</f>
        <v>0</v>
      </c>
      <c r="F4620" s="162">
        <f>E4620*D4628*D4629</f>
        <v>0</v>
      </c>
    </row>
    <row r="4621" spans="3:6" x14ac:dyDescent="0.25">
      <c r="C4621" s="1" t="s">
        <v>31</v>
      </c>
      <c r="D4621" s="164">
        <f>IF(AND(E4607=0,E4610=0),0,E4610*E4607*3)</f>
        <v>0</v>
      </c>
      <c r="E4621" s="162">
        <f>IF(D4621=0,0,IF(D4621&lt;'Integration Inputs'!$D$82,'Integration Inputs'!$C$91*SUM('Integration Inputs'!$C$69:$H$69),IF(D4621&lt;'Integration Inputs'!$F$82,'Integration Inputs'!$D$91*SUM('Integration Inputs'!$C$69:$H$69),'Integration Inputs'!$E$91*SUM('Integration Inputs'!$C$69:$H$69))))</f>
        <v>0</v>
      </c>
      <c r="F4621" s="162">
        <f>E4621*D4628*D4629</f>
        <v>0</v>
      </c>
    </row>
    <row r="4622" spans="3:6" x14ac:dyDescent="0.25">
      <c r="C4622" s="39" t="s">
        <v>32</v>
      </c>
      <c r="D4622" s="168">
        <f>IF(AND(E4607=0,E4611=0),0,(E4611*E4607*5))</f>
        <v>0</v>
      </c>
      <c r="E4622" s="169">
        <f>IF(D4622=0,0,IF(D4622&lt;'Integration Inputs'!$D$83,'Integration Inputs'!$C$91*SUM('Integration Inputs'!$C$70:$H$70),IF(D4622&lt;'Integration Inputs'!$F$83,'Integration Inputs'!$D$91*SUM('Integration Inputs'!$C$70:$H$70),'Integration Inputs'!$E$91*SUM('Integration Inputs'!$C$70:$H$70))))</f>
        <v>0</v>
      </c>
      <c r="F4622" s="169">
        <f>E4622*D4628*D4629</f>
        <v>0</v>
      </c>
    </row>
    <row r="4623" spans="3:6" x14ac:dyDescent="0.25">
      <c r="C4623" s="1" t="s">
        <v>40</v>
      </c>
      <c r="D4623" s="164">
        <f>SUM(D4615:D4616)</f>
        <v>0</v>
      </c>
      <c r="E4623" s="162">
        <f>SUM(E4615:E4616)</f>
        <v>0</v>
      </c>
      <c r="F4623" s="162">
        <f>SUM(F4615:F4616)</f>
        <v>0</v>
      </c>
    </row>
    <row r="4624" spans="3:6" x14ac:dyDescent="0.25">
      <c r="C4624" s="1" t="s">
        <v>41</v>
      </c>
      <c r="D4624" s="164">
        <f>SUM(D4617:D4618)</f>
        <v>0</v>
      </c>
      <c r="E4624" s="162">
        <f>SUM(E4617:E4618)</f>
        <v>0</v>
      </c>
      <c r="F4624" s="162">
        <f>SUM(F4617:F4618)</f>
        <v>0</v>
      </c>
    </row>
    <row r="4625" spans="2:7" x14ac:dyDescent="0.25">
      <c r="C4625" s="39" t="s">
        <v>42</v>
      </c>
      <c r="D4625" s="168">
        <f>SUM(D4619:D4622)</f>
        <v>0</v>
      </c>
      <c r="E4625" s="169">
        <f>SUM(E4619:E4622)</f>
        <v>0</v>
      </c>
      <c r="F4625" s="169">
        <f>SUM(F4619:F4622)</f>
        <v>0</v>
      </c>
    </row>
    <row r="4626" spans="2:7" x14ac:dyDescent="0.25">
      <c r="D4626" s="164"/>
      <c r="E4626" s="162">
        <f>SUM(E4615:E4622)</f>
        <v>0</v>
      </c>
      <c r="F4626" s="162">
        <f>SUM(F4615:F4622)</f>
        <v>0</v>
      </c>
    </row>
    <row r="4627" spans="2:7" ht="15.6" x14ac:dyDescent="0.3">
      <c r="C4627" s="171" t="s">
        <v>43</v>
      </c>
      <c r="D4627" s="172">
        <f>(AVERAGE(E4600:E4603)*((E4599*5)+(E4599*E4607))+((AVERAGE(E4600:E4603)*((E4604+E4607)/2)*E4598)+(E4606))+((E4609*E4605)+(E4608*((E4604+E4607)/2)*3)+(E4610*E4607*3)+(E4611*E4607*5)))/3</f>
        <v>0</v>
      </c>
    </row>
    <row r="4628" spans="2:7" ht="14.4" x14ac:dyDescent="0.3">
      <c r="C4628" s="21" t="s">
        <v>228</v>
      </c>
      <c r="D4628" s="179"/>
    </row>
    <row r="4629" spans="2:7" x14ac:dyDescent="0.25">
      <c r="C4629" s="21" t="s">
        <v>229</v>
      </c>
      <c r="D4629" s="185"/>
    </row>
    <row r="4630" spans="2:7" ht="15.6" x14ac:dyDescent="0.3">
      <c r="C4630" s="171" t="s">
        <v>230</v>
      </c>
      <c r="D4630" s="172">
        <f>D4627*D4628*D4629</f>
        <v>0</v>
      </c>
      <c r="E4630" s="176">
        <f>SUM(F4615:F4622)</f>
        <v>0</v>
      </c>
      <c r="F4630" s="25" t="s">
        <v>231</v>
      </c>
    </row>
    <row r="4632" spans="2:7" x14ac:dyDescent="0.25">
      <c r="B4632" s="1" t="str">
        <f>LEFT(B4595,3)+1&amp;")."</f>
        <v>126).</v>
      </c>
      <c r="C4632" s="149"/>
      <c r="D4632" s="149"/>
      <c r="E4632" s="149"/>
      <c r="F4632" s="149"/>
      <c r="G4632" s="149"/>
    </row>
    <row r="4633" spans="2:7" x14ac:dyDescent="0.25">
      <c r="C4633" s="152" t="s">
        <v>164</v>
      </c>
      <c r="D4633" s="152"/>
      <c r="E4633" s="153"/>
      <c r="F4633" s="153"/>
      <c r="G4633" s="153"/>
    </row>
    <row r="4634" spans="2:7" ht="17.399999999999999" x14ac:dyDescent="0.3">
      <c r="C4634" s="26" t="s">
        <v>170</v>
      </c>
      <c r="D4634" s="156"/>
      <c r="E4634" s="157"/>
    </row>
    <row r="4635" spans="2:7" x14ac:dyDescent="0.25">
      <c r="C4635" s="21" t="s">
        <v>174</v>
      </c>
      <c r="D4635" s="59"/>
      <c r="E4635" s="1">
        <f>IF(D4635=$I$8,$J$8,IF(D4635=$I$9,$J$9,IF(D4635=$I$10,$J$10,0)))</f>
        <v>0</v>
      </c>
    </row>
    <row r="4636" spans="2:7" x14ac:dyDescent="0.25">
      <c r="C4636" s="21" t="s">
        <v>177</v>
      </c>
      <c r="D4636" s="59"/>
      <c r="E4636" s="1">
        <f>IF(D4636=$I$13,$J$13,IF(D4636=$I$14,$J$14,IF(D4636=$I$15,$J$15,0)))</f>
        <v>0</v>
      </c>
    </row>
    <row r="4637" spans="2:7" x14ac:dyDescent="0.25">
      <c r="C4637" s="21" t="s">
        <v>179</v>
      </c>
      <c r="D4637" s="59"/>
      <c r="E4637" s="1">
        <f>IF(D4637=$I$18,$J$18,IF(D4637=$I$19,$J$19,IF(D4637=$I$20,$J$20,0)))</f>
        <v>0</v>
      </c>
    </row>
    <row r="4638" spans="2:7" x14ac:dyDescent="0.25">
      <c r="C4638" s="21" t="s">
        <v>183</v>
      </c>
      <c r="D4638" s="59"/>
      <c r="E4638" s="1">
        <f>IF(D4638=$I$18,$J$18,IF(D4638=$I$19,$J$19,IF(D4638=$I$20,$J$20,0)))</f>
        <v>0</v>
      </c>
    </row>
    <row r="4639" spans="2:7" x14ac:dyDescent="0.25">
      <c r="C4639" s="21" t="s">
        <v>185</v>
      </c>
      <c r="D4639" s="59"/>
      <c r="E4639" s="1">
        <f>IF(D4639=$I$18,$J$18,IF(D4639=$I$19,$J$19,IF(D4639=$I$20,$J$20,0)))</f>
        <v>0</v>
      </c>
    </row>
    <row r="4640" spans="2:7" x14ac:dyDescent="0.25">
      <c r="C4640" s="21" t="s">
        <v>189</v>
      </c>
      <c r="D4640" s="59"/>
      <c r="E4640" s="1">
        <f>IF(D4640=$I$18,$J$18,IF(D4640=$I$19,$J$19,IF(D4640=$I$20,$J$20,0)))</f>
        <v>0</v>
      </c>
    </row>
    <row r="4641" spans="3:6" x14ac:dyDescent="0.25">
      <c r="C4641" s="21" t="s">
        <v>192</v>
      </c>
      <c r="D4641" s="59"/>
      <c r="E4641" s="1">
        <f>IF(D4641=$I$30,$J$30,IF(D4641=$I$31,$J$31,IF(D4641=$I$32,$J$32,0)))</f>
        <v>0</v>
      </c>
    </row>
    <row r="4642" spans="3:6" x14ac:dyDescent="0.25">
      <c r="C4642" s="21" t="s">
        <v>194</v>
      </c>
      <c r="D4642" s="59"/>
      <c r="E4642" s="1">
        <f>IF(D4642=$L$30,$M$30,IF(D4642=$L$31,$M$31,IF(D4642=$L$32,$M$32,0)))</f>
        <v>0</v>
      </c>
    </row>
    <row r="4643" spans="3:6" x14ac:dyDescent="0.25">
      <c r="C4643" s="21" t="s">
        <v>198</v>
      </c>
      <c r="D4643" s="59"/>
      <c r="E4643" s="1">
        <f>IF(D4643=$L$30,$M$30,IF(D4643=$L$31,$M$31,IF(D4643=$L$32,$M$32,0)))</f>
        <v>0</v>
      </c>
    </row>
    <row r="4644" spans="3:6" x14ac:dyDescent="0.25">
      <c r="C4644" s="21" t="s">
        <v>200</v>
      </c>
      <c r="D4644" s="59"/>
      <c r="E4644" s="1">
        <f>IF(D4644=$I$23,$J$23,IF(D4644=$I$24,$J$24,IF(D4644=$I$25,$J$25,IF(D4644=$I$26,$J$26,IF(D4644=$I$27,$J$27,0)))))</f>
        <v>0</v>
      </c>
    </row>
    <row r="4645" spans="3:6" x14ac:dyDescent="0.25">
      <c r="C4645" s="21" t="s">
        <v>203</v>
      </c>
      <c r="D4645" s="59"/>
      <c r="E4645" s="1">
        <f>IF(D4645=$L$13,$M$13,IF(D4645=$L$14,$M$14,IF(D4645=$L$15,$M$15,0)))</f>
        <v>0</v>
      </c>
    </row>
    <row r="4646" spans="3:6" x14ac:dyDescent="0.25">
      <c r="C4646" s="21" t="s">
        <v>206</v>
      </c>
      <c r="D4646" s="59"/>
      <c r="E4646" s="1">
        <f>IF(D4646=$L$8,$M$8,IF(D4646=$L$9,$M$9,IF(D4646=$L$10,$M$10,0)))</f>
        <v>0</v>
      </c>
    </row>
    <row r="4647" spans="3:6" x14ac:dyDescent="0.25">
      <c r="C4647" s="21" t="s">
        <v>207</v>
      </c>
      <c r="D4647" s="59"/>
      <c r="E4647" s="1">
        <f>IF(D4647=$L$18,$M$18,IF(D4647=$L$19,$M$19,IF(D4647=$L$20,$M$20,0)))</f>
        <v>0</v>
      </c>
    </row>
    <row r="4648" spans="3:6" x14ac:dyDescent="0.25">
      <c r="C4648" s="21" t="s">
        <v>210</v>
      </c>
      <c r="D4648" s="59"/>
      <c r="E4648" s="1">
        <f>IF(D4648=$L$23,$M$23,IF(D4648=$L$24,$M$24,IF(D4648=$L$25,$M$25,0)))</f>
        <v>0</v>
      </c>
    </row>
    <row r="4651" spans="3:6" x14ac:dyDescent="0.25">
      <c r="E4651" s="39" t="s">
        <v>217</v>
      </c>
      <c r="F4651" s="1" t="s">
        <v>218</v>
      </c>
    </row>
    <row r="4652" spans="3:6" x14ac:dyDescent="0.25">
      <c r="C4652" s="26" t="s">
        <v>25</v>
      </c>
      <c r="D4652" s="161">
        <f>IF(AND(E4636=0,E4637=0,E4638=0,E4639=0,E4640=0),0,E4636*5*(AVERAGE(E4637:E4640)))</f>
        <v>0</v>
      </c>
      <c r="E4652" s="162">
        <f>IF(D4652=0,0,IF(D4652&lt;'Integration Inputs'!$D$76,'Integration Inputs'!$C$91*SUM('Integration Inputs'!$C$63:$H$63),IF(D4652&lt;'Integration Inputs'!$F$76,'Integration Inputs'!$D$91*SUM('Integration Inputs'!$C$63:$H$63),'Integration Inputs'!$E$91*SUM('Integration Inputs'!C$63:H$63))))</f>
        <v>0</v>
      </c>
      <c r="F4652" s="163">
        <f>E4652*D4665*D4666</f>
        <v>0</v>
      </c>
    </row>
    <row r="4653" spans="3:6" x14ac:dyDescent="0.25">
      <c r="C4653" s="1" t="s">
        <v>26</v>
      </c>
      <c r="D4653" s="164">
        <f>IF(AND(E4636=0,E4637=0,E4644=0),0,E4636*E4644*(AVERAGE(E4637:E4640)))</f>
        <v>0</v>
      </c>
      <c r="E4653" s="162">
        <f>IF(D4653=0,0,IF(D4653&lt;'Integration Inputs'!$D$77,'Integration Inputs'!$C$91*SUM('Integration Inputs'!$C$64:$H$64),IF(D4653&lt;'Integration Inputs'!$F$77,'Integration Inputs'!$D$91*SUM('Integration Inputs'!$C$64:$H$64),'Integration Inputs'!$E$91*SUM('Integration Inputs'!$C$64:$H$64))))</f>
        <v>0</v>
      </c>
      <c r="F4653" s="162">
        <f>E4653*D4665*D4666</f>
        <v>0</v>
      </c>
    </row>
    <row r="4654" spans="3:6" x14ac:dyDescent="0.25">
      <c r="C4654" s="1" t="s">
        <v>27</v>
      </c>
      <c r="D4654" s="164">
        <f>IF(AND(E4635=0,E4637=0,E4638=0,E4639=0,E4640=0,E4641=0,,E4644=0),0,(AVERAGE(E4637:E4640)*((E4641+E4644)/2)*E4635))</f>
        <v>0</v>
      </c>
      <c r="E4654" s="162">
        <f>IF(D4654=0,0,IF(D4654&lt;'Integration Inputs'!$D$78,'Integration Inputs'!$C$91*SUM('Integration Inputs'!$C$65:$H$65),IF(D4654&lt;'Integration Inputs'!$F$78,'Integration Inputs'!$D$91*SUM('Integration Inputs'!$C$65:$H$65),'Integration Inputs'!$E$91*SUM('Integration Inputs'!$C$65:$H$65))))</f>
        <v>0</v>
      </c>
      <c r="F4654" s="162">
        <f>E4654*D4665*D4666</f>
        <v>0</v>
      </c>
    </row>
    <row r="4655" spans="3:6" x14ac:dyDescent="0.25">
      <c r="C4655" s="1" t="s">
        <v>28</v>
      </c>
      <c r="D4655" s="164">
        <f>IF(E4643=0,0,E4643)</f>
        <v>0</v>
      </c>
      <c r="E4655" s="162">
        <f>IF(D4655=0,0,IF(D4655&lt;'Integration Inputs'!$D$79,'Integration Inputs'!$C$91*SUM('Integration Inputs'!$C$66:$H$66),IF(D4655&lt;'Integration Inputs'!$F$79,'Integration Inputs'!$D$91*SUM('Integration Inputs'!$C$66:$H$66),'Integration Inputs'!$E$91*SUM('Integration Inputs'!$C$66:$H$66))))</f>
        <v>0</v>
      </c>
      <c r="F4655" s="162">
        <f>E4655*D4665*D4666</f>
        <v>0</v>
      </c>
    </row>
    <row r="4656" spans="3:6" x14ac:dyDescent="0.25">
      <c r="C4656" s="1" t="s">
        <v>29</v>
      </c>
      <c r="D4656" s="164">
        <f>IF(AND(E4646=0,E4642=0),0,E4646*E4642)</f>
        <v>0</v>
      </c>
      <c r="E4656" s="162">
        <f>IF(D4656=0,0,IF(D4656&lt;'Integration Inputs'!$D$80,'Integration Inputs'!$C$91*SUM('Integration Inputs'!$C$67:$H$67),IF(D4656&lt;'Integration Inputs'!$F$80,'Integration Inputs'!$D$91*SUM('Integration Inputs'!$C$67:$H$67),'Integration Inputs'!$E$91*SUM('Integration Inputs'!$C$67:$H$67))))</f>
        <v>0</v>
      </c>
      <c r="F4656" s="162">
        <f>E4656*D4665*D4666</f>
        <v>0</v>
      </c>
    </row>
    <row r="4657" spans="2:7" x14ac:dyDescent="0.25">
      <c r="C4657" s="1" t="s">
        <v>30</v>
      </c>
      <c r="D4657" s="164">
        <f>IF(AND(E4641=0,E4644=0,E4645=0),0,E4645*((E4641+E4644)/2)*3)</f>
        <v>0</v>
      </c>
      <c r="E4657" s="162">
        <f>IF(D4657=0,0,IF(D4657&lt;'Integration Inputs'!$D$81,'Integration Inputs'!$C$91*SUM('Integration Inputs'!$C$68:$H$68),IF(D4657&lt;'Integration Inputs'!$F$81,'Integration Inputs'!$D$91*SUM('Integration Inputs'!$C$68:$H$68),'Integration Inputs'!$E$91*SUM('Integration Inputs'!$C$68:$H$68))))</f>
        <v>0</v>
      </c>
      <c r="F4657" s="162">
        <f>E4657*D4665*D4666</f>
        <v>0</v>
      </c>
    </row>
    <row r="4658" spans="2:7" x14ac:dyDescent="0.25">
      <c r="C4658" s="1" t="s">
        <v>31</v>
      </c>
      <c r="D4658" s="164">
        <f>IF(AND(E4644=0,E4647=0),0,E4647*E4644*3)</f>
        <v>0</v>
      </c>
      <c r="E4658" s="162">
        <f>IF(D4658=0,0,IF(D4658&lt;'Integration Inputs'!$D$82,'Integration Inputs'!$C$91*SUM('Integration Inputs'!$C$69:$H$69),IF(D4658&lt;'Integration Inputs'!$F$82,'Integration Inputs'!$D$91*SUM('Integration Inputs'!$C$69:$H$69),'Integration Inputs'!$E$91*SUM('Integration Inputs'!$C$69:$H$69))))</f>
        <v>0</v>
      </c>
      <c r="F4658" s="162">
        <f>E4658*D4665*D4666</f>
        <v>0</v>
      </c>
    </row>
    <row r="4659" spans="2:7" x14ac:dyDescent="0.25">
      <c r="C4659" s="39" t="s">
        <v>32</v>
      </c>
      <c r="D4659" s="168">
        <f>IF(AND(E4644=0,E4648=0),0,(E4648*E4644*5))</f>
        <v>0</v>
      </c>
      <c r="E4659" s="169">
        <f>IF(D4659=0,0,IF(D4659&lt;'Integration Inputs'!$D$83,'Integration Inputs'!$C$91*SUM('Integration Inputs'!$C$70:$H$70),IF(D4659&lt;'Integration Inputs'!$F$83,'Integration Inputs'!$D$91*SUM('Integration Inputs'!$C$70:$H$70),'Integration Inputs'!$E$91*SUM('Integration Inputs'!$C$70:$H$70))))</f>
        <v>0</v>
      </c>
      <c r="F4659" s="169">
        <f>E4659*D4665*D4666</f>
        <v>0</v>
      </c>
    </row>
    <row r="4660" spans="2:7" x14ac:dyDescent="0.25">
      <c r="C4660" s="1" t="s">
        <v>40</v>
      </c>
      <c r="D4660" s="164">
        <f>SUM(D4652:D4653)</f>
        <v>0</v>
      </c>
      <c r="E4660" s="162">
        <f>SUM(E4652:E4653)</f>
        <v>0</v>
      </c>
      <c r="F4660" s="162">
        <f>SUM(F4652:F4653)</f>
        <v>0</v>
      </c>
    </row>
    <row r="4661" spans="2:7" x14ac:dyDescent="0.25">
      <c r="C4661" s="1" t="s">
        <v>41</v>
      </c>
      <c r="D4661" s="164">
        <f>SUM(D4654:D4655)</f>
        <v>0</v>
      </c>
      <c r="E4661" s="162">
        <f>SUM(E4654:E4655)</f>
        <v>0</v>
      </c>
      <c r="F4661" s="162">
        <f>SUM(F4654:F4655)</f>
        <v>0</v>
      </c>
    </row>
    <row r="4662" spans="2:7" x14ac:dyDescent="0.25">
      <c r="C4662" s="39" t="s">
        <v>42</v>
      </c>
      <c r="D4662" s="168">
        <f>SUM(D4656:D4659)</f>
        <v>0</v>
      </c>
      <c r="E4662" s="169">
        <f>SUM(E4656:E4659)</f>
        <v>0</v>
      </c>
      <c r="F4662" s="169">
        <f>SUM(F4656:F4659)</f>
        <v>0</v>
      </c>
    </row>
    <row r="4663" spans="2:7" x14ac:dyDescent="0.25">
      <c r="D4663" s="164"/>
      <c r="E4663" s="162">
        <f>SUM(E4652:E4659)</f>
        <v>0</v>
      </c>
      <c r="F4663" s="162">
        <f>SUM(F4652:F4659)</f>
        <v>0</v>
      </c>
    </row>
    <row r="4664" spans="2:7" ht="15.6" x14ac:dyDescent="0.3">
      <c r="C4664" s="171" t="s">
        <v>43</v>
      </c>
      <c r="D4664" s="172">
        <f>(AVERAGE(E4637:E4640)*((E4636*5)+(E4636*E4644))+((AVERAGE(E4637:E4640)*((E4641+E4644)/2)*E4635)+(E4643))+((E4646*E4642)+(E4645*((E4641+E4644)/2)*3)+(E4647*E4644*3)+(E4648*E4644*5)))/3</f>
        <v>0</v>
      </c>
    </row>
    <row r="4665" spans="2:7" ht="14.4" x14ac:dyDescent="0.3">
      <c r="C4665" s="21" t="s">
        <v>228</v>
      </c>
      <c r="D4665" s="179"/>
    </row>
    <row r="4666" spans="2:7" x14ac:dyDescent="0.25">
      <c r="C4666" s="21" t="s">
        <v>229</v>
      </c>
      <c r="D4666" s="185"/>
    </row>
    <row r="4667" spans="2:7" ht="15.6" x14ac:dyDescent="0.3">
      <c r="C4667" s="171" t="s">
        <v>230</v>
      </c>
      <c r="D4667" s="172">
        <f>D4664*D4665*D4666</f>
        <v>0</v>
      </c>
      <c r="E4667" s="176">
        <f>SUM(F4652:F4659)</f>
        <v>0</v>
      </c>
      <c r="F4667" s="25" t="s">
        <v>231</v>
      </c>
    </row>
    <row r="4669" spans="2:7" x14ac:dyDescent="0.25">
      <c r="B4669" s="1" t="str">
        <f>LEFT(B4632,3)+1&amp;")."</f>
        <v>127).</v>
      </c>
      <c r="C4669" s="149"/>
      <c r="D4669" s="149"/>
      <c r="E4669" s="149"/>
      <c r="F4669" s="149"/>
      <c r="G4669" s="149"/>
    </row>
    <row r="4670" spans="2:7" x14ac:dyDescent="0.25">
      <c r="C4670" s="152" t="s">
        <v>164</v>
      </c>
      <c r="D4670" s="152"/>
      <c r="E4670" s="153"/>
      <c r="F4670" s="153"/>
      <c r="G4670" s="153"/>
    </row>
    <row r="4671" spans="2:7" ht="17.399999999999999" x14ac:dyDescent="0.3">
      <c r="C4671" s="26" t="s">
        <v>170</v>
      </c>
      <c r="D4671" s="156"/>
      <c r="E4671" s="157"/>
    </row>
    <row r="4672" spans="2:7" x14ac:dyDescent="0.25">
      <c r="C4672" s="21" t="s">
        <v>174</v>
      </c>
      <c r="D4672" s="59"/>
      <c r="E4672" s="1">
        <f>IF(D4672=$I$8,$J$8,IF(D4672=$I$9,$J$9,IF(D4672=$I$10,$J$10,0)))</f>
        <v>0</v>
      </c>
    </row>
    <row r="4673" spans="3:6" x14ac:dyDescent="0.25">
      <c r="C4673" s="21" t="s">
        <v>177</v>
      </c>
      <c r="D4673" s="59"/>
      <c r="E4673" s="1">
        <f>IF(D4673=$I$13,$J$13,IF(D4673=$I$14,$J$14,IF(D4673=$I$15,$J$15,0)))</f>
        <v>0</v>
      </c>
    </row>
    <row r="4674" spans="3:6" x14ac:dyDescent="0.25">
      <c r="C4674" s="21" t="s">
        <v>179</v>
      </c>
      <c r="D4674" s="59"/>
      <c r="E4674" s="1">
        <f>IF(D4674=$I$18,$J$18,IF(D4674=$I$19,$J$19,IF(D4674=$I$20,$J$20,0)))</f>
        <v>0</v>
      </c>
    </row>
    <row r="4675" spans="3:6" x14ac:dyDescent="0.25">
      <c r="C4675" s="21" t="s">
        <v>183</v>
      </c>
      <c r="D4675" s="59"/>
      <c r="E4675" s="1">
        <f>IF(D4675=$I$18,$J$18,IF(D4675=$I$19,$J$19,IF(D4675=$I$20,$J$20,0)))</f>
        <v>0</v>
      </c>
    </row>
    <row r="4676" spans="3:6" x14ac:dyDescent="0.25">
      <c r="C4676" s="21" t="s">
        <v>185</v>
      </c>
      <c r="D4676" s="59"/>
      <c r="E4676" s="1">
        <f>IF(D4676=$I$18,$J$18,IF(D4676=$I$19,$J$19,IF(D4676=$I$20,$J$20,0)))</f>
        <v>0</v>
      </c>
    </row>
    <row r="4677" spans="3:6" x14ac:dyDescent="0.25">
      <c r="C4677" s="21" t="s">
        <v>189</v>
      </c>
      <c r="D4677" s="59"/>
      <c r="E4677" s="1">
        <f>IF(D4677=$I$18,$J$18,IF(D4677=$I$19,$J$19,IF(D4677=$I$20,$J$20,0)))</f>
        <v>0</v>
      </c>
    </row>
    <row r="4678" spans="3:6" x14ac:dyDescent="0.25">
      <c r="C4678" s="21" t="s">
        <v>192</v>
      </c>
      <c r="D4678" s="59"/>
      <c r="E4678" s="1">
        <f>IF(D4678=$I$30,$J$30,IF(D4678=$I$31,$J$31,IF(D4678=$I$32,$J$32,0)))</f>
        <v>0</v>
      </c>
    </row>
    <row r="4679" spans="3:6" x14ac:dyDescent="0.25">
      <c r="C4679" s="21" t="s">
        <v>194</v>
      </c>
      <c r="D4679" s="59"/>
      <c r="E4679" s="1">
        <f>IF(D4679=$L$30,$M$30,IF(D4679=$L$31,$M$31,IF(D4679=$L$32,$M$32,0)))</f>
        <v>0</v>
      </c>
    </row>
    <row r="4680" spans="3:6" x14ac:dyDescent="0.25">
      <c r="C4680" s="21" t="s">
        <v>198</v>
      </c>
      <c r="D4680" s="59"/>
      <c r="E4680" s="1">
        <f>IF(D4680=$L$30,$M$30,IF(D4680=$L$31,$M$31,IF(D4680=$L$32,$M$32,0)))</f>
        <v>0</v>
      </c>
    </row>
    <row r="4681" spans="3:6" x14ac:dyDescent="0.25">
      <c r="C4681" s="21" t="s">
        <v>200</v>
      </c>
      <c r="D4681" s="59"/>
      <c r="E4681" s="1">
        <f>IF(D4681=$I$23,$J$23,IF(D4681=$I$24,$J$24,IF(D4681=$I$25,$J$25,IF(D4681=$I$26,$J$26,IF(D4681=$I$27,$J$27,0)))))</f>
        <v>0</v>
      </c>
    </row>
    <row r="4682" spans="3:6" x14ac:dyDescent="0.25">
      <c r="C4682" s="21" t="s">
        <v>203</v>
      </c>
      <c r="D4682" s="59"/>
      <c r="E4682" s="1">
        <f>IF(D4682=$L$13,$M$13,IF(D4682=$L$14,$M$14,IF(D4682=$L$15,$M$15,0)))</f>
        <v>0</v>
      </c>
    </row>
    <row r="4683" spans="3:6" x14ac:dyDescent="0.25">
      <c r="C4683" s="21" t="s">
        <v>206</v>
      </c>
      <c r="D4683" s="59"/>
      <c r="E4683" s="1">
        <f>IF(D4683=$L$8,$M$8,IF(D4683=$L$9,$M$9,IF(D4683=$L$10,$M$10,0)))</f>
        <v>0</v>
      </c>
    </row>
    <row r="4684" spans="3:6" x14ac:dyDescent="0.25">
      <c r="C4684" s="21" t="s">
        <v>207</v>
      </c>
      <c r="D4684" s="59"/>
      <c r="E4684" s="1">
        <f>IF(D4684=$L$18,$M$18,IF(D4684=$L$19,$M$19,IF(D4684=$L$20,$M$20,0)))</f>
        <v>0</v>
      </c>
    </row>
    <row r="4685" spans="3:6" x14ac:dyDescent="0.25">
      <c r="C4685" s="21" t="s">
        <v>210</v>
      </c>
      <c r="D4685" s="59"/>
      <c r="E4685" s="1">
        <f>IF(D4685=$L$23,$M$23,IF(D4685=$L$24,$M$24,IF(D4685=$L$25,$M$25,0)))</f>
        <v>0</v>
      </c>
    </row>
    <row r="4688" spans="3:6" x14ac:dyDescent="0.25">
      <c r="E4688" s="39" t="s">
        <v>217</v>
      </c>
      <c r="F4688" s="1" t="s">
        <v>218</v>
      </c>
    </row>
    <row r="4689" spans="3:6" x14ac:dyDescent="0.25">
      <c r="C4689" s="26" t="s">
        <v>25</v>
      </c>
      <c r="D4689" s="161">
        <f>IF(AND(E4673=0,E4674=0,E4675=0,E4676=0,E4677=0),0,E4673*5*(AVERAGE(E4674:E4677)))</f>
        <v>0</v>
      </c>
      <c r="E4689" s="162">
        <f>IF(D4689=0,0,IF(D4689&lt;'Integration Inputs'!$D$76,'Integration Inputs'!$C$91*SUM('Integration Inputs'!$C$63:$H$63),IF(D4689&lt;'Integration Inputs'!$F$76,'Integration Inputs'!$D$91*SUM('Integration Inputs'!$C$63:$H$63),'Integration Inputs'!$E$91*SUM('Integration Inputs'!C$63:H$63))))</f>
        <v>0</v>
      </c>
      <c r="F4689" s="163">
        <f>E4689*D4702*D4703</f>
        <v>0</v>
      </c>
    </row>
    <row r="4690" spans="3:6" x14ac:dyDescent="0.25">
      <c r="C4690" s="1" t="s">
        <v>26</v>
      </c>
      <c r="D4690" s="164">
        <f>IF(AND(E4673=0,E4674=0,E4681=0),0,E4673*E4681*(AVERAGE(E4674:E4677)))</f>
        <v>0</v>
      </c>
      <c r="E4690" s="162">
        <f>IF(D4690=0,0,IF(D4690&lt;'Integration Inputs'!$D$77,'Integration Inputs'!$C$91*SUM('Integration Inputs'!$C$64:$H$64),IF(D4690&lt;'Integration Inputs'!$F$77,'Integration Inputs'!$D$91*SUM('Integration Inputs'!$C$64:$H$64),'Integration Inputs'!$E$91*SUM('Integration Inputs'!$C$64:$H$64))))</f>
        <v>0</v>
      </c>
      <c r="F4690" s="162">
        <f>E4690*D4702*D4703</f>
        <v>0</v>
      </c>
    </row>
    <row r="4691" spans="3:6" x14ac:dyDescent="0.25">
      <c r="C4691" s="1" t="s">
        <v>27</v>
      </c>
      <c r="D4691" s="164">
        <f>IF(AND(E4672=0,E4674=0,E4675=0,E4676=0,E4677=0,E4678=0,,E4681=0),0,(AVERAGE(E4674:E4677)*((E4678+E4681)/2)*E4672))</f>
        <v>0</v>
      </c>
      <c r="E4691" s="162">
        <f>IF(D4691=0,0,IF(D4691&lt;'Integration Inputs'!$D$78,'Integration Inputs'!$C$91*SUM('Integration Inputs'!$C$65:$H$65),IF(D4691&lt;'Integration Inputs'!$F$78,'Integration Inputs'!$D$91*SUM('Integration Inputs'!$C$65:$H$65),'Integration Inputs'!$E$91*SUM('Integration Inputs'!$C$65:$H$65))))</f>
        <v>0</v>
      </c>
      <c r="F4691" s="162">
        <f>E4691*D4702*D4703</f>
        <v>0</v>
      </c>
    </row>
    <row r="4692" spans="3:6" x14ac:dyDescent="0.25">
      <c r="C4692" s="1" t="s">
        <v>28</v>
      </c>
      <c r="D4692" s="164">
        <f>IF(E4680=0,0,E4680)</f>
        <v>0</v>
      </c>
      <c r="E4692" s="162">
        <f>IF(D4692=0,0,IF(D4692&lt;'Integration Inputs'!$D$79,'Integration Inputs'!$C$91*SUM('Integration Inputs'!$C$66:$H$66),IF(D4692&lt;'Integration Inputs'!$F$79,'Integration Inputs'!$D$91*SUM('Integration Inputs'!$C$66:$H$66),'Integration Inputs'!$E$91*SUM('Integration Inputs'!$C$66:$H$66))))</f>
        <v>0</v>
      </c>
      <c r="F4692" s="162">
        <f>E4692*D4702*D4703</f>
        <v>0</v>
      </c>
    </row>
    <row r="4693" spans="3:6" x14ac:dyDescent="0.25">
      <c r="C4693" s="1" t="s">
        <v>29</v>
      </c>
      <c r="D4693" s="164">
        <f>IF(AND(E4683=0,E4679=0),0,E4683*E4679)</f>
        <v>0</v>
      </c>
      <c r="E4693" s="162">
        <f>IF(D4693=0,0,IF(D4693&lt;'Integration Inputs'!$D$80,'Integration Inputs'!$C$91*SUM('Integration Inputs'!$C$67:$H$67),IF(D4693&lt;'Integration Inputs'!$F$80,'Integration Inputs'!$D$91*SUM('Integration Inputs'!$C$67:$H$67),'Integration Inputs'!$E$91*SUM('Integration Inputs'!$C$67:$H$67))))</f>
        <v>0</v>
      </c>
      <c r="F4693" s="162">
        <f>E4693*D4702*D4703</f>
        <v>0</v>
      </c>
    </row>
    <row r="4694" spans="3:6" x14ac:dyDescent="0.25">
      <c r="C4694" s="1" t="s">
        <v>30</v>
      </c>
      <c r="D4694" s="164">
        <f>IF(AND(E4678=0,E4681=0,E4682=0),0,E4682*((E4678+E4681)/2)*3)</f>
        <v>0</v>
      </c>
      <c r="E4694" s="162">
        <f>IF(D4694=0,0,IF(D4694&lt;'Integration Inputs'!$D$81,'Integration Inputs'!$C$91*SUM('Integration Inputs'!$C$68:$H$68),IF(D4694&lt;'Integration Inputs'!$F$81,'Integration Inputs'!$D$91*SUM('Integration Inputs'!$C$68:$H$68),'Integration Inputs'!$E$91*SUM('Integration Inputs'!$C$68:$H$68))))</f>
        <v>0</v>
      </c>
      <c r="F4694" s="162">
        <f>E4694*D4702*D4703</f>
        <v>0</v>
      </c>
    </row>
    <row r="4695" spans="3:6" x14ac:dyDescent="0.25">
      <c r="C4695" s="1" t="s">
        <v>31</v>
      </c>
      <c r="D4695" s="164">
        <f>IF(AND(E4681=0,E4684=0),0,E4684*E4681*3)</f>
        <v>0</v>
      </c>
      <c r="E4695" s="162">
        <f>IF(D4695=0,0,IF(D4695&lt;'Integration Inputs'!$D$82,'Integration Inputs'!$C$91*SUM('Integration Inputs'!$C$69:$H$69),IF(D4695&lt;'Integration Inputs'!$F$82,'Integration Inputs'!$D$91*SUM('Integration Inputs'!$C$69:$H$69),'Integration Inputs'!$E$91*SUM('Integration Inputs'!$C$69:$H$69))))</f>
        <v>0</v>
      </c>
      <c r="F4695" s="162">
        <f>E4695*D4702*D4703</f>
        <v>0</v>
      </c>
    </row>
    <row r="4696" spans="3:6" x14ac:dyDescent="0.25">
      <c r="C4696" s="39" t="s">
        <v>32</v>
      </c>
      <c r="D4696" s="168">
        <f>IF(AND(E4681=0,E4685=0),0,(E4685*E4681*5))</f>
        <v>0</v>
      </c>
      <c r="E4696" s="169">
        <f>IF(D4696=0,0,IF(D4696&lt;'Integration Inputs'!$D$83,'Integration Inputs'!$C$91*SUM('Integration Inputs'!$C$70:$H$70),IF(D4696&lt;'Integration Inputs'!$F$83,'Integration Inputs'!$D$91*SUM('Integration Inputs'!$C$70:$H$70),'Integration Inputs'!$E$91*SUM('Integration Inputs'!$C$70:$H$70))))</f>
        <v>0</v>
      </c>
      <c r="F4696" s="169">
        <f>E4696*D4702*D4703</f>
        <v>0</v>
      </c>
    </row>
    <row r="4697" spans="3:6" x14ac:dyDescent="0.25">
      <c r="C4697" s="1" t="s">
        <v>40</v>
      </c>
      <c r="D4697" s="164">
        <f>SUM(D4689:D4690)</f>
        <v>0</v>
      </c>
      <c r="E4697" s="162">
        <f>SUM(E4689:E4690)</f>
        <v>0</v>
      </c>
      <c r="F4697" s="162">
        <f>SUM(F4689:F4690)</f>
        <v>0</v>
      </c>
    </row>
    <row r="4698" spans="3:6" x14ac:dyDescent="0.25">
      <c r="C4698" s="1" t="s">
        <v>41</v>
      </c>
      <c r="D4698" s="164">
        <f>SUM(D4691:D4692)</f>
        <v>0</v>
      </c>
      <c r="E4698" s="162">
        <f>SUM(E4691:E4692)</f>
        <v>0</v>
      </c>
      <c r="F4698" s="162">
        <f>SUM(F4691:F4692)</f>
        <v>0</v>
      </c>
    </row>
    <row r="4699" spans="3:6" x14ac:dyDescent="0.25">
      <c r="C4699" s="39" t="s">
        <v>42</v>
      </c>
      <c r="D4699" s="168">
        <f>SUM(D4693:D4696)</f>
        <v>0</v>
      </c>
      <c r="E4699" s="169">
        <f>SUM(E4693:E4696)</f>
        <v>0</v>
      </c>
      <c r="F4699" s="169">
        <f>SUM(F4693:F4696)</f>
        <v>0</v>
      </c>
    </row>
    <row r="4700" spans="3:6" x14ac:dyDescent="0.25">
      <c r="D4700" s="164"/>
      <c r="E4700" s="162">
        <f>SUM(E4689:E4696)</f>
        <v>0</v>
      </c>
      <c r="F4700" s="162">
        <f>SUM(F4689:F4696)</f>
        <v>0</v>
      </c>
    </row>
    <row r="4701" spans="3:6" ht="15.6" x14ac:dyDescent="0.3">
      <c r="C4701" s="171" t="s">
        <v>43</v>
      </c>
      <c r="D4701" s="172">
        <f>(AVERAGE(E4674:E4677)*((E4673*5)+(E4673*E4681))+((AVERAGE(E4674:E4677)*((E4678+E4681)/2)*E4672)+(E4680))+((E4683*E4679)+(E4682*((E4678+E4681)/2)*3)+(E4684*E4681*3)+(E4685*E4681*5)))/3</f>
        <v>0</v>
      </c>
    </row>
    <row r="4702" spans="3:6" ht="14.4" x14ac:dyDescent="0.3">
      <c r="C4702" s="21" t="s">
        <v>228</v>
      </c>
      <c r="D4702" s="179"/>
    </row>
    <row r="4703" spans="3:6" x14ac:dyDescent="0.25">
      <c r="C4703" s="21" t="s">
        <v>229</v>
      </c>
      <c r="D4703" s="185"/>
    </row>
    <row r="4704" spans="3:6" ht="15.6" x14ac:dyDescent="0.3">
      <c r="C4704" s="171" t="s">
        <v>230</v>
      </c>
      <c r="D4704" s="172">
        <f>D4701*D4702*D4703</f>
        <v>0</v>
      </c>
      <c r="E4704" s="176">
        <f>SUM(F4689:F4696)</f>
        <v>0</v>
      </c>
      <c r="F4704" s="25" t="s">
        <v>231</v>
      </c>
    </row>
    <row r="4706" spans="2:7" x14ac:dyDescent="0.25">
      <c r="B4706" s="1" t="str">
        <f>LEFT(B4669,3)+1&amp;")."</f>
        <v>128).</v>
      </c>
      <c r="C4706" s="149"/>
      <c r="D4706" s="149"/>
      <c r="E4706" s="149"/>
      <c r="F4706" s="149"/>
      <c r="G4706" s="149"/>
    </row>
    <row r="4707" spans="2:7" x14ac:dyDescent="0.25">
      <c r="C4707" s="152" t="s">
        <v>164</v>
      </c>
      <c r="D4707" s="152"/>
      <c r="E4707" s="153"/>
      <c r="F4707" s="153"/>
      <c r="G4707" s="153"/>
    </row>
    <row r="4708" spans="2:7" ht="17.399999999999999" x14ac:dyDescent="0.3">
      <c r="C4708" s="26" t="s">
        <v>170</v>
      </c>
      <c r="D4708" s="156"/>
      <c r="E4708" s="157"/>
    </row>
    <row r="4709" spans="2:7" x14ac:dyDescent="0.25">
      <c r="C4709" s="21" t="s">
        <v>174</v>
      </c>
      <c r="D4709" s="59"/>
      <c r="E4709" s="1">
        <f>IF(D4709=$I$8,$J$8,IF(D4709=$I$9,$J$9,IF(D4709=$I$10,$J$10,0)))</f>
        <v>0</v>
      </c>
    </row>
    <row r="4710" spans="2:7" x14ac:dyDescent="0.25">
      <c r="C4710" s="21" t="s">
        <v>177</v>
      </c>
      <c r="D4710" s="59"/>
      <c r="E4710" s="1">
        <f>IF(D4710=$I$13,$J$13,IF(D4710=$I$14,$J$14,IF(D4710=$I$15,$J$15,0)))</f>
        <v>0</v>
      </c>
    </row>
    <row r="4711" spans="2:7" x14ac:dyDescent="0.25">
      <c r="C4711" s="21" t="s">
        <v>179</v>
      </c>
      <c r="D4711" s="59"/>
      <c r="E4711" s="1">
        <f>IF(D4711=$I$18,$J$18,IF(D4711=$I$19,$J$19,IF(D4711=$I$20,$J$20,0)))</f>
        <v>0</v>
      </c>
    </row>
    <row r="4712" spans="2:7" x14ac:dyDescent="0.25">
      <c r="C4712" s="21" t="s">
        <v>183</v>
      </c>
      <c r="D4712" s="59"/>
      <c r="E4712" s="1">
        <f>IF(D4712=$I$18,$J$18,IF(D4712=$I$19,$J$19,IF(D4712=$I$20,$J$20,0)))</f>
        <v>0</v>
      </c>
    </row>
    <row r="4713" spans="2:7" x14ac:dyDescent="0.25">
      <c r="C4713" s="21" t="s">
        <v>185</v>
      </c>
      <c r="D4713" s="59"/>
      <c r="E4713" s="1">
        <f>IF(D4713=$I$18,$J$18,IF(D4713=$I$19,$J$19,IF(D4713=$I$20,$J$20,0)))</f>
        <v>0</v>
      </c>
    </row>
    <row r="4714" spans="2:7" x14ac:dyDescent="0.25">
      <c r="C4714" s="21" t="s">
        <v>189</v>
      </c>
      <c r="D4714" s="59"/>
      <c r="E4714" s="1">
        <f>IF(D4714=$I$18,$J$18,IF(D4714=$I$19,$J$19,IF(D4714=$I$20,$J$20,0)))</f>
        <v>0</v>
      </c>
    </row>
    <row r="4715" spans="2:7" x14ac:dyDescent="0.25">
      <c r="C4715" s="21" t="s">
        <v>192</v>
      </c>
      <c r="D4715" s="59"/>
      <c r="E4715" s="1">
        <f>IF(D4715=$I$30,$J$30,IF(D4715=$I$31,$J$31,IF(D4715=$I$32,$J$32,0)))</f>
        <v>0</v>
      </c>
    </row>
    <row r="4716" spans="2:7" x14ac:dyDescent="0.25">
      <c r="C4716" s="21" t="s">
        <v>194</v>
      </c>
      <c r="D4716" s="59"/>
      <c r="E4716" s="1">
        <f>IF(D4716=$L$30,$M$30,IF(D4716=$L$31,$M$31,IF(D4716=$L$32,$M$32,0)))</f>
        <v>0</v>
      </c>
    </row>
    <row r="4717" spans="2:7" x14ac:dyDescent="0.25">
      <c r="C4717" s="21" t="s">
        <v>198</v>
      </c>
      <c r="D4717" s="59"/>
      <c r="E4717" s="1">
        <f>IF(D4717=$L$30,$M$30,IF(D4717=$L$31,$M$31,IF(D4717=$L$32,$M$32,0)))</f>
        <v>0</v>
      </c>
    </row>
    <row r="4718" spans="2:7" x14ac:dyDescent="0.25">
      <c r="C4718" s="21" t="s">
        <v>200</v>
      </c>
      <c r="D4718" s="59"/>
      <c r="E4718" s="1">
        <f>IF(D4718=$I$23,$J$23,IF(D4718=$I$24,$J$24,IF(D4718=$I$25,$J$25,IF(D4718=$I$26,$J$26,IF(D4718=$I$27,$J$27,0)))))</f>
        <v>0</v>
      </c>
    </row>
    <row r="4719" spans="2:7" x14ac:dyDescent="0.25">
      <c r="C4719" s="21" t="s">
        <v>203</v>
      </c>
      <c r="D4719" s="59"/>
      <c r="E4719" s="1">
        <f>IF(D4719=$L$13,$M$13,IF(D4719=$L$14,$M$14,IF(D4719=$L$15,$M$15,0)))</f>
        <v>0</v>
      </c>
    </row>
    <row r="4720" spans="2:7" x14ac:dyDescent="0.25">
      <c r="C4720" s="21" t="s">
        <v>206</v>
      </c>
      <c r="D4720" s="59"/>
      <c r="E4720" s="1">
        <f>IF(D4720=$L$8,$M$8,IF(D4720=$L$9,$M$9,IF(D4720=$L$10,$M$10,0)))</f>
        <v>0</v>
      </c>
    </row>
    <row r="4721" spans="3:6" x14ac:dyDescent="0.25">
      <c r="C4721" s="21" t="s">
        <v>207</v>
      </c>
      <c r="D4721" s="59"/>
      <c r="E4721" s="1">
        <f>IF(D4721=$L$18,$M$18,IF(D4721=$L$19,$M$19,IF(D4721=$L$20,$M$20,0)))</f>
        <v>0</v>
      </c>
    </row>
    <row r="4722" spans="3:6" x14ac:dyDescent="0.25">
      <c r="C4722" s="21" t="s">
        <v>210</v>
      </c>
      <c r="D4722" s="59"/>
      <c r="E4722" s="1">
        <f>IF(D4722=$L$23,$M$23,IF(D4722=$L$24,$M$24,IF(D4722=$L$25,$M$25,0)))</f>
        <v>0</v>
      </c>
    </row>
    <row r="4725" spans="3:6" x14ac:dyDescent="0.25">
      <c r="E4725" s="39" t="s">
        <v>217</v>
      </c>
      <c r="F4725" s="1" t="s">
        <v>218</v>
      </c>
    </row>
    <row r="4726" spans="3:6" x14ac:dyDescent="0.25">
      <c r="C4726" s="26" t="s">
        <v>25</v>
      </c>
      <c r="D4726" s="161">
        <f>IF(AND(E4710=0,E4711=0,E4712=0,E4713=0,E4714=0),0,E4710*5*(AVERAGE(E4711:E4714)))</f>
        <v>0</v>
      </c>
      <c r="E4726" s="162">
        <f>IF(D4726=0,0,IF(D4726&lt;'Integration Inputs'!$D$76,'Integration Inputs'!$C$91*SUM('Integration Inputs'!$C$63:$H$63),IF(D4726&lt;'Integration Inputs'!$F$76,'Integration Inputs'!$D$91*SUM('Integration Inputs'!$C$63:$H$63),'Integration Inputs'!$E$91*SUM('Integration Inputs'!C$63:H$63))))</f>
        <v>0</v>
      </c>
      <c r="F4726" s="163">
        <f>E4726*D4739*D4740</f>
        <v>0</v>
      </c>
    </row>
    <row r="4727" spans="3:6" x14ac:dyDescent="0.25">
      <c r="C4727" s="1" t="s">
        <v>26</v>
      </c>
      <c r="D4727" s="164">
        <f>IF(AND(E4710=0,E4711=0,E4718=0),0,E4710*E4718*(AVERAGE(E4711:E4714)))</f>
        <v>0</v>
      </c>
      <c r="E4727" s="162">
        <f>IF(D4727=0,0,IF(D4727&lt;'Integration Inputs'!$D$77,'Integration Inputs'!$C$91*SUM('Integration Inputs'!$C$64:$H$64),IF(D4727&lt;'Integration Inputs'!$F$77,'Integration Inputs'!$D$91*SUM('Integration Inputs'!$C$64:$H$64),'Integration Inputs'!$E$91*SUM('Integration Inputs'!$C$64:$H$64))))</f>
        <v>0</v>
      </c>
      <c r="F4727" s="162">
        <f>E4727*D4739*D4740</f>
        <v>0</v>
      </c>
    </row>
    <row r="4728" spans="3:6" x14ac:dyDescent="0.25">
      <c r="C4728" s="1" t="s">
        <v>27</v>
      </c>
      <c r="D4728" s="164">
        <f>IF(AND(E4709=0,E4711=0,E4712=0,E4713=0,E4714=0,E4715=0,,E4718=0),0,(AVERAGE(E4711:E4714)*((E4715+E4718)/2)*E4709))</f>
        <v>0</v>
      </c>
      <c r="E4728" s="162">
        <f>IF(D4728=0,0,IF(D4728&lt;'Integration Inputs'!$D$78,'Integration Inputs'!$C$91*SUM('Integration Inputs'!$C$65:$H$65),IF(D4728&lt;'Integration Inputs'!$F$78,'Integration Inputs'!$D$91*SUM('Integration Inputs'!$C$65:$H$65),'Integration Inputs'!$E$91*SUM('Integration Inputs'!$C$65:$H$65))))</f>
        <v>0</v>
      </c>
      <c r="F4728" s="162">
        <f>E4728*D4739*D4740</f>
        <v>0</v>
      </c>
    </row>
    <row r="4729" spans="3:6" x14ac:dyDescent="0.25">
      <c r="C4729" s="1" t="s">
        <v>28</v>
      </c>
      <c r="D4729" s="164">
        <f>IF(E4717=0,0,E4717)</f>
        <v>0</v>
      </c>
      <c r="E4729" s="162">
        <f>IF(D4729=0,0,IF(D4729&lt;'Integration Inputs'!$D$79,'Integration Inputs'!$C$91*SUM('Integration Inputs'!$C$66:$H$66),IF(D4729&lt;'Integration Inputs'!$F$79,'Integration Inputs'!$D$91*SUM('Integration Inputs'!$C$66:$H$66),'Integration Inputs'!$E$91*SUM('Integration Inputs'!$C$66:$H$66))))</f>
        <v>0</v>
      </c>
      <c r="F4729" s="162">
        <f>E4729*D4739*D4740</f>
        <v>0</v>
      </c>
    </row>
    <row r="4730" spans="3:6" x14ac:dyDescent="0.25">
      <c r="C4730" s="1" t="s">
        <v>29</v>
      </c>
      <c r="D4730" s="164">
        <f>IF(AND(E4720=0,E4716=0),0,E4720*E4716)</f>
        <v>0</v>
      </c>
      <c r="E4730" s="162">
        <f>IF(D4730=0,0,IF(D4730&lt;'Integration Inputs'!$D$80,'Integration Inputs'!$C$91*SUM('Integration Inputs'!$C$67:$H$67),IF(D4730&lt;'Integration Inputs'!$F$80,'Integration Inputs'!$D$91*SUM('Integration Inputs'!$C$67:$H$67),'Integration Inputs'!$E$91*SUM('Integration Inputs'!$C$67:$H$67))))</f>
        <v>0</v>
      </c>
      <c r="F4730" s="162">
        <f>E4730*D4739*D4740</f>
        <v>0</v>
      </c>
    </row>
    <row r="4731" spans="3:6" x14ac:dyDescent="0.25">
      <c r="C4731" s="1" t="s">
        <v>30</v>
      </c>
      <c r="D4731" s="164">
        <f>IF(AND(E4715=0,E4718=0,E4719=0),0,E4719*((E4715+E4718)/2)*3)</f>
        <v>0</v>
      </c>
      <c r="E4731" s="162">
        <f>IF(D4731=0,0,IF(D4731&lt;'Integration Inputs'!$D$81,'Integration Inputs'!$C$91*SUM('Integration Inputs'!$C$68:$H$68),IF(D4731&lt;'Integration Inputs'!$F$81,'Integration Inputs'!$D$91*SUM('Integration Inputs'!$C$68:$H$68),'Integration Inputs'!$E$91*SUM('Integration Inputs'!$C$68:$H$68))))</f>
        <v>0</v>
      </c>
      <c r="F4731" s="162">
        <f>E4731*D4739*D4740</f>
        <v>0</v>
      </c>
    </row>
    <row r="4732" spans="3:6" x14ac:dyDescent="0.25">
      <c r="C4732" s="1" t="s">
        <v>31</v>
      </c>
      <c r="D4732" s="164">
        <f>IF(AND(E4718=0,E4721=0),0,E4721*E4718*3)</f>
        <v>0</v>
      </c>
      <c r="E4732" s="162">
        <f>IF(D4732=0,0,IF(D4732&lt;'Integration Inputs'!$D$82,'Integration Inputs'!$C$91*SUM('Integration Inputs'!$C$69:$H$69),IF(D4732&lt;'Integration Inputs'!$F$82,'Integration Inputs'!$D$91*SUM('Integration Inputs'!$C$69:$H$69),'Integration Inputs'!$E$91*SUM('Integration Inputs'!$C$69:$H$69))))</f>
        <v>0</v>
      </c>
      <c r="F4732" s="162">
        <f>E4732*D4739*D4740</f>
        <v>0</v>
      </c>
    </row>
    <row r="4733" spans="3:6" x14ac:dyDescent="0.25">
      <c r="C4733" s="39" t="s">
        <v>32</v>
      </c>
      <c r="D4733" s="168">
        <f>IF(AND(E4718=0,E4722=0),0,(E4722*E4718*5))</f>
        <v>0</v>
      </c>
      <c r="E4733" s="169">
        <f>IF(D4733=0,0,IF(D4733&lt;'Integration Inputs'!$D$83,'Integration Inputs'!$C$91*SUM('Integration Inputs'!$C$70:$H$70),IF(D4733&lt;'Integration Inputs'!$F$83,'Integration Inputs'!$D$91*SUM('Integration Inputs'!$C$70:$H$70),'Integration Inputs'!$E$91*SUM('Integration Inputs'!$C$70:$H$70))))</f>
        <v>0</v>
      </c>
      <c r="F4733" s="169">
        <f>E4733*D4739*D4740</f>
        <v>0</v>
      </c>
    </row>
    <row r="4734" spans="3:6" x14ac:dyDescent="0.25">
      <c r="C4734" s="1" t="s">
        <v>40</v>
      </c>
      <c r="D4734" s="164">
        <f>SUM(D4726:D4727)</f>
        <v>0</v>
      </c>
      <c r="E4734" s="162">
        <f>SUM(E4726:E4727)</f>
        <v>0</v>
      </c>
      <c r="F4734" s="162">
        <f>SUM(F4726:F4727)</f>
        <v>0</v>
      </c>
    </row>
    <row r="4735" spans="3:6" x14ac:dyDescent="0.25">
      <c r="C4735" s="1" t="s">
        <v>41</v>
      </c>
      <c r="D4735" s="164">
        <f>SUM(D4728:D4729)</f>
        <v>0</v>
      </c>
      <c r="E4735" s="162">
        <f>SUM(E4728:E4729)</f>
        <v>0</v>
      </c>
      <c r="F4735" s="162">
        <f>SUM(F4728:F4729)</f>
        <v>0</v>
      </c>
    </row>
    <row r="4736" spans="3:6" x14ac:dyDescent="0.25">
      <c r="C4736" s="39" t="s">
        <v>42</v>
      </c>
      <c r="D4736" s="168">
        <f>SUM(D4730:D4733)</f>
        <v>0</v>
      </c>
      <c r="E4736" s="169">
        <f>SUM(E4730:E4733)</f>
        <v>0</v>
      </c>
      <c r="F4736" s="169">
        <f>SUM(F4730:F4733)</f>
        <v>0</v>
      </c>
    </row>
    <row r="4737" spans="2:7" x14ac:dyDescent="0.25">
      <c r="D4737" s="164"/>
      <c r="E4737" s="162">
        <f>SUM(E4726:E4733)</f>
        <v>0</v>
      </c>
      <c r="F4737" s="162">
        <f>SUM(F4726:F4733)</f>
        <v>0</v>
      </c>
    </row>
    <row r="4738" spans="2:7" ht="15.6" x14ac:dyDescent="0.3">
      <c r="C4738" s="171" t="s">
        <v>43</v>
      </c>
      <c r="D4738" s="172">
        <f>(AVERAGE(E4711:E4714)*((E4710*5)+(E4710*E4718))+((AVERAGE(E4711:E4714)*((E4715+E4718)/2)*E4709)+(E4717))+((E4720*E4716)+(E4719*((E4715+E4718)/2)*3)+(E4721*E4718*3)+(E4722*E4718*5)))/3</f>
        <v>0</v>
      </c>
    </row>
    <row r="4739" spans="2:7" ht="14.4" x14ac:dyDescent="0.3">
      <c r="C4739" s="21" t="s">
        <v>228</v>
      </c>
      <c r="D4739" s="179"/>
    </row>
    <row r="4740" spans="2:7" x14ac:dyDescent="0.25">
      <c r="C4740" s="21" t="s">
        <v>229</v>
      </c>
      <c r="D4740" s="185"/>
    </row>
    <row r="4741" spans="2:7" ht="15.6" x14ac:dyDescent="0.3">
      <c r="C4741" s="171" t="s">
        <v>230</v>
      </c>
      <c r="D4741" s="172">
        <f>D4738*D4739*D4740</f>
        <v>0</v>
      </c>
      <c r="E4741" s="176">
        <f>SUM(F4726:F4733)</f>
        <v>0</v>
      </c>
      <c r="F4741" s="25" t="s">
        <v>231</v>
      </c>
    </row>
    <row r="4743" spans="2:7" x14ac:dyDescent="0.25">
      <c r="B4743" s="1" t="str">
        <f>LEFT(B4706,3)+1&amp;")."</f>
        <v>129).</v>
      </c>
      <c r="C4743" s="149"/>
      <c r="D4743" s="149"/>
      <c r="E4743" s="149"/>
      <c r="F4743" s="149"/>
      <c r="G4743" s="149"/>
    </row>
    <row r="4744" spans="2:7" x14ac:dyDescent="0.25">
      <c r="C4744" s="152" t="s">
        <v>164</v>
      </c>
      <c r="D4744" s="152"/>
      <c r="E4744" s="153"/>
      <c r="F4744" s="153"/>
      <c r="G4744" s="153"/>
    </row>
    <row r="4745" spans="2:7" ht="17.399999999999999" x14ac:dyDescent="0.3">
      <c r="C4745" s="26" t="s">
        <v>170</v>
      </c>
      <c r="D4745" s="156"/>
      <c r="E4745" s="157"/>
    </row>
    <row r="4746" spans="2:7" x14ac:dyDescent="0.25">
      <c r="C4746" s="21" t="s">
        <v>174</v>
      </c>
      <c r="D4746" s="59"/>
      <c r="E4746" s="1">
        <f>IF(D4746=$I$8,$J$8,IF(D4746=$I$9,$J$9,IF(D4746=$I$10,$J$10,0)))</f>
        <v>0</v>
      </c>
    </row>
    <row r="4747" spans="2:7" x14ac:dyDescent="0.25">
      <c r="C4747" s="21" t="s">
        <v>177</v>
      </c>
      <c r="D4747" s="59"/>
      <c r="E4747" s="1">
        <f>IF(D4747=$I$13,$J$13,IF(D4747=$I$14,$J$14,IF(D4747=$I$15,$J$15,0)))</f>
        <v>0</v>
      </c>
    </row>
    <row r="4748" spans="2:7" x14ac:dyDescent="0.25">
      <c r="C4748" s="21" t="s">
        <v>179</v>
      </c>
      <c r="D4748" s="59"/>
      <c r="E4748" s="1">
        <f>IF(D4748=$I$18,$J$18,IF(D4748=$I$19,$J$19,IF(D4748=$I$20,$J$20,0)))</f>
        <v>0</v>
      </c>
    </row>
    <row r="4749" spans="2:7" x14ac:dyDescent="0.25">
      <c r="C4749" s="21" t="s">
        <v>183</v>
      </c>
      <c r="D4749" s="59"/>
      <c r="E4749" s="1">
        <f>IF(D4749=$I$18,$J$18,IF(D4749=$I$19,$J$19,IF(D4749=$I$20,$J$20,0)))</f>
        <v>0</v>
      </c>
    </row>
    <row r="4750" spans="2:7" x14ac:dyDescent="0.25">
      <c r="C4750" s="21" t="s">
        <v>185</v>
      </c>
      <c r="D4750" s="59"/>
      <c r="E4750" s="1">
        <f>IF(D4750=$I$18,$J$18,IF(D4750=$I$19,$J$19,IF(D4750=$I$20,$J$20,0)))</f>
        <v>0</v>
      </c>
    </row>
    <row r="4751" spans="2:7" x14ac:dyDescent="0.25">
      <c r="C4751" s="21" t="s">
        <v>189</v>
      </c>
      <c r="D4751" s="59"/>
      <c r="E4751" s="1">
        <f>IF(D4751=$I$18,$J$18,IF(D4751=$I$19,$J$19,IF(D4751=$I$20,$J$20,0)))</f>
        <v>0</v>
      </c>
    </row>
    <row r="4752" spans="2:7" x14ac:dyDescent="0.25">
      <c r="C4752" s="21" t="s">
        <v>192</v>
      </c>
      <c r="D4752" s="59"/>
      <c r="E4752" s="1">
        <f>IF(D4752=$I$30,$J$30,IF(D4752=$I$31,$J$31,IF(D4752=$I$32,$J$32,0)))</f>
        <v>0</v>
      </c>
    </row>
    <row r="4753" spans="3:6" x14ac:dyDescent="0.25">
      <c r="C4753" s="21" t="s">
        <v>194</v>
      </c>
      <c r="D4753" s="59"/>
      <c r="E4753" s="1">
        <f>IF(D4753=$L$30,$M$30,IF(D4753=$L$31,$M$31,IF(D4753=$L$32,$M$32,0)))</f>
        <v>0</v>
      </c>
    </row>
    <row r="4754" spans="3:6" x14ac:dyDescent="0.25">
      <c r="C4754" s="21" t="s">
        <v>198</v>
      </c>
      <c r="D4754" s="59"/>
      <c r="E4754" s="1">
        <f>IF(D4754=$L$30,$M$30,IF(D4754=$L$31,$M$31,IF(D4754=$L$32,$M$32,0)))</f>
        <v>0</v>
      </c>
    </row>
    <row r="4755" spans="3:6" x14ac:dyDescent="0.25">
      <c r="C4755" s="21" t="s">
        <v>200</v>
      </c>
      <c r="D4755" s="59"/>
      <c r="E4755" s="1">
        <f>IF(D4755=$I$23,$J$23,IF(D4755=$I$24,$J$24,IF(D4755=$I$25,$J$25,IF(D4755=$I$26,$J$26,IF(D4755=$I$27,$J$27,0)))))</f>
        <v>0</v>
      </c>
    </row>
    <row r="4756" spans="3:6" x14ac:dyDescent="0.25">
      <c r="C4756" s="21" t="s">
        <v>203</v>
      </c>
      <c r="D4756" s="59"/>
      <c r="E4756" s="1">
        <f>IF(D4756=$L$13,$M$13,IF(D4756=$L$14,$M$14,IF(D4756=$L$15,$M$15,0)))</f>
        <v>0</v>
      </c>
    </row>
    <row r="4757" spans="3:6" x14ac:dyDescent="0.25">
      <c r="C4757" s="21" t="s">
        <v>206</v>
      </c>
      <c r="D4757" s="59"/>
      <c r="E4757" s="1">
        <f>IF(D4757=$L$8,$M$8,IF(D4757=$L$9,$M$9,IF(D4757=$L$10,$M$10,0)))</f>
        <v>0</v>
      </c>
    </row>
    <row r="4758" spans="3:6" x14ac:dyDescent="0.25">
      <c r="C4758" s="21" t="s">
        <v>207</v>
      </c>
      <c r="D4758" s="59"/>
      <c r="E4758" s="1">
        <f>IF(D4758=$L$18,$M$18,IF(D4758=$L$19,$M$19,IF(D4758=$L$20,$M$20,0)))</f>
        <v>0</v>
      </c>
    </row>
    <row r="4759" spans="3:6" x14ac:dyDescent="0.25">
      <c r="C4759" s="21" t="s">
        <v>210</v>
      </c>
      <c r="D4759" s="59"/>
      <c r="E4759" s="1">
        <f>IF(D4759=$L$23,$M$23,IF(D4759=$L$24,$M$24,IF(D4759=$L$25,$M$25,0)))</f>
        <v>0</v>
      </c>
    </row>
    <row r="4762" spans="3:6" x14ac:dyDescent="0.25">
      <c r="E4762" s="39" t="s">
        <v>217</v>
      </c>
      <c r="F4762" s="1" t="s">
        <v>218</v>
      </c>
    </row>
    <row r="4763" spans="3:6" x14ac:dyDescent="0.25">
      <c r="C4763" s="26" t="s">
        <v>25</v>
      </c>
      <c r="D4763" s="161">
        <f>IF(AND(E4747=0,E4748=0,E4749=0,E4750=0,E4751=0),0,E4747*5*(AVERAGE(E4748:E4751)))</f>
        <v>0</v>
      </c>
      <c r="E4763" s="162">
        <f>IF(D4763=0,0,IF(D4763&lt;'Integration Inputs'!$D$76,'Integration Inputs'!$C$91*SUM('Integration Inputs'!$C$63:$H$63),IF(D4763&lt;'Integration Inputs'!$F$76,'Integration Inputs'!$D$91*SUM('Integration Inputs'!$C$63:$H$63),'Integration Inputs'!$E$91*SUM('Integration Inputs'!C$63:H$63))))</f>
        <v>0</v>
      </c>
      <c r="F4763" s="163">
        <f>E4763*D4776*D4777</f>
        <v>0</v>
      </c>
    </row>
    <row r="4764" spans="3:6" x14ac:dyDescent="0.25">
      <c r="C4764" s="1" t="s">
        <v>26</v>
      </c>
      <c r="D4764" s="164">
        <f>IF(AND(E4747=0,E4748=0,E4755=0),0,E4747*E4755*(AVERAGE(E4748:E4751)))</f>
        <v>0</v>
      </c>
      <c r="E4764" s="162">
        <f>IF(D4764=0,0,IF(D4764&lt;'Integration Inputs'!$D$77,'Integration Inputs'!$C$91*SUM('Integration Inputs'!$C$64:$H$64),IF(D4764&lt;'Integration Inputs'!$F$77,'Integration Inputs'!$D$91*SUM('Integration Inputs'!$C$64:$H$64),'Integration Inputs'!$E$91*SUM('Integration Inputs'!$C$64:$H$64))))</f>
        <v>0</v>
      </c>
      <c r="F4764" s="162">
        <f>E4764*D4776*D4777</f>
        <v>0</v>
      </c>
    </row>
    <row r="4765" spans="3:6" x14ac:dyDescent="0.25">
      <c r="C4765" s="1" t="s">
        <v>27</v>
      </c>
      <c r="D4765" s="164">
        <f>IF(AND(E4746=0,E4748=0,E4749=0,E4750=0,E4751=0,E4752=0,,E4755=0),0,(AVERAGE(E4748:E4751)*((E4752+E4755)/2)*E4746))</f>
        <v>0</v>
      </c>
      <c r="E4765" s="162">
        <f>IF(D4765=0,0,IF(D4765&lt;'Integration Inputs'!$D$78,'Integration Inputs'!$C$91*SUM('Integration Inputs'!$C$65:$H$65),IF(D4765&lt;'Integration Inputs'!$F$78,'Integration Inputs'!$D$91*SUM('Integration Inputs'!$C$65:$H$65),'Integration Inputs'!$E$91*SUM('Integration Inputs'!$C$65:$H$65))))</f>
        <v>0</v>
      </c>
      <c r="F4765" s="162">
        <f>E4765*D4776*D4777</f>
        <v>0</v>
      </c>
    </row>
    <row r="4766" spans="3:6" x14ac:dyDescent="0.25">
      <c r="C4766" s="1" t="s">
        <v>28</v>
      </c>
      <c r="D4766" s="164">
        <f>IF(E4754=0,0,E4754)</f>
        <v>0</v>
      </c>
      <c r="E4766" s="162">
        <f>IF(D4766=0,0,IF(D4766&lt;'Integration Inputs'!$D$79,'Integration Inputs'!$C$91*SUM('Integration Inputs'!$C$66:$H$66),IF(D4766&lt;'Integration Inputs'!$F$79,'Integration Inputs'!$D$91*SUM('Integration Inputs'!$C$66:$H$66),'Integration Inputs'!$E$91*SUM('Integration Inputs'!$C$66:$H$66))))</f>
        <v>0</v>
      </c>
      <c r="F4766" s="162">
        <f>E4766*D4776*D4777</f>
        <v>0</v>
      </c>
    </row>
    <row r="4767" spans="3:6" x14ac:dyDescent="0.25">
      <c r="C4767" s="1" t="s">
        <v>29</v>
      </c>
      <c r="D4767" s="164">
        <f>IF(AND(E4757=0,E4753=0),0,E4757*E4753)</f>
        <v>0</v>
      </c>
      <c r="E4767" s="162">
        <f>IF(D4767=0,0,IF(D4767&lt;'Integration Inputs'!$D$80,'Integration Inputs'!$C$91*SUM('Integration Inputs'!$C$67:$H$67),IF(D4767&lt;'Integration Inputs'!$F$80,'Integration Inputs'!$D$91*SUM('Integration Inputs'!$C$67:$H$67),'Integration Inputs'!$E$91*SUM('Integration Inputs'!$C$67:$H$67))))</f>
        <v>0</v>
      </c>
      <c r="F4767" s="162">
        <f>E4767*D4776*D4777</f>
        <v>0</v>
      </c>
    </row>
    <row r="4768" spans="3:6" x14ac:dyDescent="0.25">
      <c r="C4768" s="1" t="s">
        <v>30</v>
      </c>
      <c r="D4768" s="164">
        <f>IF(AND(E4752=0,E4755=0,E4756=0),0,E4756*((E4752+E4755)/2)*3)</f>
        <v>0</v>
      </c>
      <c r="E4768" s="162">
        <f>IF(D4768=0,0,IF(D4768&lt;'Integration Inputs'!$D$81,'Integration Inputs'!$C$91*SUM('Integration Inputs'!$C$68:$H$68),IF(D4768&lt;'Integration Inputs'!$F$81,'Integration Inputs'!$D$91*SUM('Integration Inputs'!$C$68:$H$68),'Integration Inputs'!$E$91*SUM('Integration Inputs'!$C$68:$H$68))))</f>
        <v>0</v>
      </c>
      <c r="F4768" s="162">
        <f>E4768*D4776*D4777</f>
        <v>0</v>
      </c>
    </row>
    <row r="4769" spans="3:6" x14ac:dyDescent="0.25">
      <c r="C4769" s="1" t="s">
        <v>31</v>
      </c>
      <c r="D4769" s="164">
        <f>IF(AND(E4755=0,E4758=0),0,E4758*E4755*3)</f>
        <v>0</v>
      </c>
      <c r="E4769" s="162">
        <f>IF(D4769=0,0,IF(D4769&lt;'Integration Inputs'!$D$82,'Integration Inputs'!$C$91*SUM('Integration Inputs'!$C$69:$H$69),IF(D4769&lt;'Integration Inputs'!$F$82,'Integration Inputs'!$D$91*SUM('Integration Inputs'!$C$69:$H$69),'Integration Inputs'!$E$91*SUM('Integration Inputs'!$C$69:$H$69))))</f>
        <v>0</v>
      </c>
      <c r="F4769" s="162">
        <f>E4769*D4776*D4777</f>
        <v>0</v>
      </c>
    </row>
    <row r="4770" spans="3:6" x14ac:dyDescent="0.25">
      <c r="C4770" s="39" t="s">
        <v>32</v>
      </c>
      <c r="D4770" s="168">
        <f>IF(AND(E4755=0,E4759=0),0,(E4759*E4755*5))</f>
        <v>0</v>
      </c>
      <c r="E4770" s="169">
        <f>IF(D4770=0,0,IF(D4770&lt;'Integration Inputs'!$D$83,'Integration Inputs'!$C$91*SUM('Integration Inputs'!$C$70:$H$70),IF(D4770&lt;'Integration Inputs'!$F$83,'Integration Inputs'!$D$91*SUM('Integration Inputs'!$C$70:$H$70),'Integration Inputs'!$E$91*SUM('Integration Inputs'!$C$70:$H$70))))</f>
        <v>0</v>
      </c>
      <c r="F4770" s="169">
        <f>E4770*D4776*D4777</f>
        <v>0</v>
      </c>
    </row>
    <row r="4771" spans="3:6" x14ac:dyDescent="0.25">
      <c r="C4771" s="1" t="s">
        <v>40</v>
      </c>
      <c r="D4771" s="164">
        <f>SUM(D4763:D4764)</f>
        <v>0</v>
      </c>
      <c r="E4771" s="162">
        <f>SUM(E4763:E4764)</f>
        <v>0</v>
      </c>
      <c r="F4771" s="162">
        <f>SUM(F4763:F4764)</f>
        <v>0</v>
      </c>
    </row>
    <row r="4772" spans="3:6" x14ac:dyDescent="0.25">
      <c r="C4772" s="1" t="s">
        <v>41</v>
      </c>
      <c r="D4772" s="164">
        <f>SUM(D4765:D4766)</f>
        <v>0</v>
      </c>
      <c r="E4772" s="162">
        <f>SUM(E4765:E4766)</f>
        <v>0</v>
      </c>
      <c r="F4772" s="162">
        <f>SUM(F4765:F4766)</f>
        <v>0</v>
      </c>
    </row>
    <row r="4773" spans="3:6" x14ac:dyDescent="0.25">
      <c r="C4773" s="39" t="s">
        <v>42</v>
      </c>
      <c r="D4773" s="168">
        <f>SUM(D4767:D4770)</f>
        <v>0</v>
      </c>
      <c r="E4773" s="169">
        <f>SUM(E4767:E4770)</f>
        <v>0</v>
      </c>
      <c r="F4773" s="169">
        <f>SUM(F4767:F4770)</f>
        <v>0</v>
      </c>
    </row>
    <row r="4774" spans="3:6" x14ac:dyDescent="0.25">
      <c r="D4774" s="164"/>
      <c r="E4774" s="162">
        <f>SUM(E4763:E4770)</f>
        <v>0</v>
      </c>
      <c r="F4774" s="162">
        <f>SUM(F4763:F4770)</f>
        <v>0</v>
      </c>
    </row>
    <row r="4775" spans="3:6" ht="15.6" x14ac:dyDescent="0.3">
      <c r="C4775" s="171" t="s">
        <v>43</v>
      </c>
      <c r="D4775" s="172">
        <f>(AVERAGE(E4748:E4751)*((E4747*5)+(E4747*E4755))+((AVERAGE(E4748:E4751)*((E4752+E4755)/2)*E4746)+(E4754))+((E4757*E4753)+(E4756*((E4752+E4755)/2)*3)+(E4758*E4755*3)+(E4759*E4755*5)))/3</f>
        <v>0</v>
      </c>
    </row>
    <row r="4776" spans="3:6" ht="14.4" x14ac:dyDescent="0.3">
      <c r="C4776" s="21" t="s">
        <v>228</v>
      </c>
      <c r="D4776" s="179"/>
    </row>
    <row r="4777" spans="3:6" x14ac:dyDescent="0.25">
      <c r="C4777" s="21" t="s">
        <v>229</v>
      </c>
      <c r="D4777" s="185"/>
    </row>
    <row r="4778" spans="3:6" ht="15.6" x14ac:dyDescent="0.3">
      <c r="C4778" s="171" t="s">
        <v>230</v>
      </c>
      <c r="D4778" s="172">
        <f>D4775*D4776*D4777</f>
        <v>0</v>
      </c>
      <c r="E4778" s="176">
        <f>SUM(F4763:F4770)</f>
        <v>0</v>
      </c>
      <c r="F4778" s="25" t="s">
        <v>231</v>
      </c>
    </row>
  </sheetData>
  <mergeCells count="1">
    <mergeCell ref="F1677:H1678"/>
  </mergeCells>
  <conditionalFormatting sqref="J38:J120">
    <cfRule type="duplicateValues" dxfId="4" priority="1"/>
  </conditionalFormatting>
  <dataValidations count="10">
    <dataValidation type="list" allowBlank="1" showInputMessage="1" showErrorMessage="1" sqref="D465 D206 D391 D428 D317 D21 D280 D243 D539 D169 D132 D95 D576 D354 D502 D58 D613 D650 D687 D724 D761 D798 D835 D872 D909 D946 D983 D1020 D1057 D1094 D1131 D1168 D1205 D1242 D1279 D1316 D1353 D1390 D1427 D1464 D1501 D1538 D1575 D1612 D1649 D1686 D1723 D4683 D4720 D4757 D4165 D4572 D4609 D4646 D1760 D1797 D1834 D2463 D2500 D2537 D2574 D2611 D2648 D2685 D2722 D2759 D2796 D2833 D2870 D2907 D2944 D2981 D3018 D3055 D3092 D3129 D3166 D3203 D3240 D3277 D3314 D3351 D3388 D3425 D3462 D3499 D3536 D2389 D2426 D2019 D1871 D1945 D2056 D1908 D2093 D1982 D2130 D2167 D2204 D2241 D2278 D2315 D2352 D3647 D3684 D3721 D3758 D3795 D3832 D3869 D3906 D3943 D3980 D4017 D4054 D4091 D4128 D3573 D4202 D4239 D4276 D4313 D4350 D4387 D4424 D4461 D4498 D3610 D4535" xr:uid="{7F003263-4255-49E8-BB68-F793FB9A0452}">
      <formula1>$L$8:$L$10</formula1>
    </dataValidation>
    <dataValidation type="list" allowBlank="1" showInputMessage="1" showErrorMessage="1" sqref="D466 D207 D392 D429 D318 D22 D281 D244 D540 D133 D96 D170 D577 D355 D503 D59 D614 D651 D688 D725 D762 D799 D836 D873 D910 D947 D984 D1021 D1058 D1095 D1132 D1169 D1206 D1243 D1280 D1317 D1354 D1391 D1428 D1465 D1502 D1539 D1576 D1613 D1650 D1687 D1724 D4684 D4721 D4758 D4166 D4573 D4610 D4647 D1761 D1798 D1835 D2464 D2501 D2538 D2575 D2612 D2649 D2686 D2723 D2760 D2797 D2834 D2871 D2908 D2945 D2982 D3019 D3056 D3093 D3130 D3167 D3204 D3241 D3278 D3315 D3352 D3389 D3426 D3463 D3500 D3537 D2390 D2427 D2020 D1872 D1946 D2057 D1909 D2094 D1983 D2131 D2168 D2205 D2242 D2279 D2316 D2353 D3648 D3685 D3722 D3759 D3796 D3833 D3870 D3907 D3944 D3981 D4018 D4055 D4092 D4129 D3574 D4203 D4240 D4277 D4314 D4351 D4388 D4425 D4462 D4499 D3611 D4536" xr:uid="{2CDDF8E0-2A3C-47F5-AD31-FEBAFB127B08}">
      <formula1>$L$18:$L$20</formula1>
    </dataValidation>
    <dataValidation type="list" allowBlank="1" showInputMessage="1" showErrorMessage="1" sqref="D467 D208 D393 D430 D319 D23 D282 D245 D541 D134 D97 D171 D578 D356 D504 D60 D615 D652 D689 D726 D763 D800 D837 D874 D911 D948 D985 D1022 D1059 D1096 D1133 D1170 D1207 D1244 D1281 D1318 D1355 D1392 D1429 D1466 D1503 D1540 D1577 D1614 D1651 D1688 D1725 D4685 D4722 D4759 D4167 D4574 D4611 D4648 D1762 D1799 D1836 D2465 D2502 D2539 D2576 D2613 D2650 D2687 D2724 D2761 D2798 D2835 D2872 D2909 D2946 D2983 D3020 D3057 D3094 D3131 D3168 D3205 D3242 D3279 D3316 D3353 D3390 D3427 D3464 D3501 D3538 D2391 D2428 D2021 D1873 D1947 D2058 D1910 D2095 D1984 D2132 D2169 D2206 D2243 D2280 D2317 D2354 D3649 D3686 D3723 D3760 D3797 D3834 D3871 D3908 D3945 D3982 D4019 D4056 D4093 D4130 D3575 D4204 D4241 D4278 D4315 D4352 D4389 D4426 D4463 D4500 D3612 D4537" xr:uid="{0F18ECC4-F623-4DFC-A46D-A0E21E1250A2}">
      <formula1>$L$23:$L$25</formula1>
    </dataValidation>
    <dataValidation type="list" allowBlank="1" showInputMessage="1" showErrorMessage="1" sqref="D463 D204 D389 D426 D315 D19 D278 D241 D537 D167 D130 D93 D574 D352 D500 D56 D611 D648 D685 D722 D759 D796 D833 D870 D907 D944 D981 D1018 D1055 D1092 D1129 D1166 D1203 D1240 D1277 D1314 D1351 D1388 D1425 D1462 D1499 D1536 D1573 D1610 D1647 D1684 D1721 D4681 D4718 D4755 D4163 D4570 D4607 D4644 D1758 D1795 D1832 D2461 D2498 D2535 D2572 D2609 D2646 D2683 D2720 D2757 D2794 D2831 D2868 D2905 D2942 D2979 D3016 D3053 D3090 D3127 D3164 D3201 D3238 D3275 D3312 D3349 D3386 D3423 D3460 D3497 D3534 D2387 D2424 D2017 D1869 D1943 D2054 D1906 D2091 D1980 D2128 D2165 D2202 D2239 D2276 D2313 D2350 D3645 D3682 D3719 D3756 D3793 D3830 D3867 D3904 D3941 D3978 D4015 D4052 D4089 D4126 D3571 D4200 D4237 D4274 D4311 D4348 D4385 D4422 D4459 D4496 D3608 D4533" xr:uid="{8F588019-1355-4C1E-ACD7-2246102EA86D}">
      <formula1>$I$23:$I$27</formula1>
    </dataValidation>
    <dataValidation type="list" allowBlank="1" showInputMessage="1" showErrorMessage="1" sqref="D464 D205 D390 D427 D316 D20 D279 D242 D538 D168 D131 D94 D575 D353 D501 D57 D612 D649 D686 D723 D760 D797 D834 D871 D908 D945 D982 D1019 D1056 D1093 D1130 D1167 D1204 D1241 D1278 D1315 D1352 D1389 D1426 D1463 D1500 D1537 D1574 D1611 D1648 D1685 D1722 D4682 D4719 D4756 D4164 D4571 D4608 D4645 D1759 D1796 D1833 D2462 D2499 D2536 D2573 D2610 D2647 D2684 D2721 D2758 D2795 D2832 D2869 D2906 D2943 D2980 D3017 D3054 D3091 D3128 D3165 D3202 D3239 D3276 D3313 D3350 D3387 D3424 D3461 D3498 D3535 D2388 D2425 D2018 D1870 D1944 D2055 D1907 D2092 D1981 D2129 D2166 D2203 D2240 D2277 D2314 D2351 D3646 D3683 D3720 D3757 D3794 D3831 D3868 D3905 D3942 D3979 D4016 D4053 D4090 D4127 D3572 D4201 D4238 D4275 D4312 D4349 D4386 D4423 D4460 D4497 D3609 D4534" xr:uid="{2C2C0077-10CD-468A-B304-D93148CC4C1E}">
      <formula1>$L$13:$L$15</formula1>
    </dataValidation>
    <dataValidation type="list" allowBlank="1" showInputMessage="1" showErrorMessage="1" sqref="D461:D462 D202:D203 D387:D388 D424:D425 D313:D314 D17:D18 D276:D277 D239:D240 D535:D536 D165:D166 D91:D92 D128:D129 D572:D573 D350:D351 D498:D499 D54:D55 D609:D610 D646:D647 D683:D684 D720:D721 D757:D758 D794:D795 D831:D832 D868:D869 D905:D906 D942:D943 D979:D980 D1016:D1017 D1053:D1054 D1090:D1091 D1127:D1128 D1164:D1165 D1201:D1202 D1238:D1239 D1275:D1276 D1312:D1313 D1349:D1350 D1386:D1387 D1423:D1424 D1460:D1461 D1497:D1498 D1534:D1535 D4679:D4680 D1608:D1609 D1645:D1646 D1682:D1683 D1719:D1720 D4716:D4717 D1571:D1572 D4753:D4754 D4161:D4162 D4568:D4569 D4605:D4606 D4642:D4643 D1756:D1757 D1793:D1794 D1830:D1831 D2459:D2460 D2496:D2497 D2533:D2534 D2570:D2571 D2607:D2608 D2644:D2645 D2681:D2682 D2718:D2719 D2755:D2756 D2792:D2793 D2829:D2830 D2866:D2867 D2903:D2904 D2940:D2941 D2977:D2978 D3014:D3015 D3051:D3052 D3088:D3089 D3125:D3126 D3162:D3163 D3199:D3200 D3236:D3237 D3273:D3274 D3310:D3311 D3347:D3348 D3384:D3385 D3421:D3422 D3458:D3459 D3495:D3496 D3532:D3533 D2385:D2386 D2422:D2423 D2015:D2016 D1867:D1868 D1941:D1942 D2052:D2053 D1904:D1905 D2089:D2090 D1978:D1979 D2126:D2127 D2163:D2164 D2200:D2201 D2237:D2238 D2274:D2275 D2311:D2312 D2348:D2349 D3643:D3644 D3680:D3681 D3717:D3718 D3754:D3755 D3791:D3792 D3828:D3829 D3865:D3866 D3902:D3903 D3939:D3940 D3976:D3977 D4013:D4014 D4050:D4051 D4087:D4088 D4124:D4125 D3569:D3570 D4198:D4199 D4235:D4236 D4272:D4273 D4309:D4310 D4346:D4347 D4383:D4384 D4420:D4421 D4457:D4458 D4494:D4495 D3606:D3607 D4531:D4532" xr:uid="{D297B46F-C695-4407-8DD5-0272E8E01AEF}">
      <formula1>$L$30:$L$32</formula1>
    </dataValidation>
    <dataValidation type="list" allowBlank="1" showInputMessage="1" showErrorMessage="1" sqref="D460 D201 D386 D423 D312 D16 D275 D238 D534 D164 D90 D127 D571 D349 D497 D53 D608 D645 D682 D719 D756 D793 D830 D867 D904 D941 D978 D1015 D1052 D1089 D1126 D1163 D1200 D1237 D1274 D1311 D1348 D1385 D1422 D1459 D1496 D1533 D1570 D1607 D1644 D1681 D1718 D4678 D4715 D4752 D4160 D4567 D4604 D4641 D1755 D1792 D1829 D2458 D2495 D2532 D2569 D2606 D2643 D2680 D2717 D2754 D2791 D2828 D2865 D2902 D2939 D2976 D3013 D3050 D3087 D3124 D3161 D3198 D3235 D3272 D3309 D3346 D3383 D3420 D3457 D3494 D3531 D2384 D2421 D2014 D1866 D1940 D2051 D1903 D2088 D1977 D2125 D2162 D2199 D2236 D2273 D2310 D2347 D3642 D3679 D3716 D3753 D3790 D3827 D3864 D3901 D3938 D3975 D4012 D4049 D4086 D4123 D3568 D4197 D4234 D4271 D4308 D4345 D4382 D4419 D4456 D4493 D3605 D4530" xr:uid="{F18E1FCD-3653-45DB-9C52-542950957853}">
      <formula1>$I$30:$I$32</formula1>
    </dataValidation>
    <dataValidation type="list" allowBlank="1" showInputMessage="1" showErrorMessage="1" sqref="D454 D195 D380 D417 D306 D10 D269 D232 D528 D158 D84 D121 D565 D343 D491 D47 D602 D639 D676 D713 D750 D787 D824 D861 D898 D935 D972 D1009 D1046 D1083 D1120 D1157 D1194 D1231 D1268 D1305 D1342 D1379 D1416 D1453 D1490 D1527 D1564 D1601 D1638 D1675 D1712 D4672 D4709 D4746 D4154 D4561 D4598 D4635 D1749 D1786 D1823 D2452 D2489 D2526 D2563 D2600 D2637 D2674 D2711 D2748 D2785 D2822 D2859 D2896 D2933 D2970 D3007 D3044 D3081 D3118 D3155 D3192 D3229 D3266 D3303 D3340 D3377 D3414 D3451 D3488 D3525 D2378 D2415 D2008 D1860 D1934 D2045 D1897 D2082 D1971 D2119 D2156 D2193 D2230 D2267 D2304 D2341 D3636 D3673 D3710 D3747 D3784 D3821 D3858 D3895 D3932 D3969 D4006 D4043 D4080 D4117 D3562 D4191 D4228 D4265 D4302 D4339 D4376 D4413 D4450 D4487 D3599 D4524" xr:uid="{7818AD64-92F8-4F4A-A611-7B39C0A1E212}">
      <formula1>$I$8:$I$10</formula1>
    </dataValidation>
    <dataValidation type="list" allowBlank="1" showInputMessage="1" showErrorMessage="1" sqref="D455 D196 D381 D418 D307 D11 D270 D233 D529 D159 D85 D122 D566 D344 D492 D48 D603 D640 D677 D714 D751 D788 D825 D862 D899 D936 D973 D1010 D1047 D1084 D1121 D1158 D1195 D1232 D1269 D1306 D1343 D1380 D1417 D1454 D1491 D1528 D1565 D1602 D1639 D1676 D1713 D4673 D4710 D4747 D4155 D4562 D4599 D4636 D1750 D1787 D1824 D2453 D2490 D2527 D2564 D2601 D2638 D2675 D2712 D2749 D2786 D2823 D2860 D2897 D2934 D2971 D3008 D3045 D3082 D3119 D3156 D3193 D3230 D3267 D3304 D3341 D3378 D3415 D3452 D3489 D3526 D2379 D2416 D2009 D1861 D1935 D2046 D1898 D2083 D1972 D2120 D2157 D2194 D2231 D2268 D2305 D2342 D3637 D3674 D3711 D3748 D3785 D3822 D3859 D3896 D3933 D3970 D4007 D4044 D4081 D4118 D3563 D4192 D4229 D4266 D4303 D4340 D4377 D4414 D4451 D4488 D3600 D4525" xr:uid="{427170B1-5E08-4DB6-BE76-F5F228906EF3}">
      <formula1>$I$13:$I$15</formula1>
    </dataValidation>
    <dataValidation type="list" allowBlank="1" showInputMessage="1" showErrorMessage="1" sqref="D456:D459 D197:D200 D382:D385 D419:D422 D308:D311 D12:D15 D271:D274 D234:D237 D530:D533 D160:D163 D86:D89 D123:D126 D567:D570 D345:D348 D493:D496 D49:D52 D604:D607 D641:D644 D678:D681 D715:D718 D752:D755 D789:D792 D826:D829 D863:D866 D900:D903 D937:D940 D974:D977 D1011:D1014 D1048:D1051 D1085:D1088 D1122:D1125 D1159:D1162 D1196:D1199 D1233:D1236 D1270:D1273 D1307:D1310 D1344:D1347 D1381:D1384 D1418:D1421 D1455:D1458 D1492:D1495 D1529:D1532 D1566:D1569 D1603:D1606 D1640:D1643 D1677:D1680 D1714:D1717 D4674:D4677 D4711:D4714 D4748:D4751 D4156:D4159 D4563:D4566 D4600:D4603 D4637:D4640 D1751:D1754 D1788:D1791 D1825:D1828 D2454:D2457 D2491:D2494 D2528:D2531 D2565:D2568 D2602:D2605 D2639:D2642 D2676:D2679 D2713:D2716 D2750:D2753 D2787:D2790 D2824:D2827 D2861:D2864 D2898:D2901 D2935:D2938 D2972:D2975 D3009:D3012 D3046:D3049 D3083:D3086 D3120:D3123 D3157:D3160 D3194:D3197 D3231:D3234 D3268:D3271 D3305:D3308 D3342:D3345 D3379:D3382 D3416:D3419 D3453:D3456 D3490:D3493 D3527:D3530 D2380:D2383 D2417:D2420 D2010:D2013 D1862:D1865 D1936:D1939 D2047:D2050 D1899:D1902 D2084:D2087 D1973:D1976 D2121:D2124 D2158:D2161 D2195:D2198 D2232:D2235 D2269:D2272 D2306:D2309 D2343:D2346 D3638:D3641 D3675:D3678 D3712:D3715 D3749:D3752 D3786:D3789 D3823:D3826 D3860:D3863 D3897:D3900 D3934:D3937 D3971:D3974 D4008:D4011 D4045:D4048 D4082:D4085 D4119:D4122 D3564:D3567 D4193:D4196 D4230:D4233 D4267:D4270 D4304:D4307 D4341:D4344 D4378:D4381 D4415:D4418 D4452:D4455 D4489:D4492 D3601:D3604 D4526:D4529" xr:uid="{7AAD4B8D-88D5-4254-A168-8CB85FF16688}">
      <formula1>$I$18:$I$20</formula1>
    </dataValidation>
  </dataValidations>
  <hyperlinks>
    <hyperlink ref="D526" r:id="rId1" xr:uid="{B2C9AB2C-A96D-4FB5-86F5-16EC43D2B288}"/>
    <hyperlink ref="C8" r:id="rId2" xr:uid="{AC84743F-7062-4695-A200-B2D3F6D55433}"/>
    <hyperlink ref="C45" r:id="rId3" xr:uid="{3F87041A-F8FC-452C-B179-86EFCA22366D}"/>
    <hyperlink ref="C82" r:id="rId4" xr:uid="{250F79CD-6DC7-47FC-AA07-3A1A3D37D66F}"/>
    <hyperlink ref="C119" r:id="rId5" xr:uid="{857EF0D7-4ECC-49D7-8DC2-AE8579D2ADBE}"/>
    <hyperlink ref="C156" r:id="rId6" xr:uid="{F20D2E78-F74D-4420-ADB1-B8D79D8F9EAD}"/>
    <hyperlink ref="C193" r:id="rId7" xr:uid="{2D8B2373-EC38-4D52-BAC0-0A2AFEF80864}"/>
    <hyperlink ref="C230" r:id="rId8" xr:uid="{6DEB7E05-684F-444C-8522-6ABE1DB91CE1}"/>
    <hyperlink ref="C267" r:id="rId9" xr:uid="{E422F039-195E-457D-BB47-D248BC0EABFF}"/>
    <hyperlink ref="C304" r:id="rId10" xr:uid="{DAD308C6-C9AD-494A-8B72-E4B4B41AE71B}"/>
    <hyperlink ref="C341" r:id="rId11" xr:uid="{4C9E4B48-CCF6-4445-956A-207AE074528C}"/>
    <hyperlink ref="C378" r:id="rId12" xr:uid="{A8896969-F293-49C3-B238-CD9B13367309}"/>
    <hyperlink ref="C415" r:id="rId13" xr:uid="{3FB23AED-D37A-4353-A695-8D1F7A70C519}"/>
    <hyperlink ref="C452" r:id="rId14" xr:uid="{79086AB9-1D54-4624-8FE3-D0E344F4B534}"/>
    <hyperlink ref="C489" r:id="rId15" xr:uid="{9E733D77-D0B8-4E57-9250-FD3D31490E9D}"/>
    <hyperlink ref="C526" r:id="rId16" xr:uid="{A3165B7B-FDEC-41D6-B03F-84C23DBF5924}"/>
    <hyperlink ref="C563" r:id="rId17" xr:uid="{98FD5238-9DCF-4C76-91EE-C3B1F92659BB}"/>
    <hyperlink ref="C600" r:id="rId18" xr:uid="{5DBA3C36-31C2-4D12-B022-1F030447B8DE}"/>
    <hyperlink ref="C637" r:id="rId19" xr:uid="{EB1E4D41-A806-4188-AE92-183435496BA2}"/>
    <hyperlink ref="C674" r:id="rId20" xr:uid="{D736FEDB-DAAA-488F-9839-B2AD5DEEB2E0}"/>
    <hyperlink ref="C711" r:id="rId21" xr:uid="{55367BF4-4A46-4BEC-96FB-066D0A04339D}"/>
    <hyperlink ref="C748" r:id="rId22" xr:uid="{AFBE3AE0-ADFE-4A3A-85C1-24BA266885A9}"/>
    <hyperlink ref="C785" r:id="rId23" xr:uid="{EDDBE445-EFED-40E5-8B10-F1C6802DD123}"/>
    <hyperlink ref="C822" r:id="rId24" xr:uid="{D5339A6F-FD7A-44D6-B436-377BFB7A5378}"/>
    <hyperlink ref="C859" r:id="rId25" xr:uid="{3D00506F-6527-4046-A149-5C4EF477CE19}"/>
    <hyperlink ref="C896" r:id="rId26" xr:uid="{13F1BC03-83DF-45D0-A1A2-5862F4B210A8}"/>
    <hyperlink ref="C933" r:id="rId27" xr:uid="{91591A13-9A00-445F-983D-DD1BF4C041E3}"/>
    <hyperlink ref="C970" r:id="rId28" xr:uid="{2A522B83-D43A-4F20-BC9E-C1F9028C619A}"/>
    <hyperlink ref="C1007" r:id="rId29" xr:uid="{C1E3CD60-D039-4319-9E37-4EF688331098}"/>
    <hyperlink ref="C1044" r:id="rId30" xr:uid="{E9739874-4E0F-408F-9828-54FB295A013C}"/>
    <hyperlink ref="C1081" r:id="rId31" xr:uid="{87738A48-44AF-4DF3-8BC8-BB015681FA84}"/>
    <hyperlink ref="C1118" r:id="rId32" xr:uid="{73B7E545-FA20-46F7-B3A4-73A4A56D43C2}"/>
    <hyperlink ref="C1155" r:id="rId33" xr:uid="{3FA96835-F152-484D-B913-E385F8AB68A2}"/>
    <hyperlink ref="C1192" r:id="rId34" xr:uid="{DFE7C826-D84A-4472-A398-2B1C35C82FE2}"/>
    <hyperlink ref="C1229" r:id="rId35" xr:uid="{BD5E29EB-B136-428B-B1AE-D22B9172220E}"/>
    <hyperlink ref="C1266" r:id="rId36" xr:uid="{A7C9C617-BB92-421D-B1E1-A92F1B373017}"/>
    <hyperlink ref="C1303" r:id="rId37" xr:uid="{355F934E-F12E-409E-BC99-89B3EC339D1B}"/>
    <hyperlink ref="C1340" r:id="rId38" xr:uid="{6460236F-26A9-4F9D-89EE-3ED4B4D0AC8A}"/>
    <hyperlink ref="C1377" r:id="rId39" xr:uid="{9E345351-FB5D-45A3-BC0C-F56FB0E5AB4E}"/>
    <hyperlink ref="C1414" r:id="rId40" xr:uid="{BEC16800-1182-43B3-AC3C-8E91A1FA9F01}"/>
    <hyperlink ref="C1451" r:id="rId41" xr:uid="{C6B89EBB-0E17-4D39-B87C-93900ADC29D6}"/>
    <hyperlink ref="C1488" r:id="rId42" xr:uid="{9CF07D28-F9E4-47E4-AF35-E4A994F0CDFF}"/>
    <hyperlink ref="C1525" r:id="rId43" xr:uid="{9966FF65-C4F2-42C4-A575-947E1EC10B83}"/>
    <hyperlink ref="C1562" r:id="rId44" xr:uid="{45741C45-EFD1-4381-BAB4-B1F86CF2F273}"/>
    <hyperlink ref="C1599" r:id="rId45" xr:uid="{947D1EDA-0EA3-4DC5-8EC8-0E758744D42A}"/>
    <hyperlink ref="C1636" r:id="rId46" xr:uid="{6F177B84-C77C-4554-A4E3-D2DDA49F66B5}"/>
    <hyperlink ref="C1673" r:id="rId47" xr:uid="{8485CC88-B85F-4CC8-AB32-0BCEB7108C41}"/>
    <hyperlink ref="C1710" r:id="rId48" xr:uid="{812CFBFF-5685-46E1-8E23-34CE2CE839FC}"/>
    <hyperlink ref="C4522" r:id="rId49" xr:uid="{63F7DDDC-0603-4BD4-A52E-AFE0170E7B62}"/>
    <hyperlink ref="C4559" r:id="rId50" xr:uid="{1C66F657-561B-42B1-9CE8-DC45DB5AF260}"/>
    <hyperlink ref="C4596" r:id="rId51" xr:uid="{4435DF78-C1CD-459D-AA71-B5D1E343AC1C}"/>
    <hyperlink ref="C4633" r:id="rId52" xr:uid="{4EF33CBE-E228-4480-AC97-2CCA3B542D34}"/>
    <hyperlink ref="C4670" r:id="rId53" xr:uid="{5F8368E4-4603-4942-9347-EB7DB052B659}"/>
    <hyperlink ref="C4707" r:id="rId54" xr:uid="{1E823B75-5570-4845-B4EC-433D14573320}"/>
    <hyperlink ref="C4744" r:id="rId55" xr:uid="{70E34847-BD6A-4615-970B-94C03E427F68}"/>
    <hyperlink ref="C1747" r:id="rId56" xr:uid="{629C0E33-9CCE-40D7-81AE-1A19608BE11C}"/>
    <hyperlink ref="C1784" r:id="rId57" xr:uid="{A260B872-1802-41F1-B939-D10B901B88EE}"/>
    <hyperlink ref="C1821" r:id="rId58" xr:uid="{092D1269-0010-48D4-B394-7AF3BB48BFAB}"/>
    <hyperlink ref="C2376" r:id="rId59" xr:uid="{52F222EA-CC7D-438E-9FFB-F1D42586633D}"/>
    <hyperlink ref="C2413" r:id="rId60" xr:uid="{7697DA5F-E5BE-40F4-942E-6068860B997F}"/>
    <hyperlink ref="C2450" r:id="rId61" xr:uid="{D4293C53-63DB-4EC4-81FD-940635206B66}"/>
  </hyperlinks>
  <pageMargins left="0.75" right="0.75" top="1" bottom="1" header="0.5" footer="0.5"/>
  <pageSetup paperSize="9" orientation="portrait" r:id="rId62"/>
  <headerFooter alignWithMargins="0"/>
  <drawing r:id="rId63"/>
  <legacyDrawing r:id="rId64"/>
  <controls>
    <mc:AlternateContent xmlns:mc="http://schemas.openxmlformats.org/markup-compatibility/2006">
      <mc:Choice Requires="x14">
        <control shapeId="6145" r:id="rId65" name="Back5">
          <controlPr defaultSize="0" autoLine="0" r:id="rId66">
            <anchor moveWithCells="1">
              <from>
                <xdr:col>7</xdr:col>
                <xdr:colOff>601980</xdr:colOff>
                <xdr:row>1</xdr:row>
                <xdr:rowOff>76200</xdr:rowOff>
              </from>
              <to>
                <xdr:col>8</xdr:col>
                <xdr:colOff>1264920</xdr:colOff>
                <xdr:row>5</xdr:row>
                <xdr:rowOff>7620</xdr:rowOff>
              </to>
            </anchor>
          </controlPr>
        </control>
      </mc:Choice>
      <mc:Fallback>
        <control shapeId="6145" r:id="rId65" name="Back5"/>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A5399-4470-4394-AF6F-3A754E0D015F}">
  <sheetPr codeName="Sheet31"/>
  <dimension ref="A1:M230"/>
  <sheetViews>
    <sheetView showGridLines="0" topLeftCell="A35" zoomScaleNormal="100" workbookViewId="0">
      <selection activeCell="E47" sqref="B5:I221"/>
    </sheetView>
  </sheetViews>
  <sheetFormatPr defaultColWidth="9.109375" defaultRowHeight="13.2" x14ac:dyDescent="0.25"/>
  <cols>
    <col min="1" max="1" width="9.109375" style="1"/>
    <col min="2" max="2" width="23.88671875" style="1" customWidth="1"/>
    <col min="3" max="3" width="20" style="1" bestFit="1" customWidth="1"/>
    <col min="4" max="4" width="12.6640625" style="1" bestFit="1" customWidth="1"/>
    <col min="5" max="5" width="22.6640625" style="1" bestFit="1" customWidth="1"/>
    <col min="6" max="6" width="22.6640625" style="1" customWidth="1"/>
    <col min="7" max="7" width="20.5546875" style="1" bestFit="1" customWidth="1"/>
    <col min="8" max="8" width="22.5546875" style="1" bestFit="1" customWidth="1"/>
    <col min="9" max="9" width="24.109375" style="1" customWidth="1"/>
    <col min="10" max="11" width="24.44140625" style="1" customWidth="1"/>
    <col min="12" max="12" width="21.6640625" style="1" bestFit="1" customWidth="1"/>
    <col min="13" max="13" width="9.88671875" style="1" bestFit="1" customWidth="1"/>
    <col min="14" max="14" width="14.44140625" style="1" bestFit="1" customWidth="1"/>
    <col min="15" max="16384" width="9.109375" style="1"/>
  </cols>
  <sheetData>
    <row r="1" spans="1:13" ht="25.8" x14ac:dyDescent="0.5">
      <c r="B1" s="2" t="s">
        <v>525</v>
      </c>
    </row>
    <row r="2" spans="1:13" x14ac:dyDescent="0.25">
      <c r="B2" s="132" t="s">
        <v>526</v>
      </c>
    </row>
    <row r="5" spans="1:13" ht="52.8" x14ac:dyDescent="0.25">
      <c r="B5" s="190" t="s">
        <v>527</v>
      </c>
      <c r="C5" s="190" t="s">
        <v>528</v>
      </c>
      <c r="D5" s="190" t="s">
        <v>529</v>
      </c>
      <c r="E5" s="190" t="s">
        <v>530</v>
      </c>
      <c r="F5" s="191" t="s">
        <v>531</v>
      </c>
      <c r="G5" s="190" t="s">
        <v>532</v>
      </c>
      <c r="H5" s="191" t="s">
        <v>533</v>
      </c>
      <c r="I5" s="191" t="s">
        <v>534</v>
      </c>
      <c r="K5" s="192" t="s">
        <v>535</v>
      </c>
      <c r="L5" s="192"/>
    </row>
    <row r="6" spans="1:13" ht="14.4" x14ac:dyDescent="0.3">
      <c r="B6" s="26" t="s">
        <v>536</v>
      </c>
      <c r="C6" s="193"/>
      <c r="D6" s="193"/>
      <c r="E6" s="193"/>
      <c r="F6" s="193"/>
      <c r="G6" s="194"/>
      <c r="H6" s="195">
        <f>G228/G228</f>
        <v>1</v>
      </c>
      <c r="I6" s="196">
        <f>G229/G229</f>
        <v>1</v>
      </c>
      <c r="K6" s="161" t="e">
        <f>F41/F$41</f>
        <v>#DIV/0!</v>
      </c>
      <c r="L6" s="164"/>
      <c r="M6" s="197"/>
    </row>
    <row r="7" spans="1:13" ht="14.4" x14ac:dyDescent="0.3">
      <c r="A7" s="324"/>
      <c r="B7" s="1" t="s">
        <v>537</v>
      </c>
      <c r="C7" s="427">
        <v>82007.333333333328</v>
      </c>
      <c r="D7" s="428">
        <v>42650000</v>
      </c>
      <c r="E7" s="429">
        <v>0.34699999999999998</v>
      </c>
      <c r="F7" s="429"/>
      <c r="G7" s="320">
        <f>C7/D7*1000000</f>
        <v>1922.7979679562327</v>
      </c>
      <c r="H7" s="198">
        <f t="shared" ref="H7:H70" si="0">G7/G$228</f>
        <v>2.4700447699837293E-2</v>
      </c>
      <c r="I7" s="199">
        <f t="shared" ref="I7:I70" si="1">IFERROR(E7/G$229,"-")</f>
        <v>40.687934007852668</v>
      </c>
      <c r="K7" s="199"/>
      <c r="L7" s="164"/>
      <c r="M7" s="197"/>
    </row>
    <row r="8" spans="1:13" ht="14.4" x14ac:dyDescent="0.3">
      <c r="A8" s="324"/>
      <c r="B8" s="1" t="s">
        <v>538</v>
      </c>
      <c r="C8" s="427">
        <v>59400.333333333336</v>
      </c>
      <c r="D8" s="428">
        <v>2790000</v>
      </c>
      <c r="E8" s="429">
        <v>0.155</v>
      </c>
      <c r="F8" s="429"/>
      <c r="G8" s="320">
        <f t="shared" ref="G8:G12" si="2">C8/D8*1000000</f>
        <v>21290.442054958185</v>
      </c>
      <c r="H8" s="198">
        <f t="shared" si="0"/>
        <v>0.27349906711409699</v>
      </c>
      <c r="I8" s="199">
        <f t="shared" si="1"/>
        <v>18.17472556546733</v>
      </c>
      <c r="K8" s="199"/>
      <c r="L8" s="164"/>
      <c r="M8" s="197"/>
    </row>
    <row r="9" spans="1:13" ht="14.4" x14ac:dyDescent="0.3">
      <c r="A9" s="307"/>
      <c r="B9" s="1" t="s">
        <v>539</v>
      </c>
      <c r="C9" s="427">
        <v>806655.66666666663</v>
      </c>
      <c r="D9" s="428">
        <v>46810000</v>
      </c>
      <c r="E9" s="429">
        <v>0.13100000000000001</v>
      </c>
      <c r="F9" s="429"/>
      <c r="G9" s="320">
        <f t="shared" si="2"/>
        <v>17232.550024923446</v>
      </c>
      <c r="H9" s="198">
        <f t="shared" si="0"/>
        <v>0.22137099566309726</v>
      </c>
      <c r="I9" s="199">
        <f t="shared" si="1"/>
        <v>15.360574510169165</v>
      </c>
      <c r="K9" s="199"/>
      <c r="L9" s="164"/>
      <c r="M9" s="197"/>
    </row>
    <row r="10" spans="1:13" ht="14.4" x14ac:dyDescent="0.3">
      <c r="A10" s="307"/>
      <c r="B10" s="1" t="s">
        <v>540</v>
      </c>
      <c r="C10" s="427">
        <v>5988.333333333333</v>
      </c>
      <c r="D10" s="428">
        <v>80000</v>
      </c>
      <c r="E10" s="429">
        <v>5.0000000000000001E-3</v>
      </c>
      <c r="F10" s="429"/>
      <c r="G10" s="320">
        <f t="shared" si="2"/>
        <v>74854.166666666672</v>
      </c>
      <c r="H10" s="198">
        <f t="shared" si="0"/>
        <v>0.96158382715067958</v>
      </c>
      <c r="I10" s="199">
        <f t="shared" si="1"/>
        <v>0.58628146985378493</v>
      </c>
      <c r="K10" s="199"/>
      <c r="L10" s="164"/>
      <c r="M10" s="197"/>
    </row>
    <row r="11" spans="1:13" ht="14.4" x14ac:dyDescent="0.3">
      <c r="A11" s="307"/>
      <c r="B11" s="1" t="s">
        <v>541</v>
      </c>
      <c r="C11" s="427">
        <v>332221</v>
      </c>
      <c r="D11" s="428">
        <v>37890000</v>
      </c>
      <c r="E11" s="429">
        <v>0.16400000000000001</v>
      </c>
      <c r="F11" s="429"/>
      <c r="G11" s="320">
        <f t="shared" si="2"/>
        <v>8768.0390604381118</v>
      </c>
      <c r="H11" s="198">
        <f t="shared" si="0"/>
        <v>0.11263507339394682</v>
      </c>
      <c r="I11" s="199">
        <f t="shared" si="1"/>
        <v>19.230032211204147</v>
      </c>
      <c r="K11" s="199"/>
      <c r="L11" s="164"/>
      <c r="M11" s="197"/>
    </row>
    <row r="12" spans="1:13" ht="14.4" x14ac:dyDescent="0.3">
      <c r="A12" s="307"/>
      <c r="B12" s="1" t="s">
        <v>542</v>
      </c>
      <c r="C12" s="427">
        <v>3085.3333333333335</v>
      </c>
      <c r="D12" s="428">
        <v>90000</v>
      </c>
      <c r="E12" s="429">
        <v>1.9E-2</v>
      </c>
      <c r="F12" s="429"/>
      <c r="G12" s="320">
        <f t="shared" si="2"/>
        <v>34281.481481481482</v>
      </c>
      <c r="H12" s="198">
        <f t="shared" si="0"/>
        <v>0.44038320952997195</v>
      </c>
      <c r="I12" s="199">
        <f t="shared" si="1"/>
        <v>2.2278695854443824</v>
      </c>
      <c r="K12" s="199"/>
      <c r="L12" s="164"/>
      <c r="M12" s="197"/>
    </row>
    <row r="13" spans="1:13" ht="14.4" x14ac:dyDescent="0.3">
      <c r="A13" s="307"/>
      <c r="B13" s="1" t="s">
        <v>543</v>
      </c>
      <c r="C13" s="427">
        <v>1361776.3333333333</v>
      </c>
      <c r="D13" s="428">
        <v>45700000</v>
      </c>
      <c r="E13" s="429">
        <v>0.06</v>
      </c>
      <c r="F13" s="429"/>
      <c r="G13" s="320">
        <f t="shared" ref="G13:G77" si="3">C13/D13*1000000</f>
        <v>29798.169219547774</v>
      </c>
      <c r="H13" s="198">
        <f t="shared" si="0"/>
        <v>0.38279014884786627</v>
      </c>
      <c r="I13" s="199">
        <f t="shared" si="1"/>
        <v>7.0353776382454187</v>
      </c>
      <c r="K13" s="199"/>
      <c r="L13" s="164"/>
      <c r="M13" s="197"/>
    </row>
    <row r="14" spans="1:13" ht="14.4" x14ac:dyDescent="0.3">
      <c r="A14" s="307"/>
      <c r="B14" s="1" t="s">
        <v>544</v>
      </c>
      <c r="C14" s="427">
        <v>68145.666666666672</v>
      </c>
      <c r="D14" s="428">
        <v>2970000</v>
      </c>
      <c r="E14" s="429">
        <v>7.9000000000000001E-2</v>
      </c>
      <c r="F14" s="429"/>
      <c r="G14" s="320">
        <f t="shared" si="3"/>
        <v>22944.668911335582</v>
      </c>
      <c r="H14" s="198">
        <f t="shared" si="0"/>
        <v>0.29474942447381847</v>
      </c>
      <c r="I14" s="199">
        <f t="shared" si="1"/>
        <v>9.2632472236898007</v>
      </c>
      <c r="K14" s="199"/>
      <c r="L14" s="164"/>
      <c r="M14" s="197"/>
    </row>
    <row r="15" spans="1:13" ht="14.4" x14ac:dyDescent="0.3">
      <c r="A15" s="307"/>
      <c r="B15" s="1" t="s">
        <v>545</v>
      </c>
      <c r="C15" s="427">
        <v>4900.666666666667</v>
      </c>
      <c r="D15" s="428">
        <v>110000</v>
      </c>
      <c r="E15" s="429">
        <v>0</v>
      </c>
      <c r="F15" s="429"/>
      <c r="G15" s="320">
        <f t="shared" si="3"/>
        <v>44551.515151515152</v>
      </c>
      <c r="H15" s="198">
        <f t="shared" si="0"/>
        <v>0.57231305019433909</v>
      </c>
      <c r="I15" s="199">
        <f t="shared" si="1"/>
        <v>0</v>
      </c>
      <c r="K15" s="199"/>
      <c r="L15" s="164"/>
      <c r="M15" s="197"/>
    </row>
    <row r="16" spans="1:13" ht="14.4" x14ac:dyDescent="0.3">
      <c r="A16" s="307"/>
      <c r="B16" s="1" t="s">
        <v>546</v>
      </c>
      <c r="C16" s="427">
        <v>1850606.6666666667</v>
      </c>
      <c r="D16" s="428">
        <v>26710000</v>
      </c>
      <c r="E16" s="429">
        <v>2.1999999999999999E-2</v>
      </c>
      <c r="F16" s="429"/>
      <c r="G16" s="320">
        <f t="shared" si="3"/>
        <v>69285.161612379874</v>
      </c>
      <c r="H16" s="198">
        <f t="shared" si="0"/>
        <v>0.89004385239724693</v>
      </c>
      <c r="I16" s="199">
        <f t="shared" si="1"/>
        <v>2.5796384673566535</v>
      </c>
      <c r="K16" s="199"/>
      <c r="L16" s="164"/>
      <c r="M16" s="197"/>
    </row>
    <row r="17" spans="1:13" ht="14.4" x14ac:dyDescent="0.3">
      <c r="A17" s="307"/>
      <c r="B17" s="1" t="s">
        <v>547</v>
      </c>
      <c r="C17" s="427">
        <v>640445.33333333337</v>
      </c>
      <c r="D17" s="428">
        <v>9120000</v>
      </c>
      <c r="E17" s="429">
        <v>1.2E-2</v>
      </c>
      <c r="F17" s="429"/>
      <c r="G17" s="320">
        <f t="shared" si="3"/>
        <v>70224.269005847949</v>
      </c>
      <c r="H17" s="198">
        <f t="shared" si="0"/>
        <v>0.90210771633067122</v>
      </c>
      <c r="I17" s="199">
        <f t="shared" si="1"/>
        <v>1.4070755276490838</v>
      </c>
      <c r="K17" s="199"/>
      <c r="L17" s="164"/>
      <c r="M17" s="197"/>
    </row>
    <row r="18" spans="1:13" ht="14.4" x14ac:dyDescent="0.3">
      <c r="A18" s="307"/>
      <c r="B18" s="1" t="s">
        <v>548</v>
      </c>
      <c r="C18" s="427">
        <v>251092.33333333334</v>
      </c>
      <c r="D18" s="428">
        <v>10340000</v>
      </c>
      <c r="E18" s="429">
        <v>5.7000000000000002E-2</v>
      </c>
      <c r="F18" s="429"/>
      <c r="G18" s="320">
        <f t="shared" si="3"/>
        <v>24283.591231463575</v>
      </c>
      <c r="H18" s="198">
        <f t="shared" si="0"/>
        <v>0.31194934942361385</v>
      </c>
      <c r="I18" s="199">
        <f t="shared" si="1"/>
        <v>6.6836087563331485</v>
      </c>
      <c r="K18" s="199"/>
      <c r="L18" s="164"/>
      <c r="M18" s="197"/>
    </row>
    <row r="19" spans="1:13" ht="14.4" x14ac:dyDescent="0.3">
      <c r="A19" s="307"/>
      <c r="B19" s="1" t="s">
        <v>549</v>
      </c>
      <c r="C19" s="427">
        <v>15699.333333333334</v>
      </c>
      <c r="D19" s="428">
        <v>400000</v>
      </c>
      <c r="E19" s="429">
        <v>5.0000000000000001E-3</v>
      </c>
      <c r="F19" s="429"/>
      <c r="G19" s="320">
        <f t="shared" si="3"/>
        <v>39248.333333333336</v>
      </c>
      <c r="H19" s="198">
        <f t="shared" si="0"/>
        <v>0.50418786630829626</v>
      </c>
      <c r="I19" s="199">
        <f t="shared" si="1"/>
        <v>0.58628146985378493</v>
      </c>
      <c r="K19" s="199"/>
      <c r="L19" s="164"/>
      <c r="M19" s="197"/>
    </row>
    <row r="20" spans="1:13" ht="14.4" x14ac:dyDescent="0.3">
      <c r="A20" s="307"/>
      <c r="B20" s="1" t="s">
        <v>550</v>
      </c>
      <c r="C20" s="427">
        <v>104359.66666666667</v>
      </c>
      <c r="D20" s="428">
        <v>1610000</v>
      </c>
      <c r="E20" s="429">
        <v>3.0000000000000001E-3</v>
      </c>
      <c r="F20" s="429"/>
      <c r="G20" s="320">
        <f t="shared" si="3"/>
        <v>64819.668737060048</v>
      </c>
      <c r="H20" s="198">
        <f t="shared" si="0"/>
        <v>0.83267970127008906</v>
      </c>
      <c r="I20" s="199">
        <f t="shared" si="1"/>
        <v>0.35176888191227096</v>
      </c>
      <c r="K20" s="199"/>
      <c r="L20" s="164"/>
      <c r="M20" s="197"/>
    </row>
    <row r="21" spans="1:13" ht="14.4" x14ac:dyDescent="0.3">
      <c r="A21" s="307"/>
      <c r="B21" s="1" t="s">
        <v>551</v>
      </c>
      <c r="C21" s="427">
        <v>1643578.6666666667</v>
      </c>
      <c r="D21" s="428">
        <v>173560000</v>
      </c>
      <c r="E21" s="429">
        <v>0.112</v>
      </c>
      <c r="F21" s="429"/>
      <c r="G21" s="320">
        <f t="shared" si="3"/>
        <v>9469.8010294230626</v>
      </c>
      <c r="H21" s="198">
        <f t="shared" si="0"/>
        <v>0.12164997516809004</v>
      </c>
      <c r="I21" s="199">
        <f t="shared" si="1"/>
        <v>13.132704924724782</v>
      </c>
      <c r="K21" s="199"/>
      <c r="L21" s="164"/>
      <c r="M21" s="197"/>
    </row>
    <row r="22" spans="1:13" ht="14.4" x14ac:dyDescent="0.3">
      <c r="A22" s="307"/>
      <c r="B22" s="1" t="s">
        <v>552</v>
      </c>
      <c r="C22" s="427">
        <v>6274</v>
      </c>
      <c r="D22" s="428">
        <v>280000</v>
      </c>
      <c r="E22" s="429">
        <v>1.9E-2</v>
      </c>
      <c r="F22" s="429"/>
      <c r="G22" s="320">
        <f t="shared" si="3"/>
        <v>22407.142857142859</v>
      </c>
      <c r="H22" s="198">
        <f t="shared" si="0"/>
        <v>0.28784431306317987</v>
      </c>
      <c r="I22" s="199">
        <f t="shared" si="1"/>
        <v>2.2278695854443824</v>
      </c>
      <c r="K22" s="199"/>
      <c r="L22" s="164"/>
      <c r="M22" s="197"/>
    </row>
    <row r="23" spans="1:13" ht="14.4" x14ac:dyDescent="0.3">
      <c r="A23" s="307"/>
      <c r="B23" s="1" t="s">
        <v>553</v>
      </c>
      <c r="C23" s="427">
        <v>292827.33333333331</v>
      </c>
      <c r="D23" s="428">
        <v>9060000</v>
      </c>
      <c r="E23" s="429">
        <v>6.9000000000000006E-2</v>
      </c>
      <c r="F23" s="429"/>
      <c r="G23" s="320">
        <f t="shared" si="3"/>
        <v>32320.897718910961</v>
      </c>
      <c r="H23" s="198">
        <f t="shared" si="0"/>
        <v>0.41519736187693052</v>
      </c>
      <c r="I23" s="199">
        <f t="shared" si="1"/>
        <v>8.0906842839822328</v>
      </c>
      <c r="K23" s="199"/>
      <c r="L23" s="164"/>
      <c r="M23" s="197"/>
    </row>
    <row r="24" spans="1:13" ht="14.4" x14ac:dyDescent="0.3">
      <c r="A24" s="307"/>
      <c r="B24" s="1" t="s">
        <v>554</v>
      </c>
      <c r="C24" s="427">
        <v>834990.66666666663</v>
      </c>
      <c r="D24" s="428">
        <v>11740000</v>
      </c>
      <c r="E24" s="429">
        <v>8.0000000000000002E-3</v>
      </c>
      <c r="F24" s="429"/>
      <c r="G24" s="320">
        <f t="shared" si="3"/>
        <v>71123.566155593406</v>
      </c>
      <c r="H24" s="198">
        <f t="shared" si="0"/>
        <v>0.91366017404286182</v>
      </c>
      <c r="I24" s="199">
        <f t="shared" si="1"/>
        <v>0.93805035176605589</v>
      </c>
      <c r="K24" s="199"/>
      <c r="L24" s="164"/>
      <c r="M24" s="197"/>
    </row>
    <row r="25" spans="1:13" ht="14.4" x14ac:dyDescent="0.3">
      <c r="A25" s="307"/>
      <c r="B25" s="1" t="s">
        <v>555</v>
      </c>
      <c r="C25" s="427">
        <v>6168.333333333333</v>
      </c>
      <c r="D25" s="428">
        <v>420000</v>
      </c>
      <c r="E25" s="429">
        <v>8.1000000000000003E-2</v>
      </c>
      <c r="F25" s="429"/>
      <c r="G25" s="320">
        <f t="shared" si="3"/>
        <v>14686.507936507935</v>
      </c>
      <c r="H25" s="198">
        <f t="shared" si="0"/>
        <v>0.18866429402593216</v>
      </c>
      <c r="I25" s="199">
        <f t="shared" si="1"/>
        <v>9.4977598116313153</v>
      </c>
      <c r="K25" s="199"/>
      <c r="L25" s="164"/>
      <c r="M25" s="197"/>
    </row>
    <row r="26" spans="1:13" ht="14.4" x14ac:dyDescent="0.3">
      <c r="A26" s="307"/>
      <c r="B26" s="1" t="s">
        <v>556</v>
      </c>
      <c r="C26" s="427">
        <v>63356.333333333336</v>
      </c>
      <c r="D26" s="428">
        <v>14460000</v>
      </c>
      <c r="E26" s="429">
        <v>0.24199999999999999</v>
      </c>
      <c r="F26" s="429"/>
      <c r="G26" s="320">
        <f t="shared" si="3"/>
        <v>4381.4891655140618</v>
      </c>
      <c r="H26" s="198">
        <f t="shared" si="0"/>
        <v>5.628503138851209E-2</v>
      </c>
      <c r="I26" s="199">
        <f t="shared" si="1"/>
        <v>28.376023140923188</v>
      </c>
      <c r="K26" s="199"/>
      <c r="L26" s="164"/>
      <c r="M26" s="197"/>
    </row>
    <row r="27" spans="1:13" ht="14.4" x14ac:dyDescent="0.3">
      <c r="B27" s="1" t="s">
        <v>557</v>
      </c>
      <c r="C27" s="427">
        <v>7273</v>
      </c>
      <c r="D27" s="428">
        <v>60000</v>
      </c>
      <c r="E27" s="429">
        <v>2E-3</v>
      </c>
      <c r="F27" s="429"/>
      <c r="G27" s="320">
        <f t="shared" si="3"/>
        <v>121216.66666666667</v>
      </c>
      <c r="H27" s="198">
        <f t="shared" si="0"/>
        <v>1.557160962953942</v>
      </c>
      <c r="I27" s="199">
        <f t="shared" si="1"/>
        <v>0.23451258794151397</v>
      </c>
      <c r="K27" s="199"/>
      <c r="L27" s="164"/>
      <c r="M27" s="197"/>
    </row>
    <row r="28" spans="1:13" ht="14.4" x14ac:dyDescent="0.3">
      <c r="B28" s="1" t="s">
        <v>558</v>
      </c>
      <c r="C28" s="427">
        <v>12801.666666666666</v>
      </c>
      <c r="D28" s="428">
        <v>790000</v>
      </c>
      <c r="E28" s="429">
        <v>0.15</v>
      </c>
      <c r="F28" s="429"/>
      <c r="G28" s="320">
        <f t="shared" si="3"/>
        <v>16204.64135021097</v>
      </c>
      <c r="H28" s="198">
        <f t="shared" si="0"/>
        <v>0.20816638192672446</v>
      </c>
      <c r="I28" s="199">
        <f t="shared" si="1"/>
        <v>17.588444095613546</v>
      </c>
      <c r="K28" s="199"/>
      <c r="L28" s="164"/>
      <c r="M28" s="197"/>
    </row>
    <row r="29" spans="1:13" ht="14.4" x14ac:dyDescent="0.3">
      <c r="B29" s="1" t="s">
        <v>559</v>
      </c>
      <c r="C29" s="427">
        <v>135067</v>
      </c>
      <c r="D29" s="428">
        <v>12410000</v>
      </c>
      <c r="E29" s="429">
        <v>0.13500000000000001</v>
      </c>
      <c r="F29" s="429"/>
      <c r="G29" s="320">
        <f t="shared" si="3"/>
        <v>10883.722804190169</v>
      </c>
      <c r="H29" s="198">
        <f t="shared" si="0"/>
        <v>0.13981335032830916</v>
      </c>
      <c r="I29" s="199">
        <f t="shared" si="1"/>
        <v>15.829599686052193</v>
      </c>
      <c r="K29" s="199"/>
      <c r="L29" s="164"/>
      <c r="M29" s="197"/>
    </row>
    <row r="30" spans="1:13" ht="14.4" x14ac:dyDescent="0.3">
      <c r="B30" s="1" t="s">
        <v>560</v>
      </c>
      <c r="C30" s="427">
        <v>70939.333333333328</v>
      </c>
      <c r="D30" s="428">
        <v>3160000</v>
      </c>
      <c r="E30" s="429">
        <v>4.2999999999999997E-2</v>
      </c>
      <c r="F30" s="429"/>
      <c r="G30" s="320">
        <f t="shared" si="3"/>
        <v>22449.156118143459</v>
      </c>
      <c r="H30" s="198">
        <f t="shared" si="0"/>
        <v>0.28838401945633146</v>
      </c>
      <c r="I30" s="199">
        <f t="shared" si="1"/>
        <v>5.0420206407425496</v>
      </c>
    </row>
    <row r="31" spans="1:13" ht="14.4" x14ac:dyDescent="0.3">
      <c r="B31" s="1" t="s">
        <v>561</v>
      </c>
      <c r="C31" s="427">
        <v>50097.666666666664</v>
      </c>
      <c r="D31" s="428">
        <v>2520000</v>
      </c>
      <c r="E31" s="429">
        <v>1.7000000000000001E-2</v>
      </c>
      <c r="F31" s="429"/>
      <c r="G31" s="320">
        <f t="shared" si="3"/>
        <v>19880.026455026451</v>
      </c>
      <c r="H31" s="198">
        <f t="shared" si="0"/>
        <v>0.25538073261316235</v>
      </c>
      <c r="I31" s="199">
        <f t="shared" si="1"/>
        <v>1.9933569975028689</v>
      </c>
    </row>
    <row r="32" spans="1:13" ht="14.4" x14ac:dyDescent="0.3">
      <c r="B32" s="1" t="s">
        <v>562</v>
      </c>
      <c r="C32" s="427">
        <v>4619257.666666667</v>
      </c>
      <c r="D32" s="428">
        <v>212000000</v>
      </c>
      <c r="E32" s="429">
        <v>5.6000000000000001E-2</v>
      </c>
      <c r="F32" s="429"/>
      <c r="G32" s="320">
        <f t="shared" si="3"/>
        <v>21788.951257861634</v>
      </c>
      <c r="H32" s="198">
        <f t="shared" si="0"/>
        <v>0.27990296429903749</v>
      </c>
      <c r="I32" s="199">
        <f t="shared" si="1"/>
        <v>6.5663524623623912</v>
      </c>
    </row>
    <row r="33" spans="2:9" ht="14.4" x14ac:dyDescent="0.3">
      <c r="B33" s="1" t="s">
        <v>563</v>
      </c>
      <c r="C33" s="427">
        <v>40707</v>
      </c>
      <c r="D33" s="428">
        <v>460000</v>
      </c>
      <c r="E33" s="429">
        <v>1.2E-2</v>
      </c>
      <c r="F33" s="429"/>
      <c r="G33" s="320">
        <f t="shared" si="3"/>
        <v>88493.478260869568</v>
      </c>
      <c r="H33" s="198">
        <f t="shared" si="0"/>
        <v>1.1367957362065673</v>
      </c>
      <c r="I33" s="199">
        <f t="shared" si="1"/>
        <v>1.4070755276490838</v>
      </c>
    </row>
    <row r="34" spans="2:9" ht="14.4" x14ac:dyDescent="0.3">
      <c r="B34" s="1" t="s">
        <v>564</v>
      </c>
      <c r="C34" s="427">
        <v>249706</v>
      </c>
      <c r="D34" s="428">
        <v>6760000</v>
      </c>
      <c r="E34" s="429">
        <v>2.1000000000000001E-2</v>
      </c>
      <c r="F34" s="429"/>
      <c r="G34" s="320">
        <f t="shared" si="3"/>
        <v>36938.757396449699</v>
      </c>
      <c r="H34" s="198">
        <f t="shared" si="0"/>
        <v>0.47451883160548053</v>
      </c>
      <c r="I34" s="199">
        <f t="shared" si="1"/>
        <v>2.4623821733858966</v>
      </c>
    </row>
    <row r="35" spans="2:9" ht="14.4" x14ac:dyDescent="0.3">
      <c r="B35" s="1" t="s">
        <v>565</v>
      </c>
      <c r="C35" s="427">
        <v>67007.666666666672</v>
      </c>
      <c r="D35" s="428">
        <v>23550000</v>
      </c>
      <c r="E35" s="429">
        <v>0.186</v>
      </c>
      <c r="F35" s="429"/>
      <c r="G35" s="320">
        <f t="shared" si="3"/>
        <v>2845.3361641896677</v>
      </c>
      <c r="H35" s="198">
        <f t="shared" si="0"/>
        <v>3.6551462131367458E-2</v>
      </c>
      <c r="I35" s="199">
        <f t="shared" si="1"/>
        <v>21.809670678560799</v>
      </c>
    </row>
    <row r="36" spans="2:9" ht="14.4" x14ac:dyDescent="0.3">
      <c r="B36" s="1" t="s">
        <v>566</v>
      </c>
      <c r="C36" s="427">
        <v>13019</v>
      </c>
      <c r="D36" s="428">
        <v>14050000</v>
      </c>
      <c r="E36" s="429">
        <v>0.253</v>
      </c>
      <c r="F36" s="429"/>
      <c r="G36" s="320">
        <f t="shared" si="3"/>
        <v>926.61921708185048</v>
      </c>
      <c r="H36" s="198">
        <f t="shared" si="0"/>
        <v>1.1903439618007442E-2</v>
      </c>
      <c r="I36" s="199">
        <f t="shared" si="1"/>
        <v>29.665842374601517</v>
      </c>
    </row>
    <row r="37" spans="2:9" ht="14.4" x14ac:dyDescent="0.3">
      <c r="B37" s="1" t="s">
        <v>567</v>
      </c>
      <c r="C37" s="427">
        <v>138101</v>
      </c>
      <c r="D37" s="430">
        <v>17640000</v>
      </c>
      <c r="E37" s="429">
        <v>0.16600000000000001</v>
      </c>
      <c r="F37" s="429"/>
      <c r="G37" s="320">
        <f t="shared" si="3"/>
        <v>7828.8548752834458</v>
      </c>
      <c r="H37" s="198">
        <f t="shared" si="0"/>
        <v>0.10057022298712802</v>
      </c>
      <c r="I37" s="199">
        <f t="shared" si="1"/>
        <v>19.46454479914566</v>
      </c>
    </row>
    <row r="38" spans="2:9" ht="14.4" x14ac:dyDescent="0.3">
      <c r="B38" s="1" t="s">
        <v>568</v>
      </c>
      <c r="C38" s="427">
        <v>159694.33333333334</v>
      </c>
      <c r="D38" s="430">
        <v>29120000</v>
      </c>
      <c r="E38" s="429">
        <v>0.17399999999999999</v>
      </c>
      <c r="F38" s="429"/>
      <c r="G38" s="320">
        <f t="shared" si="3"/>
        <v>5484.0086996337004</v>
      </c>
      <c r="H38" s="198">
        <f t="shared" si="0"/>
        <v>7.0448103403569981E-2</v>
      </c>
      <c r="I38" s="199">
        <f t="shared" si="1"/>
        <v>20.402595150911715</v>
      </c>
    </row>
    <row r="39" spans="2:9" ht="14.4" x14ac:dyDescent="0.3">
      <c r="B39" s="1" t="s">
        <v>569</v>
      </c>
      <c r="C39" s="427">
        <v>2591330</v>
      </c>
      <c r="D39" s="430">
        <v>39740000</v>
      </c>
      <c r="E39" s="429">
        <v>1.6E-2</v>
      </c>
      <c r="F39" s="429"/>
      <c r="G39" s="320">
        <f t="shared" si="3"/>
        <v>65207.09612481128</v>
      </c>
      <c r="H39" s="198">
        <f t="shared" si="0"/>
        <v>0.8376566307697626</v>
      </c>
      <c r="I39" s="199">
        <f t="shared" si="1"/>
        <v>1.8761007035321118</v>
      </c>
    </row>
    <row r="40" spans="2:9" ht="14.4" x14ac:dyDescent="0.3">
      <c r="B40" s="1" t="s">
        <v>570</v>
      </c>
      <c r="C40" s="427">
        <v>5803.333333333333</v>
      </c>
      <c r="D40" s="428">
        <v>520000</v>
      </c>
      <c r="E40" s="429">
        <v>4.7E-2</v>
      </c>
      <c r="F40" s="429"/>
      <c r="G40" s="320">
        <f t="shared" si="3"/>
        <v>11160.256410256408</v>
      </c>
      <c r="H40" s="198">
        <f t="shared" si="0"/>
        <v>0.14336572763872768</v>
      </c>
      <c r="I40" s="199">
        <f t="shared" si="1"/>
        <v>5.511045816625578</v>
      </c>
    </row>
    <row r="41" spans="2:9" ht="14.4" x14ac:dyDescent="0.3">
      <c r="B41" s="1" t="s">
        <v>571</v>
      </c>
      <c r="C41" s="427">
        <v>6018.5</v>
      </c>
      <c r="D41" s="428">
        <v>70000</v>
      </c>
      <c r="E41" s="429">
        <v>5.0000000000000001E-3</v>
      </c>
      <c r="F41" s="429"/>
      <c r="G41" s="320">
        <f t="shared" si="3"/>
        <v>85978.571428571435</v>
      </c>
      <c r="H41" s="198">
        <f t="shared" si="0"/>
        <v>1.1044890010651884</v>
      </c>
      <c r="I41" s="199">
        <f t="shared" si="1"/>
        <v>0.58628146985378493</v>
      </c>
    </row>
    <row r="42" spans="2:9" ht="14.4" x14ac:dyDescent="0.3">
      <c r="B42" s="1" t="s">
        <v>572</v>
      </c>
      <c r="C42" s="427">
        <v>6664.666666666667</v>
      </c>
      <c r="D42" s="430">
        <v>5330000</v>
      </c>
      <c r="E42" s="429">
        <v>0.32500000000000001</v>
      </c>
      <c r="F42" s="429"/>
      <c r="G42" s="320">
        <f t="shared" si="3"/>
        <v>1250.4065040650407</v>
      </c>
      <c r="H42" s="198">
        <f t="shared" si="0"/>
        <v>1.6062842260034026E-2</v>
      </c>
      <c r="I42" s="199">
        <f t="shared" si="1"/>
        <v>38.108295540496023</v>
      </c>
    </row>
    <row r="43" spans="2:9" ht="14.4" x14ac:dyDescent="0.3">
      <c r="B43" s="1" t="s">
        <v>573</v>
      </c>
      <c r="C43" s="427">
        <v>56557.666666666664</v>
      </c>
      <c r="D43" s="430">
        <v>20300000</v>
      </c>
      <c r="E43" s="429">
        <v>0.32200000000000001</v>
      </c>
      <c r="F43" s="429"/>
      <c r="G43" s="320">
        <f t="shared" si="3"/>
        <v>2786.0919540229884</v>
      </c>
      <c r="H43" s="198">
        <f t="shared" si="0"/>
        <v>3.5790405307339478E-2</v>
      </c>
      <c r="I43" s="199">
        <f t="shared" si="1"/>
        <v>37.756526658583752</v>
      </c>
    </row>
    <row r="44" spans="2:9" ht="14.4" x14ac:dyDescent="0.3">
      <c r="B44" s="1" t="s">
        <v>574</v>
      </c>
      <c r="C44" s="427">
        <v>663782</v>
      </c>
      <c r="D44" s="430">
        <v>19760000</v>
      </c>
      <c r="E44" s="429">
        <v>3.9E-2</v>
      </c>
      <c r="F44" s="429"/>
      <c r="G44" s="320">
        <f t="shared" si="3"/>
        <v>33592.206477732791</v>
      </c>
      <c r="H44" s="198">
        <f t="shared" si="0"/>
        <v>0.43152871651269664</v>
      </c>
      <c r="I44" s="199">
        <f t="shared" si="1"/>
        <v>4.5729954648595221</v>
      </c>
    </row>
    <row r="45" spans="2:9" ht="14.4" x14ac:dyDescent="0.3">
      <c r="B45" s="1" t="s">
        <v>575</v>
      </c>
      <c r="C45" s="427">
        <v>37501511</v>
      </c>
      <c r="D45" s="430">
        <v>1419320000</v>
      </c>
      <c r="E45" s="429">
        <v>6.8000000000000005E-2</v>
      </c>
      <c r="F45" s="429"/>
      <c r="G45" s="320">
        <f t="shared" si="3"/>
        <v>26422.167657751601</v>
      </c>
      <c r="H45" s="198">
        <f t="shared" si="0"/>
        <v>0.33942170796047011</v>
      </c>
      <c r="I45" s="199">
        <f t="shared" si="1"/>
        <v>7.9734279900114755</v>
      </c>
    </row>
    <row r="46" spans="2:9" ht="14.4" x14ac:dyDescent="0.3">
      <c r="B46" s="1" t="s">
        <v>576</v>
      </c>
      <c r="C46" s="427">
        <v>1102052.6666666667</v>
      </c>
      <c r="D46" s="430">
        <v>52890000</v>
      </c>
      <c r="E46" s="429">
        <v>9.2999999999999999E-2</v>
      </c>
      <c r="F46" s="429"/>
      <c r="G46" s="320">
        <f t="shared" si="3"/>
        <v>20836.692506459949</v>
      </c>
      <c r="H46" s="198">
        <f t="shared" si="0"/>
        <v>0.26767015675623013</v>
      </c>
      <c r="I46" s="199">
        <f t="shared" si="1"/>
        <v>10.9048353392804</v>
      </c>
    </row>
    <row r="47" spans="2:9" ht="14.4" x14ac:dyDescent="0.3">
      <c r="B47" s="1" t="s">
        <v>577</v>
      </c>
      <c r="C47" s="427">
        <v>3420.3333333333335</v>
      </c>
      <c r="D47" s="430">
        <v>870000</v>
      </c>
      <c r="E47" s="429">
        <v>0.36599999999999999</v>
      </c>
      <c r="F47" s="429"/>
      <c r="G47" s="320">
        <f t="shared" si="3"/>
        <v>3931.4176245210733</v>
      </c>
      <c r="H47" s="198">
        <f t="shared" si="0"/>
        <v>5.0503369068939923E-2</v>
      </c>
      <c r="I47" s="199">
        <f t="shared" si="1"/>
        <v>42.915803593297056</v>
      </c>
    </row>
    <row r="48" spans="2:9" ht="14.4" x14ac:dyDescent="0.3">
      <c r="B48" s="1" t="s">
        <v>578</v>
      </c>
      <c r="C48" s="427">
        <v>35504</v>
      </c>
      <c r="D48" s="430">
        <v>6330000</v>
      </c>
      <c r="E48" s="429">
        <v>9.4E-2</v>
      </c>
      <c r="F48" s="429"/>
      <c r="G48" s="320">
        <f t="shared" si="3"/>
        <v>5608.8467614533965</v>
      </c>
      <c r="H48" s="198">
        <f t="shared" si="0"/>
        <v>7.2051785157095039E-2</v>
      </c>
      <c r="I48" s="199">
        <f t="shared" si="1"/>
        <v>11.022091633251156</v>
      </c>
    </row>
    <row r="49" spans="2:9" ht="14.4" x14ac:dyDescent="0.3">
      <c r="B49" s="1" t="s">
        <v>579</v>
      </c>
      <c r="C49" s="427">
        <v>153875</v>
      </c>
      <c r="D49" s="430">
        <v>5130000</v>
      </c>
      <c r="E49" s="429">
        <v>3.5999999999999997E-2</v>
      </c>
      <c r="F49" s="429"/>
      <c r="G49" s="320">
        <f t="shared" si="3"/>
        <v>29995.126705653023</v>
      </c>
      <c r="H49" s="198">
        <f t="shared" si="0"/>
        <v>0.38532028366478893</v>
      </c>
      <c r="I49" s="199">
        <f t="shared" si="1"/>
        <v>4.2212265829472511</v>
      </c>
    </row>
    <row r="50" spans="2:9" ht="14.4" x14ac:dyDescent="0.3">
      <c r="B50" s="1" t="s">
        <v>580</v>
      </c>
      <c r="C50" s="427">
        <v>183633</v>
      </c>
      <c r="D50" s="430">
        <v>3880000</v>
      </c>
      <c r="E50" s="429">
        <v>3.4000000000000002E-2</v>
      </c>
      <c r="F50" s="429"/>
      <c r="G50" s="320">
        <f t="shared" si="3"/>
        <v>47328.092783505155</v>
      </c>
      <c r="H50" s="198">
        <f t="shared" si="0"/>
        <v>0.60798123360541512</v>
      </c>
      <c r="I50" s="199">
        <f t="shared" si="1"/>
        <v>3.9867139950057378</v>
      </c>
    </row>
    <row r="51" spans="2:9" ht="14.4" x14ac:dyDescent="0.3">
      <c r="B51" s="1" t="s">
        <v>581</v>
      </c>
      <c r="C51" s="427">
        <v>81165</v>
      </c>
      <c r="D51" s="430">
        <v>10980000</v>
      </c>
      <c r="E51" s="429">
        <v>1.2999999999999999E-2</v>
      </c>
      <c r="F51" s="429"/>
      <c r="G51" s="320">
        <f t="shared" si="3"/>
        <v>7392.0765027322404</v>
      </c>
      <c r="H51" s="198">
        <f t="shared" si="0"/>
        <v>9.4959325988371326E-2</v>
      </c>
      <c r="I51" s="199">
        <f t="shared" si="1"/>
        <v>1.5243318216198407</v>
      </c>
    </row>
    <row r="52" spans="2:9" ht="14.4" x14ac:dyDescent="0.3">
      <c r="B52" s="1" t="s">
        <v>582</v>
      </c>
      <c r="C52" s="427">
        <v>4548.5</v>
      </c>
      <c r="D52" s="430">
        <v>190000</v>
      </c>
      <c r="E52" s="429">
        <v>3.0000000000000001E-3</v>
      </c>
      <c r="F52" s="429"/>
      <c r="G52" s="320">
        <f t="shared" si="3"/>
        <v>23939.473684210527</v>
      </c>
      <c r="H52" s="198">
        <f t="shared" si="0"/>
        <v>0.30752878230206915</v>
      </c>
      <c r="I52" s="199">
        <f t="shared" si="1"/>
        <v>0.35176888191227096</v>
      </c>
    </row>
    <row r="53" spans="2:9" ht="14.4" x14ac:dyDescent="0.3">
      <c r="B53" s="1" t="s">
        <v>583</v>
      </c>
      <c r="C53" s="427">
        <v>56305</v>
      </c>
      <c r="D53" s="430">
        <v>1360000</v>
      </c>
      <c r="E53" s="429">
        <v>1.2E-2</v>
      </c>
      <c r="F53" s="429"/>
      <c r="G53" s="320">
        <f t="shared" si="3"/>
        <v>41400.73529411765</v>
      </c>
      <c r="H53" s="198">
        <f t="shared" si="0"/>
        <v>0.53183782899152621</v>
      </c>
      <c r="I53" s="199">
        <f t="shared" si="1"/>
        <v>1.4070755276490838</v>
      </c>
    </row>
    <row r="54" spans="2:9" ht="14.4" x14ac:dyDescent="0.3">
      <c r="B54" s="1" t="s">
        <v>584</v>
      </c>
      <c r="C54" s="427">
        <v>595806</v>
      </c>
      <c r="D54" s="430">
        <v>10740000</v>
      </c>
      <c r="E54" s="429">
        <v>1.4999999999999999E-2</v>
      </c>
      <c r="F54" s="429"/>
      <c r="G54" s="320">
        <f t="shared" si="3"/>
        <v>55475.418994413412</v>
      </c>
      <c r="H54" s="198">
        <f t="shared" si="0"/>
        <v>0.71264257001194165</v>
      </c>
      <c r="I54" s="199">
        <f t="shared" si="1"/>
        <v>1.7588444095613547</v>
      </c>
    </row>
    <row r="55" spans="2:9" ht="14.4" x14ac:dyDescent="0.3">
      <c r="B55" s="1" t="s">
        <v>585</v>
      </c>
      <c r="C55" s="427">
        <v>483188.66666666669</v>
      </c>
      <c r="D55" s="428">
        <v>5980000</v>
      </c>
      <c r="E55" s="429">
        <v>7.0000000000000001E-3</v>
      </c>
      <c r="F55" s="429"/>
      <c r="G55" s="320">
        <f t="shared" si="3"/>
        <v>80800.780379041244</v>
      </c>
      <c r="H55" s="198">
        <f t="shared" si="0"/>
        <v>1.0379745990578126</v>
      </c>
      <c r="I55" s="199">
        <f t="shared" si="1"/>
        <v>0.8207940577952989</v>
      </c>
    </row>
    <row r="56" spans="2:9" ht="14.4" x14ac:dyDescent="0.3">
      <c r="B56" s="1" t="s">
        <v>586</v>
      </c>
      <c r="C56" s="427">
        <v>8708</v>
      </c>
      <c r="D56" s="428">
        <v>1170000</v>
      </c>
      <c r="E56" s="429">
        <v>2.5999999999999999E-2</v>
      </c>
      <c r="F56" s="429"/>
      <c r="G56" s="320">
        <f t="shared" si="3"/>
        <v>7442.735042735043</v>
      </c>
      <c r="H56" s="198">
        <f t="shared" si="0"/>
        <v>9.5610090467397352E-2</v>
      </c>
      <c r="I56" s="199">
        <f t="shared" si="1"/>
        <v>3.0486636432396814</v>
      </c>
    </row>
    <row r="57" spans="2:9" ht="14.4" x14ac:dyDescent="0.3">
      <c r="B57" s="1" t="s">
        <v>587</v>
      </c>
      <c r="C57" s="427">
        <v>1374.6666666666667</v>
      </c>
      <c r="D57" s="428">
        <v>70000</v>
      </c>
      <c r="E57" s="429">
        <v>0.122</v>
      </c>
      <c r="F57" s="429"/>
      <c r="G57" s="320">
        <f t="shared" si="3"/>
        <v>19638.09523809524</v>
      </c>
      <c r="H57" s="198">
        <f t="shared" si="0"/>
        <v>0.25227286092286766</v>
      </c>
      <c r="I57" s="199">
        <f t="shared" si="1"/>
        <v>14.305267864432352</v>
      </c>
    </row>
    <row r="58" spans="2:9" ht="14.4" x14ac:dyDescent="0.3">
      <c r="B58" s="1" t="s">
        <v>588</v>
      </c>
      <c r="C58" s="427">
        <v>309231.33333333331</v>
      </c>
      <c r="D58" s="428">
        <v>11430000</v>
      </c>
      <c r="E58" s="429">
        <v>4.4999999999999998E-2</v>
      </c>
      <c r="F58" s="429"/>
      <c r="G58" s="320">
        <f t="shared" si="3"/>
        <v>27054.359871682704</v>
      </c>
      <c r="H58" s="198">
        <f t="shared" si="0"/>
        <v>0.3475429099674846</v>
      </c>
      <c r="I58" s="199">
        <f t="shared" si="1"/>
        <v>5.2765332286840643</v>
      </c>
    </row>
    <row r="59" spans="2:9" ht="14.4" x14ac:dyDescent="0.3">
      <c r="B59" s="1" t="s">
        <v>589</v>
      </c>
      <c r="C59" s="427">
        <v>183986.66666666666</v>
      </c>
      <c r="D59" s="430">
        <v>109280000</v>
      </c>
      <c r="E59" s="429">
        <v>0.17100000000000001</v>
      </c>
      <c r="F59" s="429"/>
      <c r="G59" s="320">
        <f t="shared" si="3"/>
        <v>1683.6261591020009</v>
      </c>
      <c r="H59" s="198">
        <f t="shared" si="0"/>
        <v>2.1628023631198007E-2</v>
      </c>
      <c r="I59" s="199">
        <f t="shared" si="1"/>
        <v>20.050826268999444</v>
      </c>
    </row>
    <row r="60" spans="2:9" ht="14.4" x14ac:dyDescent="0.3">
      <c r="B60" s="1" t="s">
        <v>590</v>
      </c>
      <c r="C60" s="427">
        <v>280040.33333333331</v>
      </c>
      <c r="D60" s="430">
        <v>18140000</v>
      </c>
      <c r="E60" s="429">
        <v>9.5000000000000001E-2</v>
      </c>
      <c r="F60" s="429"/>
      <c r="G60" s="320">
        <f t="shared" si="3"/>
        <v>15437.725101065784</v>
      </c>
      <c r="H60" s="198">
        <f t="shared" si="0"/>
        <v>0.19831450200077413</v>
      </c>
      <c r="I60" s="199">
        <f t="shared" si="1"/>
        <v>11.139347927221912</v>
      </c>
    </row>
    <row r="61" spans="2:9" ht="14.4" x14ac:dyDescent="0.3">
      <c r="B61" s="1" t="s">
        <v>591</v>
      </c>
      <c r="C61" s="427">
        <v>2184909.3333333335</v>
      </c>
      <c r="D61" s="430">
        <v>116540000</v>
      </c>
      <c r="E61" s="429">
        <v>0.13700000000000001</v>
      </c>
      <c r="F61" s="429"/>
      <c r="G61" s="320">
        <f t="shared" si="3"/>
        <v>18748.149419369605</v>
      </c>
      <c r="H61" s="198">
        <f t="shared" si="0"/>
        <v>0.24084053130870312</v>
      </c>
      <c r="I61" s="199">
        <f t="shared" si="1"/>
        <v>16.064112273993707</v>
      </c>
    </row>
    <row r="62" spans="2:9" ht="14.4" x14ac:dyDescent="0.3">
      <c r="B62" s="1" t="s">
        <v>592</v>
      </c>
      <c r="C62" s="427">
        <v>82104.333333333328</v>
      </c>
      <c r="D62" s="430">
        <v>6340000</v>
      </c>
      <c r="E62" s="429">
        <v>4.3999999999999997E-2</v>
      </c>
      <c r="F62" s="429"/>
      <c r="G62" s="320">
        <f t="shared" si="3"/>
        <v>12950.210304942166</v>
      </c>
      <c r="H62" s="198">
        <f t="shared" si="0"/>
        <v>0.16635964759163871</v>
      </c>
      <c r="I62" s="199">
        <f t="shared" si="1"/>
        <v>5.159276934713307</v>
      </c>
    </row>
    <row r="63" spans="2:9" ht="14.4" x14ac:dyDescent="0.3">
      <c r="B63" s="1" t="s">
        <v>593</v>
      </c>
      <c r="C63" s="427">
        <v>31832</v>
      </c>
      <c r="D63" s="430">
        <v>1890000</v>
      </c>
      <c r="E63" s="429">
        <v>3.1E-2</v>
      </c>
      <c r="F63" s="429"/>
      <c r="G63" s="320">
        <f t="shared" si="3"/>
        <v>16842.328042328045</v>
      </c>
      <c r="H63" s="198">
        <f t="shared" si="0"/>
        <v>0.21635816652917134</v>
      </c>
      <c r="I63" s="199">
        <f t="shared" si="1"/>
        <v>3.6349451130934662</v>
      </c>
    </row>
    <row r="64" spans="2:9" ht="14.4" x14ac:dyDescent="0.3">
      <c r="B64" s="1" t="s">
        <v>594</v>
      </c>
      <c r="C64" s="427">
        <v>4469.5</v>
      </c>
      <c r="D64" s="430">
        <v>3540000</v>
      </c>
      <c r="E64" s="429">
        <v>0.14099999999999999</v>
      </c>
      <c r="F64" s="429"/>
      <c r="G64" s="320">
        <f t="shared" si="3"/>
        <v>1262.5706214689267</v>
      </c>
      <c r="H64" s="198">
        <f t="shared" si="0"/>
        <v>1.6219103682584168E-2</v>
      </c>
      <c r="I64" s="199">
        <f t="shared" si="1"/>
        <v>16.533137449876733</v>
      </c>
    </row>
    <row r="65" spans="2:9" ht="14.4" x14ac:dyDescent="0.3">
      <c r="B65" s="1" t="s">
        <v>595</v>
      </c>
      <c r="C65" s="427">
        <v>64307</v>
      </c>
      <c r="D65" s="430">
        <v>1360000</v>
      </c>
      <c r="E65" s="429">
        <v>1.9E-2</v>
      </c>
      <c r="F65" s="429"/>
      <c r="G65" s="320">
        <f t="shared" si="3"/>
        <v>47284.558823529405</v>
      </c>
      <c r="H65" s="198">
        <f t="shared" si="0"/>
        <v>0.6074219921669135</v>
      </c>
      <c r="I65" s="199">
        <f t="shared" si="1"/>
        <v>2.2278695854443824</v>
      </c>
    </row>
    <row r="66" spans="2:9" ht="14.4" x14ac:dyDescent="0.3">
      <c r="B66" s="1" t="s">
        <v>596</v>
      </c>
      <c r="C66" s="427">
        <v>14617.666666666666</v>
      </c>
      <c r="D66" s="430">
        <v>1240000</v>
      </c>
      <c r="E66" s="429">
        <v>6.8000000000000005E-2</v>
      </c>
      <c r="F66" s="429"/>
      <c r="G66" s="320">
        <f t="shared" si="3"/>
        <v>11788.440860215052</v>
      </c>
      <c r="H66" s="198">
        <f t="shared" si="0"/>
        <v>0.1514354455241419</v>
      </c>
      <c r="I66" s="199">
        <f t="shared" si="1"/>
        <v>7.9734279900114755</v>
      </c>
    </row>
    <row r="67" spans="2:9" ht="14.4" x14ac:dyDescent="0.3">
      <c r="B67" s="1" t="s">
        <v>597</v>
      </c>
      <c r="C67" s="427">
        <v>432753.33333333331</v>
      </c>
      <c r="D67" s="430">
        <v>132060000</v>
      </c>
      <c r="E67" s="429">
        <v>0.34899999999999998</v>
      </c>
      <c r="F67" s="429"/>
      <c r="G67" s="320">
        <f t="shared" si="3"/>
        <v>3276.9448230602247</v>
      </c>
      <c r="H67" s="198">
        <f t="shared" si="0"/>
        <v>4.2095948490774603E-2</v>
      </c>
      <c r="I67" s="199">
        <f t="shared" si="1"/>
        <v>40.922446595794185</v>
      </c>
    </row>
    <row r="68" spans="2:9" ht="14.4" x14ac:dyDescent="0.3">
      <c r="B68" s="1" t="s">
        <v>1098</v>
      </c>
      <c r="C68" s="427">
        <v>19990000</v>
      </c>
      <c r="D68" s="430">
        <v>450380320</v>
      </c>
      <c r="E68" s="429">
        <v>1.2999999999999999E-2</v>
      </c>
      <c r="F68" s="429"/>
      <c r="G68" s="320">
        <f t="shared" si="3"/>
        <v>44384.710237783038</v>
      </c>
      <c r="H68" s="198">
        <f t="shared" si="0"/>
        <v>0.5701702582232745</v>
      </c>
      <c r="I68" s="199">
        <f t="shared" si="1"/>
        <v>1.5243318216198407</v>
      </c>
    </row>
    <row r="69" spans="2:9" ht="14.4" x14ac:dyDescent="0.3">
      <c r="B69" s="1" t="s">
        <v>598</v>
      </c>
      <c r="C69" s="427">
        <v>4044.5</v>
      </c>
      <c r="D69" s="430">
        <v>60000</v>
      </c>
      <c r="E69" s="429">
        <v>0.182</v>
      </c>
      <c r="F69" s="429"/>
      <c r="G69" s="320">
        <f t="shared" si="3"/>
        <v>67408.333333333328</v>
      </c>
      <c r="H69" s="198">
        <f t="shared" si="0"/>
        <v>0.86593393574415212</v>
      </c>
      <c r="I69" s="199">
        <f t="shared" si="1"/>
        <v>21.34064550267777</v>
      </c>
    </row>
    <row r="70" spans="2:9" ht="14.4" x14ac:dyDescent="0.3">
      <c r="B70" s="1" t="s">
        <v>599</v>
      </c>
      <c r="C70" s="427">
        <v>14549.333333333334</v>
      </c>
      <c r="D70" s="430">
        <v>930000</v>
      </c>
      <c r="E70" s="429">
        <v>8.4000000000000005E-2</v>
      </c>
      <c r="F70" s="429"/>
      <c r="G70" s="320">
        <f t="shared" si="3"/>
        <v>15644.444444444443</v>
      </c>
      <c r="H70" s="198">
        <f t="shared" si="0"/>
        <v>0.20097003857547552</v>
      </c>
      <c r="I70" s="199">
        <f t="shared" si="1"/>
        <v>9.8495286935435864</v>
      </c>
    </row>
    <row r="71" spans="2:9" ht="14.4" x14ac:dyDescent="0.3">
      <c r="B71" s="1" t="s">
        <v>600</v>
      </c>
      <c r="C71" s="427">
        <v>349347.66666666669</v>
      </c>
      <c r="D71" s="430">
        <v>5620000</v>
      </c>
      <c r="E71" s="429">
        <v>2.5000000000000001E-2</v>
      </c>
      <c r="F71" s="429"/>
      <c r="G71" s="320">
        <f t="shared" si="3"/>
        <v>62161.506524317912</v>
      </c>
      <c r="H71" s="198">
        <f t="shared" ref="H71:H134" si="4">G71/G$228</f>
        <v>0.79853269372810087</v>
      </c>
      <c r="I71" s="199">
        <f t="shared" ref="I71:I134" si="5">IFERROR(E71/G$229,"-")</f>
        <v>2.9314073492689245</v>
      </c>
    </row>
    <row r="72" spans="2:9" ht="14.4" x14ac:dyDescent="0.3">
      <c r="B72" s="1" t="s">
        <v>601</v>
      </c>
      <c r="C72" s="427">
        <v>4145781</v>
      </c>
      <c r="D72" s="430">
        <v>66550000</v>
      </c>
      <c r="E72" s="429">
        <v>1.4E-2</v>
      </c>
      <c r="F72" s="429"/>
      <c r="G72" s="320">
        <f t="shared" si="3"/>
        <v>62295.73253193088</v>
      </c>
      <c r="H72" s="198">
        <f t="shared" si="4"/>
        <v>0.80025697393655471</v>
      </c>
      <c r="I72" s="199">
        <f t="shared" si="5"/>
        <v>1.6415881155905978</v>
      </c>
    </row>
    <row r="73" spans="2:9" ht="14.4" x14ac:dyDescent="0.3">
      <c r="B73" s="1" t="s">
        <v>1093</v>
      </c>
      <c r="C73" s="427"/>
      <c r="D73" s="430">
        <v>310000</v>
      </c>
      <c r="E73" s="429"/>
      <c r="F73" s="429"/>
      <c r="G73" s="320">
        <f t="shared" si="3"/>
        <v>0</v>
      </c>
      <c r="H73" s="198">
        <f t="shared" si="4"/>
        <v>0</v>
      </c>
      <c r="I73" s="199">
        <f t="shared" si="5"/>
        <v>0</v>
      </c>
    </row>
    <row r="74" spans="2:9" ht="14.4" x14ac:dyDescent="0.3">
      <c r="B74" s="1" t="s">
        <v>1091</v>
      </c>
      <c r="C74" s="427"/>
      <c r="D74" s="430">
        <v>280000</v>
      </c>
      <c r="E74" s="429">
        <v>2.1999999999999999E-2</v>
      </c>
      <c r="F74" s="429"/>
      <c r="G74" s="320">
        <f t="shared" si="3"/>
        <v>0</v>
      </c>
      <c r="H74" s="198">
        <f t="shared" si="4"/>
        <v>0</v>
      </c>
      <c r="I74" s="199">
        <f t="shared" si="5"/>
        <v>2.5796384673566535</v>
      </c>
    </row>
    <row r="75" spans="2:9" ht="14.4" x14ac:dyDescent="0.3">
      <c r="B75" s="1" t="s">
        <v>602</v>
      </c>
      <c r="C75" s="427">
        <v>53367.333333333336</v>
      </c>
      <c r="D75" s="430">
        <v>2540000</v>
      </c>
      <c r="E75" s="429">
        <v>6.2E-2</v>
      </c>
      <c r="F75" s="429"/>
      <c r="G75" s="320">
        <f t="shared" si="3"/>
        <v>21010.761154855645</v>
      </c>
      <c r="H75" s="198">
        <f t="shared" si="4"/>
        <v>0.2699062593616689</v>
      </c>
      <c r="I75" s="199">
        <f t="shared" si="5"/>
        <v>7.2698902261869325</v>
      </c>
    </row>
    <row r="76" spans="2:9" ht="14.4" x14ac:dyDescent="0.3">
      <c r="B76" s="1" t="s">
        <v>603</v>
      </c>
      <c r="C76" s="427">
        <v>9406.3333333333339</v>
      </c>
      <c r="D76" s="430">
        <v>2760000</v>
      </c>
      <c r="E76" s="429">
        <v>0.24099999999999999</v>
      </c>
      <c r="F76" s="429"/>
      <c r="G76" s="320">
        <f t="shared" si="3"/>
        <v>3408.0917874396137</v>
      </c>
      <c r="H76" s="198">
        <f t="shared" si="4"/>
        <v>4.3780675013597337E-2</v>
      </c>
      <c r="I76" s="199">
        <f t="shared" si="5"/>
        <v>28.258766846952433</v>
      </c>
    </row>
    <row r="77" spans="2:9" ht="14.4" x14ac:dyDescent="0.3">
      <c r="B77" s="1" t="s">
        <v>604</v>
      </c>
      <c r="C77" s="427">
        <v>103278.33333333333</v>
      </c>
      <c r="D77" s="430">
        <v>3810000</v>
      </c>
      <c r="E77" s="429">
        <v>5.3999999999999999E-2</v>
      </c>
      <c r="F77" s="429"/>
      <c r="G77" s="320">
        <f t="shared" si="3"/>
        <v>27107.174103237092</v>
      </c>
      <c r="H77" s="198">
        <f t="shared" si="4"/>
        <v>0.34822136666759379</v>
      </c>
      <c r="I77" s="199">
        <f t="shared" si="5"/>
        <v>6.3318398744208766</v>
      </c>
    </row>
    <row r="78" spans="2:9" ht="14.4" x14ac:dyDescent="0.3">
      <c r="B78" s="1" t="s">
        <v>5</v>
      </c>
      <c r="C78" s="318">
        <v>5815284.666666667</v>
      </c>
      <c r="D78" s="325">
        <v>84550000</v>
      </c>
      <c r="E78" s="319">
        <v>8.0000000000000002E-3</v>
      </c>
      <c r="F78" s="429"/>
      <c r="G78" s="320">
        <f t="shared" ref="G78:G141" si="6">C78/D78*1000000</f>
        <v>68779.239109008471</v>
      </c>
      <c r="H78" s="198">
        <f t="shared" si="4"/>
        <v>0.88354472324121869</v>
      </c>
      <c r="I78" s="199">
        <f t="shared" si="5"/>
        <v>0.93805035176605589</v>
      </c>
    </row>
    <row r="79" spans="2:9" ht="14.4" x14ac:dyDescent="0.3">
      <c r="B79" s="1" t="s">
        <v>605</v>
      </c>
      <c r="C79" s="427">
        <v>271532.33333333331</v>
      </c>
      <c r="D79" s="430">
        <v>34430000</v>
      </c>
      <c r="E79" s="429">
        <v>0.20699999999999999</v>
      </c>
      <c r="F79" s="429"/>
      <c r="G79" s="320">
        <f t="shared" si="6"/>
        <v>7886.5040178139216</v>
      </c>
      <c r="H79" s="198">
        <f t="shared" si="4"/>
        <v>0.10131078941883068</v>
      </c>
      <c r="I79" s="199">
        <f t="shared" si="5"/>
        <v>24.272052851946693</v>
      </c>
    </row>
    <row r="80" spans="2:9" ht="14.4" x14ac:dyDescent="0.3">
      <c r="B80" s="1" t="s">
        <v>606</v>
      </c>
      <c r="C80" s="427">
        <v>439224.66666666669</v>
      </c>
      <c r="D80" s="430">
        <v>10050000</v>
      </c>
      <c r="E80" s="429">
        <v>3.3000000000000002E-2</v>
      </c>
      <c r="F80" s="429"/>
      <c r="G80" s="320">
        <f t="shared" si="6"/>
        <v>43703.946932006635</v>
      </c>
      <c r="H80" s="198">
        <f t="shared" si="4"/>
        <v>0.5614251072971107</v>
      </c>
      <c r="I80" s="199">
        <f t="shared" si="5"/>
        <v>3.8694577010349804</v>
      </c>
    </row>
    <row r="81" spans="2:9" ht="14.4" x14ac:dyDescent="0.3">
      <c r="B81" s="1" t="s">
        <v>607</v>
      </c>
      <c r="C81" s="427">
        <v>4261.5</v>
      </c>
      <c r="D81" s="430">
        <v>60000</v>
      </c>
      <c r="E81" s="429">
        <v>0.16600000000000001</v>
      </c>
      <c r="F81" s="429"/>
      <c r="G81" s="320">
        <f t="shared" si="6"/>
        <v>71025</v>
      </c>
      <c r="H81" s="198">
        <f t="shared" si="4"/>
        <v>0.9123939837244911</v>
      </c>
      <c r="I81" s="199">
        <f t="shared" si="5"/>
        <v>19.46454479914566</v>
      </c>
    </row>
    <row r="82" spans="2:9" ht="14.4" x14ac:dyDescent="0.3">
      <c r="B82" s="1" t="s">
        <v>608</v>
      </c>
      <c r="C82" s="427">
        <v>2321.3333333333335</v>
      </c>
      <c r="D82" s="430">
        <v>120000</v>
      </c>
      <c r="E82" s="429">
        <v>2.7E-2</v>
      </c>
      <c r="F82" s="429"/>
      <c r="G82" s="320">
        <f t="shared" si="6"/>
        <v>19344.444444444445</v>
      </c>
      <c r="H82" s="198">
        <f t="shared" si="4"/>
        <v>0.2485005945737947</v>
      </c>
      <c r="I82" s="199">
        <f t="shared" si="5"/>
        <v>3.1659199372104383</v>
      </c>
    </row>
    <row r="83" spans="2:9" ht="14.4" x14ac:dyDescent="0.3">
      <c r="B83" t="s">
        <v>1094</v>
      </c>
      <c r="C83" s="427"/>
      <c r="D83" s="428">
        <v>380000</v>
      </c>
      <c r="E83" s="429"/>
      <c r="F83" s="429"/>
      <c r="G83" s="320">
        <f t="shared" si="6"/>
        <v>0</v>
      </c>
      <c r="H83" s="198">
        <f t="shared" si="4"/>
        <v>0</v>
      </c>
      <c r="I83" s="199">
        <f t="shared" si="5"/>
        <v>0</v>
      </c>
    </row>
    <row r="84" spans="2:9" ht="14.4" x14ac:dyDescent="0.3">
      <c r="B84" t="s">
        <v>1092</v>
      </c>
      <c r="C84" s="427"/>
      <c r="D84" s="428">
        <v>170000</v>
      </c>
      <c r="E84" s="429"/>
      <c r="F84" s="429"/>
      <c r="G84" s="320">
        <f t="shared" si="6"/>
        <v>0</v>
      </c>
      <c r="H84" s="198">
        <f t="shared" si="4"/>
        <v>0</v>
      </c>
      <c r="I84" s="199">
        <f t="shared" si="5"/>
        <v>0</v>
      </c>
    </row>
    <row r="85" spans="2:9" ht="14.4" x14ac:dyDescent="0.3">
      <c r="B85" s="1" t="s">
        <v>609</v>
      </c>
      <c r="C85" s="427">
        <v>259993.66666666666</v>
      </c>
      <c r="D85" s="430">
        <v>18410000</v>
      </c>
      <c r="E85" s="429">
        <v>9.8000000000000004E-2</v>
      </c>
      <c r="F85" s="429"/>
      <c r="G85" s="320">
        <f t="shared" si="6"/>
        <v>14122.415353974289</v>
      </c>
      <c r="H85" s="198">
        <f t="shared" si="4"/>
        <v>0.18141790643610731</v>
      </c>
      <c r="I85" s="199">
        <f t="shared" si="5"/>
        <v>11.491116809134185</v>
      </c>
    </row>
    <row r="86" spans="2:9" ht="14.4" x14ac:dyDescent="0.3">
      <c r="B86" s="1" t="s">
        <v>610</v>
      </c>
      <c r="C86" s="427">
        <v>67351.666666666672</v>
      </c>
      <c r="D86" s="430">
        <v>14750000</v>
      </c>
      <c r="E86" s="429">
        <v>0.29599999999999999</v>
      </c>
      <c r="F86" s="429"/>
      <c r="G86" s="320">
        <f t="shared" si="6"/>
        <v>4566.2146892655364</v>
      </c>
      <c r="H86" s="198">
        <f t="shared" si="4"/>
        <v>5.8658033240130546E-2</v>
      </c>
      <c r="I86" s="199">
        <f t="shared" si="5"/>
        <v>34.707863015344067</v>
      </c>
    </row>
    <row r="87" spans="2:9" ht="14.4" x14ac:dyDescent="0.3">
      <c r="B87" s="1" t="s">
        <v>611</v>
      </c>
      <c r="C87" s="427">
        <v>6417.333333333333</v>
      </c>
      <c r="D87" s="430">
        <v>2200000</v>
      </c>
      <c r="E87" s="429">
        <v>0.36799999999999999</v>
      </c>
      <c r="F87" s="429"/>
      <c r="G87" s="320">
        <f t="shared" si="6"/>
        <v>2916.969696969697</v>
      </c>
      <c r="H87" s="198">
        <f t="shared" si="4"/>
        <v>3.747167338573465E-2</v>
      </c>
      <c r="I87" s="199">
        <f t="shared" si="5"/>
        <v>43.150316181238566</v>
      </c>
    </row>
    <row r="88" spans="2:9" ht="14.4" x14ac:dyDescent="0.3">
      <c r="B88" s="1" t="s">
        <v>612</v>
      </c>
      <c r="C88" s="427">
        <v>66708.666666666672</v>
      </c>
      <c r="D88" s="430">
        <v>830000</v>
      </c>
      <c r="E88" s="429">
        <v>0.08</v>
      </c>
      <c r="F88" s="429"/>
      <c r="G88" s="320">
        <f t="shared" si="6"/>
        <v>80371.887550200801</v>
      </c>
      <c r="H88" s="198">
        <f t="shared" si="4"/>
        <v>1.032465000512278</v>
      </c>
      <c r="I88" s="199">
        <f t="shared" si="5"/>
        <v>9.3805035176605589</v>
      </c>
    </row>
    <row r="89" spans="2:9" ht="14.4" x14ac:dyDescent="0.3">
      <c r="B89" s="1" t="s">
        <v>613</v>
      </c>
      <c r="C89" s="427">
        <v>36215.333333333336</v>
      </c>
      <c r="D89" s="430">
        <v>11770000</v>
      </c>
      <c r="E89" s="429">
        <v>0.159</v>
      </c>
      <c r="F89" s="429"/>
      <c r="G89" s="320">
        <f t="shared" si="6"/>
        <v>3076.9187199093744</v>
      </c>
      <c r="H89" s="198">
        <f t="shared" si="4"/>
        <v>3.9526393924034862E-2</v>
      </c>
      <c r="I89" s="199">
        <f t="shared" si="5"/>
        <v>18.64375074135036</v>
      </c>
    </row>
    <row r="90" spans="2:9" ht="14.4" x14ac:dyDescent="0.3">
      <c r="B90" s="1" t="s">
        <v>614</v>
      </c>
      <c r="C90" s="427">
        <v>79440.666666666672</v>
      </c>
      <c r="D90" s="430">
        <v>10830000</v>
      </c>
      <c r="E90" s="429">
        <v>0.112</v>
      </c>
      <c r="F90" s="429"/>
      <c r="G90" s="320">
        <f t="shared" si="6"/>
        <v>7335.2416128039395</v>
      </c>
      <c r="H90" s="198">
        <f t="shared" si="4"/>
        <v>9.422921952394013E-2</v>
      </c>
      <c r="I90" s="199">
        <f t="shared" si="5"/>
        <v>13.132704924724782</v>
      </c>
    </row>
    <row r="91" spans="2:9" ht="14.4" x14ac:dyDescent="0.3">
      <c r="B91" s="1" t="s">
        <v>615</v>
      </c>
      <c r="C91" s="427">
        <v>551205.66666666663</v>
      </c>
      <c r="D91" s="430">
        <v>7410000</v>
      </c>
      <c r="E91" s="429">
        <v>0</v>
      </c>
      <c r="F91" s="429"/>
      <c r="G91" s="320">
        <f t="shared" si="6"/>
        <v>74386.729644624385</v>
      </c>
      <c r="H91" s="198">
        <f t="shared" si="4"/>
        <v>0.95557908619071519</v>
      </c>
      <c r="I91" s="199">
        <f t="shared" si="5"/>
        <v>0</v>
      </c>
    </row>
    <row r="92" spans="2:9" ht="14.4" x14ac:dyDescent="0.3">
      <c r="B92" s="1" t="s">
        <v>616</v>
      </c>
      <c r="C92" s="427">
        <v>436378.33333333331</v>
      </c>
      <c r="D92" s="430">
        <v>9680000</v>
      </c>
      <c r="E92" s="429">
        <v>2.4E-2</v>
      </c>
      <c r="F92" s="429"/>
      <c r="G92" s="320">
        <f t="shared" si="6"/>
        <v>45080.406336088156</v>
      </c>
      <c r="H92" s="198">
        <f t="shared" si="4"/>
        <v>0.57910723723903224</v>
      </c>
      <c r="I92" s="199">
        <f t="shared" si="5"/>
        <v>2.8141510552981677</v>
      </c>
    </row>
    <row r="93" spans="2:9" ht="14.4" x14ac:dyDescent="0.3">
      <c r="B93" s="1" t="s">
        <v>617</v>
      </c>
      <c r="C93" s="427">
        <v>29996</v>
      </c>
      <c r="D93" s="430">
        <v>390000</v>
      </c>
      <c r="E93" s="429">
        <v>0.04</v>
      </c>
      <c r="F93" s="429"/>
      <c r="G93" s="320">
        <f t="shared" si="6"/>
        <v>76912.820512820515</v>
      </c>
      <c r="H93" s="198">
        <f t="shared" si="4"/>
        <v>0.98802949253332029</v>
      </c>
      <c r="I93" s="199">
        <f t="shared" si="5"/>
        <v>4.6902517588302794</v>
      </c>
    </row>
    <row r="94" spans="2:9" ht="14.4" x14ac:dyDescent="0.3">
      <c r="B94" s="1" t="s">
        <v>618</v>
      </c>
      <c r="C94" s="427">
        <v>16027290</v>
      </c>
      <c r="D94" s="430">
        <v>1450940000</v>
      </c>
      <c r="E94" s="429">
        <v>0.16400000000000001</v>
      </c>
      <c r="F94" s="429"/>
      <c r="G94" s="320">
        <f t="shared" si="6"/>
        <v>11046.142500723668</v>
      </c>
      <c r="H94" s="198">
        <f t="shared" si="4"/>
        <v>0.14189980937731336</v>
      </c>
      <c r="I94" s="199">
        <f t="shared" si="5"/>
        <v>19.230032211204147</v>
      </c>
    </row>
    <row r="95" spans="2:9" ht="14.4" x14ac:dyDescent="0.3">
      <c r="B95" s="1" t="s">
        <v>619</v>
      </c>
      <c r="C95" s="427">
        <v>4591457</v>
      </c>
      <c r="D95" s="430">
        <v>283490000</v>
      </c>
      <c r="E95" s="429">
        <v>0.126</v>
      </c>
      <c r="F95" s="429"/>
      <c r="G95" s="320">
        <f t="shared" si="6"/>
        <v>16196.186814349714</v>
      </c>
      <c r="H95" s="198">
        <f t="shared" si="4"/>
        <v>0.20805777414559115</v>
      </c>
      <c r="I95" s="199">
        <f t="shared" si="5"/>
        <v>14.77429304031538</v>
      </c>
    </row>
    <row r="96" spans="2:9" ht="14.4" x14ac:dyDescent="0.3">
      <c r="B96" s="1" t="s">
        <v>620</v>
      </c>
      <c r="C96" s="427">
        <v>1640307</v>
      </c>
      <c r="D96" s="430">
        <v>91570000</v>
      </c>
      <c r="E96" s="429">
        <v>0.13</v>
      </c>
      <c r="F96" s="429"/>
      <c r="G96" s="320">
        <f t="shared" si="6"/>
        <v>17913.148411051654</v>
      </c>
      <c r="H96" s="198">
        <f t="shared" si="4"/>
        <v>0.2301140280155925</v>
      </c>
      <c r="I96" s="199">
        <f t="shared" si="5"/>
        <v>15.243318216198409</v>
      </c>
    </row>
    <row r="97" spans="2:9" ht="14.4" x14ac:dyDescent="0.3">
      <c r="B97" s="1" t="s">
        <v>621</v>
      </c>
      <c r="C97" s="427">
        <v>647585</v>
      </c>
      <c r="D97" s="430">
        <v>46040000</v>
      </c>
      <c r="E97" s="429">
        <v>3.4000000000000002E-2</v>
      </c>
      <c r="F97" s="429"/>
      <c r="G97" s="320">
        <f t="shared" si="6"/>
        <v>14065.703735881842</v>
      </c>
      <c r="H97" s="198">
        <f t="shared" si="4"/>
        <v>0.18068938353354017</v>
      </c>
      <c r="I97" s="199">
        <f t="shared" si="5"/>
        <v>3.9867139950057378</v>
      </c>
    </row>
    <row r="98" spans="2:9" ht="14.4" x14ac:dyDescent="0.3">
      <c r="B98" s="1" t="s">
        <v>622</v>
      </c>
      <c r="C98" s="427">
        <v>687677.33333333337</v>
      </c>
      <c r="D98" s="430">
        <v>5260000</v>
      </c>
      <c r="E98" s="429">
        <v>1.0999999999999999E-2</v>
      </c>
      <c r="F98" s="429"/>
      <c r="G98" s="320">
        <f t="shared" si="6"/>
        <v>130737.13561470216</v>
      </c>
      <c r="H98" s="198">
        <f t="shared" si="4"/>
        <v>1.6794618230795797</v>
      </c>
      <c r="I98" s="199">
        <f t="shared" si="5"/>
        <v>1.2898192336783267</v>
      </c>
    </row>
    <row r="99" spans="2:9" ht="14.4" x14ac:dyDescent="0.3">
      <c r="B99" s="1" t="s">
        <v>623</v>
      </c>
      <c r="C99" s="427">
        <v>532548</v>
      </c>
      <c r="D99" s="430">
        <v>9390000</v>
      </c>
      <c r="E99" s="429">
        <v>1.2999999999999999E-2</v>
      </c>
      <c r="F99" s="429"/>
      <c r="G99" s="320">
        <f t="shared" si="6"/>
        <v>56714.376996805113</v>
      </c>
      <c r="H99" s="198">
        <f t="shared" si="4"/>
        <v>0.72855834371795369</v>
      </c>
      <c r="I99" s="199">
        <f t="shared" si="5"/>
        <v>1.5243318216198407</v>
      </c>
    </row>
    <row r="100" spans="2:9" ht="14.4" x14ac:dyDescent="0.3">
      <c r="B100" s="1" t="s">
        <v>624</v>
      </c>
      <c r="C100" s="427">
        <v>3480410.6666666665</v>
      </c>
      <c r="D100" s="430">
        <v>59340000</v>
      </c>
      <c r="E100" s="429">
        <v>0.02</v>
      </c>
      <c r="F100" s="429"/>
      <c r="G100" s="320">
        <f t="shared" si="6"/>
        <v>58652.016627345241</v>
      </c>
      <c r="H100" s="198">
        <f t="shared" si="4"/>
        <v>0.75344944884334553</v>
      </c>
      <c r="I100" s="199">
        <f t="shared" si="5"/>
        <v>2.3451258794151397</v>
      </c>
    </row>
    <row r="101" spans="2:9" ht="14.4" x14ac:dyDescent="0.3">
      <c r="B101" s="1" t="s">
        <v>625</v>
      </c>
      <c r="C101" s="427">
        <v>242085.66666666666</v>
      </c>
      <c r="D101" s="430">
        <v>31930000</v>
      </c>
      <c r="E101" s="429">
        <v>0.17899999999999999</v>
      </c>
      <c r="F101" s="429"/>
      <c r="G101" s="320">
        <f t="shared" si="6"/>
        <v>7581.7621881198447</v>
      </c>
      <c r="H101" s="198">
        <f t="shared" si="4"/>
        <v>9.7396046553613239E-2</v>
      </c>
      <c r="I101" s="199">
        <f t="shared" si="5"/>
        <v>20.988876620765499</v>
      </c>
    </row>
    <row r="102" spans="2:9" ht="14.4" x14ac:dyDescent="0.3">
      <c r="B102" s="1" t="s">
        <v>626</v>
      </c>
      <c r="C102" s="427">
        <v>32305.666666666668</v>
      </c>
      <c r="D102" s="430">
        <v>2840000</v>
      </c>
      <c r="E102" s="429">
        <v>9.8000000000000004E-2</v>
      </c>
      <c r="F102" s="429"/>
      <c r="G102" s="320">
        <f t="shared" si="6"/>
        <v>11375.234741784039</v>
      </c>
      <c r="H102" s="198">
        <f t="shared" si="4"/>
        <v>0.14612735996983559</v>
      </c>
      <c r="I102" s="199">
        <f t="shared" si="5"/>
        <v>11.491116809134185</v>
      </c>
    </row>
    <row r="103" spans="2:9" ht="14.4" x14ac:dyDescent="0.3">
      <c r="B103" s="1" t="s">
        <v>627</v>
      </c>
      <c r="C103" s="427">
        <v>6287954.666666667</v>
      </c>
      <c r="D103" s="430">
        <v>123750000</v>
      </c>
      <c r="E103" s="429">
        <v>8.9999999999999993E-3</v>
      </c>
      <c r="F103" s="429"/>
      <c r="G103" s="320">
        <f t="shared" si="6"/>
        <v>50811.754882154884</v>
      </c>
      <c r="H103" s="198">
        <f t="shared" si="4"/>
        <v>0.65273269210787266</v>
      </c>
      <c r="I103" s="199">
        <f t="shared" si="5"/>
        <v>1.0553066457368128</v>
      </c>
    </row>
    <row r="104" spans="2:9" ht="14.4" x14ac:dyDescent="0.3">
      <c r="B104" s="1" t="s">
        <v>628</v>
      </c>
      <c r="C104" s="427">
        <v>122227.33333333333</v>
      </c>
      <c r="D104" s="430">
        <v>11550000</v>
      </c>
      <c r="E104" s="429">
        <v>5.0999999999999997E-2</v>
      </c>
      <c r="F104" s="429"/>
      <c r="G104" s="320">
        <f t="shared" si="6"/>
        <v>10582.453102453102</v>
      </c>
      <c r="H104" s="198">
        <f t="shared" si="4"/>
        <v>0.13594321075290092</v>
      </c>
      <c r="I104" s="199">
        <f t="shared" si="5"/>
        <v>5.9800709925086055</v>
      </c>
    </row>
    <row r="105" spans="2:9" ht="14.4" x14ac:dyDescent="0.3">
      <c r="B105" s="1" t="s">
        <v>629</v>
      </c>
      <c r="C105" s="427">
        <v>828109</v>
      </c>
      <c r="D105" s="430">
        <v>20590000</v>
      </c>
      <c r="E105" s="429">
        <v>3.9E-2</v>
      </c>
      <c r="F105" s="429"/>
      <c r="G105" s="320">
        <f t="shared" si="6"/>
        <v>40218.989800874209</v>
      </c>
      <c r="H105" s="198">
        <f t="shared" si="4"/>
        <v>0.51665701268277786</v>
      </c>
      <c r="I105" s="199">
        <f t="shared" si="5"/>
        <v>4.5729954648595221</v>
      </c>
    </row>
    <row r="106" spans="2:9" ht="14.4" x14ac:dyDescent="0.3">
      <c r="B106" s="1" t="s">
        <v>630</v>
      </c>
      <c r="C106" s="427">
        <v>368050</v>
      </c>
      <c r="D106" s="430">
        <v>56430000</v>
      </c>
      <c r="E106" s="429">
        <v>0.21299999999999999</v>
      </c>
      <c r="F106" s="429"/>
      <c r="G106" s="320">
        <f t="shared" si="6"/>
        <v>6522.2399432925749</v>
      </c>
      <c r="H106" s="198">
        <f t="shared" si="4"/>
        <v>8.3785321853822051E-2</v>
      </c>
      <c r="I106" s="199">
        <f t="shared" si="5"/>
        <v>24.975590615771235</v>
      </c>
    </row>
    <row r="107" spans="2:9" ht="14.4" x14ac:dyDescent="0.3">
      <c r="B107" s="1" t="s">
        <v>631</v>
      </c>
      <c r="C107" s="427">
        <v>471.66666666666669</v>
      </c>
      <c r="D107" s="430">
        <v>130000</v>
      </c>
      <c r="E107" s="429">
        <v>0.27800000000000002</v>
      </c>
      <c r="F107" s="429"/>
      <c r="G107" s="320">
        <f t="shared" si="6"/>
        <v>3628.2051282051279</v>
      </c>
      <c r="H107" s="198">
        <f t="shared" si="4"/>
        <v>4.6608272167443926E-2</v>
      </c>
      <c r="I107" s="199">
        <f t="shared" si="5"/>
        <v>32.597249723870441</v>
      </c>
    </row>
    <row r="108" spans="2:9" ht="14.4" x14ac:dyDescent="0.3">
      <c r="B108" s="1" t="s">
        <v>632</v>
      </c>
      <c r="C108" s="427">
        <v>28537.333333333332</v>
      </c>
      <c r="D108" s="430">
        <v>1680000</v>
      </c>
      <c r="E108" s="429">
        <v>6.9000000000000006E-2</v>
      </c>
      <c r="F108" s="429"/>
      <c r="G108" s="320">
        <f t="shared" si="6"/>
        <v>16986.507936507936</v>
      </c>
      <c r="H108" s="198">
        <f t="shared" si="4"/>
        <v>0.2182103153221846</v>
      </c>
      <c r="I108" s="199">
        <f t="shared" si="5"/>
        <v>8.0906842839822328</v>
      </c>
    </row>
    <row r="109" spans="2:9" ht="14.4" x14ac:dyDescent="0.3">
      <c r="B109" s="1" t="s">
        <v>633</v>
      </c>
      <c r="C109" s="427">
        <v>247760</v>
      </c>
      <c r="D109" s="430">
        <v>4930000</v>
      </c>
      <c r="E109" s="429">
        <v>5.0000000000000001E-3</v>
      </c>
      <c r="F109" s="429"/>
      <c r="G109" s="320">
        <f t="shared" si="6"/>
        <v>50255.578093306285</v>
      </c>
      <c r="H109" s="198">
        <f t="shared" si="4"/>
        <v>0.64558799156535007</v>
      </c>
      <c r="I109" s="199">
        <f t="shared" si="5"/>
        <v>0.58628146985378493</v>
      </c>
    </row>
    <row r="110" spans="2:9" ht="14.4" x14ac:dyDescent="0.3">
      <c r="B110" s="1" t="s">
        <v>634</v>
      </c>
      <c r="C110" s="427">
        <v>57409</v>
      </c>
      <c r="D110" s="430">
        <v>7190000</v>
      </c>
      <c r="E110" s="429">
        <v>8.5999999999999993E-2</v>
      </c>
      <c r="F110" s="429"/>
      <c r="G110" s="320">
        <f t="shared" si="6"/>
        <v>7984.5618915159939</v>
      </c>
      <c r="H110" s="198">
        <f t="shared" si="4"/>
        <v>0.10257045029912053</v>
      </c>
      <c r="I110" s="199">
        <f t="shared" si="5"/>
        <v>10.084041281485099</v>
      </c>
    </row>
    <row r="111" spans="2:9" ht="14.4" x14ac:dyDescent="0.3">
      <c r="B111" s="1" t="s">
        <v>635</v>
      </c>
      <c r="C111" s="427">
        <v>73934.666666666672</v>
      </c>
      <c r="D111" s="430">
        <v>7770000</v>
      </c>
      <c r="E111" s="429">
        <v>0.16800000000000001</v>
      </c>
      <c r="F111" s="429"/>
      <c r="G111" s="320">
        <f t="shared" si="6"/>
        <v>9515.401115401115</v>
      </c>
      <c r="H111" s="198">
        <f t="shared" si="4"/>
        <v>0.12223575826001112</v>
      </c>
      <c r="I111" s="199">
        <f t="shared" si="5"/>
        <v>19.699057387087173</v>
      </c>
    </row>
    <row r="112" spans="2:9" ht="14.4" x14ac:dyDescent="0.3">
      <c r="B112" s="1" t="s">
        <v>636</v>
      </c>
      <c r="C112" s="427">
        <v>79155.666666666672</v>
      </c>
      <c r="D112" s="430">
        <v>1870000</v>
      </c>
      <c r="E112" s="429">
        <v>4.1000000000000002E-2</v>
      </c>
      <c r="F112" s="429"/>
      <c r="G112" s="320">
        <f t="shared" si="6"/>
        <v>42329.233511586455</v>
      </c>
      <c r="H112" s="198">
        <f t="shared" si="4"/>
        <v>0.54376540642929383</v>
      </c>
      <c r="I112" s="199">
        <f t="shared" si="5"/>
        <v>4.8075080528010368</v>
      </c>
    </row>
    <row r="113" spans="2:9" ht="14.4" x14ac:dyDescent="0.3">
      <c r="B113" s="1" t="s">
        <v>637</v>
      </c>
      <c r="C113" s="427">
        <v>67061.333333333328</v>
      </c>
      <c r="D113" s="430">
        <v>5810000</v>
      </c>
      <c r="E113" s="429">
        <v>0.01</v>
      </c>
      <c r="F113" s="429"/>
      <c r="G113" s="320">
        <f t="shared" si="6"/>
        <v>11542.398164084909</v>
      </c>
      <c r="H113" s="198">
        <f t="shared" si="4"/>
        <v>0.14827475737646861</v>
      </c>
      <c r="I113" s="199">
        <f t="shared" si="5"/>
        <v>1.1725629397075699</v>
      </c>
    </row>
    <row r="114" spans="2:9" ht="14.4" x14ac:dyDescent="0.3">
      <c r="B114" s="1" t="s">
        <v>638</v>
      </c>
      <c r="C114" s="427">
        <v>6861.666666666667</v>
      </c>
      <c r="D114" s="430">
        <v>2340000</v>
      </c>
      <c r="E114" s="429">
        <v>6.5000000000000002E-2</v>
      </c>
      <c r="F114" s="429"/>
      <c r="G114" s="320">
        <f t="shared" si="6"/>
        <v>2932.3361823361824</v>
      </c>
      <c r="H114" s="198">
        <f t="shared" si="4"/>
        <v>3.7669072735250622E-2</v>
      </c>
      <c r="I114" s="199">
        <f t="shared" si="5"/>
        <v>7.6216591080992044</v>
      </c>
    </row>
    <row r="115" spans="2:9" ht="14.4" x14ac:dyDescent="0.3">
      <c r="B115" s="1" t="s">
        <v>639</v>
      </c>
      <c r="C115" s="427">
        <v>10435</v>
      </c>
      <c r="D115" s="430">
        <v>5610000</v>
      </c>
      <c r="E115" s="429">
        <v>0.33600000000000002</v>
      </c>
      <c r="F115" s="429"/>
      <c r="G115" s="320">
        <f t="shared" si="6"/>
        <v>1860.0713012477718</v>
      </c>
      <c r="H115" s="198">
        <f t="shared" si="4"/>
        <v>2.3894654904006371E-2</v>
      </c>
      <c r="I115" s="199">
        <f t="shared" si="5"/>
        <v>39.398114774174346</v>
      </c>
    </row>
    <row r="116" spans="2:9" ht="14.4" x14ac:dyDescent="0.3">
      <c r="B116" s="1" t="s">
        <v>640</v>
      </c>
      <c r="C116" s="427">
        <v>105863</v>
      </c>
      <c r="D116" s="430">
        <v>7380000</v>
      </c>
      <c r="E116" s="429">
        <v>1.7000000000000001E-2</v>
      </c>
      <c r="F116" s="429"/>
      <c r="G116" s="320">
        <f t="shared" si="6"/>
        <v>14344.579945799458</v>
      </c>
      <c r="H116" s="198">
        <f t="shared" si="4"/>
        <v>0.18427185415842889</v>
      </c>
      <c r="I116" s="199">
        <f t="shared" si="5"/>
        <v>1.9933569975028689</v>
      </c>
    </row>
    <row r="117" spans="2:9" ht="14.4" x14ac:dyDescent="0.3">
      <c r="B117" s="1" t="s">
        <v>641</v>
      </c>
      <c r="C117" s="427">
        <v>7172</v>
      </c>
      <c r="D117" s="430">
        <v>40000</v>
      </c>
      <c r="E117" s="429">
        <v>2E-3</v>
      </c>
      <c r="F117" s="429"/>
      <c r="G117" s="320">
        <f t="shared" si="6"/>
        <v>179300</v>
      </c>
      <c r="H117" s="198">
        <f t="shared" si="4"/>
        <v>2.3033050514861144</v>
      </c>
      <c r="I117" s="199">
        <f t="shared" si="5"/>
        <v>0.23451258794151397</v>
      </c>
    </row>
    <row r="118" spans="2:9" ht="14.4" x14ac:dyDescent="0.3">
      <c r="B118" s="1" t="s">
        <v>642</v>
      </c>
      <c r="C118" s="427">
        <v>152939.66666666666</v>
      </c>
      <c r="D118" s="430">
        <v>2860000</v>
      </c>
      <c r="E118" s="429">
        <v>2.5999999999999999E-2</v>
      </c>
      <c r="F118" s="429"/>
      <c r="G118" s="320">
        <f t="shared" si="6"/>
        <v>53475.407925407919</v>
      </c>
      <c r="H118" s="198">
        <f t="shared" si="4"/>
        <v>0.68695023538690825</v>
      </c>
      <c r="I118" s="199">
        <f t="shared" si="5"/>
        <v>3.0486636432396814</v>
      </c>
    </row>
    <row r="119" spans="2:9" ht="14.4" x14ac:dyDescent="0.3">
      <c r="B119" s="1" t="s">
        <v>643</v>
      </c>
      <c r="C119" s="427">
        <v>97958</v>
      </c>
      <c r="D119" s="430">
        <v>670000</v>
      </c>
      <c r="E119" s="429">
        <v>2E-3</v>
      </c>
      <c r="F119" s="429"/>
      <c r="G119" s="320">
        <f t="shared" si="6"/>
        <v>146205.97014925373</v>
      </c>
      <c r="H119" s="198">
        <f t="shared" si="4"/>
        <v>1.8781759598561301</v>
      </c>
      <c r="I119" s="199">
        <f t="shared" si="5"/>
        <v>0.23451258794151397</v>
      </c>
    </row>
    <row r="120" spans="2:9" ht="14.4" x14ac:dyDescent="0.3">
      <c r="B120" s="1" t="s">
        <v>644</v>
      </c>
      <c r="C120" s="427">
        <v>86452</v>
      </c>
      <c r="D120" s="430">
        <v>720000</v>
      </c>
      <c r="E120" s="429" t="s">
        <v>1097</v>
      </c>
      <c r="F120" s="429"/>
      <c r="G120" s="320">
        <f t="shared" si="6"/>
        <v>120072.22222222222</v>
      </c>
      <c r="H120" s="198">
        <f t="shared" si="4"/>
        <v>1.5424593195070144</v>
      </c>
      <c r="I120" s="199" t="str">
        <f t="shared" si="5"/>
        <v>-</v>
      </c>
    </row>
    <row r="121" spans="2:9" ht="14.4" x14ac:dyDescent="0.3">
      <c r="B121" s="1" t="s">
        <v>645</v>
      </c>
      <c r="C121" s="427">
        <v>59139</v>
      </c>
      <c r="D121" s="430">
        <v>31970000</v>
      </c>
      <c r="E121" s="429">
        <v>0.22500000000000001</v>
      </c>
      <c r="F121" s="429"/>
      <c r="G121" s="320">
        <f t="shared" si="6"/>
        <v>1849.8279637159837</v>
      </c>
      <c r="H121" s="198">
        <f t="shared" si="4"/>
        <v>2.3763068004502497E-2</v>
      </c>
      <c r="I121" s="199">
        <f t="shared" si="5"/>
        <v>26.38266614342032</v>
      </c>
    </row>
    <row r="122" spans="2:9" ht="14.4" x14ac:dyDescent="0.3">
      <c r="B122" s="1" t="s">
        <v>646</v>
      </c>
      <c r="C122" s="427">
        <v>39488</v>
      </c>
      <c r="D122" s="430">
        <v>21660000</v>
      </c>
      <c r="E122" s="429">
        <v>0.32400000000000001</v>
      </c>
      <c r="F122" s="429"/>
      <c r="G122" s="320">
        <f t="shared" si="6"/>
        <v>1823.0840258541091</v>
      </c>
      <c r="H122" s="198">
        <f t="shared" si="4"/>
        <v>2.3419512805540495E-2</v>
      </c>
      <c r="I122" s="199">
        <f t="shared" si="5"/>
        <v>37.991039246525261</v>
      </c>
    </row>
    <row r="123" spans="2:9" ht="14.4" x14ac:dyDescent="0.3">
      <c r="B123" s="1" t="s">
        <v>647</v>
      </c>
      <c r="C123" s="427">
        <v>1353588.6666666667</v>
      </c>
      <c r="D123" s="430">
        <v>35560000</v>
      </c>
      <c r="E123" s="429">
        <v>8.2000000000000003E-2</v>
      </c>
      <c r="F123" s="429"/>
      <c r="G123" s="320">
        <f t="shared" si="6"/>
        <v>38064.92313460818</v>
      </c>
      <c r="H123" s="198">
        <f t="shared" si="4"/>
        <v>0.48898566503275892</v>
      </c>
      <c r="I123" s="199">
        <f t="shared" si="5"/>
        <v>9.6150161056020735</v>
      </c>
    </row>
    <row r="124" spans="2:9" ht="14.4" x14ac:dyDescent="0.3">
      <c r="B124" s="1" t="s">
        <v>648</v>
      </c>
      <c r="C124" s="427">
        <v>13788</v>
      </c>
      <c r="D124" s="430">
        <v>530000</v>
      </c>
      <c r="E124" s="429">
        <v>0.03</v>
      </c>
      <c r="F124" s="429"/>
      <c r="G124" s="320">
        <f t="shared" si="6"/>
        <v>26015.094339622643</v>
      </c>
      <c r="H124" s="198">
        <f t="shared" si="4"/>
        <v>0.33419240494891606</v>
      </c>
      <c r="I124" s="199">
        <f t="shared" si="5"/>
        <v>3.5176888191227094</v>
      </c>
    </row>
    <row r="125" spans="2:9" ht="14.4" x14ac:dyDescent="0.3">
      <c r="B125" s="1" t="s">
        <v>649</v>
      </c>
      <c r="C125" s="427">
        <v>74994.333333333328</v>
      </c>
      <c r="D125" s="430">
        <v>24480000</v>
      </c>
      <c r="E125" s="429">
        <v>0.33400000000000002</v>
      </c>
      <c r="F125" s="429"/>
      <c r="G125" s="320">
        <f t="shared" si="6"/>
        <v>3063.4940087145965</v>
      </c>
      <c r="H125" s="198">
        <f t="shared" si="4"/>
        <v>3.9353938792357927E-2</v>
      </c>
      <c r="I125" s="199">
        <f t="shared" si="5"/>
        <v>39.163602186232836</v>
      </c>
    </row>
    <row r="126" spans="2:9" ht="14.4" x14ac:dyDescent="0.3">
      <c r="B126" s="1" t="s">
        <v>650</v>
      </c>
      <c r="C126" s="427">
        <v>38869.666666666664</v>
      </c>
      <c r="D126" s="430">
        <v>540000</v>
      </c>
      <c r="E126" s="429">
        <v>2E-3</v>
      </c>
      <c r="F126" s="429"/>
      <c r="G126" s="320">
        <f t="shared" si="6"/>
        <v>71980.864197530856</v>
      </c>
      <c r="H126" s="198">
        <f t="shared" si="4"/>
        <v>0.92467310717517459</v>
      </c>
      <c r="I126" s="199">
        <f t="shared" si="5"/>
        <v>0.23451258794151397</v>
      </c>
    </row>
    <row r="127" spans="2:9" ht="14.4" x14ac:dyDescent="0.3">
      <c r="B127" s="1" t="s">
        <v>651</v>
      </c>
      <c r="C127" s="427">
        <v>286.66666666666669</v>
      </c>
      <c r="D127" s="430">
        <v>40000</v>
      </c>
      <c r="E127" s="429">
        <v>0.19500000000000001</v>
      </c>
      <c r="F127" s="429"/>
      <c r="G127" s="320">
        <f t="shared" si="6"/>
        <v>7166.6666666666679</v>
      </c>
      <c r="H127" s="198">
        <f t="shared" si="4"/>
        <v>9.2063689546293848E-2</v>
      </c>
      <c r="I127" s="199">
        <f t="shared" si="5"/>
        <v>22.864977324297612</v>
      </c>
    </row>
    <row r="128" spans="2:9" ht="14.4" x14ac:dyDescent="0.3">
      <c r="B128" s="1" t="s">
        <v>1095</v>
      </c>
      <c r="C128" s="427"/>
      <c r="D128" s="430">
        <v>340000</v>
      </c>
      <c r="E128" s="429"/>
      <c r="F128" s="429"/>
      <c r="G128" s="320">
        <f t="shared" si="6"/>
        <v>0</v>
      </c>
      <c r="H128" s="198">
        <f t="shared" si="4"/>
        <v>0</v>
      </c>
      <c r="I128" s="199">
        <f t="shared" si="5"/>
        <v>0</v>
      </c>
    </row>
    <row r="129" spans="2:9" ht="14.4" x14ac:dyDescent="0.3">
      <c r="B129" s="1" t="s">
        <v>652</v>
      </c>
      <c r="C129" s="427">
        <v>36905.666666666664</v>
      </c>
      <c r="D129" s="430">
        <v>5170000</v>
      </c>
      <c r="E129" s="429">
        <v>0.186</v>
      </c>
      <c r="F129" s="429"/>
      <c r="G129" s="320">
        <f t="shared" si="6"/>
        <v>7138.4268214055437</v>
      </c>
      <c r="H129" s="198">
        <f t="shared" si="4"/>
        <v>9.1700917776951218E-2</v>
      </c>
      <c r="I129" s="199">
        <f t="shared" si="5"/>
        <v>21.809670678560799</v>
      </c>
    </row>
    <row r="130" spans="2:9" ht="14.4" x14ac:dyDescent="0.3">
      <c r="B130" s="1" t="s">
        <v>653</v>
      </c>
      <c r="C130" s="427">
        <v>38289</v>
      </c>
      <c r="D130" s="430">
        <v>1270000</v>
      </c>
      <c r="E130" s="429">
        <v>4.2999999999999997E-2</v>
      </c>
      <c r="F130" s="429"/>
      <c r="G130" s="320">
        <f t="shared" si="6"/>
        <v>30148.818897637793</v>
      </c>
      <c r="H130" s="198">
        <f t="shared" si="4"/>
        <v>0.38729462835063666</v>
      </c>
      <c r="I130" s="199">
        <f t="shared" si="5"/>
        <v>5.0420206407425496</v>
      </c>
    </row>
    <row r="131" spans="2:9" ht="14.4" x14ac:dyDescent="0.3">
      <c r="B131" s="1" t="s">
        <v>654</v>
      </c>
      <c r="C131" s="427">
        <v>3213495.3333333335</v>
      </c>
      <c r="D131" s="430">
        <v>130860000.00000001</v>
      </c>
      <c r="E131" s="429">
        <v>3.7999999999999999E-2</v>
      </c>
      <c r="F131" s="429"/>
      <c r="G131" s="320">
        <f t="shared" si="6"/>
        <v>24556.742574761833</v>
      </c>
      <c r="H131" s="198">
        <f t="shared" si="4"/>
        <v>0.31545827786108788</v>
      </c>
      <c r="I131" s="199">
        <f t="shared" si="5"/>
        <v>4.4557391708887648</v>
      </c>
    </row>
    <row r="132" spans="2:9" ht="14.4" x14ac:dyDescent="0.3">
      <c r="B132" s="1" t="s">
        <v>655</v>
      </c>
      <c r="C132" s="427">
        <v>458.66666666666669</v>
      </c>
      <c r="D132" s="430">
        <v>110000</v>
      </c>
      <c r="E132" s="429">
        <v>0.23300000000000001</v>
      </c>
      <c r="F132" s="429"/>
      <c r="G132" s="320">
        <f t="shared" si="6"/>
        <v>4169.69696969697</v>
      </c>
      <c r="H132" s="198">
        <f t="shared" si="4"/>
        <v>5.3564328463298234E-2</v>
      </c>
      <c r="I132" s="199">
        <f t="shared" si="5"/>
        <v>27.320716495186378</v>
      </c>
    </row>
    <row r="133" spans="2:9" ht="14.4" x14ac:dyDescent="0.3">
      <c r="B133" s="1" t="s">
        <v>656</v>
      </c>
      <c r="C133" s="427">
        <v>43475.333333333336</v>
      </c>
      <c r="D133" s="430">
        <v>3040000</v>
      </c>
      <c r="E133" s="429">
        <v>7.0999999999999994E-2</v>
      </c>
      <c r="F133" s="429"/>
      <c r="G133" s="320">
        <f t="shared" si="6"/>
        <v>14301.096491228071</v>
      </c>
      <c r="H133" s="198">
        <f t="shared" si="4"/>
        <v>0.18371326151721115</v>
      </c>
      <c r="I133" s="199">
        <f t="shared" si="5"/>
        <v>8.3251968719237457</v>
      </c>
    </row>
    <row r="134" spans="2:9" ht="14.4" x14ac:dyDescent="0.3">
      <c r="B134" s="1" t="s">
        <v>658</v>
      </c>
      <c r="C134" s="427">
        <v>66605</v>
      </c>
      <c r="D134" s="430">
        <v>3480000</v>
      </c>
      <c r="E134" s="429">
        <v>7.3999999999999996E-2</v>
      </c>
      <c r="F134" s="429"/>
      <c r="G134" s="320">
        <f t="shared" si="6"/>
        <v>19139.367816091955</v>
      </c>
      <c r="H134" s="198">
        <f t="shared" si="4"/>
        <v>0.24586616047437457</v>
      </c>
      <c r="I134" s="199">
        <f t="shared" si="5"/>
        <v>8.6769657538360168</v>
      </c>
    </row>
    <row r="135" spans="2:9" ht="14.4" x14ac:dyDescent="0.3">
      <c r="B135" s="1" t="s">
        <v>657</v>
      </c>
      <c r="C135" s="427">
        <v>8924</v>
      </c>
      <c r="D135" s="430">
        <v>40000</v>
      </c>
      <c r="E135" s="429">
        <v>0</v>
      </c>
      <c r="F135" s="429"/>
      <c r="G135" s="320">
        <f t="shared" si="6"/>
        <v>223100</v>
      </c>
      <c r="H135" s="198">
        <f t="shared" ref="H135:H198" si="7">G135/G$228</f>
        <v>2.8659640657364869</v>
      </c>
      <c r="I135" s="199">
        <f t="shared" ref="I135:I198" si="8">IFERROR(E135/G$229,"-")</f>
        <v>0</v>
      </c>
    </row>
    <row r="136" spans="2:9" ht="14.4" x14ac:dyDescent="0.3">
      <c r="B136" s="1" t="s">
        <v>659</v>
      </c>
      <c r="C136" s="427">
        <v>19835.666666666668</v>
      </c>
      <c r="D136" s="430">
        <v>640000</v>
      </c>
      <c r="E136" s="429">
        <v>5.1999999999999998E-2</v>
      </c>
      <c r="F136" s="429"/>
      <c r="G136" s="320">
        <f t="shared" si="6"/>
        <v>30993.229166666668</v>
      </c>
      <c r="H136" s="198">
        <f t="shared" si="7"/>
        <v>0.39814200391215898</v>
      </c>
      <c r="I136" s="199">
        <f t="shared" si="8"/>
        <v>6.0973272864793628</v>
      </c>
    </row>
    <row r="137" spans="2:9" ht="14.4" x14ac:dyDescent="0.3">
      <c r="B137" s="1" t="s">
        <v>660</v>
      </c>
      <c r="C137" s="427">
        <v>391326.33333333331</v>
      </c>
      <c r="D137" s="430">
        <v>38080000</v>
      </c>
      <c r="E137" s="429">
        <v>0.10100000000000001</v>
      </c>
      <c r="F137" s="429"/>
      <c r="G137" s="320">
        <f t="shared" si="6"/>
        <v>10276.426820728291</v>
      </c>
      <c r="H137" s="198">
        <f t="shared" si="7"/>
        <v>0.13201196769331211</v>
      </c>
      <c r="I137" s="199">
        <f t="shared" si="8"/>
        <v>11.842885691046456</v>
      </c>
    </row>
    <row r="138" spans="2:9" ht="14.4" x14ac:dyDescent="0.3">
      <c r="B138" s="1" t="s">
        <v>661</v>
      </c>
      <c r="C138" s="427">
        <v>57534.333333333336</v>
      </c>
      <c r="D138" s="430">
        <v>34630000</v>
      </c>
      <c r="E138" s="429">
        <v>0.26300000000000001</v>
      </c>
      <c r="F138" s="429"/>
      <c r="G138" s="320">
        <f t="shared" si="6"/>
        <v>1661.4014823370874</v>
      </c>
      <c r="H138" s="198">
        <f t="shared" si="7"/>
        <v>2.1342523295111722E-2</v>
      </c>
      <c r="I138" s="199">
        <f t="shared" si="8"/>
        <v>30.838405314309089</v>
      </c>
    </row>
    <row r="139" spans="2:9" ht="14.4" x14ac:dyDescent="0.3">
      <c r="B139" s="1" t="s">
        <v>662</v>
      </c>
      <c r="C139" s="427">
        <v>313771.66666666669</v>
      </c>
      <c r="D139" s="430">
        <v>54500000</v>
      </c>
      <c r="E139" s="429">
        <v>0.20799999999999999</v>
      </c>
      <c r="F139" s="429"/>
      <c r="G139" s="320">
        <f t="shared" si="6"/>
        <v>5757.2782874617742</v>
      </c>
      <c r="H139" s="198">
        <f t="shared" si="7"/>
        <v>7.3958550821651023E-2</v>
      </c>
      <c r="I139" s="199">
        <f t="shared" si="8"/>
        <v>24.389309145917451</v>
      </c>
    </row>
    <row r="140" spans="2:9" ht="14.4" x14ac:dyDescent="0.3">
      <c r="B140" s="1" t="s">
        <v>663</v>
      </c>
      <c r="C140" s="427">
        <v>34764.666666666664</v>
      </c>
      <c r="D140" s="430">
        <v>3030000</v>
      </c>
      <c r="E140" s="429">
        <v>7.2999999999999995E-2</v>
      </c>
      <c r="F140" s="429"/>
      <c r="G140" s="320">
        <f t="shared" si="6"/>
        <v>11473.487348734874</v>
      </c>
      <c r="H140" s="198">
        <f t="shared" si="7"/>
        <v>0.14738952241217546</v>
      </c>
      <c r="I140" s="199">
        <f t="shared" si="8"/>
        <v>8.5597094598652586</v>
      </c>
    </row>
    <row r="141" spans="2:9" ht="14.4" x14ac:dyDescent="0.3">
      <c r="B141" s="1" t="s">
        <v>664</v>
      </c>
      <c r="C141" s="427">
        <v>156.66666666666666</v>
      </c>
      <c r="D141" s="430">
        <v>10000</v>
      </c>
      <c r="E141" s="429" t="s">
        <v>1097</v>
      </c>
      <c r="F141" s="429"/>
      <c r="G141" s="320">
        <f t="shared" si="6"/>
        <v>15666.666666666666</v>
      </c>
      <c r="H141" s="198">
        <f t="shared" si="7"/>
        <v>0.20125550738027023</v>
      </c>
      <c r="I141" s="199" t="str">
        <f t="shared" si="8"/>
        <v>-</v>
      </c>
    </row>
    <row r="142" spans="2:9" ht="14.4" x14ac:dyDescent="0.3">
      <c r="B142" s="1" t="s">
        <v>665</v>
      </c>
      <c r="C142" s="427">
        <v>166793.33333333334</v>
      </c>
      <c r="D142" s="430">
        <v>29650000</v>
      </c>
      <c r="E142" s="429">
        <v>0.219</v>
      </c>
      <c r="F142" s="429"/>
      <c r="G142" s="320">
        <f t="shared" ref="G142:G205" si="9">C142/D142*1000000</f>
        <v>5625.4075323215293</v>
      </c>
      <c r="H142" s="198">
        <f t="shared" si="7"/>
        <v>7.2264526413074265E-2</v>
      </c>
      <c r="I142" s="199">
        <f t="shared" si="8"/>
        <v>25.679128379595777</v>
      </c>
    </row>
    <row r="143" spans="2:9" ht="14.4" x14ac:dyDescent="0.3">
      <c r="B143" s="1" t="s">
        <v>666</v>
      </c>
      <c r="C143" s="427">
        <v>1439228.6666666667</v>
      </c>
      <c r="D143" s="430">
        <v>18230000</v>
      </c>
      <c r="E143" s="429">
        <v>1.7000000000000001E-2</v>
      </c>
      <c r="F143" s="429"/>
      <c r="G143" s="320">
        <f t="shared" si="9"/>
        <v>78948.363503382701</v>
      </c>
      <c r="H143" s="198">
        <f t="shared" si="7"/>
        <v>1.0141782736414018</v>
      </c>
      <c r="I143" s="199">
        <f t="shared" si="8"/>
        <v>1.9933569975028689</v>
      </c>
    </row>
    <row r="144" spans="2:9" ht="14.4" x14ac:dyDescent="0.3">
      <c r="B144" s="1" t="s">
        <v>667</v>
      </c>
      <c r="C144" s="427">
        <v>283389.33333333331</v>
      </c>
      <c r="D144" s="430">
        <v>5210000</v>
      </c>
      <c r="E144" s="429">
        <v>4.5999999999999999E-2</v>
      </c>
      <c r="F144" s="429"/>
      <c r="G144" s="320">
        <f t="shared" si="9"/>
        <v>54393.346129238642</v>
      </c>
      <c r="H144" s="198">
        <f t="shared" si="7"/>
        <v>0.69874215787344141</v>
      </c>
      <c r="I144" s="199">
        <f t="shared" si="8"/>
        <v>5.3937895226548207</v>
      </c>
    </row>
    <row r="145" spans="2:9" ht="14.4" x14ac:dyDescent="0.3">
      <c r="B145" s="1" t="s">
        <v>668</v>
      </c>
      <c r="C145" s="427">
        <v>59010</v>
      </c>
      <c r="D145" s="430">
        <v>6920000</v>
      </c>
      <c r="E145" s="429">
        <v>0.14399999999999999</v>
      </c>
      <c r="F145" s="429"/>
      <c r="G145" s="320">
        <f t="shared" si="9"/>
        <v>8527.4566473988434</v>
      </c>
      <c r="H145" s="198">
        <f t="shared" si="7"/>
        <v>0.10954452856822421</v>
      </c>
      <c r="I145" s="199">
        <f t="shared" si="8"/>
        <v>16.884906331789004</v>
      </c>
    </row>
    <row r="146" spans="2:9" ht="14.4" x14ac:dyDescent="0.3">
      <c r="B146" s="1" t="s">
        <v>669</v>
      </c>
      <c r="C146" s="427">
        <v>54475.666666666664</v>
      </c>
      <c r="D146" s="430">
        <v>27030000</v>
      </c>
      <c r="E146" s="429">
        <v>0.33800000000000002</v>
      </c>
      <c r="F146" s="429"/>
      <c r="G146" s="320">
        <f t="shared" si="9"/>
        <v>2015.3779750894068</v>
      </c>
      <c r="H146" s="198">
        <f t="shared" si="7"/>
        <v>2.5889739379125972E-2</v>
      </c>
      <c r="I146" s="199">
        <f t="shared" si="8"/>
        <v>39.632627362115862</v>
      </c>
    </row>
    <row r="147" spans="2:9" ht="14.4" x14ac:dyDescent="0.3">
      <c r="B147" s="1" t="s">
        <v>670</v>
      </c>
      <c r="C147" s="427">
        <v>1467123.3333333333</v>
      </c>
      <c r="D147" s="430">
        <v>232680000</v>
      </c>
      <c r="E147" s="429">
        <v>0.20399999999999999</v>
      </c>
      <c r="F147" s="429"/>
      <c r="G147" s="320">
        <f t="shared" si="9"/>
        <v>6305.3263423299513</v>
      </c>
      <c r="H147" s="198">
        <f t="shared" si="7"/>
        <v>8.0998828865348801E-2</v>
      </c>
      <c r="I147" s="199">
        <f t="shared" si="8"/>
        <v>23.920283970034422</v>
      </c>
    </row>
    <row r="148" spans="2:9" ht="14.4" x14ac:dyDescent="0.3">
      <c r="B148" s="1" t="s">
        <v>671</v>
      </c>
      <c r="C148" s="427">
        <v>15416</v>
      </c>
      <c r="D148" s="430">
        <v>26500000</v>
      </c>
      <c r="E148" s="429" t="s">
        <v>1097</v>
      </c>
      <c r="F148" s="429"/>
      <c r="G148" s="320">
        <f t="shared" si="9"/>
        <v>581.7358490566038</v>
      </c>
      <c r="H148" s="198">
        <f t="shared" si="7"/>
        <v>7.4730346891390921E-3</v>
      </c>
      <c r="I148" s="199" t="str">
        <f t="shared" si="8"/>
        <v>-</v>
      </c>
    </row>
    <row r="149" spans="2:9" ht="14.4" x14ac:dyDescent="0.3">
      <c r="B149" s="1" t="s">
        <v>672</v>
      </c>
      <c r="C149" s="427">
        <v>48279.333333333336</v>
      </c>
      <c r="D149" s="430">
        <v>1820000</v>
      </c>
      <c r="E149" s="429">
        <v>0.06</v>
      </c>
      <c r="F149" s="429"/>
      <c r="G149" s="320">
        <f t="shared" si="9"/>
        <v>26527.106227106229</v>
      </c>
      <c r="H149" s="198">
        <f t="shared" si="7"/>
        <v>0.34076975891914407</v>
      </c>
      <c r="I149" s="199">
        <f t="shared" si="8"/>
        <v>7.0353776382454187</v>
      </c>
    </row>
    <row r="150" spans="2:9" ht="14.4" x14ac:dyDescent="0.3">
      <c r="B150" s="1" t="s">
        <v>673</v>
      </c>
      <c r="C150" s="427">
        <v>559081.66666666663</v>
      </c>
      <c r="D150" s="430">
        <v>5580000</v>
      </c>
      <c r="E150" s="429">
        <v>0.02</v>
      </c>
      <c r="F150" s="429"/>
      <c r="G150" s="320">
        <f t="shared" si="9"/>
        <v>100193.84707287933</v>
      </c>
      <c r="H150" s="198">
        <f t="shared" si="7"/>
        <v>1.2870997997255449</v>
      </c>
      <c r="I150" s="199">
        <f t="shared" si="8"/>
        <v>2.3451258794151397</v>
      </c>
    </row>
    <row r="151" spans="2:9" ht="14.4" x14ac:dyDescent="0.3">
      <c r="B151" s="1" t="s">
        <v>674</v>
      </c>
      <c r="C151" s="427">
        <v>214934</v>
      </c>
      <c r="D151" s="430">
        <v>5280000</v>
      </c>
      <c r="E151" s="429">
        <v>2.5999999999999999E-2</v>
      </c>
      <c r="F151" s="429"/>
      <c r="G151" s="320">
        <f t="shared" si="9"/>
        <v>40707.196969696968</v>
      </c>
      <c r="H151" s="198">
        <f t="shared" si="7"/>
        <v>0.52292856894669981</v>
      </c>
      <c r="I151" s="199">
        <f t="shared" si="8"/>
        <v>3.0486636432396814</v>
      </c>
    </row>
    <row r="152" spans="2:9" ht="14.4" x14ac:dyDescent="0.3">
      <c r="B152" s="1" t="s">
        <v>675</v>
      </c>
      <c r="C152" s="427">
        <v>1547197.3333333333</v>
      </c>
      <c r="D152" s="430">
        <v>251270000</v>
      </c>
      <c r="E152" s="429">
        <v>0.23499999999999999</v>
      </c>
      <c r="F152" s="429"/>
      <c r="G152" s="320">
        <f t="shared" si="9"/>
        <v>6157.5091866650746</v>
      </c>
      <c r="H152" s="198">
        <f t="shared" si="7"/>
        <v>7.9099955461337537E-2</v>
      </c>
      <c r="I152" s="199">
        <f t="shared" si="8"/>
        <v>27.555229083127887</v>
      </c>
    </row>
    <row r="153" spans="2:9" ht="14.4" x14ac:dyDescent="0.3">
      <c r="B153" s="1" t="s">
        <v>676</v>
      </c>
      <c r="C153" s="427">
        <v>304.33333333333331</v>
      </c>
      <c r="D153" s="430">
        <v>20000</v>
      </c>
      <c r="E153" s="429">
        <v>0.03</v>
      </c>
      <c r="F153" s="429"/>
      <c r="G153" s="320">
        <f t="shared" si="9"/>
        <v>15216.666666666666</v>
      </c>
      <c r="H153" s="198">
        <f t="shared" si="7"/>
        <v>0.19547476408317738</v>
      </c>
      <c r="I153" s="199">
        <f t="shared" si="8"/>
        <v>3.5176888191227094</v>
      </c>
    </row>
    <row r="154" spans="2:9" ht="14.4" x14ac:dyDescent="0.3">
      <c r="B154" s="434" t="s">
        <v>677</v>
      </c>
      <c r="C154" s="427">
        <v>27976.666666666668</v>
      </c>
      <c r="D154" s="430">
        <v>5500000</v>
      </c>
      <c r="E154" s="429">
        <v>5.7000000000000002E-2</v>
      </c>
      <c r="F154" s="429"/>
      <c r="G154" s="320">
        <f t="shared" si="9"/>
        <v>5086.666666666667</v>
      </c>
      <c r="H154" s="198">
        <f t="shared" si="7"/>
        <v>6.534380941750903E-2</v>
      </c>
      <c r="I154" s="199">
        <f t="shared" si="8"/>
        <v>6.6836087563331485</v>
      </c>
    </row>
    <row r="155" spans="2:9" ht="14.4" x14ac:dyDescent="0.3">
      <c r="B155" s="1" t="s">
        <v>679</v>
      </c>
      <c r="C155" s="427">
        <v>183866.66666666666</v>
      </c>
      <c r="D155" s="430">
        <v>4520000</v>
      </c>
      <c r="E155" s="429">
        <v>2.5999999999999999E-2</v>
      </c>
      <c r="F155" s="429"/>
      <c r="G155" s="320">
        <f t="shared" si="9"/>
        <v>40678.466076696161</v>
      </c>
      <c r="H155" s="198">
        <f t="shared" si="7"/>
        <v>0.5225594891308466</v>
      </c>
      <c r="I155" s="199">
        <f t="shared" si="8"/>
        <v>3.0486636432396814</v>
      </c>
    </row>
    <row r="156" spans="2:9" ht="14.4" x14ac:dyDescent="0.3">
      <c r="B156" s="1" t="s">
        <v>680</v>
      </c>
      <c r="C156" s="427">
        <v>48431</v>
      </c>
      <c r="D156" s="430">
        <v>10580000</v>
      </c>
      <c r="E156" s="429">
        <v>0.17199999999999999</v>
      </c>
      <c r="F156" s="429"/>
      <c r="G156" s="320">
        <f t="shared" si="9"/>
        <v>4577.5992438563326</v>
      </c>
      <c r="H156" s="198">
        <f t="shared" si="7"/>
        <v>5.8804280323777512E-2</v>
      </c>
      <c r="I156" s="199">
        <f t="shared" si="8"/>
        <v>20.168082562970199</v>
      </c>
    </row>
    <row r="157" spans="2:9" ht="14.4" x14ac:dyDescent="0.3">
      <c r="B157" s="1" t="s">
        <v>681</v>
      </c>
      <c r="C157" s="427">
        <v>125904.66666666667</v>
      </c>
      <c r="D157" s="430">
        <v>6930000</v>
      </c>
      <c r="E157" s="429">
        <v>0.107</v>
      </c>
      <c r="F157" s="429"/>
      <c r="G157" s="320">
        <f t="shared" si="9"/>
        <v>18168.06156806157</v>
      </c>
      <c r="H157" s="198">
        <f t="shared" si="7"/>
        <v>0.2333886669572055</v>
      </c>
      <c r="I157" s="199">
        <f t="shared" si="8"/>
        <v>12.546423454870997</v>
      </c>
    </row>
    <row r="158" spans="2:9" ht="14.4" x14ac:dyDescent="0.3">
      <c r="B158" s="1" t="s">
        <v>682</v>
      </c>
      <c r="C158" s="427">
        <v>596041</v>
      </c>
      <c r="D158" s="430">
        <v>34220000</v>
      </c>
      <c r="E158" s="429">
        <v>6.0999999999999999E-2</v>
      </c>
      <c r="F158" s="429"/>
      <c r="G158" s="320">
        <f t="shared" si="9"/>
        <v>17417.913500876679</v>
      </c>
      <c r="H158" s="198">
        <f t="shared" si="7"/>
        <v>0.22375219271008054</v>
      </c>
      <c r="I158" s="199">
        <f t="shared" si="8"/>
        <v>7.152633932216176</v>
      </c>
    </row>
    <row r="159" spans="2:9" ht="14.4" x14ac:dyDescent="0.3">
      <c r="B159" s="1" t="s">
        <v>683</v>
      </c>
      <c r="C159" s="427">
        <v>1349219</v>
      </c>
      <c r="D159" s="430">
        <v>115840000</v>
      </c>
      <c r="E159" s="429">
        <v>9.0999999999999998E-2</v>
      </c>
      <c r="F159" s="429"/>
      <c r="G159" s="320">
        <f t="shared" si="9"/>
        <v>11647.263466850829</v>
      </c>
      <c r="H159" s="198">
        <f t="shared" si="7"/>
        <v>0.14962186714549461</v>
      </c>
      <c r="I159" s="199">
        <f t="shared" si="8"/>
        <v>10.670322751338885</v>
      </c>
    </row>
    <row r="160" spans="2:9" ht="14.4" x14ac:dyDescent="0.3">
      <c r="B160" s="1" t="s">
        <v>684</v>
      </c>
      <c r="C160" s="427">
        <v>1836022.6666666667</v>
      </c>
      <c r="D160" s="430">
        <v>38540000</v>
      </c>
      <c r="E160" s="429">
        <v>2.5999999999999999E-2</v>
      </c>
      <c r="F160" s="429"/>
      <c r="G160" s="320">
        <f t="shared" si="9"/>
        <v>47639.404947240961</v>
      </c>
      <c r="H160" s="198">
        <f t="shared" si="7"/>
        <v>0.61198037961390228</v>
      </c>
      <c r="I160" s="199">
        <f t="shared" si="8"/>
        <v>3.0486636432396814</v>
      </c>
    </row>
    <row r="161" spans="2:9" ht="14.4" x14ac:dyDescent="0.3">
      <c r="B161" s="1" t="s">
        <v>685</v>
      </c>
      <c r="C161" s="427">
        <v>508667.33333333331</v>
      </c>
      <c r="D161" s="430">
        <v>10430000</v>
      </c>
      <c r="E161" s="429">
        <v>0.02</v>
      </c>
      <c r="F161" s="429"/>
      <c r="G161" s="320">
        <f t="shared" si="9"/>
        <v>48769.63886225631</v>
      </c>
      <c r="H161" s="198">
        <f t="shared" si="7"/>
        <v>0.62649947323250677</v>
      </c>
      <c r="I161" s="199">
        <f t="shared" si="8"/>
        <v>2.3451258794151397</v>
      </c>
    </row>
    <row r="162" spans="2:9" ht="14.4" x14ac:dyDescent="0.3">
      <c r="B162" s="1" t="s">
        <v>686</v>
      </c>
      <c r="C162" s="427">
        <v>154381.33333333334</v>
      </c>
      <c r="D162" s="430">
        <v>3240000</v>
      </c>
      <c r="E162" s="429">
        <v>7.0000000000000001E-3</v>
      </c>
      <c r="F162" s="429"/>
      <c r="G162" s="320">
        <f t="shared" si="9"/>
        <v>47648.559670781899</v>
      </c>
      <c r="H162" s="198">
        <f t="shared" si="7"/>
        <v>0.61209798207333788</v>
      </c>
      <c r="I162" s="199">
        <f t="shared" si="8"/>
        <v>0.8207940577952989</v>
      </c>
    </row>
    <row r="163" spans="2:9" ht="14.4" x14ac:dyDescent="0.3">
      <c r="B163" s="1" t="s">
        <v>687</v>
      </c>
      <c r="C163" s="427">
        <v>351849</v>
      </c>
      <c r="D163" s="430">
        <v>3050000</v>
      </c>
      <c r="E163" s="429">
        <v>3.0000000000000001E-3</v>
      </c>
      <c r="F163" s="429"/>
      <c r="G163" s="320">
        <f t="shared" si="9"/>
        <v>115360.32786885246</v>
      </c>
      <c r="H163" s="198">
        <f t="shared" si="7"/>
        <v>1.4819298712851212</v>
      </c>
      <c r="I163" s="199">
        <f t="shared" si="8"/>
        <v>0.35176888191227096</v>
      </c>
    </row>
    <row r="164" spans="2:9" ht="14.4" x14ac:dyDescent="0.3">
      <c r="B164" s="1" t="s">
        <v>688</v>
      </c>
      <c r="C164" s="427">
        <v>876681.33333333337</v>
      </c>
      <c r="D164" s="430">
        <v>19020000</v>
      </c>
      <c r="E164" s="429">
        <v>3.3000000000000002E-2</v>
      </c>
      <c r="F164" s="429"/>
      <c r="G164" s="320">
        <f t="shared" si="9"/>
        <v>46092.604276200494</v>
      </c>
      <c r="H164" s="198">
        <f t="shared" si="7"/>
        <v>0.59211002936711132</v>
      </c>
      <c r="I164" s="199">
        <f t="shared" si="8"/>
        <v>3.8694577010349804</v>
      </c>
    </row>
    <row r="165" spans="2:9" ht="14.4" x14ac:dyDescent="0.3">
      <c r="B165" s="1" t="s">
        <v>689</v>
      </c>
      <c r="C165" s="427">
        <v>6733989</v>
      </c>
      <c r="D165" s="430">
        <v>144820000</v>
      </c>
      <c r="E165" s="429">
        <v>2.7E-2</v>
      </c>
      <c r="F165" s="429"/>
      <c r="G165" s="320">
        <f t="shared" si="9"/>
        <v>46499.026377572161</v>
      </c>
      <c r="H165" s="198">
        <f t="shared" si="7"/>
        <v>0.59733096678554398</v>
      </c>
      <c r="I165" s="199">
        <f t="shared" si="8"/>
        <v>3.1659199372104383</v>
      </c>
    </row>
    <row r="166" spans="2:9" ht="14.4" x14ac:dyDescent="0.3">
      <c r="B166" s="1" t="s">
        <v>690</v>
      </c>
      <c r="C166" s="427">
        <v>52521.333333333336</v>
      </c>
      <c r="D166" s="430">
        <v>14260000</v>
      </c>
      <c r="E166" s="429">
        <v>0.246</v>
      </c>
      <c r="F166" s="429"/>
      <c r="G166" s="320">
        <f t="shared" si="9"/>
        <v>3683.1229546517066</v>
      </c>
      <c r="H166" s="198">
        <f t="shared" si="7"/>
        <v>4.7313751849937191E-2</v>
      </c>
      <c r="I166" s="199">
        <f t="shared" si="8"/>
        <v>28.845048316806217</v>
      </c>
    </row>
    <row r="167" spans="2:9" ht="14.4" x14ac:dyDescent="0.3">
      <c r="B167" s="1" t="s">
        <v>691</v>
      </c>
      <c r="C167" s="427">
        <v>1627.3333333333333</v>
      </c>
      <c r="D167" s="430">
        <v>50000</v>
      </c>
      <c r="E167" s="429">
        <v>1.2999999999999999E-2</v>
      </c>
      <c r="F167" s="429"/>
      <c r="G167" s="320">
        <f t="shared" si="9"/>
        <v>32546.666666666668</v>
      </c>
      <c r="H167" s="198">
        <f t="shared" si="7"/>
        <v>0.41809761150233166</v>
      </c>
      <c r="I167" s="199">
        <f t="shared" si="8"/>
        <v>1.5243318216198407</v>
      </c>
    </row>
    <row r="168" spans="2:9" ht="14.4" x14ac:dyDescent="0.3">
      <c r="B168" s="1" t="s">
        <v>692</v>
      </c>
      <c r="C168" s="427">
        <v>4850</v>
      </c>
      <c r="D168" s="430">
        <v>180000</v>
      </c>
      <c r="E168" s="429">
        <v>1.0999999999999999E-2</v>
      </c>
      <c r="F168" s="429"/>
      <c r="G168" s="320">
        <f t="shared" si="9"/>
        <v>26944.444444444445</v>
      </c>
      <c r="H168" s="198">
        <f t="shared" si="7"/>
        <v>0.34613092581358534</v>
      </c>
      <c r="I168" s="199">
        <f t="shared" si="8"/>
        <v>1.2898192336783267</v>
      </c>
    </row>
    <row r="169" spans="2:9" ht="14.4" x14ac:dyDescent="0.3">
      <c r="B169" s="1" t="s">
        <v>693</v>
      </c>
      <c r="C169" s="427">
        <v>2130.6666666666665</v>
      </c>
      <c r="D169" s="430">
        <v>100000</v>
      </c>
      <c r="E169" s="429">
        <v>3.5000000000000003E-2</v>
      </c>
      <c r="F169" s="429"/>
      <c r="G169" s="320">
        <f t="shared" si="9"/>
        <v>21306.666666666664</v>
      </c>
      <c r="H169" s="198">
        <f t="shared" si="7"/>
        <v>0.27370749003716749</v>
      </c>
      <c r="I169" s="199">
        <f t="shared" si="8"/>
        <v>4.1039702889764946</v>
      </c>
    </row>
    <row r="170" spans="2:9" ht="14.4" x14ac:dyDescent="0.3">
      <c r="B170" s="1" t="s">
        <v>694</v>
      </c>
      <c r="C170" s="427">
        <v>1609</v>
      </c>
      <c r="D170" s="430">
        <v>220000</v>
      </c>
      <c r="E170" s="429">
        <v>0.11</v>
      </c>
      <c r="F170" s="429"/>
      <c r="G170" s="320">
        <f t="shared" si="9"/>
        <v>7313.6363636363631</v>
      </c>
      <c r="H170" s="198">
        <f t="shared" si="7"/>
        <v>9.3951676414367927E-2</v>
      </c>
      <c r="I170" s="199">
        <f t="shared" si="8"/>
        <v>12.898192336783268</v>
      </c>
    </row>
    <row r="171" spans="2:9" ht="14.4" x14ac:dyDescent="0.3">
      <c r="B171" s="1" t="s">
        <v>695</v>
      </c>
      <c r="C171" s="427">
        <v>2602.3333333333335</v>
      </c>
      <c r="D171" s="430">
        <v>30000</v>
      </c>
      <c r="E171" s="429">
        <v>0</v>
      </c>
      <c r="F171" s="429"/>
      <c r="G171" s="320">
        <f t="shared" si="9"/>
        <v>86744.444444444438</v>
      </c>
      <c r="H171" s="198">
        <f t="shared" si="7"/>
        <v>1.1143274795161486</v>
      </c>
      <c r="I171" s="199">
        <f t="shared" si="8"/>
        <v>0</v>
      </c>
    </row>
    <row r="172" spans="2:9" ht="14.4" x14ac:dyDescent="0.3">
      <c r="B172" s="1" t="s">
        <v>696</v>
      </c>
      <c r="C172" s="427">
        <v>1437.3333333333333</v>
      </c>
      <c r="D172" s="430">
        <v>240000</v>
      </c>
      <c r="E172" s="429">
        <v>0.128</v>
      </c>
      <c r="F172" s="429"/>
      <c r="G172" s="320">
        <f t="shared" si="9"/>
        <v>5988.8888888888878</v>
      </c>
      <c r="H172" s="198">
        <f t="shared" si="7"/>
        <v>7.6933842892174212E-2</v>
      </c>
      <c r="I172" s="199">
        <f t="shared" si="8"/>
        <v>15.008805628256894</v>
      </c>
    </row>
    <row r="173" spans="2:9" ht="14.4" x14ac:dyDescent="0.3">
      <c r="B173" s="1" t="s">
        <v>697</v>
      </c>
      <c r="C173" s="427">
        <v>2319174.6666666665</v>
      </c>
      <c r="D173" s="430">
        <v>33960000</v>
      </c>
      <c r="E173" s="429">
        <v>2.5000000000000001E-2</v>
      </c>
      <c r="F173" s="429"/>
      <c r="G173" s="320">
        <f t="shared" si="9"/>
        <v>68291.362387122106</v>
      </c>
      <c r="H173" s="198">
        <f t="shared" si="7"/>
        <v>0.87727741193043596</v>
      </c>
      <c r="I173" s="199">
        <f t="shared" si="8"/>
        <v>2.9314073492689245</v>
      </c>
    </row>
    <row r="174" spans="2:9" ht="14.4" x14ac:dyDescent="0.3">
      <c r="B174" s="1" t="s">
        <v>698</v>
      </c>
      <c r="C174" s="427">
        <v>94388.666666666672</v>
      </c>
      <c r="D174" s="430">
        <v>18500000</v>
      </c>
      <c r="E174" s="429">
        <v>0.155</v>
      </c>
      <c r="F174" s="429"/>
      <c r="G174" s="320">
        <f t="shared" si="9"/>
        <v>5102.0900900900897</v>
      </c>
      <c r="H174" s="198">
        <f t="shared" si="7"/>
        <v>6.5541940198782747E-2</v>
      </c>
      <c r="I174" s="199">
        <f t="shared" si="8"/>
        <v>18.17472556546733</v>
      </c>
    </row>
    <row r="175" spans="2:9" ht="14.4" x14ac:dyDescent="0.3">
      <c r="B175" s="1" t="s">
        <v>699</v>
      </c>
      <c r="C175" s="427">
        <v>201076.66666666666</v>
      </c>
      <c r="D175" s="430">
        <v>6740000</v>
      </c>
      <c r="E175" s="429">
        <v>3.1E-2</v>
      </c>
      <c r="F175" s="429"/>
      <c r="G175" s="320">
        <f t="shared" si="9"/>
        <v>29833.333333333332</v>
      </c>
      <c r="H175" s="198">
        <f t="shared" si="7"/>
        <v>0.38324187043689761</v>
      </c>
      <c r="I175" s="199">
        <f t="shared" si="8"/>
        <v>3.6349451130934662</v>
      </c>
    </row>
    <row r="176" spans="2:9" ht="14.4" x14ac:dyDescent="0.3">
      <c r="B176" s="1" t="s">
        <v>700</v>
      </c>
      <c r="C176" s="427">
        <v>3950.3333333333335</v>
      </c>
      <c r="D176" s="430">
        <v>130000</v>
      </c>
      <c r="E176" s="429">
        <v>2.5000000000000001E-2</v>
      </c>
      <c r="F176" s="429"/>
      <c r="G176" s="320">
        <f t="shared" si="9"/>
        <v>30387.179487179488</v>
      </c>
      <c r="H176" s="198">
        <f t="shared" si="7"/>
        <v>0.39035663141793497</v>
      </c>
      <c r="I176" s="199">
        <f t="shared" si="8"/>
        <v>2.9314073492689245</v>
      </c>
    </row>
    <row r="177" spans="2:9" ht="14.4" x14ac:dyDescent="0.3">
      <c r="B177" s="1" t="s">
        <v>701</v>
      </c>
      <c r="C177" s="427">
        <v>29871.666666666668</v>
      </c>
      <c r="D177" s="430">
        <v>8640000</v>
      </c>
      <c r="E177" s="429">
        <v>0.254</v>
      </c>
      <c r="F177" s="429"/>
      <c r="G177" s="320">
        <f t="shared" si="9"/>
        <v>3457.3688271604938</v>
      </c>
      <c r="H177" s="198">
        <f t="shared" si="7"/>
        <v>4.4413692607079683E-2</v>
      </c>
      <c r="I177" s="199">
        <f t="shared" si="8"/>
        <v>29.783098668572272</v>
      </c>
    </row>
    <row r="178" spans="2:9" ht="14.4" x14ac:dyDescent="0.3">
      <c r="B178" s="1" t="s">
        <v>702</v>
      </c>
      <c r="C178" s="427">
        <v>887546</v>
      </c>
      <c r="D178" s="430">
        <v>5830000</v>
      </c>
      <c r="E178" s="429">
        <v>0</v>
      </c>
      <c r="F178" s="429"/>
      <c r="G178" s="320">
        <f t="shared" si="9"/>
        <v>152237.73584905663</v>
      </c>
      <c r="H178" s="198">
        <f t="shared" si="7"/>
        <v>1.9556606023867307</v>
      </c>
      <c r="I178" s="199">
        <f t="shared" si="8"/>
        <v>0</v>
      </c>
    </row>
    <row r="179" spans="2:9" ht="14.4" x14ac:dyDescent="0.3">
      <c r="B179" s="1" t="s">
        <v>703</v>
      </c>
      <c r="C179" s="427">
        <v>2122</v>
      </c>
      <c r="D179" s="430">
        <v>40000</v>
      </c>
      <c r="E179" s="429">
        <v>1E-3</v>
      </c>
      <c r="F179" s="429"/>
      <c r="G179" s="320">
        <f t="shared" si="9"/>
        <v>53050</v>
      </c>
      <c r="H179" s="198">
        <f t="shared" si="7"/>
        <v>0.68148540424617043</v>
      </c>
      <c r="I179" s="199">
        <f t="shared" si="8"/>
        <v>0.11725629397075699</v>
      </c>
    </row>
    <row r="180" spans="2:9" ht="14.4" x14ac:dyDescent="0.3">
      <c r="B180" s="1" t="s">
        <v>704</v>
      </c>
      <c r="C180" s="427">
        <v>243866.66666666666</v>
      </c>
      <c r="D180" s="430">
        <v>5510000</v>
      </c>
      <c r="E180" s="429">
        <v>0.02</v>
      </c>
      <c r="F180" s="429"/>
      <c r="G180" s="320">
        <f t="shared" si="9"/>
        <v>44258.923169993948</v>
      </c>
      <c r="H180" s="198">
        <f t="shared" si="7"/>
        <v>0.56855438544775727</v>
      </c>
      <c r="I180" s="199">
        <f t="shared" si="8"/>
        <v>2.3451258794151397</v>
      </c>
    </row>
    <row r="181" spans="2:9" ht="14.4" x14ac:dyDescent="0.3">
      <c r="B181" s="1" t="s">
        <v>705</v>
      </c>
      <c r="C181" s="427">
        <v>115591</v>
      </c>
      <c r="D181" s="430">
        <v>2120000</v>
      </c>
      <c r="E181" s="429">
        <v>1.4999999999999999E-2</v>
      </c>
      <c r="F181" s="429"/>
      <c r="G181" s="320">
        <f t="shared" si="9"/>
        <v>54524.056603773584</v>
      </c>
      <c r="H181" s="198">
        <f t="shared" si="7"/>
        <v>0.70042127720572511</v>
      </c>
      <c r="I181" s="199">
        <f t="shared" si="8"/>
        <v>1.7588444095613547</v>
      </c>
    </row>
    <row r="182" spans="2:9" ht="14.4" x14ac:dyDescent="0.3">
      <c r="B182" s="1" t="s">
        <v>706</v>
      </c>
      <c r="C182" s="427">
        <v>2196</v>
      </c>
      <c r="D182" s="430">
        <v>820000</v>
      </c>
      <c r="E182" s="429">
        <v>0.33800000000000002</v>
      </c>
      <c r="F182" s="429"/>
      <c r="G182" s="320">
        <f t="shared" si="9"/>
        <v>2678.0487804878048</v>
      </c>
      <c r="H182" s="198">
        <f t="shared" si="7"/>
        <v>3.4402472304650246E-2</v>
      </c>
      <c r="I182" s="199">
        <f t="shared" si="8"/>
        <v>39.632627362115862</v>
      </c>
    </row>
    <row r="183" spans="2:9" ht="14.4" x14ac:dyDescent="0.3">
      <c r="B183" s="1" t="s">
        <v>707</v>
      </c>
      <c r="C183" s="427">
        <v>29898.333333333332</v>
      </c>
      <c r="D183" s="430">
        <v>19010000</v>
      </c>
      <c r="E183" s="429">
        <v>0.55800000000000005</v>
      </c>
      <c r="F183" s="429"/>
      <c r="G183" s="320">
        <f t="shared" si="9"/>
        <v>1572.7687182184814</v>
      </c>
      <c r="H183" s="198">
        <f t="shared" si="7"/>
        <v>2.0203938279375177E-2</v>
      </c>
      <c r="I183" s="199">
        <f t="shared" si="8"/>
        <v>65.429012035682405</v>
      </c>
    </row>
    <row r="184" spans="2:9" ht="14.4" x14ac:dyDescent="0.3">
      <c r="B184" s="1" t="s">
        <v>708</v>
      </c>
      <c r="C184" s="427">
        <v>961808.33333333337</v>
      </c>
      <c r="D184" s="430">
        <v>64010000.000000007</v>
      </c>
      <c r="E184" s="429">
        <v>2.9000000000000001E-2</v>
      </c>
      <c r="F184" s="429"/>
      <c r="G184" s="320">
        <f t="shared" si="9"/>
        <v>15025.907410300471</v>
      </c>
      <c r="H184" s="198">
        <f t="shared" si="7"/>
        <v>0.19302425232185003</v>
      </c>
      <c r="I184" s="199">
        <f t="shared" si="8"/>
        <v>3.4004325251519525</v>
      </c>
    </row>
    <row r="185" spans="2:9" ht="14.4" x14ac:dyDescent="0.3">
      <c r="B185" s="434" t="s">
        <v>709</v>
      </c>
      <c r="C185" s="427">
        <v>2890552</v>
      </c>
      <c r="D185" s="430">
        <v>51720000</v>
      </c>
      <c r="E185" s="429">
        <v>1.6E-2</v>
      </c>
      <c r="F185" s="429"/>
      <c r="G185" s="320">
        <f t="shared" si="9"/>
        <v>55888.476411446252</v>
      </c>
      <c r="H185" s="198">
        <f t="shared" si="7"/>
        <v>0.71794874533377961</v>
      </c>
      <c r="I185" s="199">
        <f t="shared" si="8"/>
        <v>1.8761007035321118</v>
      </c>
    </row>
    <row r="186" spans="2:9" ht="14.4" x14ac:dyDescent="0.3">
      <c r="B186" s="1" t="s">
        <v>710</v>
      </c>
      <c r="C186" s="427">
        <v>9069</v>
      </c>
      <c r="D186" s="430">
        <v>11940000</v>
      </c>
      <c r="E186" s="429">
        <v>0.104</v>
      </c>
      <c r="F186" s="429"/>
      <c r="G186" s="320">
        <f t="shared" si="9"/>
        <v>759.54773869346741</v>
      </c>
      <c r="H186" s="198">
        <f t="shared" si="7"/>
        <v>9.7572233317206828E-3</v>
      </c>
      <c r="I186" s="199">
        <f t="shared" si="8"/>
        <v>12.194654572958726</v>
      </c>
    </row>
    <row r="187" spans="2:9" ht="14.4" x14ac:dyDescent="0.3">
      <c r="B187" s="1" t="s">
        <v>711</v>
      </c>
      <c r="C187" s="427">
        <v>2650451.6666666665</v>
      </c>
      <c r="D187" s="430">
        <v>47910000</v>
      </c>
      <c r="E187" s="429">
        <v>2.5000000000000001E-2</v>
      </c>
      <c r="F187" s="429"/>
      <c r="G187" s="320">
        <f t="shared" si="9"/>
        <v>55321.470813330547</v>
      </c>
      <c r="H187" s="198">
        <f t="shared" si="7"/>
        <v>0.71066493686550969</v>
      </c>
      <c r="I187" s="199">
        <f t="shared" si="8"/>
        <v>2.9314073492689245</v>
      </c>
    </row>
    <row r="188" spans="2:9" ht="14.4" x14ac:dyDescent="0.3">
      <c r="B188" s="1" t="s">
        <v>712</v>
      </c>
      <c r="C188" s="427">
        <v>328871.66666666669</v>
      </c>
      <c r="D188" s="430">
        <v>23100000</v>
      </c>
      <c r="E188" s="429">
        <v>8.3000000000000004E-2</v>
      </c>
      <c r="F188" s="429"/>
      <c r="G188" s="320">
        <f t="shared" si="9"/>
        <v>14236.868686868689</v>
      </c>
      <c r="H188" s="198">
        <f t="shared" si="7"/>
        <v>0.18288818496268339</v>
      </c>
      <c r="I188" s="199">
        <f t="shared" si="8"/>
        <v>9.73227239957283</v>
      </c>
    </row>
    <row r="189" spans="2:9" ht="14.4" x14ac:dyDescent="0.3">
      <c r="B189" s="1" t="s">
        <v>713</v>
      </c>
      <c r="C189" s="427">
        <v>106506</v>
      </c>
      <c r="D189" s="430">
        <v>50450000</v>
      </c>
      <c r="E189" s="429">
        <v>0.221</v>
      </c>
      <c r="F189" s="429"/>
      <c r="G189" s="320">
        <f t="shared" si="9"/>
        <v>2111.1199207135778</v>
      </c>
      <c r="H189" s="198">
        <f t="shared" si="7"/>
        <v>2.711964962449832E-2</v>
      </c>
      <c r="I189" s="199">
        <f t="shared" si="8"/>
        <v>25.913640967537294</v>
      </c>
    </row>
    <row r="190" spans="2:9" ht="14.4" x14ac:dyDescent="0.3">
      <c r="B190" s="1" t="s">
        <v>714</v>
      </c>
      <c r="C190" s="427">
        <v>13686.333333333334</v>
      </c>
      <c r="D190" s="430">
        <v>630000</v>
      </c>
      <c r="E190" s="429">
        <v>7.4999999999999997E-2</v>
      </c>
      <c r="F190" s="429"/>
      <c r="G190" s="320">
        <f t="shared" si="9"/>
        <v>21724.338624338627</v>
      </c>
      <c r="H190" s="198">
        <f t="shared" si="7"/>
        <v>0.2790729441920472</v>
      </c>
      <c r="I190" s="199">
        <f t="shared" si="8"/>
        <v>8.7942220478067732</v>
      </c>
    </row>
    <row r="191" spans="2:9" ht="14.4" x14ac:dyDescent="0.3">
      <c r="B191" s="1" t="s">
        <v>715</v>
      </c>
      <c r="C191" s="427">
        <v>739693</v>
      </c>
      <c r="D191" s="430">
        <v>10610000</v>
      </c>
      <c r="E191" s="429">
        <v>1.0999999999999999E-2</v>
      </c>
      <c r="F191" s="429"/>
      <c r="G191" s="320">
        <f t="shared" si="9"/>
        <v>69716.588124410933</v>
      </c>
      <c r="H191" s="198">
        <f t="shared" si="7"/>
        <v>0.89558599888082846</v>
      </c>
      <c r="I191" s="199">
        <f t="shared" si="8"/>
        <v>1.2898192336783267</v>
      </c>
    </row>
    <row r="192" spans="2:9" ht="14.4" x14ac:dyDescent="0.3">
      <c r="B192" s="1" t="s">
        <v>716</v>
      </c>
      <c r="C192" s="427">
        <v>823228.66666666663</v>
      </c>
      <c r="D192" s="430">
        <v>8920000</v>
      </c>
      <c r="E192" s="429">
        <v>6.0000000000000001E-3</v>
      </c>
      <c r="F192" s="429"/>
      <c r="G192" s="320">
        <f t="shared" si="9"/>
        <v>92290.209267563521</v>
      </c>
      <c r="H192" s="198">
        <f t="shared" si="7"/>
        <v>1.1855689080239245</v>
      </c>
      <c r="I192" s="199">
        <f t="shared" si="8"/>
        <v>0.70353776382454192</v>
      </c>
    </row>
    <row r="193" spans="2:9" ht="14.4" x14ac:dyDescent="0.3">
      <c r="B193" s="1" t="s">
        <v>717</v>
      </c>
      <c r="C193" s="427">
        <v>114984.66666666667</v>
      </c>
      <c r="D193" s="430">
        <v>24670000</v>
      </c>
      <c r="E193" s="429">
        <v>0.43099999999999999</v>
      </c>
      <c r="F193" s="429"/>
      <c r="G193" s="320">
        <f t="shared" si="9"/>
        <v>4660.9106877448994</v>
      </c>
      <c r="H193" s="198">
        <f t="shared" si="7"/>
        <v>5.9874507147844092E-2</v>
      </c>
      <c r="I193" s="199">
        <f t="shared" si="8"/>
        <v>50.537462701396258</v>
      </c>
    </row>
    <row r="194" spans="2:9" ht="14.4" x14ac:dyDescent="0.3">
      <c r="B194" s="434" t="s">
        <v>718</v>
      </c>
      <c r="C194" s="427">
        <v>1854419.5</v>
      </c>
      <c r="D194" s="430">
        <v>10590000</v>
      </c>
      <c r="E194" s="429">
        <v>1.7999999999999999E-2</v>
      </c>
      <c r="F194" s="429"/>
      <c r="G194" s="320">
        <f t="shared" si="9"/>
        <v>175110.43437204909</v>
      </c>
      <c r="H194" s="198">
        <f t="shared" si="7"/>
        <v>2.2494854883272075</v>
      </c>
      <c r="I194" s="199">
        <f t="shared" si="8"/>
        <v>2.1106132914736255</v>
      </c>
    </row>
    <row r="195" spans="2:9" ht="14.4" x14ac:dyDescent="0.3">
      <c r="B195" s="1" t="s">
        <v>719</v>
      </c>
      <c r="C195" s="427">
        <v>56760</v>
      </c>
      <c r="D195" s="430">
        <v>10499000</v>
      </c>
      <c r="E195" s="429">
        <v>0.22900000000000001</v>
      </c>
      <c r="F195" s="429"/>
      <c r="G195" s="320">
        <f t="shared" si="9"/>
        <v>5406.2291646823505</v>
      </c>
      <c r="H195" s="198">
        <f t="shared" si="7"/>
        <v>6.944894001396773E-2</v>
      </c>
      <c r="I195" s="199">
        <f t="shared" si="8"/>
        <v>26.851691319303349</v>
      </c>
    </row>
    <row r="196" spans="2:9" ht="14.4" x14ac:dyDescent="0.3">
      <c r="B196" s="434" t="s">
        <v>720</v>
      </c>
      <c r="C196" s="427">
        <v>273574.66666666669</v>
      </c>
      <c r="D196" s="430">
        <v>68560000</v>
      </c>
      <c r="E196" s="429">
        <v>0.23400000000000001</v>
      </c>
      <c r="F196" s="429"/>
      <c r="G196" s="320">
        <f t="shared" si="9"/>
        <v>3990.2956048230262</v>
      </c>
      <c r="H196" s="198">
        <f t="shared" si="7"/>
        <v>5.1259721268888545E-2</v>
      </c>
      <c r="I196" s="199">
        <f t="shared" si="8"/>
        <v>27.437972789157136</v>
      </c>
    </row>
    <row r="197" spans="2:9" ht="14.4" x14ac:dyDescent="0.3">
      <c r="B197" s="1" t="s">
        <v>721</v>
      </c>
      <c r="C197" s="427">
        <v>1726683</v>
      </c>
      <c r="D197" s="430">
        <v>71670000</v>
      </c>
      <c r="E197" s="429">
        <v>8.6999999999999994E-2</v>
      </c>
      <c r="F197" s="429"/>
      <c r="G197" s="320">
        <f t="shared" si="9"/>
        <v>24092.130598576809</v>
      </c>
      <c r="H197" s="198">
        <f t="shared" si="7"/>
        <v>0.30948982771201977</v>
      </c>
      <c r="I197" s="199">
        <f t="shared" si="8"/>
        <v>10.201297575455857</v>
      </c>
    </row>
    <row r="198" spans="2:9" ht="14.4" x14ac:dyDescent="0.3">
      <c r="B198" s="1" t="s">
        <v>722</v>
      </c>
      <c r="C198" s="427">
        <v>6500.333333333333</v>
      </c>
      <c r="D198" s="430">
        <v>1400000</v>
      </c>
      <c r="E198" s="429">
        <v>0.16900000000000001</v>
      </c>
      <c r="F198" s="429"/>
      <c r="G198" s="320">
        <f t="shared" si="9"/>
        <v>4643.0952380952376</v>
      </c>
      <c r="H198" s="198">
        <f t="shared" si="7"/>
        <v>5.9645648167517475E-2</v>
      </c>
      <c r="I198" s="199">
        <f t="shared" si="8"/>
        <v>19.816313681057931</v>
      </c>
    </row>
    <row r="199" spans="2:9" ht="14.4" x14ac:dyDescent="0.3">
      <c r="B199" s="1" t="s">
        <v>723</v>
      </c>
      <c r="C199" s="427">
        <v>30327.666666666668</v>
      </c>
      <c r="D199" s="430">
        <v>9520000</v>
      </c>
      <c r="E199" s="429">
        <v>0.18</v>
      </c>
      <c r="F199" s="429"/>
      <c r="G199" s="320">
        <f t="shared" si="9"/>
        <v>3185.6792717086837</v>
      </c>
      <c r="H199" s="198">
        <f t="shared" ref="H199:H221" si="10">G199/G$228</f>
        <v>4.0923542436928147E-2</v>
      </c>
      <c r="I199" s="199">
        <f t="shared" ref="I199:I221" si="11">IFERROR(E199/G$229,"-")</f>
        <v>21.106132914736257</v>
      </c>
    </row>
    <row r="200" spans="2:9" ht="14.4" x14ac:dyDescent="0.3">
      <c r="B200" s="1" t="s">
        <v>724</v>
      </c>
      <c r="C200" s="427">
        <v>788</v>
      </c>
      <c r="D200" s="430">
        <v>100000</v>
      </c>
      <c r="E200" s="429">
        <v>0.17499999999999999</v>
      </c>
      <c r="F200" s="429"/>
      <c r="G200" s="320">
        <f t="shared" si="9"/>
        <v>7880</v>
      </c>
      <c r="H200" s="198">
        <f t="shared" si="10"/>
        <v>0.10122723818020402</v>
      </c>
      <c r="I200" s="199">
        <f t="shared" si="11"/>
        <v>20.51985144488247</v>
      </c>
    </row>
    <row r="201" spans="2:9" ht="14.4" x14ac:dyDescent="0.3">
      <c r="B201" s="1" t="s">
        <v>725</v>
      </c>
      <c r="C201" s="427">
        <v>48111</v>
      </c>
      <c r="D201" s="430">
        <v>1510000</v>
      </c>
      <c r="E201" s="429">
        <v>8.0000000000000002E-3</v>
      </c>
      <c r="F201" s="429"/>
      <c r="G201" s="320">
        <f t="shared" si="9"/>
        <v>31861.58940397351</v>
      </c>
      <c r="H201" s="198">
        <f t="shared" si="10"/>
        <v>0.40929704307054454</v>
      </c>
      <c r="I201" s="199">
        <f t="shared" si="11"/>
        <v>0.93805035176605589</v>
      </c>
    </row>
    <row r="202" spans="2:9" ht="14.4" x14ac:dyDescent="0.3">
      <c r="B202" s="1" t="s">
        <v>726</v>
      </c>
      <c r="C202" s="427">
        <v>172410.33333333334</v>
      </c>
      <c r="D202" s="430">
        <v>12280000</v>
      </c>
      <c r="E202" s="429">
        <v>9.2999999999999999E-2</v>
      </c>
      <c r="F202" s="429"/>
      <c r="G202" s="320">
        <f t="shared" si="9"/>
        <v>14039.929424538546</v>
      </c>
      <c r="H202" s="198">
        <f t="shared" si="10"/>
        <v>0.1803582842501292</v>
      </c>
      <c r="I202" s="199">
        <f t="shared" si="11"/>
        <v>10.9048353392804</v>
      </c>
    </row>
    <row r="203" spans="2:9" ht="14.4" x14ac:dyDescent="0.3">
      <c r="B203" s="1" t="s">
        <v>727</v>
      </c>
      <c r="C203" s="427">
        <v>3475628.6666666665</v>
      </c>
      <c r="D203" s="430">
        <v>87470000</v>
      </c>
      <c r="E203" s="429">
        <v>5.6000000000000001E-2</v>
      </c>
      <c r="F203" s="429"/>
      <c r="G203" s="320">
        <f t="shared" si="9"/>
        <v>39735.093936968864</v>
      </c>
      <c r="H203" s="198">
        <f t="shared" si="10"/>
        <v>0.51044083985664057</v>
      </c>
      <c r="I203" s="199">
        <f t="shared" si="11"/>
        <v>6.5663524623623912</v>
      </c>
    </row>
    <row r="204" spans="2:9" ht="14.4" x14ac:dyDescent="0.3">
      <c r="B204" s="1" t="s">
        <v>728</v>
      </c>
      <c r="C204" s="427">
        <v>157869</v>
      </c>
      <c r="D204" s="430">
        <v>7490000</v>
      </c>
      <c r="E204" s="429">
        <v>0.113</v>
      </c>
      <c r="F204" s="429"/>
      <c r="G204" s="320">
        <f t="shared" si="9"/>
        <v>21077.303070761012</v>
      </c>
      <c r="H204" s="198">
        <f t="shared" si="10"/>
        <v>0.27076106321577037</v>
      </c>
      <c r="I204" s="199">
        <f t="shared" si="11"/>
        <v>13.249961218695539</v>
      </c>
    </row>
    <row r="205" spans="2:9" ht="14.4" x14ac:dyDescent="0.3">
      <c r="B205" s="1" t="s">
        <v>729</v>
      </c>
      <c r="C205" s="427">
        <v>1660</v>
      </c>
      <c r="D205" s="430">
        <v>50000</v>
      </c>
      <c r="E205" s="429">
        <v>4.0000000000000001E-3</v>
      </c>
      <c r="F205" s="429"/>
      <c r="G205" s="320">
        <f t="shared" si="9"/>
        <v>33200</v>
      </c>
      <c r="H205" s="198">
        <f t="shared" si="10"/>
        <v>0.42649039436329611</v>
      </c>
      <c r="I205" s="199">
        <f t="shared" si="11"/>
        <v>0.46902517588302794</v>
      </c>
    </row>
    <row r="206" spans="2:9" ht="14.4" x14ac:dyDescent="0.3">
      <c r="B206" s="1" t="s">
        <v>730</v>
      </c>
      <c r="C206" s="427">
        <v>10000</v>
      </c>
      <c r="D206" s="430">
        <v>10000</v>
      </c>
      <c r="E206" s="429">
        <v>0.159</v>
      </c>
      <c r="F206" s="429"/>
      <c r="G206" s="320">
        <f t="shared" ref="G206:G221" si="12">C206/D206*1000000</f>
        <v>1000000</v>
      </c>
      <c r="H206" s="198">
        <f t="shared" si="10"/>
        <v>12.84609621576193</v>
      </c>
      <c r="I206" s="199">
        <f t="shared" si="11"/>
        <v>18.64375074135036</v>
      </c>
    </row>
    <row r="207" spans="2:9" ht="14.4" x14ac:dyDescent="0.3">
      <c r="B207" s="1" t="s">
        <v>732</v>
      </c>
      <c r="C207" s="427">
        <v>160586.33333333334</v>
      </c>
      <c r="D207" s="430">
        <v>50020000</v>
      </c>
      <c r="E207" s="429">
        <v>0.247</v>
      </c>
      <c r="F207" s="429"/>
      <c r="G207" s="320">
        <f t="shared" si="12"/>
        <v>3210.4424896707988</v>
      </c>
      <c r="H207" s="198">
        <f t="shared" si="10"/>
        <v>4.1241653117481361E-2</v>
      </c>
      <c r="I207" s="199">
        <f t="shared" si="11"/>
        <v>28.962304610776975</v>
      </c>
    </row>
    <row r="208" spans="2:9" ht="14.4" x14ac:dyDescent="0.3">
      <c r="B208" s="1" t="s">
        <v>733</v>
      </c>
      <c r="C208" s="427">
        <v>641390</v>
      </c>
      <c r="D208" s="430">
        <v>37860000</v>
      </c>
      <c r="E208" s="429">
        <v>7.0999999999999994E-2</v>
      </c>
      <c r="F208" s="429"/>
      <c r="G208" s="320">
        <f t="shared" si="12"/>
        <v>16941.098784997357</v>
      </c>
      <c r="H208" s="198">
        <f t="shared" si="10"/>
        <v>0.21762698499280358</v>
      </c>
      <c r="I208" s="199">
        <f t="shared" si="11"/>
        <v>8.3251968719237457</v>
      </c>
    </row>
    <row r="209" spans="2:9" ht="14.4" x14ac:dyDescent="0.3">
      <c r="B209" s="1" t="s">
        <v>734</v>
      </c>
      <c r="C209" s="427">
        <v>833059.33333333337</v>
      </c>
      <c r="D209" s="430">
        <v>11030000</v>
      </c>
      <c r="E209" s="429">
        <v>7.0000000000000001E-3</v>
      </c>
      <c r="F209" s="429"/>
      <c r="G209" s="320">
        <f t="shared" si="12"/>
        <v>75526.684799032941</v>
      </c>
      <c r="H209" s="198">
        <f t="shared" si="10"/>
        <v>0.97022305978590118</v>
      </c>
      <c r="I209" s="199">
        <f t="shared" si="11"/>
        <v>0.8207940577952989</v>
      </c>
    </row>
    <row r="210" spans="2:9" ht="14.4" x14ac:dyDescent="0.3">
      <c r="B210" s="1" t="s">
        <v>735</v>
      </c>
      <c r="C210" s="318">
        <v>4093449</v>
      </c>
      <c r="D210" s="325">
        <v>69140000</v>
      </c>
      <c r="E210" s="319">
        <v>6.0000000000000001E-3</v>
      </c>
      <c r="F210" s="429"/>
      <c r="G210" s="320">
        <f t="shared" si="12"/>
        <v>59205.22129013596</v>
      </c>
      <c r="H210" s="198">
        <f t="shared" si="10"/>
        <v>0.76055596916856327</v>
      </c>
      <c r="I210" s="199">
        <f t="shared" si="11"/>
        <v>0.70353776382454192</v>
      </c>
    </row>
    <row r="211" spans="2:9" ht="14.4" x14ac:dyDescent="0.3">
      <c r="B211" s="1" t="s">
        <v>736</v>
      </c>
      <c r="C211" s="318">
        <v>28456035.666666668</v>
      </c>
      <c r="D211" s="325">
        <v>345430000</v>
      </c>
      <c r="E211" s="319">
        <v>8.9999999999999993E-3</v>
      </c>
      <c r="F211" s="429"/>
      <c r="G211" s="320">
        <f t="shared" si="12"/>
        <v>82378.588040027418</v>
      </c>
      <c r="H211" s="198">
        <f t="shared" si="10"/>
        <v>1.0582432680808074</v>
      </c>
      <c r="I211" s="199">
        <f t="shared" si="11"/>
        <v>1.0553066457368128</v>
      </c>
    </row>
    <row r="212" spans="2:9" ht="14.4" x14ac:dyDescent="0.3">
      <c r="B212" s="1" t="s">
        <v>737</v>
      </c>
      <c r="C212" s="427">
        <v>120681</v>
      </c>
      <c r="D212" s="430">
        <v>3390000</v>
      </c>
      <c r="E212" s="429">
        <v>6.4000000000000001E-2</v>
      </c>
      <c r="F212" s="429"/>
      <c r="G212" s="320">
        <f t="shared" si="12"/>
        <v>35599.115044247788</v>
      </c>
      <c r="H212" s="198">
        <f t="shared" si="10"/>
        <v>0.45730965705438514</v>
      </c>
      <c r="I212" s="199">
        <f t="shared" si="11"/>
        <v>7.5044028141284471</v>
      </c>
    </row>
    <row r="213" spans="2:9" ht="14.4" x14ac:dyDescent="0.3">
      <c r="B213" s="1" t="s">
        <v>738</v>
      </c>
      <c r="C213" s="427">
        <v>427253</v>
      </c>
      <c r="D213" s="430">
        <v>36360000</v>
      </c>
      <c r="E213" s="429">
        <v>0.183</v>
      </c>
      <c r="F213" s="429"/>
      <c r="G213" s="320">
        <f t="shared" si="12"/>
        <v>11750.632563256326</v>
      </c>
      <c r="H213" s="198">
        <f t="shared" si="10"/>
        <v>0.150949756503656</v>
      </c>
      <c r="I213" s="199">
        <f t="shared" si="11"/>
        <v>21.457901796648528</v>
      </c>
    </row>
    <row r="214" spans="2:9" ht="14.4" x14ac:dyDescent="0.3">
      <c r="B214" s="1" t="s">
        <v>739</v>
      </c>
      <c r="C214" s="427">
        <v>1095.3333333333333</v>
      </c>
      <c r="D214" s="430">
        <v>330000</v>
      </c>
      <c r="E214" s="429">
        <v>0.249</v>
      </c>
      <c r="F214" s="429"/>
      <c r="G214" s="320">
        <f t="shared" si="12"/>
        <v>3319.1919191919192</v>
      </c>
      <c r="H214" s="198">
        <f t="shared" si="10"/>
        <v>4.263865875251889E-2</v>
      </c>
      <c r="I214" s="199">
        <f t="shared" si="11"/>
        <v>29.196817198718488</v>
      </c>
    </row>
    <row r="215" spans="2:9" ht="14.4" x14ac:dyDescent="0.3">
      <c r="B215" s="1" t="s">
        <v>740</v>
      </c>
      <c r="C215" s="427">
        <v>167463.5</v>
      </c>
      <c r="D215" s="430">
        <v>28410000</v>
      </c>
      <c r="E215" s="429">
        <v>0.05</v>
      </c>
      <c r="F215" s="429"/>
      <c r="G215" s="320">
        <f t="shared" si="12"/>
        <v>5894.5265751495954</v>
      </c>
      <c r="H215" s="198">
        <f t="shared" si="10"/>
        <v>7.5721655530737356E-2</v>
      </c>
      <c r="I215" s="199">
        <f t="shared" si="11"/>
        <v>5.8628146985378491</v>
      </c>
    </row>
    <row r="216" spans="2:9" ht="14.4" x14ac:dyDescent="0.3">
      <c r="B216" s="1" t="s">
        <v>741</v>
      </c>
      <c r="C216" s="427">
        <v>1632312.3333333333</v>
      </c>
      <c r="D216" s="430">
        <v>100990000</v>
      </c>
      <c r="E216" s="429">
        <v>0.11899999999999999</v>
      </c>
      <c r="F216" s="429"/>
      <c r="G216" s="320">
        <f t="shared" si="12"/>
        <v>16163.108558603162</v>
      </c>
      <c r="H216" s="198">
        <f t="shared" si="10"/>
        <v>0.20763284768962137</v>
      </c>
      <c r="I216" s="199">
        <f t="shared" si="11"/>
        <v>13.953498982520079</v>
      </c>
    </row>
    <row r="217" spans="2:9" ht="14.4" x14ac:dyDescent="0.3">
      <c r="B217" s="1" t="s">
        <v>1096</v>
      </c>
      <c r="C217" s="427"/>
      <c r="D217" s="430">
        <v>590000</v>
      </c>
      <c r="E217" s="429"/>
      <c r="F217" s="429"/>
      <c r="G217" s="320">
        <f t="shared" si="12"/>
        <v>0</v>
      </c>
      <c r="H217" s="198">
        <f t="shared" si="10"/>
        <v>0</v>
      </c>
      <c r="I217" s="199">
        <f t="shared" si="11"/>
        <v>0</v>
      </c>
    </row>
    <row r="218" spans="2:9" ht="14.4" x14ac:dyDescent="0.3">
      <c r="B218" s="1" t="s">
        <v>742</v>
      </c>
      <c r="C218" s="427">
        <v>192489764.33333334</v>
      </c>
      <c r="D218" s="430">
        <v>8161970000</v>
      </c>
      <c r="E218" s="429">
        <v>6.4000000000000001E-2</v>
      </c>
      <c r="F218" s="429"/>
      <c r="G218" s="320">
        <f t="shared" si="12"/>
        <v>23583.738280504993</v>
      </c>
      <c r="H218" s="198">
        <f t="shared" si="10"/>
        <v>0.302958971078715</v>
      </c>
      <c r="I218" s="199">
        <f t="shared" si="11"/>
        <v>7.5044028141284471</v>
      </c>
    </row>
    <row r="219" spans="2:9" ht="14.4" x14ac:dyDescent="0.3">
      <c r="B219" s="1" t="s">
        <v>743</v>
      </c>
      <c r="C219" s="427">
        <v>44339.5</v>
      </c>
      <c r="D219" s="430">
        <v>40580000</v>
      </c>
      <c r="E219" s="429">
        <v>0.28699999999999998</v>
      </c>
      <c r="F219" s="429"/>
      <c r="G219" s="320">
        <f t="shared" si="12"/>
        <v>1092.6441596845737</v>
      </c>
      <c r="H219" s="198">
        <f t="shared" si="10"/>
        <v>1.4036212004898376E-2</v>
      </c>
      <c r="I219" s="199">
        <f t="shared" si="11"/>
        <v>33.652556369607254</v>
      </c>
    </row>
    <row r="220" spans="2:9" ht="14.4" x14ac:dyDescent="0.3">
      <c r="B220" s="1" t="s">
        <v>744</v>
      </c>
      <c r="C220" s="427">
        <v>89131.666666666672</v>
      </c>
      <c r="D220" s="430">
        <v>21320000</v>
      </c>
      <c r="E220" s="429">
        <v>1.7999999999999999E-2</v>
      </c>
      <c r="F220" s="429"/>
      <c r="G220" s="320">
        <f t="shared" si="12"/>
        <v>4180.6597873671044</v>
      </c>
      <c r="H220" s="198">
        <f t="shared" si="10"/>
        <v>5.3705157873884642E-2</v>
      </c>
      <c r="I220" s="199">
        <f t="shared" si="11"/>
        <v>2.1106132914736255</v>
      </c>
    </row>
    <row r="221" spans="2:9" ht="14.4" x14ac:dyDescent="0.3">
      <c r="B221" s="39" t="s">
        <v>745</v>
      </c>
      <c r="C221" s="431">
        <v>72165.666666666672</v>
      </c>
      <c r="D221" s="432">
        <v>16629999.999999998</v>
      </c>
      <c r="E221" s="433">
        <v>5.3999999999999999E-2</v>
      </c>
      <c r="F221" s="433"/>
      <c r="G221" s="321">
        <f t="shared" si="12"/>
        <v>4339.4868711164572</v>
      </c>
      <c r="H221" s="201">
        <f t="shared" si="10"/>
        <v>5.5745465873397702E-2</v>
      </c>
      <c r="I221" s="426">
        <f t="shared" si="11"/>
        <v>6.3318398744208766</v>
      </c>
    </row>
    <row r="222" spans="2:9" ht="14.4" x14ac:dyDescent="0.3">
      <c r="H222" s="21"/>
      <c r="I222" s="202"/>
    </row>
    <row r="224" spans="2:9" ht="39.6" x14ac:dyDescent="0.25">
      <c r="B224" s="46" t="s">
        <v>746</v>
      </c>
      <c r="C224" s="203" t="str">
        <f>C5</f>
        <v>GDP millions (USD)</v>
      </c>
      <c r="D224" s="203" t="str">
        <f>D5</f>
        <v>Population</v>
      </c>
      <c r="E224" s="203" t="str">
        <f>E5</f>
        <v>% GDP from Agriculture</v>
      </c>
      <c r="F224" s="203"/>
      <c r="G224" s="203" t="str">
        <f>G5</f>
        <v>GDP per capita (USD)</v>
      </c>
      <c r="H224" s="204" t="str">
        <f>H5</f>
        <v>% of Weighted UK, US &amp; German GDP per capita</v>
      </c>
      <c r="I224" s="204" t="s">
        <v>747</v>
      </c>
    </row>
    <row r="225" spans="1:9" ht="14.4" x14ac:dyDescent="0.3">
      <c r="B225" s="26" t="s">
        <v>5</v>
      </c>
      <c r="C225" s="205">
        <f>VLOOKUP($B225,$B$7:$E$221,2,0)</f>
        <v>5815284.666666667</v>
      </c>
      <c r="D225" s="206">
        <f>VLOOKUP($B225,$B$7:$E$221,3,0)</f>
        <v>84550000</v>
      </c>
      <c r="E225" s="207">
        <f>VLOOKUP($B225,$B$7:$E$212,4,0)</f>
        <v>8.0000000000000002E-3</v>
      </c>
      <c r="F225" s="207"/>
      <c r="G225" s="322">
        <f>C225/D225*1000000</f>
        <v>68779.239109008471</v>
      </c>
      <c r="H225" s="208">
        <f>G225/G$228</f>
        <v>0.88354472324121869</v>
      </c>
      <c r="I225" s="208">
        <v>0.01</v>
      </c>
    </row>
    <row r="226" spans="1:9" ht="14.4" x14ac:dyDescent="0.3">
      <c r="B226" s="1" t="s">
        <v>735</v>
      </c>
      <c r="C226" s="209">
        <f>VLOOKUP($B226,$B$7:$E$221,2,0)</f>
        <v>4093449</v>
      </c>
      <c r="D226" s="22">
        <f>VLOOKUP($B226,$B$7:$E$221,3,0)</f>
        <v>69140000</v>
      </c>
      <c r="E226" s="210">
        <f>VLOOKUP($B226,$B$7:$E$212,4,0)</f>
        <v>6.0000000000000001E-3</v>
      </c>
      <c r="F226" s="210"/>
      <c r="G226" s="320">
        <f>C226/D226*1000000</f>
        <v>59205.22129013596</v>
      </c>
      <c r="H226" s="198">
        <f>G226/G$228</f>
        <v>0.76055596916856327</v>
      </c>
      <c r="I226" s="211">
        <v>0.01</v>
      </c>
    </row>
    <row r="227" spans="1:9" ht="14.4" x14ac:dyDescent="0.3">
      <c r="B227" s="39" t="s">
        <v>736</v>
      </c>
      <c r="C227" s="212">
        <f>VLOOKUP($B227,$B$7:$E$221,2,0)</f>
        <v>28456035.666666668</v>
      </c>
      <c r="D227" s="200">
        <f>VLOOKUP($B227,$B$7:$E$221,3,0)</f>
        <v>345430000</v>
      </c>
      <c r="E227" s="213">
        <f>VLOOKUP($B227,$B$7:$E$212,4,0)</f>
        <v>8.9999999999999993E-3</v>
      </c>
      <c r="F227" s="213"/>
      <c r="G227" s="321">
        <f>C227/D227*1000000</f>
        <v>82378.588040027418</v>
      </c>
      <c r="H227" s="201">
        <f>G227/G$228</f>
        <v>1.0582432680808074</v>
      </c>
      <c r="I227" s="201">
        <v>0.02</v>
      </c>
    </row>
    <row r="228" spans="1:9" x14ac:dyDescent="0.25">
      <c r="E228" s="214" t="s">
        <v>748</v>
      </c>
      <c r="F228" s="214"/>
      <c r="G228" s="215">
        <f>((C225*G225)+(C226*G226)+(C227*G227))/SUM(C225:C227)</f>
        <v>77844.660603819691</v>
      </c>
    </row>
    <row r="229" spans="1:9" x14ac:dyDescent="0.25">
      <c r="A229" s="216"/>
      <c r="E229" s="214" t="s">
        <v>749</v>
      </c>
      <c r="F229" s="214"/>
      <c r="G229" s="217">
        <f>((C225*E225)+(C226*E226)+(C227*E227))/SUM(C225:C227)</f>
        <v>8.5283268482747206E-3</v>
      </c>
    </row>
    <row r="230" spans="1:9" x14ac:dyDescent="0.25">
      <c r="E230" s="214" t="s">
        <v>750</v>
      </c>
      <c r="G230" s="217">
        <f>((C225*I225)+(C226*I226)+(C227*I227))/SUM(C225:C227)</f>
        <v>1.7417231006767078E-2</v>
      </c>
    </row>
  </sheetData>
  <hyperlinks>
    <hyperlink ref="B2" r:id="rId1" xr:uid="{06CC3B41-9AD8-4F6D-BE1F-493DEC796F99}"/>
  </hyperlinks>
  <pageMargins left="0.75" right="0.75" top="1" bottom="1" header="0.5" footer="0.5"/>
  <pageSetup paperSize="9" orientation="portrait" r:id="rId2"/>
  <headerFooter alignWithMargins="0"/>
  <drawing r:id="rId3"/>
  <legacyDrawing r:id="rId4"/>
  <controls>
    <mc:AlternateContent xmlns:mc="http://schemas.openxmlformats.org/markup-compatibility/2006">
      <mc:Choice Requires="x14">
        <control shapeId="8193" r:id="rId5" name="Back6">
          <controlPr defaultSize="0" autoLine="0" r:id="rId6">
            <anchor moveWithCells="1">
              <from>
                <xdr:col>4</xdr:col>
                <xdr:colOff>403860</xdr:colOff>
                <xdr:row>0</xdr:row>
                <xdr:rowOff>83820</xdr:rowOff>
              </from>
              <to>
                <xdr:col>5</xdr:col>
                <xdr:colOff>144780</xdr:colOff>
                <xdr:row>3</xdr:row>
                <xdr:rowOff>22860</xdr:rowOff>
              </to>
            </anchor>
          </controlPr>
        </control>
      </mc:Choice>
      <mc:Fallback>
        <control shapeId="8193" r:id="rId5" name="Back6"/>
      </mc:Fallback>
    </mc:AlternateContent>
  </control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834F4-34A5-4223-BB21-5F2CF32B0C39}">
  <sheetPr codeName="Sheet1"/>
  <dimension ref="B1:P434"/>
  <sheetViews>
    <sheetView showGridLines="0" topLeftCell="A95" workbookViewId="0">
      <selection activeCell="F224" sqref="F224"/>
    </sheetView>
  </sheetViews>
  <sheetFormatPr defaultRowHeight="14.4" x14ac:dyDescent="0.3"/>
  <cols>
    <col min="1" max="1" width="2.6640625" customWidth="1"/>
    <col min="2" max="2" width="31.109375" bestFit="1" customWidth="1"/>
    <col min="3" max="3" width="18.109375" bestFit="1" customWidth="1"/>
    <col min="4" max="6" width="16" bestFit="1" customWidth="1"/>
    <col min="10" max="10" width="31.109375" bestFit="1" customWidth="1"/>
    <col min="11" max="11" width="17.6640625" bestFit="1" customWidth="1"/>
    <col min="12" max="12" width="20.33203125" customWidth="1"/>
    <col min="15" max="15" width="31.109375" bestFit="1" customWidth="1"/>
  </cols>
  <sheetData>
    <row r="1" spans="2:16" ht="18" x14ac:dyDescent="0.35">
      <c r="B1" s="313" t="s">
        <v>751</v>
      </c>
    </row>
    <row r="2" spans="2:16" x14ac:dyDescent="0.3">
      <c r="B2" t="s">
        <v>752</v>
      </c>
    </row>
    <row r="3" spans="2:16" x14ac:dyDescent="0.3">
      <c r="B3" s="317" t="s">
        <v>753</v>
      </c>
    </row>
    <row r="5" spans="2:16" x14ac:dyDescent="0.3">
      <c r="B5" s="132" t="s">
        <v>754</v>
      </c>
      <c r="J5" s="132" t="s">
        <v>755</v>
      </c>
      <c r="O5" s="132" t="s">
        <v>756</v>
      </c>
    </row>
    <row r="6" spans="2:16" x14ac:dyDescent="0.3">
      <c r="B6" t="s">
        <v>757</v>
      </c>
      <c r="P6">
        <v>2017</v>
      </c>
    </row>
    <row r="7" spans="2:16" ht="16.5" customHeight="1" x14ac:dyDescent="0.3">
      <c r="B7" t="s">
        <v>758</v>
      </c>
      <c r="C7" t="s">
        <v>759</v>
      </c>
      <c r="D7" t="s">
        <v>760</v>
      </c>
      <c r="E7" t="s">
        <v>761</v>
      </c>
      <c r="F7" t="s">
        <v>528</v>
      </c>
      <c r="H7" t="s">
        <v>762</v>
      </c>
      <c r="J7" t="s">
        <v>763</v>
      </c>
      <c r="K7" t="s">
        <v>529</v>
      </c>
      <c r="M7" t="s">
        <v>762</v>
      </c>
      <c r="O7" t="s">
        <v>764</v>
      </c>
      <c r="P7" t="s">
        <v>530</v>
      </c>
    </row>
    <row r="8" spans="2:16" x14ac:dyDescent="0.3">
      <c r="B8" s="301" t="s">
        <v>537</v>
      </c>
      <c r="C8" s="302">
        <v>72512</v>
      </c>
      <c r="D8" s="302">
        <v>91272</v>
      </c>
      <c r="E8" s="302">
        <v>82238</v>
      </c>
      <c r="F8" s="302">
        <f t="shared" ref="F8:F71" si="0">AVERAGE(C8:E8)</f>
        <v>82007.333333333328</v>
      </c>
      <c r="H8" t="str">
        <f>IF(B8&lt;&gt;J8,"DOH!","OK")</f>
        <v>OK</v>
      </c>
      <c r="J8" s="301" t="s">
        <v>537</v>
      </c>
      <c r="K8" s="306">
        <v>43844000</v>
      </c>
      <c r="M8" t="str">
        <f>IF(J8&lt;&gt;O8,"DOH!","OK")</f>
        <v>OK</v>
      </c>
      <c r="O8" s="301" t="s">
        <v>537</v>
      </c>
      <c r="P8" s="309">
        <v>0.23</v>
      </c>
    </row>
    <row r="9" spans="2:16" x14ac:dyDescent="0.3">
      <c r="B9" t="s">
        <v>538</v>
      </c>
      <c r="C9" s="303">
        <v>63080</v>
      </c>
      <c r="D9" s="303">
        <v>63761</v>
      </c>
      <c r="E9" s="303">
        <v>51360</v>
      </c>
      <c r="F9" s="303">
        <f t="shared" si="0"/>
        <v>59400.333333333336</v>
      </c>
      <c r="H9" t="str">
        <f t="shared" ref="H9:H72" si="1">IF(B9&lt;&gt;J9,"DOH!","OK")</f>
        <v>OK</v>
      </c>
      <c r="J9" t="s">
        <v>538</v>
      </c>
      <c r="K9" s="307">
        <v>2363314</v>
      </c>
      <c r="M9" t="str">
        <f t="shared" ref="M9:M72" si="2">IF(J9&lt;&gt;O9,"DOH!","OK")</f>
        <v>OK</v>
      </c>
      <c r="O9" t="s">
        <v>538</v>
      </c>
      <c r="P9" s="310">
        <v>0.217</v>
      </c>
    </row>
    <row r="10" spans="2:16" x14ac:dyDescent="0.3">
      <c r="B10" t="s">
        <v>539</v>
      </c>
      <c r="C10" s="303">
        <v>875334</v>
      </c>
      <c r="D10" s="303">
        <v>821721</v>
      </c>
      <c r="E10" s="303">
        <v>722912</v>
      </c>
      <c r="F10" s="303">
        <f t="shared" si="0"/>
        <v>806655.66666666663</v>
      </c>
      <c r="H10" t="str">
        <f t="shared" si="1"/>
        <v>OK</v>
      </c>
      <c r="J10" t="s">
        <v>539</v>
      </c>
      <c r="K10" s="307">
        <v>47400000</v>
      </c>
      <c r="M10" t="str">
        <f t="shared" si="2"/>
        <v>OK</v>
      </c>
      <c r="O10" t="s">
        <v>539</v>
      </c>
      <c r="P10" s="310">
        <v>0.13300000000000001</v>
      </c>
    </row>
    <row r="11" spans="2:16" x14ac:dyDescent="0.3">
      <c r="B11" t="s">
        <v>540</v>
      </c>
      <c r="C11" s="303">
        <v>6423</v>
      </c>
      <c r="D11" s="303">
        <v>6140</v>
      </c>
      <c r="E11" s="303">
        <v>5402</v>
      </c>
      <c r="F11" s="303">
        <f t="shared" si="0"/>
        <v>5988.333333333333</v>
      </c>
      <c r="H11" t="str">
        <f t="shared" si="1"/>
        <v>OK</v>
      </c>
      <c r="J11" t="s">
        <v>540</v>
      </c>
      <c r="K11" s="307">
        <v>88306</v>
      </c>
      <c r="M11" t="str">
        <f t="shared" si="2"/>
        <v>OK</v>
      </c>
      <c r="O11" t="s">
        <v>540</v>
      </c>
      <c r="P11" s="310">
        <v>0.11899999999999999</v>
      </c>
    </row>
    <row r="12" spans="2:16" x14ac:dyDescent="0.3">
      <c r="B12" t="s">
        <v>541</v>
      </c>
      <c r="C12" s="303">
        <v>402155</v>
      </c>
      <c r="D12" s="303">
        <v>316269</v>
      </c>
      <c r="E12" s="303">
        <v>278239</v>
      </c>
      <c r="F12" s="303">
        <f t="shared" si="0"/>
        <v>332221</v>
      </c>
      <c r="H12" t="str">
        <f t="shared" si="1"/>
        <v>OK</v>
      </c>
      <c r="J12" t="s">
        <v>541</v>
      </c>
      <c r="K12" s="307">
        <v>36170961</v>
      </c>
      <c r="M12" t="str">
        <f t="shared" si="2"/>
        <v>OK</v>
      </c>
      <c r="O12" t="s">
        <v>541</v>
      </c>
      <c r="P12" s="310">
        <v>0.10199999999999999</v>
      </c>
    </row>
    <row r="13" spans="2:16" x14ac:dyDescent="0.3">
      <c r="B13" t="s">
        <v>542</v>
      </c>
      <c r="C13" s="303">
        <v>3333</v>
      </c>
      <c r="D13" s="303">
        <v>3151</v>
      </c>
      <c r="E13" s="303">
        <v>2772</v>
      </c>
      <c r="F13" s="303">
        <f t="shared" si="0"/>
        <v>3085.3333333333335</v>
      </c>
      <c r="H13" t="str">
        <f t="shared" si="1"/>
        <v>OK</v>
      </c>
      <c r="J13" t="s">
        <v>542</v>
      </c>
      <c r="K13" s="307">
        <v>103603</v>
      </c>
      <c r="M13" t="str">
        <f t="shared" si="2"/>
        <v>OK</v>
      </c>
      <c r="O13" t="s">
        <v>542</v>
      </c>
      <c r="P13" s="310">
        <v>1.7999999999999999E-2</v>
      </c>
    </row>
    <row r="14" spans="2:16" x14ac:dyDescent="0.3">
      <c r="B14" t="s">
        <v>543</v>
      </c>
      <c r="C14" s="303">
        <v>1493423</v>
      </c>
      <c r="D14" s="303">
        <v>1378906</v>
      </c>
      <c r="E14" s="303">
        <v>1213000</v>
      </c>
      <c r="F14" s="303">
        <f t="shared" si="0"/>
        <v>1361776.3333333333</v>
      </c>
      <c r="H14" t="str">
        <f t="shared" si="1"/>
        <v>OK</v>
      </c>
      <c r="J14" t="s">
        <v>543</v>
      </c>
      <c r="K14" s="307">
        <v>46735004</v>
      </c>
      <c r="M14" t="str">
        <f t="shared" si="2"/>
        <v>OK</v>
      </c>
      <c r="O14" t="s">
        <v>543</v>
      </c>
      <c r="P14" s="310">
        <v>0.108</v>
      </c>
    </row>
    <row r="15" spans="2:16" x14ac:dyDescent="0.3">
      <c r="B15" t="s">
        <v>544</v>
      </c>
      <c r="C15" s="303">
        <v>74294</v>
      </c>
      <c r="D15" s="303">
        <v>69234</v>
      </c>
      <c r="E15" s="303">
        <v>60909</v>
      </c>
      <c r="F15" s="303">
        <f t="shared" si="0"/>
        <v>68145.666666666672</v>
      </c>
      <c r="H15" t="str">
        <f t="shared" si="1"/>
        <v>OK</v>
      </c>
      <c r="J15" t="s">
        <v>544</v>
      </c>
      <c r="K15" s="307">
        <v>3081100</v>
      </c>
      <c r="M15" t="str">
        <f t="shared" si="2"/>
        <v>OK</v>
      </c>
      <c r="O15" t="s">
        <v>544</v>
      </c>
      <c r="P15" s="310">
        <v>0.16700000000000001</v>
      </c>
    </row>
    <row r="16" spans="2:16" x14ac:dyDescent="0.3">
      <c r="B16" t="s">
        <v>545</v>
      </c>
      <c r="C16" s="303">
        <v>5524</v>
      </c>
      <c r="D16" s="303">
        <v>4828</v>
      </c>
      <c r="E16" s="303">
        <v>4350</v>
      </c>
      <c r="F16" s="303">
        <f t="shared" si="0"/>
        <v>4900.666666666667</v>
      </c>
      <c r="H16" t="str">
        <f t="shared" si="1"/>
        <v>OK</v>
      </c>
      <c r="J16" t="s">
        <v>545</v>
      </c>
      <c r="K16" s="307">
        <v>107566</v>
      </c>
      <c r="M16" t="str">
        <f t="shared" si="2"/>
        <v>OK</v>
      </c>
      <c r="O16" t="s">
        <v>545</v>
      </c>
      <c r="P16" s="310">
        <v>4.0000000000000001E-3</v>
      </c>
    </row>
    <row r="17" spans="2:16" x14ac:dyDescent="0.3">
      <c r="B17" t="s">
        <v>546</v>
      </c>
      <c r="C17" s="303">
        <v>1980022</v>
      </c>
      <c r="D17" s="303">
        <v>1936798</v>
      </c>
      <c r="E17" s="303">
        <v>1635000</v>
      </c>
      <c r="F17" s="303">
        <f t="shared" si="0"/>
        <v>1850606.6666666667</v>
      </c>
      <c r="H17" t="str">
        <f t="shared" si="1"/>
        <v>OK</v>
      </c>
      <c r="J17" t="s">
        <v>546</v>
      </c>
      <c r="K17" s="307">
        <v>27536874</v>
      </c>
      <c r="M17" t="str">
        <f t="shared" si="2"/>
        <v>OK</v>
      </c>
      <c r="O17" t="s">
        <v>546</v>
      </c>
      <c r="P17" s="310">
        <v>3.5999999999999997E-2</v>
      </c>
    </row>
    <row r="18" spans="2:16" x14ac:dyDescent="0.3">
      <c r="B18" t="s">
        <v>547</v>
      </c>
      <c r="C18" s="303">
        <v>682861</v>
      </c>
      <c r="D18" s="303">
        <v>657344</v>
      </c>
      <c r="E18" s="303">
        <v>581131</v>
      </c>
      <c r="F18" s="303">
        <f t="shared" si="0"/>
        <v>640445.33333333337</v>
      </c>
      <c r="H18" t="str">
        <f t="shared" si="1"/>
        <v>OK</v>
      </c>
      <c r="J18" t="s">
        <v>547</v>
      </c>
      <c r="K18" s="307">
        <v>9200931</v>
      </c>
      <c r="M18" t="str">
        <f t="shared" si="2"/>
        <v>OK</v>
      </c>
      <c r="O18" t="s">
        <v>547</v>
      </c>
      <c r="P18" s="310">
        <v>1.2999999999999999E-2</v>
      </c>
    </row>
    <row r="19" spans="2:16" x14ac:dyDescent="0.3">
      <c r="B19" t="s">
        <v>548</v>
      </c>
      <c r="C19" s="303">
        <v>272100</v>
      </c>
      <c r="D19" s="303">
        <v>255979</v>
      </c>
      <c r="E19" s="303">
        <v>225198</v>
      </c>
      <c r="F19" s="303">
        <f t="shared" si="0"/>
        <v>251092.33333333334</v>
      </c>
      <c r="H19" t="str">
        <f t="shared" si="1"/>
        <v>OK</v>
      </c>
      <c r="J19" t="s">
        <v>548</v>
      </c>
      <c r="K19" s="307">
        <v>10241722</v>
      </c>
      <c r="M19" t="str">
        <f t="shared" si="2"/>
        <v>OK</v>
      </c>
      <c r="O19" t="s">
        <v>548</v>
      </c>
      <c r="P19" s="310">
        <v>6.0999999999999999E-2</v>
      </c>
    </row>
    <row r="20" spans="2:16" x14ac:dyDescent="0.3">
      <c r="B20" t="s">
        <v>549</v>
      </c>
      <c r="C20" s="303">
        <v>16022</v>
      </c>
      <c r="D20" s="303">
        <v>16532</v>
      </c>
      <c r="E20" s="303">
        <v>14544</v>
      </c>
      <c r="F20" s="303">
        <f t="shared" si="0"/>
        <v>15699.333333333334</v>
      </c>
      <c r="H20" t="str">
        <f t="shared" si="1"/>
        <v>OK</v>
      </c>
      <c r="J20" t="s">
        <v>549</v>
      </c>
      <c r="K20" s="307">
        <v>398165</v>
      </c>
      <c r="M20" t="str">
        <f t="shared" si="2"/>
        <v>OK</v>
      </c>
      <c r="O20" t="s">
        <v>549</v>
      </c>
      <c r="P20" s="310">
        <v>2.3E-2</v>
      </c>
    </row>
    <row r="21" spans="2:16" x14ac:dyDescent="0.3">
      <c r="B21" t="s">
        <v>550</v>
      </c>
      <c r="C21" s="303">
        <v>112366</v>
      </c>
      <c r="D21" s="303">
        <v>106776</v>
      </c>
      <c r="E21" s="303">
        <v>93937</v>
      </c>
      <c r="F21" s="303">
        <f t="shared" si="0"/>
        <v>104359.66666666667</v>
      </c>
      <c r="H21" t="str">
        <f t="shared" si="1"/>
        <v>OK</v>
      </c>
      <c r="J21" t="s">
        <v>550</v>
      </c>
      <c r="K21" s="307">
        <v>1594654</v>
      </c>
      <c r="M21" t="str">
        <f t="shared" si="2"/>
        <v>OK</v>
      </c>
      <c r="O21" t="s">
        <v>550</v>
      </c>
      <c r="P21" s="310">
        <v>3.0000000000000001E-3</v>
      </c>
    </row>
    <row r="22" spans="2:16" x14ac:dyDescent="0.3">
      <c r="B22" t="s">
        <v>551</v>
      </c>
      <c r="C22" s="303">
        <v>1783420</v>
      </c>
      <c r="D22" s="303">
        <v>1674316</v>
      </c>
      <c r="E22" s="303">
        <v>1473000</v>
      </c>
      <c r="F22" s="303">
        <f t="shared" si="0"/>
        <v>1643578.6666666667</v>
      </c>
      <c r="H22" t="str">
        <f t="shared" si="1"/>
        <v>OK</v>
      </c>
      <c r="J22" t="s">
        <v>551</v>
      </c>
      <c r="K22" s="307">
        <v>169828911</v>
      </c>
      <c r="M22" t="str">
        <f t="shared" si="2"/>
        <v>OK</v>
      </c>
      <c r="O22" t="s">
        <v>551</v>
      </c>
      <c r="P22" s="310">
        <v>0.14199999999999999</v>
      </c>
    </row>
    <row r="23" spans="2:16" x14ac:dyDescent="0.3">
      <c r="B23" t="s">
        <v>552</v>
      </c>
      <c r="C23" s="303">
        <v>6784</v>
      </c>
      <c r="D23" s="303">
        <v>6404</v>
      </c>
      <c r="E23" s="303">
        <v>5634</v>
      </c>
      <c r="F23" s="303">
        <f t="shared" si="0"/>
        <v>6274</v>
      </c>
      <c r="H23" t="str">
        <f t="shared" si="1"/>
        <v>OK</v>
      </c>
      <c r="J23" t="s">
        <v>552</v>
      </c>
      <c r="K23" s="307">
        <v>267800</v>
      </c>
      <c r="M23" t="str">
        <f t="shared" si="2"/>
        <v>OK</v>
      </c>
      <c r="O23" t="s">
        <v>552</v>
      </c>
      <c r="P23" s="310">
        <v>1.4999999999999999E-2</v>
      </c>
    </row>
    <row r="24" spans="2:16" x14ac:dyDescent="0.3">
      <c r="B24" t="s">
        <v>553</v>
      </c>
      <c r="C24" s="303">
        <v>311791</v>
      </c>
      <c r="D24" s="303">
        <v>301471</v>
      </c>
      <c r="E24" s="303">
        <v>265220</v>
      </c>
      <c r="F24" s="303">
        <f t="shared" si="0"/>
        <v>292827.33333333331</v>
      </c>
      <c r="H24" t="str">
        <f t="shared" si="1"/>
        <v>OK</v>
      </c>
      <c r="J24" t="s">
        <v>553</v>
      </c>
      <c r="K24" s="307">
        <v>9109280</v>
      </c>
      <c r="M24" t="str">
        <f t="shared" si="2"/>
        <v>OK</v>
      </c>
      <c r="O24" t="s">
        <v>553</v>
      </c>
      <c r="P24" s="310">
        <v>8.1000000000000003E-2</v>
      </c>
    </row>
    <row r="25" spans="2:16" x14ac:dyDescent="0.3">
      <c r="B25" t="s">
        <v>554</v>
      </c>
      <c r="C25" s="303">
        <v>899114</v>
      </c>
      <c r="D25" s="303">
        <v>856629</v>
      </c>
      <c r="E25" s="303">
        <v>749229</v>
      </c>
      <c r="F25" s="303">
        <f t="shared" si="0"/>
        <v>834990.66666666663</v>
      </c>
      <c r="H25" t="str">
        <f t="shared" si="1"/>
        <v>OK</v>
      </c>
      <c r="J25" t="s">
        <v>554</v>
      </c>
      <c r="K25" s="307">
        <v>11825551</v>
      </c>
      <c r="M25" t="str">
        <f t="shared" si="2"/>
        <v>OK</v>
      </c>
      <c r="O25" t="s">
        <v>554</v>
      </c>
      <c r="P25" s="310">
        <v>7.0000000000000001E-3</v>
      </c>
    </row>
    <row r="26" spans="2:16" x14ac:dyDescent="0.3">
      <c r="B26" t="s">
        <v>555</v>
      </c>
      <c r="C26" s="303">
        <v>6672</v>
      </c>
      <c r="D26" s="303">
        <v>6295</v>
      </c>
      <c r="E26" s="303">
        <v>5538</v>
      </c>
      <c r="F26" s="303">
        <f t="shared" si="0"/>
        <v>6168.333333333333</v>
      </c>
      <c r="H26" t="str">
        <f t="shared" si="1"/>
        <v>OK</v>
      </c>
      <c r="J26" t="s">
        <v>555</v>
      </c>
      <c r="K26" s="307">
        <v>417634</v>
      </c>
      <c r="M26" t="str">
        <f t="shared" si="2"/>
        <v>OK</v>
      </c>
      <c r="O26" t="s">
        <v>555</v>
      </c>
      <c r="P26" s="310">
        <v>0.10299999999999999</v>
      </c>
    </row>
    <row r="27" spans="2:16" x14ac:dyDescent="0.3">
      <c r="B27" t="s">
        <v>556</v>
      </c>
      <c r="C27" s="303">
        <v>69509</v>
      </c>
      <c r="D27" s="303">
        <v>64136</v>
      </c>
      <c r="E27" s="303">
        <v>56424</v>
      </c>
      <c r="F27" s="303">
        <f t="shared" si="0"/>
        <v>63356.333333333336</v>
      </c>
      <c r="H27" t="str">
        <f t="shared" si="1"/>
        <v>OK</v>
      </c>
      <c r="J27" t="s">
        <v>556</v>
      </c>
      <c r="K27" s="307">
        <v>13224860</v>
      </c>
      <c r="M27" t="str">
        <f t="shared" si="2"/>
        <v>OK</v>
      </c>
      <c r="O27" t="s">
        <v>556</v>
      </c>
      <c r="P27" s="310">
        <v>0.26100000000000001</v>
      </c>
    </row>
    <row r="28" spans="2:16" x14ac:dyDescent="0.3">
      <c r="B28" t="s">
        <v>557</v>
      </c>
      <c r="C28" s="303" t="s">
        <v>765</v>
      </c>
      <c r="D28" s="303">
        <v>7738</v>
      </c>
      <c r="E28" s="303">
        <v>6808</v>
      </c>
      <c r="F28" s="303">
        <f t="shared" si="0"/>
        <v>7273</v>
      </c>
      <c r="H28" t="str">
        <f t="shared" si="1"/>
        <v>OK</v>
      </c>
      <c r="J28" t="s">
        <v>557</v>
      </c>
      <c r="K28" s="307">
        <v>64055</v>
      </c>
      <c r="M28" t="str">
        <f t="shared" si="2"/>
        <v>OK</v>
      </c>
      <c r="O28" t="s">
        <v>557</v>
      </c>
      <c r="P28" s="310">
        <v>8.9999999999999993E-3</v>
      </c>
    </row>
    <row r="29" spans="2:16" x14ac:dyDescent="0.3">
      <c r="B29" t="s">
        <v>558</v>
      </c>
      <c r="C29" s="303">
        <v>14106</v>
      </c>
      <c r="D29" s="303">
        <v>12782</v>
      </c>
      <c r="E29" s="303">
        <v>11517</v>
      </c>
      <c r="F29" s="303">
        <f t="shared" si="0"/>
        <v>12801.666666666666</v>
      </c>
      <c r="H29" t="str">
        <f t="shared" si="1"/>
        <v>OK</v>
      </c>
      <c r="J29" t="s">
        <v>558</v>
      </c>
      <c r="K29" s="307">
        <v>784043</v>
      </c>
      <c r="M29" t="str">
        <f t="shared" si="2"/>
        <v>OK</v>
      </c>
      <c r="O29" t="s">
        <v>558</v>
      </c>
      <c r="P29" s="310">
        <v>0.16200000000000001</v>
      </c>
    </row>
    <row r="30" spans="2:16" x14ac:dyDescent="0.3">
      <c r="B30" t="s">
        <v>559</v>
      </c>
      <c r="C30" s="303">
        <v>144098</v>
      </c>
      <c r="D30" s="303">
        <v>138903</v>
      </c>
      <c r="E30" s="303">
        <v>122200</v>
      </c>
      <c r="F30" s="303">
        <f t="shared" si="0"/>
        <v>135067</v>
      </c>
      <c r="H30" t="str">
        <f t="shared" si="1"/>
        <v>OK</v>
      </c>
      <c r="J30" t="s">
        <v>559</v>
      </c>
      <c r="K30" s="307">
        <v>11365333</v>
      </c>
      <c r="M30" t="str">
        <f t="shared" si="2"/>
        <v>OK</v>
      </c>
      <c r="O30" t="s">
        <v>559</v>
      </c>
      <c r="P30" s="310">
        <v>0.13800000000000001</v>
      </c>
    </row>
    <row r="31" spans="2:16" x14ac:dyDescent="0.3">
      <c r="B31" t="s">
        <v>560</v>
      </c>
      <c r="C31" s="303">
        <v>78655</v>
      </c>
      <c r="D31" s="303">
        <v>69522</v>
      </c>
      <c r="E31" s="303">
        <v>64641</v>
      </c>
      <c r="F31" s="303">
        <f t="shared" si="0"/>
        <v>70939.333333333328</v>
      </c>
      <c r="H31" t="str">
        <f t="shared" si="1"/>
        <v>OK</v>
      </c>
      <c r="J31" t="s">
        <v>560</v>
      </c>
      <c r="K31" s="307">
        <v>3422000</v>
      </c>
      <c r="M31" t="str">
        <f t="shared" si="2"/>
        <v>OK</v>
      </c>
      <c r="O31" t="s">
        <v>560</v>
      </c>
      <c r="P31" s="310">
        <v>6.8000000000000005E-2</v>
      </c>
    </row>
    <row r="32" spans="2:16" x14ac:dyDescent="0.3">
      <c r="B32" t="s">
        <v>561</v>
      </c>
      <c r="C32" s="303">
        <v>52961</v>
      </c>
      <c r="D32" s="303">
        <v>51779</v>
      </c>
      <c r="E32" s="303">
        <v>45553</v>
      </c>
      <c r="F32" s="303">
        <f t="shared" si="0"/>
        <v>50097.666666666664</v>
      </c>
      <c r="H32" t="str">
        <f t="shared" si="1"/>
        <v>OK</v>
      </c>
      <c r="J32" t="s">
        <v>561</v>
      </c>
      <c r="K32" s="307">
        <v>2359609</v>
      </c>
      <c r="M32" t="str">
        <f t="shared" si="2"/>
        <v>OK</v>
      </c>
      <c r="O32" t="s">
        <v>561</v>
      </c>
      <c r="P32" s="310">
        <v>1.7999999999999999E-2</v>
      </c>
    </row>
    <row r="33" spans="2:16" x14ac:dyDescent="0.3">
      <c r="B33" t="s">
        <v>562</v>
      </c>
      <c r="C33" s="303">
        <v>4958122</v>
      </c>
      <c r="D33" s="303">
        <v>4734651</v>
      </c>
      <c r="E33" s="303">
        <v>4165000</v>
      </c>
      <c r="F33" s="303">
        <f t="shared" si="0"/>
        <v>4619257.666666667</v>
      </c>
      <c r="H33" t="str">
        <f t="shared" si="1"/>
        <v>OK</v>
      </c>
      <c r="J33" t="s">
        <v>562</v>
      </c>
      <c r="K33" s="307">
        <v>213421037</v>
      </c>
      <c r="M33" t="str">
        <f t="shared" si="2"/>
        <v>OK</v>
      </c>
      <c r="O33" t="s">
        <v>562</v>
      </c>
      <c r="P33" s="310">
        <v>6.6000000000000003E-2</v>
      </c>
    </row>
    <row r="34" spans="2:16" x14ac:dyDescent="0.3">
      <c r="B34" t="s">
        <v>563</v>
      </c>
      <c r="C34" s="303">
        <v>43833</v>
      </c>
      <c r="D34" s="303">
        <v>41648</v>
      </c>
      <c r="E34" s="303">
        <v>36640</v>
      </c>
      <c r="F34" s="303">
        <f t="shared" si="0"/>
        <v>40707</v>
      </c>
      <c r="H34" t="str">
        <f t="shared" si="1"/>
        <v>OK</v>
      </c>
      <c r="J34" t="s">
        <v>563</v>
      </c>
      <c r="K34" s="307">
        <v>455500</v>
      </c>
      <c r="M34" t="str">
        <f t="shared" si="2"/>
        <v>OK</v>
      </c>
      <c r="O34" t="s">
        <v>563</v>
      </c>
      <c r="P34" s="310">
        <v>1.2E-2</v>
      </c>
    </row>
    <row r="35" spans="2:16" x14ac:dyDescent="0.3">
      <c r="B35" t="s">
        <v>564</v>
      </c>
      <c r="C35" s="303">
        <v>264699</v>
      </c>
      <c r="D35" s="303">
        <v>264774</v>
      </c>
      <c r="E35" s="303">
        <v>219645</v>
      </c>
      <c r="F35" s="303">
        <f t="shared" si="0"/>
        <v>249706</v>
      </c>
      <c r="H35" t="str">
        <f t="shared" si="1"/>
        <v>OK</v>
      </c>
      <c r="J35" t="s">
        <v>564</v>
      </c>
      <c r="K35" s="307">
        <v>6437360</v>
      </c>
      <c r="M35" t="str">
        <f t="shared" si="2"/>
        <v>OK</v>
      </c>
      <c r="O35" t="s">
        <v>564</v>
      </c>
      <c r="P35" s="310">
        <v>4.2999999999999997E-2</v>
      </c>
    </row>
    <row r="36" spans="2:16" x14ac:dyDescent="0.3">
      <c r="B36" t="s">
        <v>565</v>
      </c>
      <c r="C36" s="303">
        <v>72820</v>
      </c>
      <c r="D36" s="303">
        <v>68202</v>
      </c>
      <c r="E36" s="303">
        <v>60001</v>
      </c>
      <c r="F36" s="303">
        <f t="shared" si="0"/>
        <v>67007.666666666672</v>
      </c>
      <c r="H36" t="str">
        <f t="shared" si="1"/>
        <v>OK</v>
      </c>
      <c r="J36" t="s">
        <v>565</v>
      </c>
      <c r="K36" s="307">
        <v>24070553</v>
      </c>
      <c r="M36" t="str">
        <f t="shared" si="2"/>
        <v>OK</v>
      </c>
      <c r="O36" t="s">
        <v>565</v>
      </c>
      <c r="P36" s="310">
        <v>0.31</v>
      </c>
    </row>
    <row r="37" spans="2:16" x14ac:dyDescent="0.3">
      <c r="B37" t="s">
        <v>566</v>
      </c>
      <c r="C37" s="303">
        <v>13975</v>
      </c>
      <c r="D37" s="303">
        <v>13343</v>
      </c>
      <c r="E37" s="303">
        <v>11739</v>
      </c>
      <c r="F37" s="303">
        <f t="shared" si="0"/>
        <v>13019</v>
      </c>
      <c r="H37" t="str">
        <f t="shared" si="1"/>
        <v>OK</v>
      </c>
      <c r="J37" t="s">
        <v>566</v>
      </c>
      <c r="K37" s="307">
        <v>12332788</v>
      </c>
      <c r="M37" t="str">
        <f t="shared" si="2"/>
        <v>OK</v>
      </c>
      <c r="O37" t="s">
        <v>566</v>
      </c>
      <c r="P37" s="310">
        <v>0.39500000000000002</v>
      </c>
    </row>
    <row r="38" spans="2:16" x14ac:dyDescent="0.3">
      <c r="B38" t="s">
        <v>567</v>
      </c>
      <c r="C38" s="303">
        <v>150047</v>
      </c>
      <c r="D38" s="303">
        <v>140580</v>
      </c>
      <c r="E38" s="303">
        <v>123676</v>
      </c>
      <c r="F38" s="303">
        <f t="shared" si="0"/>
        <v>138101</v>
      </c>
      <c r="H38" t="str">
        <f t="shared" si="1"/>
        <v>OK</v>
      </c>
      <c r="J38" t="s">
        <v>567</v>
      </c>
      <c r="K38" s="307">
        <v>17577760</v>
      </c>
      <c r="M38" t="str">
        <f t="shared" si="2"/>
        <v>OK</v>
      </c>
      <c r="O38" t="s">
        <v>567</v>
      </c>
      <c r="P38" s="310">
        <v>0.253</v>
      </c>
    </row>
    <row r="39" spans="2:16" x14ac:dyDescent="0.3">
      <c r="B39" t="s">
        <v>568</v>
      </c>
      <c r="C39" s="303">
        <v>172974</v>
      </c>
      <c r="D39" s="303">
        <v>162845</v>
      </c>
      <c r="E39" s="303">
        <v>143264</v>
      </c>
      <c r="F39" s="303">
        <f t="shared" si="0"/>
        <v>159694.33333333334</v>
      </c>
      <c r="H39" t="str">
        <f t="shared" si="1"/>
        <v>OK</v>
      </c>
      <c r="J39" t="s">
        <v>568</v>
      </c>
      <c r="K39" s="307">
        <v>29442327</v>
      </c>
      <c r="M39" t="str">
        <f t="shared" si="2"/>
        <v>OK</v>
      </c>
      <c r="O39" t="s">
        <v>568</v>
      </c>
      <c r="P39" s="310">
        <v>0.16700000000000001</v>
      </c>
    </row>
    <row r="40" spans="2:16" x14ac:dyDescent="0.3">
      <c r="B40" t="s">
        <v>569</v>
      </c>
      <c r="C40" s="303">
        <v>2730110</v>
      </c>
      <c r="D40" s="303">
        <v>2702880</v>
      </c>
      <c r="E40" s="303">
        <v>2341000</v>
      </c>
      <c r="F40" s="303">
        <f t="shared" si="0"/>
        <v>2591330</v>
      </c>
      <c r="H40" t="str">
        <f t="shared" si="1"/>
        <v>OK</v>
      </c>
      <c r="J40" t="s">
        <v>569</v>
      </c>
      <c r="K40" s="307">
        <v>41651653</v>
      </c>
      <c r="M40" t="str">
        <f t="shared" si="2"/>
        <v>OK</v>
      </c>
      <c r="O40" t="s">
        <v>569</v>
      </c>
      <c r="P40" s="310">
        <v>1.6E-2</v>
      </c>
    </row>
    <row r="41" spans="2:16" x14ac:dyDescent="0.3">
      <c r="B41" t="s">
        <v>570</v>
      </c>
      <c r="C41" s="303">
        <v>6299</v>
      </c>
      <c r="D41" s="303">
        <v>5911</v>
      </c>
      <c r="E41" s="303">
        <v>5200</v>
      </c>
      <c r="F41" s="303">
        <f t="shared" si="0"/>
        <v>5803.333333333333</v>
      </c>
      <c r="H41" t="str">
        <f t="shared" si="1"/>
        <v>OK</v>
      </c>
      <c r="J41" t="s">
        <v>570</v>
      </c>
      <c r="K41" s="307">
        <v>491233</v>
      </c>
      <c r="M41" t="str">
        <f t="shared" si="2"/>
        <v>OK</v>
      </c>
      <c r="O41" t="s">
        <v>570</v>
      </c>
      <c r="P41" s="310">
        <v>8.8999999999999996E-2</v>
      </c>
    </row>
    <row r="42" spans="2:16" x14ac:dyDescent="0.3">
      <c r="B42" t="s">
        <v>571</v>
      </c>
      <c r="C42" s="303" t="s">
        <v>765</v>
      </c>
      <c r="D42" s="303">
        <v>6332</v>
      </c>
      <c r="E42" s="303">
        <v>5705</v>
      </c>
      <c r="F42" s="303">
        <f t="shared" si="0"/>
        <v>6018.5</v>
      </c>
      <c r="H42" t="str">
        <f t="shared" si="1"/>
        <v>OK</v>
      </c>
      <c r="J42" t="s">
        <v>571</v>
      </c>
      <c r="K42" s="307">
        <v>84738</v>
      </c>
      <c r="M42" t="str">
        <f t="shared" si="2"/>
        <v>OK</v>
      </c>
      <c r="O42" t="s">
        <v>571</v>
      </c>
      <c r="P42" s="310">
        <v>3.0000000000000001E-3</v>
      </c>
    </row>
    <row r="43" spans="2:16" x14ac:dyDescent="0.3">
      <c r="B43" t="s">
        <v>572</v>
      </c>
      <c r="C43" s="303">
        <v>7332</v>
      </c>
      <c r="D43" s="303">
        <v>6736</v>
      </c>
      <c r="E43" s="303">
        <v>5926</v>
      </c>
      <c r="F43" s="303">
        <f t="shared" si="0"/>
        <v>6664.666666666667</v>
      </c>
      <c r="H43" t="str">
        <f t="shared" si="1"/>
        <v>OK</v>
      </c>
      <c r="J43" t="s">
        <v>572</v>
      </c>
      <c r="K43" s="307">
        <v>6470307</v>
      </c>
      <c r="M43" t="str">
        <f t="shared" si="2"/>
        <v>OK</v>
      </c>
      <c r="O43" t="s">
        <v>572</v>
      </c>
      <c r="P43" s="310">
        <v>0.432</v>
      </c>
    </row>
    <row r="44" spans="2:16" x14ac:dyDescent="0.3">
      <c r="B44" t="s">
        <v>573</v>
      </c>
      <c r="C44" s="303">
        <v>56653</v>
      </c>
      <c r="D44" s="303">
        <v>60125</v>
      </c>
      <c r="E44" s="303">
        <v>52895</v>
      </c>
      <c r="F44" s="303">
        <f t="shared" si="0"/>
        <v>56557.666666666664</v>
      </c>
      <c r="H44" t="str">
        <f t="shared" si="1"/>
        <v>OK</v>
      </c>
      <c r="J44" t="s">
        <v>573</v>
      </c>
      <c r="K44" s="307">
        <v>19340757</v>
      </c>
      <c r="M44" t="str">
        <f t="shared" si="2"/>
        <v>OK</v>
      </c>
      <c r="O44" t="s">
        <v>573</v>
      </c>
      <c r="P44" s="310">
        <v>0.52300000000000002</v>
      </c>
    </row>
    <row r="45" spans="2:16" x14ac:dyDescent="0.3">
      <c r="B45" t="s">
        <v>574</v>
      </c>
      <c r="C45" s="303">
        <v>710195</v>
      </c>
      <c r="D45" s="303">
        <v>684595</v>
      </c>
      <c r="E45" s="303">
        <v>596556</v>
      </c>
      <c r="F45" s="303">
        <f t="shared" si="0"/>
        <v>663782</v>
      </c>
      <c r="H45" t="str">
        <f t="shared" si="1"/>
        <v>OK</v>
      </c>
      <c r="J45" t="s">
        <v>574</v>
      </c>
      <c r="K45" s="307">
        <v>20206953</v>
      </c>
      <c r="M45" t="str">
        <f t="shared" si="2"/>
        <v>OK</v>
      </c>
      <c r="O45" t="s">
        <v>574</v>
      </c>
      <c r="P45" s="310">
        <v>4.2000000000000003E-2</v>
      </c>
    </row>
    <row r="46" spans="2:16" x14ac:dyDescent="0.3">
      <c r="B46" t="s">
        <v>575</v>
      </c>
      <c r="C46" s="303">
        <v>40716448</v>
      </c>
      <c r="D46" s="303">
        <v>38190085</v>
      </c>
      <c r="E46" s="303">
        <v>33598000</v>
      </c>
      <c r="F46" s="303">
        <f t="shared" si="0"/>
        <v>37501511</v>
      </c>
      <c r="H46" t="str">
        <f t="shared" si="1"/>
        <v>OK</v>
      </c>
      <c r="J46" t="s">
        <v>575</v>
      </c>
      <c r="K46" s="307">
        <v>1408280000</v>
      </c>
      <c r="M46" t="str">
        <f t="shared" si="2"/>
        <v>OK</v>
      </c>
      <c r="O46" t="s">
        <v>575</v>
      </c>
      <c r="P46" s="310">
        <v>7.9000000000000001E-2</v>
      </c>
    </row>
    <row r="47" spans="2:16" x14ac:dyDescent="0.3">
      <c r="B47" t="s">
        <v>576</v>
      </c>
      <c r="C47" s="303">
        <v>1190795</v>
      </c>
      <c r="D47" s="303">
        <v>1136771</v>
      </c>
      <c r="E47" s="303">
        <v>978592</v>
      </c>
      <c r="F47" s="303">
        <f t="shared" si="0"/>
        <v>1102052.6666666667</v>
      </c>
      <c r="H47" t="str">
        <f t="shared" si="1"/>
        <v>OK</v>
      </c>
      <c r="J47" t="s">
        <v>576</v>
      </c>
      <c r="K47" s="307">
        <v>53057212</v>
      </c>
      <c r="M47" t="str">
        <f t="shared" si="2"/>
        <v>OK</v>
      </c>
      <c r="O47" t="s">
        <v>576</v>
      </c>
      <c r="P47" s="310">
        <v>7.1999999999999995E-2</v>
      </c>
    </row>
    <row r="48" spans="2:16" x14ac:dyDescent="0.3">
      <c r="B48" t="s">
        <v>577</v>
      </c>
      <c r="C48" s="303">
        <v>3655</v>
      </c>
      <c r="D48" s="303">
        <v>3514</v>
      </c>
      <c r="E48" s="303">
        <v>3092</v>
      </c>
      <c r="F48" s="303">
        <f t="shared" si="0"/>
        <v>3420.3333333333335</v>
      </c>
      <c r="H48" t="str">
        <f t="shared" si="1"/>
        <v>OK</v>
      </c>
      <c r="J48" t="s">
        <v>577</v>
      </c>
      <c r="K48" s="307">
        <v>870038</v>
      </c>
      <c r="M48" t="str">
        <f t="shared" si="2"/>
        <v>OK</v>
      </c>
      <c r="O48" t="s">
        <v>577</v>
      </c>
      <c r="P48" s="310">
        <v>0.47699999999999998</v>
      </c>
    </row>
    <row r="49" spans="2:16" x14ac:dyDescent="0.3">
      <c r="B49" t="s">
        <v>578</v>
      </c>
      <c r="C49" s="303">
        <v>42763</v>
      </c>
      <c r="D49" s="303">
        <v>44719</v>
      </c>
      <c r="E49" s="303">
        <v>19030</v>
      </c>
      <c r="F49" s="303">
        <f t="shared" si="0"/>
        <v>35504</v>
      </c>
      <c r="H49" t="str">
        <f t="shared" si="1"/>
        <v>OK</v>
      </c>
      <c r="J49" t="s">
        <v>578</v>
      </c>
      <c r="K49" s="307">
        <v>6142180</v>
      </c>
      <c r="M49" t="str">
        <f t="shared" si="2"/>
        <v>OK</v>
      </c>
      <c r="O49" t="s">
        <v>578</v>
      </c>
      <c r="P49" s="310">
        <v>9.2999999999999999E-2</v>
      </c>
    </row>
    <row r="50" spans="2:16" x14ac:dyDescent="0.3">
      <c r="B50" t="s">
        <v>579</v>
      </c>
      <c r="C50" s="303">
        <v>169034</v>
      </c>
      <c r="D50" s="303">
        <v>154220</v>
      </c>
      <c r="E50" s="303">
        <v>138371</v>
      </c>
      <c r="F50" s="303">
        <f t="shared" si="0"/>
        <v>153875</v>
      </c>
      <c r="H50" t="str">
        <f t="shared" si="1"/>
        <v>OK</v>
      </c>
      <c r="J50" t="s">
        <v>579</v>
      </c>
      <c r="K50" s="307">
        <v>5309625</v>
      </c>
      <c r="M50" t="str">
        <f t="shared" si="2"/>
        <v>OK</v>
      </c>
      <c r="O50" t="s">
        <v>579</v>
      </c>
      <c r="P50" s="310">
        <v>5.5E-2</v>
      </c>
    </row>
    <row r="51" spans="2:16" x14ac:dyDescent="0.3">
      <c r="B51" t="s">
        <v>580</v>
      </c>
      <c r="C51" s="303">
        <v>198268</v>
      </c>
      <c r="D51" s="303">
        <v>187806</v>
      </c>
      <c r="E51" s="303">
        <v>164825</v>
      </c>
      <c r="F51" s="303">
        <f t="shared" si="0"/>
        <v>183633</v>
      </c>
      <c r="H51" t="str">
        <f t="shared" si="1"/>
        <v>OK</v>
      </c>
      <c r="J51" t="s">
        <v>580</v>
      </c>
      <c r="K51" s="307">
        <v>3866233</v>
      </c>
      <c r="M51" t="str">
        <f t="shared" si="2"/>
        <v>OK</v>
      </c>
      <c r="O51" t="s">
        <v>580</v>
      </c>
      <c r="P51" s="310">
        <v>3.6999999999999998E-2</v>
      </c>
    </row>
    <row r="52" spans="2:16" x14ac:dyDescent="0.3">
      <c r="B52" t="s">
        <v>581</v>
      </c>
      <c r="C52" s="303" t="s">
        <v>765</v>
      </c>
      <c r="D52" s="303" t="s">
        <v>765</v>
      </c>
      <c r="E52" s="303">
        <v>81165</v>
      </c>
      <c r="F52" s="303">
        <f t="shared" si="0"/>
        <v>81165</v>
      </c>
      <c r="H52" t="str">
        <f t="shared" si="1"/>
        <v>OK</v>
      </c>
      <c r="J52" t="s">
        <v>581</v>
      </c>
      <c r="K52" s="307">
        <v>9748007</v>
      </c>
      <c r="M52" t="str">
        <f t="shared" si="2"/>
        <v>OK</v>
      </c>
      <c r="O52" t="s">
        <v>581</v>
      </c>
      <c r="P52" s="310">
        <v>0.04</v>
      </c>
    </row>
    <row r="53" spans="2:16" x14ac:dyDescent="0.3">
      <c r="B53" t="s">
        <v>582</v>
      </c>
      <c r="C53" s="303" t="s">
        <v>765</v>
      </c>
      <c r="D53" s="303">
        <v>4785</v>
      </c>
      <c r="E53" s="303">
        <v>4312</v>
      </c>
      <c r="F53" s="303">
        <f t="shared" si="0"/>
        <v>4548.5</v>
      </c>
      <c r="H53" t="str">
        <f t="shared" si="1"/>
        <v>OK</v>
      </c>
      <c r="J53" t="s">
        <v>582</v>
      </c>
      <c r="K53" s="307">
        <v>156115</v>
      </c>
      <c r="M53" t="str">
        <f t="shared" si="2"/>
        <v>OK</v>
      </c>
      <c r="O53" t="s">
        <v>582</v>
      </c>
      <c r="P53" s="310">
        <v>7.0000000000000001E-3</v>
      </c>
    </row>
    <row r="54" spans="2:16" x14ac:dyDescent="0.3">
      <c r="B54" t="s">
        <v>583</v>
      </c>
      <c r="C54" s="303">
        <v>61298</v>
      </c>
      <c r="D54" s="303">
        <v>57562</v>
      </c>
      <c r="E54" s="303">
        <v>50055</v>
      </c>
      <c r="F54" s="303">
        <f t="shared" si="0"/>
        <v>56305</v>
      </c>
      <c r="H54" t="str">
        <f t="shared" si="1"/>
        <v>OK</v>
      </c>
      <c r="J54" t="s">
        <v>583</v>
      </c>
      <c r="K54" s="307">
        <v>966400</v>
      </c>
      <c r="M54" t="str">
        <f t="shared" si="2"/>
        <v>OK</v>
      </c>
      <c r="O54" t="s">
        <v>583</v>
      </c>
      <c r="P54" s="310">
        <v>0.02</v>
      </c>
    </row>
    <row r="55" spans="2:16" x14ac:dyDescent="0.3">
      <c r="B55" t="s">
        <v>584</v>
      </c>
      <c r="C55" s="303">
        <v>647322</v>
      </c>
      <c r="D55" s="303">
        <v>618168</v>
      </c>
      <c r="E55" s="303">
        <v>521928</v>
      </c>
      <c r="F55" s="303">
        <f t="shared" si="0"/>
        <v>595806</v>
      </c>
      <c r="H55" t="str">
        <f t="shared" si="1"/>
        <v>OK</v>
      </c>
      <c r="J55" t="s">
        <v>584</v>
      </c>
      <c r="K55" s="307">
        <v>10882341</v>
      </c>
      <c r="M55" t="str">
        <f t="shared" si="2"/>
        <v>OK</v>
      </c>
      <c r="O55" t="s">
        <v>584</v>
      </c>
      <c r="P55" s="310">
        <v>2.3E-2</v>
      </c>
    </row>
    <row r="56" spans="2:16" x14ac:dyDescent="0.3">
      <c r="B56" t="s">
        <v>585</v>
      </c>
      <c r="C56" s="303">
        <v>533752</v>
      </c>
      <c r="D56" s="303">
        <v>475256</v>
      </c>
      <c r="E56" s="303">
        <v>440558</v>
      </c>
      <c r="F56" s="303">
        <f t="shared" si="0"/>
        <v>483188.66666666669</v>
      </c>
      <c r="H56" t="str">
        <f t="shared" si="1"/>
        <v>OK</v>
      </c>
      <c r="J56" t="s">
        <v>585</v>
      </c>
      <c r="K56" s="307">
        <v>6004342</v>
      </c>
      <c r="M56" t="str">
        <f t="shared" si="2"/>
        <v>OK</v>
      </c>
      <c r="O56" t="s">
        <v>585</v>
      </c>
      <c r="P56" s="310">
        <v>1.2999999999999999E-2</v>
      </c>
    </row>
    <row r="57" spans="2:16" x14ac:dyDescent="0.3">
      <c r="B57" t="s">
        <v>586</v>
      </c>
      <c r="C57" s="303">
        <v>9942</v>
      </c>
      <c r="D57" s="303">
        <v>8187</v>
      </c>
      <c r="E57" s="303">
        <v>7995</v>
      </c>
      <c r="F57" s="303">
        <f t="shared" si="0"/>
        <v>8708</v>
      </c>
      <c r="H57" t="str">
        <f t="shared" si="1"/>
        <v>OK</v>
      </c>
      <c r="J57" t="s">
        <v>586</v>
      </c>
      <c r="K57" s="307">
        <v>1066809</v>
      </c>
      <c r="M57" t="str">
        <f t="shared" si="2"/>
        <v>OK</v>
      </c>
      <c r="O57" t="s">
        <v>586</v>
      </c>
      <c r="P57" s="310">
        <v>2.4E-2</v>
      </c>
    </row>
    <row r="58" spans="2:16" x14ac:dyDescent="0.3">
      <c r="B58" t="s">
        <v>587</v>
      </c>
      <c r="C58" s="303">
        <v>1473</v>
      </c>
      <c r="D58" s="303">
        <v>1410</v>
      </c>
      <c r="E58" s="303">
        <v>1241</v>
      </c>
      <c r="F58" s="303">
        <f t="shared" si="0"/>
        <v>1374.6666666666667</v>
      </c>
      <c r="H58" t="str">
        <f t="shared" si="1"/>
        <v>OK</v>
      </c>
      <c r="J58" t="s">
        <v>587</v>
      </c>
      <c r="K58" s="307">
        <v>67408</v>
      </c>
      <c r="M58" t="str">
        <f t="shared" si="2"/>
        <v>OK</v>
      </c>
      <c r="O58" t="s">
        <v>587</v>
      </c>
      <c r="P58" s="310">
        <v>0.223</v>
      </c>
    </row>
    <row r="59" spans="2:16" x14ac:dyDescent="0.3">
      <c r="B59" t="s">
        <v>588</v>
      </c>
      <c r="C59" s="303">
        <v>336082</v>
      </c>
      <c r="D59" s="303">
        <v>314728</v>
      </c>
      <c r="E59" s="303">
        <v>276884</v>
      </c>
      <c r="F59" s="303">
        <f t="shared" si="0"/>
        <v>309231.33333333331</v>
      </c>
      <c r="H59" t="str">
        <f t="shared" si="1"/>
        <v>OK</v>
      </c>
      <c r="J59" t="s">
        <v>588</v>
      </c>
      <c r="K59" s="307">
        <v>10771504</v>
      </c>
      <c r="M59" t="str">
        <f t="shared" si="2"/>
        <v>OK</v>
      </c>
      <c r="O59" t="s">
        <v>588</v>
      </c>
      <c r="P59" s="310">
        <v>5.6000000000000001E-2</v>
      </c>
    </row>
    <row r="60" spans="2:16" x14ac:dyDescent="0.3">
      <c r="B60" t="s">
        <v>589</v>
      </c>
      <c r="C60" s="303">
        <v>200760</v>
      </c>
      <c r="D60" s="303">
        <v>186833</v>
      </c>
      <c r="E60" s="303">
        <v>164367</v>
      </c>
      <c r="F60" s="303">
        <f t="shared" si="0"/>
        <v>183986.66666666666</v>
      </c>
      <c r="H60" t="str">
        <f t="shared" si="1"/>
        <v>OK</v>
      </c>
      <c r="J60" t="s">
        <v>589</v>
      </c>
      <c r="K60" s="307">
        <v>112832000</v>
      </c>
      <c r="M60" t="str">
        <f t="shared" si="2"/>
        <v>OK</v>
      </c>
      <c r="O60" t="s">
        <v>589</v>
      </c>
      <c r="P60" s="310">
        <v>0.19700000000000001</v>
      </c>
    </row>
    <row r="61" spans="2:16" x14ac:dyDescent="0.3">
      <c r="B61" t="s">
        <v>590</v>
      </c>
      <c r="C61" s="303">
        <v>300122</v>
      </c>
      <c r="D61" s="303">
        <v>287271</v>
      </c>
      <c r="E61" s="303">
        <v>252728</v>
      </c>
      <c r="F61" s="303">
        <f t="shared" si="0"/>
        <v>280040.33333333331</v>
      </c>
      <c r="H61" t="str">
        <f t="shared" si="1"/>
        <v>OK</v>
      </c>
      <c r="J61" t="s">
        <v>590</v>
      </c>
      <c r="K61" s="307">
        <v>18103660</v>
      </c>
      <c r="M61" t="str">
        <f t="shared" si="2"/>
        <v>OK</v>
      </c>
      <c r="O61" t="s">
        <v>590</v>
      </c>
      <c r="P61" s="310">
        <v>6.7000000000000004E-2</v>
      </c>
    </row>
    <row r="62" spans="2:16" x14ac:dyDescent="0.3">
      <c r="B62" t="s">
        <v>591</v>
      </c>
      <c r="C62" s="303">
        <v>2371530</v>
      </c>
      <c r="D62" s="303">
        <v>2225198</v>
      </c>
      <c r="E62" s="303">
        <v>1958000</v>
      </c>
      <c r="F62" s="303">
        <f t="shared" si="0"/>
        <v>2184909.3333333335</v>
      </c>
      <c r="H62" t="str">
        <f t="shared" si="1"/>
        <v>OK</v>
      </c>
      <c r="J62" t="s">
        <v>591</v>
      </c>
      <c r="K62" s="307">
        <v>107271260</v>
      </c>
      <c r="M62" t="str">
        <f t="shared" si="2"/>
        <v>OK</v>
      </c>
      <c r="O62" t="s">
        <v>591</v>
      </c>
      <c r="P62" s="310">
        <v>0.11700000000000001</v>
      </c>
    </row>
    <row r="63" spans="2:16" x14ac:dyDescent="0.3">
      <c r="B63" t="s">
        <v>592</v>
      </c>
      <c r="C63" s="303">
        <v>88282</v>
      </c>
      <c r="D63" s="303">
        <v>84070</v>
      </c>
      <c r="E63" s="303">
        <v>73961</v>
      </c>
      <c r="F63" s="303">
        <f t="shared" si="0"/>
        <v>82104.333333333328</v>
      </c>
      <c r="H63" t="str">
        <f t="shared" si="1"/>
        <v>OK</v>
      </c>
      <c r="J63" t="s">
        <v>592</v>
      </c>
      <c r="K63" s="307">
        <v>6029976</v>
      </c>
      <c r="M63" t="str">
        <f t="shared" si="2"/>
        <v>OK</v>
      </c>
      <c r="O63" t="s">
        <v>592</v>
      </c>
      <c r="P63" s="310">
        <v>0.12</v>
      </c>
    </row>
    <row r="64" spans="2:16" x14ac:dyDescent="0.3">
      <c r="B64" t="s">
        <v>593</v>
      </c>
      <c r="C64" s="303">
        <v>33003</v>
      </c>
      <c r="D64" s="303">
        <v>33245</v>
      </c>
      <c r="E64" s="303">
        <v>29248</v>
      </c>
      <c r="F64" s="303">
        <f t="shared" si="0"/>
        <v>31832</v>
      </c>
      <c r="H64" t="str">
        <f t="shared" si="1"/>
        <v>OK</v>
      </c>
      <c r="J64" t="s">
        <v>593</v>
      </c>
      <c r="K64" s="307">
        <v>1668768</v>
      </c>
      <c r="M64" t="str">
        <f t="shared" si="2"/>
        <v>OK</v>
      </c>
      <c r="O64" t="s">
        <v>593</v>
      </c>
      <c r="P64" s="310">
        <v>2.5000000000000001E-2</v>
      </c>
    </row>
    <row r="65" spans="2:16" x14ac:dyDescent="0.3">
      <c r="B65" t="s">
        <v>594</v>
      </c>
      <c r="C65" s="303">
        <v>6405</v>
      </c>
      <c r="D65" s="303" t="s">
        <v>765</v>
      </c>
      <c r="E65" s="303">
        <v>2534</v>
      </c>
      <c r="F65" s="303">
        <f t="shared" si="0"/>
        <v>4469.5</v>
      </c>
      <c r="H65" t="str">
        <f t="shared" si="1"/>
        <v>OK</v>
      </c>
      <c r="J65" t="s">
        <v>594</v>
      </c>
      <c r="K65" s="307">
        <v>3607000</v>
      </c>
      <c r="M65" t="str">
        <f t="shared" si="2"/>
        <v>OK</v>
      </c>
      <c r="O65" t="s">
        <v>594</v>
      </c>
      <c r="P65" s="310">
        <v>0.11700000000000001</v>
      </c>
    </row>
    <row r="66" spans="2:16" x14ac:dyDescent="0.3">
      <c r="B66" t="s">
        <v>595</v>
      </c>
      <c r="C66" s="303">
        <v>68235</v>
      </c>
      <c r="D66" s="303">
        <v>67685</v>
      </c>
      <c r="E66" s="303">
        <v>57001</v>
      </c>
      <c r="F66" s="303">
        <f t="shared" si="0"/>
        <v>64307</v>
      </c>
      <c r="H66" t="str">
        <f t="shared" si="1"/>
        <v>OK</v>
      </c>
      <c r="J66" t="s">
        <v>595</v>
      </c>
      <c r="K66" s="307">
        <v>1369995</v>
      </c>
      <c r="M66" t="str">
        <f t="shared" si="2"/>
        <v>OK</v>
      </c>
      <c r="O66" t="s">
        <v>595</v>
      </c>
      <c r="P66" s="310">
        <v>2.8000000000000001E-2</v>
      </c>
    </row>
    <row r="67" spans="2:16" x14ac:dyDescent="0.3">
      <c r="B67" t="s">
        <v>596</v>
      </c>
      <c r="C67" s="303">
        <v>16322</v>
      </c>
      <c r="D67" s="303">
        <v>14646</v>
      </c>
      <c r="E67" s="303">
        <v>12885</v>
      </c>
      <c r="F67" s="303">
        <f t="shared" si="0"/>
        <v>14617.666666666666</v>
      </c>
      <c r="H67" t="str">
        <f t="shared" si="1"/>
        <v>OK</v>
      </c>
      <c r="J67" t="s">
        <v>596</v>
      </c>
      <c r="K67" s="307">
        <v>1235549</v>
      </c>
      <c r="M67" t="str">
        <f t="shared" si="2"/>
        <v>OK</v>
      </c>
      <c r="O67" t="s">
        <v>596</v>
      </c>
      <c r="P67" s="310">
        <v>6.5000000000000002E-2</v>
      </c>
    </row>
    <row r="68" spans="2:16" x14ac:dyDescent="0.3">
      <c r="B68" t="s">
        <v>597</v>
      </c>
      <c r="C68" s="303">
        <v>484408</v>
      </c>
      <c r="D68" s="303">
        <v>432957</v>
      </c>
      <c r="E68" s="303">
        <v>380895</v>
      </c>
      <c r="F68" s="303">
        <f t="shared" si="0"/>
        <v>432753.33333333331</v>
      </c>
      <c r="H68" t="str">
        <f t="shared" si="1"/>
        <v>OK</v>
      </c>
      <c r="J68" t="s">
        <v>597</v>
      </c>
      <c r="K68" s="307">
        <v>111652998</v>
      </c>
      <c r="M68" t="str">
        <f t="shared" si="2"/>
        <v>OK</v>
      </c>
      <c r="O68" t="s">
        <v>597</v>
      </c>
      <c r="P68" s="310">
        <v>0.34799999999999998</v>
      </c>
    </row>
    <row r="69" spans="2:16" x14ac:dyDescent="0.3">
      <c r="B69" t="s">
        <v>598</v>
      </c>
      <c r="C69" s="303" t="s">
        <v>765</v>
      </c>
      <c r="D69" s="303">
        <v>4255</v>
      </c>
      <c r="E69" s="303">
        <v>3834</v>
      </c>
      <c r="F69" s="303">
        <f t="shared" si="0"/>
        <v>4044.5</v>
      </c>
      <c r="H69" t="str">
        <f t="shared" si="1"/>
        <v>OK</v>
      </c>
      <c r="J69" t="s">
        <v>598</v>
      </c>
      <c r="K69" s="307">
        <v>55146</v>
      </c>
      <c r="M69" t="str">
        <f t="shared" si="2"/>
        <v>OK</v>
      </c>
      <c r="O69" t="s">
        <v>598</v>
      </c>
      <c r="P69" s="310">
        <v>0.18</v>
      </c>
    </row>
    <row r="70" spans="2:16" x14ac:dyDescent="0.3">
      <c r="B70" t="s">
        <v>599</v>
      </c>
      <c r="C70" s="303">
        <v>15657</v>
      </c>
      <c r="D70" s="303">
        <v>14891</v>
      </c>
      <c r="E70" s="303">
        <v>13100</v>
      </c>
      <c r="F70" s="303">
        <f t="shared" si="0"/>
        <v>14549.333333333334</v>
      </c>
      <c r="H70" t="str">
        <f t="shared" si="1"/>
        <v>OK</v>
      </c>
      <c r="J70" t="s">
        <v>599</v>
      </c>
      <c r="K70" s="307">
        <v>900869</v>
      </c>
      <c r="M70" t="str">
        <f t="shared" si="2"/>
        <v>OK</v>
      </c>
      <c r="O70" t="s">
        <v>599</v>
      </c>
      <c r="P70" s="310">
        <v>0.13500000000000001</v>
      </c>
    </row>
    <row r="71" spans="2:16" x14ac:dyDescent="0.3">
      <c r="B71" t="s">
        <v>600</v>
      </c>
      <c r="C71" s="303">
        <v>373156</v>
      </c>
      <c r="D71" s="303">
        <v>361296</v>
      </c>
      <c r="E71" s="303">
        <v>313591</v>
      </c>
      <c r="F71" s="303">
        <f t="shared" si="0"/>
        <v>349347.66666666669</v>
      </c>
      <c r="H71" t="str">
        <f t="shared" si="1"/>
        <v>OK</v>
      </c>
      <c r="J71" t="s">
        <v>600</v>
      </c>
      <c r="K71" s="307">
        <v>5650325</v>
      </c>
      <c r="M71" t="str">
        <f t="shared" si="2"/>
        <v>OK</v>
      </c>
      <c r="O71" t="s">
        <v>600</v>
      </c>
      <c r="P71" s="310">
        <v>2.7E-2</v>
      </c>
    </row>
    <row r="72" spans="2:16" x14ac:dyDescent="0.3">
      <c r="B72" t="s">
        <v>601</v>
      </c>
      <c r="C72" s="303">
        <v>4503783</v>
      </c>
      <c r="D72" s="303">
        <v>4201560</v>
      </c>
      <c r="E72" s="303">
        <v>3732000</v>
      </c>
      <c r="F72" s="303">
        <f t="shared" ref="F72:F135" si="3">AVERAGE(C72:E72)</f>
        <v>4145781</v>
      </c>
      <c r="H72" t="str">
        <f t="shared" si="1"/>
        <v>OK</v>
      </c>
      <c r="J72" t="s">
        <v>601</v>
      </c>
      <c r="K72" s="307">
        <v>68688000</v>
      </c>
      <c r="M72" t="str">
        <f t="shared" si="2"/>
        <v>OK</v>
      </c>
      <c r="O72" t="s">
        <v>601</v>
      </c>
      <c r="P72" s="310">
        <v>7.0000000000000001E-3</v>
      </c>
    </row>
    <row r="73" spans="2:16" x14ac:dyDescent="0.3">
      <c r="B73" t="s">
        <v>602</v>
      </c>
      <c r="C73" s="303">
        <v>57445</v>
      </c>
      <c r="D73" s="303">
        <v>54612</v>
      </c>
      <c r="E73" s="303">
        <v>48045</v>
      </c>
      <c r="F73" s="303">
        <f t="shared" si="3"/>
        <v>53367.333333333336</v>
      </c>
      <c r="H73" t="str">
        <f t="shared" ref="H73:H137" si="4">IF(B73&lt;&gt;J73,"DOH!","OK")</f>
        <v>OK</v>
      </c>
      <c r="J73" t="s">
        <v>602</v>
      </c>
      <c r="K73" s="307">
        <v>2469296</v>
      </c>
      <c r="M73" t="str">
        <f t="shared" ref="M73:M136" si="5">IF(J73&lt;&gt;O73,"DOH!","OK")</f>
        <v>OK</v>
      </c>
      <c r="O73" t="s">
        <v>602</v>
      </c>
      <c r="P73" s="310">
        <v>0.05</v>
      </c>
    </row>
    <row r="74" spans="2:16" x14ac:dyDescent="0.3">
      <c r="B74" t="s">
        <v>603</v>
      </c>
      <c r="C74" s="303">
        <v>10345</v>
      </c>
      <c r="D74" s="303">
        <v>9509</v>
      </c>
      <c r="E74" s="303">
        <v>8365</v>
      </c>
      <c r="F74" s="303">
        <f t="shared" si="3"/>
        <v>9406.3333333333339</v>
      </c>
      <c r="H74" t="str">
        <f t="shared" si="4"/>
        <v>OK</v>
      </c>
      <c r="J74" t="s">
        <v>603</v>
      </c>
      <c r="K74" s="307">
        <v>2422712</v>
      </c>
      <c r="M74" t="str">
        <f t="shared" si="5"/>
        <v>OK</v>
      </c>
      <c r="O74" t="s">
        <v>603</v>
      </c>
      <c r="P74" s="310">
        <v>0.20399999999999999</v>
      </c>
    </row>
    <row r="75" spans="2:16" x14ac:dyDescent="0.3">
      <c r="B75" t="s">
        <v>604</v>
      </c>
      <c r="C75" s="303">
        <v>113583</v>
      </c>
      <c r="D75" s="303">
        <v>104403</v>
      </c>
      <c r="E75" s="303">
        <v>91849</v>
      </c>
      <c r="F75" s="303">
        <f t="shared" si="3"/>
        <v>103278.33333333333</v>
      </c>
      <c r="H75" t="str">
        <f t="shared" si="4"/>
        <v>OK</v>
      </c>
      <c r="J75" t="s">
        <v>604</v>
      </c>
      <c r="K75" s="307">
        <v>3704500</v>
      </c>
      <c r="M75" t="str">
        <f t="shared" si="5"/>
        <v>OK</v>
      </c>
      <c r="O75" t="s">
        <v>604</v>
      </c>
      <c r="P75" s="310">
        <v>8.2000000000000003E-2</v>
      </c>
    </row>
    <row r="76" spans="2:16" x14ac:dyDescent="0.3">
      <c r="B76" t="s">
        <v>5</v>
      </c>
      <c r="C76" s="303">
        <v>6161002</v>
      </c>
      <c r="D76" s="303">
        <v>6037852</v>
      </c>
      <c r="E76" s="303">
        <v>5247000</v>
      </c>
      <c r="F76" s="303">
        <f t="shared" si="3"/>
        <v>5815284.666666667</v>
      </c>
      <c r="H76" t="str">
        <f t="shared" si="4"/>
        <v>OK</v>
      </c>
      <c r="J76" t="s">
        <v>5</v>
      </c>
      <c r="K76" s="307">
        <v>83517030</v>
      </c>
      <c r="M76" t="str">
        <f t="shared" si="5"/>
        <v>OK</v>
      </c>
      <c r="O76" t="s">
        <v>5</v>
      </c>
      <c r="P76" s="310">
        <v>7.0000000000000001E-3</v>
      </c>
    </row>
    <row r="77" spans="2:16" x14ac:dyDescent="0.3">
      <c r="B77" t="s">
        <v>605</v>
      </c>
      <c r="C77" s="303">
        <v>295118</v>
      </c>
      <c r="D77" s="303">
        <v>276355</v>
      </c>
      <c r="E77" s="303">
        <v>243124</v>
      </c>
      <c r="F77" s="303">
        <f t="shared" si="3"/>
        <v>271532.33333333331</v>
      </c>
      <c r="H77" t="str">
        <f t="shared" si="4"/>
        <v>OK</v>
      </c>
      <c r="J77" t="s">
        <v>605</v>
      </c>
      <c r="K77" s="307">
        <v>33742380</v>
      </c>
      <c r="M77" t="str">
        <f t="shared" si="5"/>
        <v>OK</v>
      </c>
      <c r="O77" t="s">
        <v>605</v>
      </c>
      <c r="P77" s="310">
        <v>0.183</v>
      </c>
    </row>
    <row r="78" spans="2:16" x14ac:dyDescent="0.3">
      <c r="B78" t="s">
        <v>606</v>
      </c>
      <c r="C78" s="303">
        <v>467590</v>
      </c>
      <c r="D78" s="303">
        <v>457879</v>
      </c>
      <c r="E78" s="303">
        <v>392205</v>
      </c>
      <c r="F78" s="303">
        <f t="shared" si="3"/>
        <v>439224.66666666669</v>
      </c>
      <c r="H78" t="str">
        <f t="shared" si="4"/>
        <v>OK</v>
      </c>
      <c r="J78" t="s">
        <v>606</v>
      </c>
      <c r="K78" s="307">
        <v>10400720</v>
      </c>
      <c r="M78" t="str">
        <f t="shared" si="5"/>
        <v>OK</v>
      </c>
      <c r="O78" t="s">
        <v>606</v>
      </c>
      <c r="P78" s="310">
        <v>4.1000000000000002E-2</v>
      </c>
    </row>
    <row r="79" spans="2:16" x14ac:dyDescent="0.3">
      <c r="B79" t="s">
        <v>607</v>
      </c>
      <c r="C79" s="303" t="s">
        <v>765</v>
      </c>
      <c r="D79" s="303">
        <v>4483</v>
      </c>
      <c r="E79" s="303">
        <v>4040</v>
      </c>
      <c r="F79" s="303">
        <f t="shared" si="3"/>
        <v>4261.5</v>
      </c>
      <c r="H79" t="str">
        <f t="shared" si="4"/>
        <v>OK</v>
      </c>
      <c r="J79" t="s">
        <v>607</v>
      </c>
      <c r="K79" s="307">
        <v>56542</v>
      </c>
      <c r="M79" t="str">
        <f t="shared" si="5"/>
        <v>OK</v>
      </c>
      <c r="O79" t="s">
        <v>607</v>
      </c>
      <c r="P79" s="310">
        <v>0.159</v>
      </c>
    </row>
    <row r="80" spans="2:16" x14ac:dyDescent="0.3">
      <c r="B80" t="s">
        <v>608</v>
      </c>
      <c r="C80" s="303">
        <v>2520</v>
      </c>
      <c r="D80" s="303">
        <v>2364</v>
      </c>
      <c r="E80" s="303">
        <v>2080</v>
      </c>
      <c r="F80" s="303">
        <f t="shared" si="3"/>
        <v>2321.3333333333335</v>
      </c>
      <c r="H80" t="str">
        <f t="shared" si="4"/>
        <v>OK</v>
      </c>
      <c r="J80" t="s">
        <v>608</v>
      </c>
      <c r="K80" s="307">
        <v>109021</v>
      </c>
      <c r="M80" t="str">
        <f t="shared" si="5"/>
        <v>OK</v>
      </c>
      <c r="O80" t="s">
        <v>608</v>
      </c>
      <c r="P80" s="310">
        <v>6.8000000000000005E-2</v>
      </c>
    </row>
    <row r="81" spans="2:16" x14ac:dyDescent="0.3">
      <c r="B81" t="s">
        <v>609</v>
      </c>
      <c r="C81" s="303">
        <v>282833</v>
      </c>
      <c r="D81" s="303">
        <v>264475</v>
      </c>
      <c r="E81" s="303">
        <v>232673</v>
      </c>
      <c r="F81" s="303">
        <f t="shared" si="3"/>
        <v>259993.66666666666</v>
      </c>
      <c r="H81" t="str">
        <f t="shared" si="4"/>
        <v>OK</v>
      </c>
      <c r="J81" t="s">
        <v>609</v>
      </c>
      <c r="K81" s="307">
        <v>18079810</v>
      </c>
      <c r="M81" t="str">
        <f t="shared" si="5"/>
        <v>OK</v>
      </c>
      <c r="O81" t="s">
        <v>609</v>
      </c>
      <c r="P81" s="310">
        <v>0.13300000000000001</v>
      </c>
    </row>
    <row r="82" spans="2:16" x14ac:dyDescent="0.3">
      <c r="B82" t="s">
        <v>610</v>
      </c>
      <c r="C82" s="303">
        <v>75052</v>
      </c>
      <c r="D82" s="303">
        <v>67564</v>
      </c>
      <c r="E82" s="303">
        <v>59439</v>
      </c>
      <c r="F82" s="303">
        <f t="shared" si="3"/>
        <v>67351.666666666672</v>
      </c>
      <c r="H82" t="str">
        <f t="shared" si="4"/>
        <v>OK</v>
      </c>
      <c r="J82" t="s">
        <v>610</v>
      </c>
      <c r="K82" s="307">
        <v>14363931</v>
      </c>
      <c r="M82" t="str">
        <f t="shared" si="5"/>
        <v>OK</v>
      </c>
      <c r="O82" t="s">
        <v>610</v>
      </c>
      <c r="P82" s="310">
        <v>0.19800000000000001</v>
      </c>
    </row>
    <row r="83" spans="2:16" x14ac:dyDescent="0.3">
      <c r="B83" t="s">
        <v>611</v>
      </c>
      <c r="C83" s="303">
        <v>6620</v>
      </c>
      <c r="D83" s="303">
        <v>6720</v>
      </c>
      <c r="E83" s="303">
        <v>5912</v>
      </c>
      <c r="F83" s="303">
        <f t="shared" si="3"/>
        <v>6417.333333333333</v>
      </c>
      <c r="H83" t="str">
        <f t="shared" si="4"/>
        <v>OK</v>
      </c>
      <c r="J83" t="s">
        <v>611</v>
      </c>
      <c r="K83" s="307">
        <v>1781308</v>
      </c>
      <c r="M83" t="str">
        <f t="shared" si="5"/>
        <v>OK</v>
      </c>
      <c r="O83" t="s">
        <v>611</v>
      </c>
      <c r="P83" s="310">
        <v>0.5</v>
      </c>
    </row>
    <row r="84" spans="2:16" x14ac:dyDescent="0.3">
      <c r="B84" t="s">
        <v>612</v>
      </c>
      <c r="C84" s="303">
        <v>75294</v>
      </c>
      <c r="D84" s="303">
        <v>66409</v>
      </c>
      <c r="E84" s="303">
        <v>58423</v>
      </c>
      <c r="F84" s="303">
        <f t="shared" si="3"/>
        <v>66708.666666666672</v>
      </c>
      <c r="H84" t="str">
        <f t="shared" si="4"/>
        <v>OK</v>
      </c>
      <c r="J84" t="s">
        <v>612</v>
      </c>
      <c r="K84" s="307">
        <v>772975</v>
      </c>
      <c r="M84" t="str">
        <f t="shared" si="5"/>
        <v>OK</v>
      </c>
      <c r="O84" t="s">
        <v>612</v>
      </c>
      <c r="P84" s="310">
        <v>0.154</v>
      </c>
    </row>
    <row r="85" spans="2:16" x14ac:dyDescent="0.3">
      <c r="B85" t="s">
        <v>613</v>
      </c>
      <c r="C85" s="303">
        <v>38198</v>
      </c>
      <c r="D85" s="303">
        <v>37477</v>
      </c>
      <c r="E85" s="303">
        <v>32971</v>
      </c>
      <c r="F85" s="303">
        <f t="shared" si="3"/>
        <v>36215.333333333336</v>
      </c>
      <c r="H85" t="str">
        <f t="shared" si="4"/>
        <v>OK</v>
      </c>
      <c r="J85" t="s">
        <v>613</v>
      </c>
      <c r="K85" s="307">
        <v>11867032</v>
      </c>
      <c r="M85" t="str">
        <f t="shared" si="5"/>
        <v>OK</v>
      </c>
      <c r="O85" t="s">
        <v>613</v>
      </c>
      <c r="P85" s="310">
        <v>0.221</v>
      </c>
    </row>
    <row r="86" spans="2:16" x14ac:dyDescent="0.3">
      <c r="B86" t="s">
        <v>614</v>
      </c>
      <c r="C86" s="303">
        <v>85984</v>
      </c>
      <c r="D86" s="303">
        <v>81041</v>
      </c>
      <c r="E86" s="303">
        <v>71297</v>
      </c>
      <c r="F86" s="303">
        <f t="shared" si="3"/>
        <v>79440.666666666672</v>
      </c>
      <c r="H86" t="str">
        <f t="shared" si="4"/>
        <v>OK</v>
      </c>
      <c r="J86" t="s">
        <v>614</v>
      </c>
      <c r="K86" s="307">
        <v>9892632</v>
      </c>
      <c r="M86" t="str">
        <f t="shared" si="5"/>
        <v>OK</v>
      </c>
      <c r="O86" t="s">
        <v>614</v>
      </c>
      <c r="P86" s="310">
        <v>0.14199999999999999</v>
      </c>
    </row>
    <row r="87" spans="2:16" x14ac:dyDescent="0.3">
      <c r="B87" t="s">
        <v>615</v>
      </c>
      <c r="C87" s="303">
        <v>589806</v>
      </c>
      <c r="D87" s="303">
        <v>565931</v>
      </c>
      <c r="E87" s="303">
        <v>497880</v>
      </c>
      <c r="F87" s="303">
        <f t="shared" si="3"/>
        <v>551205.66666666663</v>
      </c>
      <c r="H87" t="str">
        <f t="shared" si="4"/>
        <v>OK</v>
      </c>
      <c r="J87" t="s">
        <v>615</v>
      </c>
      <c r="K87" s="307">
        <v>7527500</v>
      </c>
      <c r="M87" t="str">
        <f t="shared" si="5"/>
        <v>OK</v>
      </c>
      <c r="O87" t="s">
        <v>615</v>
      </c>
      <c r="P87" s="310">
        <v>1E-3</v>
      </c>
    </row>
    <row r="88" spans="2:16" x14ac:dyDescent="0.3">
      <c r="B88" t="s">
        <v>616</v>
      </c>
      <c r="C88" s="303">
        <v>464419</v>
      </c>
      <c r="D88" s="303">
        <v>455509</v>
      </c>
      <c r="E88" s="303">
        <v>389207</v>
      </c>
      <c r="F88" s="303">
        <f t="shared" si="3"/>
        <v>436378.33333333331</v>
      </c>
      <c r="H88" t="str">
        <f t="shared" si="4"/>
        <v>OK</v>
      </c>
      <c r="J88" t="s">
        <v>616</v>
      </c>
      <c r="K88" s="307">
        <v>9539502</v>
      </c>
      <c r="M88" t="str">
        <f t="shared" si="5"/>
        <v>OK</v>
      </c>
      <c r="O88" t="s">
        <v>616</v>
      </c>
      <c r="P88" s="310">
        <v>3.9E-2</v>
      </c>
    </row>
    <row r="89" spans="2:16" x14ac:dyDescent="0.3">
      <c r="B89" t="s">
        <v>617</v>
      </c>
      <c r="C89" s="303">
        <v>31763</v>
      </c>
      <c r="D89" s="303">
        <v>31664</v>
      </c>
      <c r="E89" s="303">
        <v>26561</v>
      </c>
      <c r="F89" s="303">
        <f t="shared" si="3"/>
        <v>29996</v>
      </c>
      <c r="H89" t="str">
        <f t="shared" si="4"/>
        <v>OK</v>
      </c>
      <c r="J89" t="s">
        <v>617</v>
      </c>
      <c r="K89" s="307">
        <v>391810</v>
      </c>
      <c r="M89" t="str">
        <f t="shared" si="5"/>
        <v>OK</v>
      </c>
      <c r="O89" t="s">
        <v>617</v>
      </c>
      <c r="P89" s="310">
        <v>5.8000000000000003E-2</v>
      </c>
    </row>
    <row r="90" spans="2:16" x14ac:dyDescent="0.3">
      <c r="B90" t="s">
        <v>618</v>
      </c>
      <c r="C90" s="303">
        <v>17647050</v>
      </c>
      <c r="D90" s="303">
        <v>16190820</v>
      </c>
      <c r="E90" s="303">
        <v>14244000</v>
      </c>
      <c r="F90" s="303">
        <f t="shared" si="3"/>
        <v>16027290</v>
      </c>
      <c r="H90" t="str">
        <f t="shared" si="4"/>
        <v>OK</v>
      </c>
      <c r="J90" t="s">
        <v>618</v>
      </c>
      <c r="K90" s="307">
        <v>1417492000</v>
      </c>
      <c r="M90" t="str">
        <f t="shared" si="5"/>
        <v>OK</v>
      </c>
      <c r="O90" t="s">
        <v>618</v>
      </c>
      <c r="P90" s="310">
        <v>0.154</v>
      </c>
    </row>
    <row r="91" spans="2:16" x14ac:dyDescent="0.3">
      <c r="B91" t="s">
        <v>619</v>
      </c>
      <c r="C91" s="303">
        <v>5009483</v>
      </c>
      <c r="D91" s="303">
        <v>4662888</v>
      </c>
      <c r="E91" s="303">
        <v>4102000</v>
      </c>
      <c r="F91" s="303">
        <f t="shared" si="3"/>
        <v>4591457</v>
      </c>
      <c r="H91" t="str">
        <f t="shared" si="4"/>
        <v>OK</v>
      </c>
      <c r="J91" t="s">
        <v>619</v>
      </c>
      <c r="K91" s="307">
        <v>284438782</v>
      </c>
      <c r="M91" t="str">
        <f t="shared" si="5"/>
        <v>OK</v>
      </c>
      <c r="O91" t="s">
        <v>619</v>
      </c>
      <c r="P91" s="310">
        <v>0.13700000000000001</v>
      </c>
    </row>
    <row r="92" spans="2:16" x14ac:dyDescent="0.3">
      <c r="B92" t="s">
        <v>620</v>
      </c>
      <c r="C92" s="303">
        <v>1746269</v>
      </c>
      <c r="D92" s="303">
        <v>1688652</v>
      </c>
      <c r="E92" s="303">
        <v>1486000</v>
      </c>
      <c r="F92" s="303">
        <f t="shared" si="3"/>
        <v>1640307</v>
      </c>
      <c r="H92" t="str">
        <f t="shared" si="4"/>
        <v>OK</v>
      </c>
      <c r="J92" t="s">
        <v>620</v>
      </c>
      <c r="K92" s="307">
        <v>85961000</v>
      </c>
      <c r="M92" t="str">
        <f t="shared" si="5"/>
        <v>OK</v>
      </c>
      <c r="O92" t="s">
        <v>620</v>
      </c>
      <c r="P92" s="310">
        <v>9.6000000000000002E-2</v>
      </c>
    </row>
    <row r="93" spans="2:16" x14ac:dyDescent="0.3">
      <c r="B93" t="s">
        <v>621</v>
      </c>
      <c r="C93" s="303">
        <v>690902</v>
      </c>
      <c r="D93" s="303">
        <v>665966</v>
      </c>
      <c r="E93" s="303">
        <v>585887</v>
      </c>
      <c r="F93" s="303">
        <f t="shared" si="3"/>
        <v>647585</v>
      </c>
      <c r="H93" t="str">
        <f t="shared" si="4"/>
        <v>OK</v>
      </c>
      <c r="J93" t="s">
        <v>621</v>
      </c>
      <c r="K93" s="307">
        <v>46118793</v>
      </c>
      <c r="M93" t="str">
        <f t="shared" si="5"/>
        <v>OK</v>
      </c>
      <c r="O93" t="s">
        <v>621</v>
      </c>
      <c r="P93" s="310">
        <v>3.3000000000000002E-2</v>
      </c>
    </row>
    <row r="94" spans="2:16" x14ac:dyDescent="0.3">
      <c r="B94" t="s">
        <v>622</v>
      </c>
      <c r="C94" s="303">
        <v>736732</v>
      </c>
      <c r="D94" s="303">
        <v>705756</v>
      </c>
      <c r="E94" s="303">
        <v>620544</v>
      </c>
      <c r="F94" s="303">
        <f t="shared" si="3"/>
        <v>687677.33333333337</v>
      </c>
      <c r="H94" t="str">
        <f t="shared" si="4"/>
        <v>OK</v>
      </c>
      <c r="J94" t="s">
        <v>622</v>
      </c>
      <c r="K94" s="307">
        <v>5458600</v>
      </c>
      <c r="M94" t="str">
        <f t="shared" si="5"/>
        <v>OK</v>
      </c>
      <c r="O94" t="s">
        <v>622</v>
      </c>
      <c r="P94" s="310">
        <v>1.2E-2</v>
      </c>
    </row>
    <row r="95" spans="2:16" x14ac:dyDescent="0.3">
      <c r="B95" t="s">
        <v>623</v>
      </c>
      <c r="C95" s="303">
        <v>569985</v>
      </c>
      <c r="D95" s="303">
        <v>555482</v>
      </c>
      <c r="E95" s="303">
        <v>472177</v>
      </c>
      <c r="F95" s="303">
        <f t="shared" si="3"/>
        <v>532548</v>
      </c>
      <c r="H95" t="str">
        <f t="shared" si="4"/>
        <v>OK</v>
      </c>
      <c r="J95" t="s">
        <v>623</v>
      </c>
      <c r="K95" s="307">
        <v>10148000</v>
      </c>
      <c r="M95" t="str">
        <f t="shared" si="5"/>
        <v>OK</v>
      </c>
      <c r="O95" t="s">
        <v>623</v>
      </c>
      <c r="P95" s="310">
        <v>2.4E-2</v>
      </c>
    </row>
    <row r="96" spans="2:16" x14ac:dyDescent="0.3">
      <c r="B96" t="s">
        <v>624</v>
      </c>
      <c r="C96" s="303">
        <v>3719110</v>
      </c>
      <c r="D96" s="303">
        <v>3589122</v>
      </c>
      <c r="E96" s="303">
        <v>3133000</v>
      </c>
      <c r="F96" s="303">
        <f t="shared" si="3"/>
        <v>3480410.6666666665</v>
      </c>
      <c r="H96" t="str">
        <f t="shared" si="4"/>
        <v>OK</v>
      </c>
      <c r="J96" t="s">
        <v>624</v>
      </c>
      <c r="K96" s="307">
        <v>58919230</v>
      </c>
      <c r="M96" t="str">
        <f t="shared" si="5"/>
        <v>OK</v>
      </c>
      <c r="O96" t="s">
        <v>624</v>
      </c>
      <c r="P96" s="310">
        <v>2.1000000000000001E-2</v>
      </c>
    </row>
    <row r="97" spans="2:16" x14ac:dyDescent="0.3">
      <c r="B97" t="s">
        <v>625</v>
      </c>
      <c r="C97" s="303">
        <v>266832</v>
      </c>
      <c r="D97" s="303">
        <v>244407</v>
      </c>
      <c r="E97" s="303">
        <v>215018</v>
      </c>
      <c r="F97" s="303">
        <f t="shared" si="3"/>
        <v>242085.66666666666</v>
      </c>
      <c r="H97" t="str">
        <f t="shared" si="4"/>
        <v>OK</v>
      </c>
      <c r="J97" t="s">
        <v>625</v>
      </c>
      <c r="K97" s="307">
        <v>29389150</v>
      </c>
      <c r="M97" t="str">
        <f t="shared" si="5"/>
        <v>OK</v>
      </c>
      <c r="O97" t="s">
        <v>625</v>
      </c>
      <c r="P97" s="310">
        <v>0.20100000000000001</v>
      </c>
    </row>
    <row r="98" spans="2:16" x14ac:dyDescent="0.3">
      <c r="B98" t="s">
        <v>626</v>
      </c>
      <c r="C98" s="303">
        <v>34676</v>
      </c>
      <c r="D98" s="303">
        <v>33111</v>
      </c>
      <c r="E98" s="303">
        <v>29130</v>
      </c>
      <c r="F98" s="303">
        <f t="shared" si="3"/>
        <v>32305.666666666668</v>
      </c>
      <c r="H98" t="str">
        <f t="shared" si="4"/>
        <v>OK</v>
      </c>
      <c r="J98" t="s">
        <v>626</v>
      </c>
      <c r="K98" s="307">
        <v>2825544</v>
      </c>
      <c r="M98" t="str">
        <f t="shared" si="5"/>
        <v>OK</v>
      </c>
      <c r="O98" t="s">
        <v>626</v>
      </c>
      <c r="P98" s="310">
        <v>7.0000000000000007E-2</v>
      </c>
    </row>
    <row r="99" spans="2:16" x14ac:dyDescent="0.3">
      <c r="B99" t="s">
        <v>627</v>
      </c>
      <c r="C99" s="303">
        <v>6741192</v>
      </c>
      <c r="D99" s="303">
        <v>6407672</v>
      </c>
      <c r="E99" s="303">
        <v>5715000</v>
      </c>
      <c r="F99" s="303">
        <f t="shared" si="3"/>
        <v>6287954.666666667</v>
      </c>
      <c r="H99" t="str">
        <f t="shared" si="4"/>
        <v>OK</v>
      </c>
      <c r="J99" t="s">
        <v>627</v>
      </c>
      <c r="K99" s="307">
        <v>123300000</v>
      </c>
      <c r="M99" t="str">
        <f t="shared" si="5"/>
        <v>OK</v>
      </c>
      <c r="O99" t="s">
        <v>627</v>
      </c>
      <c r="P99" s="310">
        <v>1.0999999999999999E-2</v>
      </c>
    </row>
    <row r="100" spans="2:16" x14ac:dyDescent="0.3">
      <c r="B100" t="s">
        <v>628</v>
      </c>
      <c r="C100" s="303">
        <v>131677</v>
      </c>
      <c r="D100" s="303">
        <v>125019</v>
      </c>
      <c r="E100" s="303">
        <v>109986</v>
      </c>
      <c r="F100" s="303">
        <f t="shared" si="3"/>
        <v>122227.33333333333</v>
      </c>
      <c r="H100" t="str">
        <f t="shared" si="4"/>
        <v>OK</v>
      </c>
      <c r="J100" t="s">
        <v>628</v>
      </c>
      <c r="K100" s="307">
        <v>11734000</v>
      </c>
      <c r="M100" t="str">
        <f t="shared" si="5"/>
        <v>OK</v>
      </c>
      <c r="O100" t="s">
        <v>628</v>
      </c>
      <c r="P100" s="310">
        <v>4.4999999999999998E-2</v>
      </c>
    </row>
    <row r="101" spans="2:16" x14ac:dyDescent="0.3">
      <c r="B101" t="s">
        <v>629</v>
      </c>
      <c r="C101" s="303">
        <v>904496</v>
      </c>
      <c r="D101" s="303">
        <v>840446</v>
      </c>
      <c r="E101" s="303">
        <v>739385</v>
      </c>
      <c r="F101" s="303">
        <f t="shared" si="3"/>
        <v>828109</v>
      </c>
      <c r="H101" t="str">
        <f t="shared" si="4"/>
        <v>OK</v>
      </c>
      <c r="J101" t="s">
        <v>629</v>
      </c>
      <c r="K101" s="307">
        <v>20407844</v>
      </c>
      <c r="M101" t="str">
        <f t="shared" si="5"/>
        <v>OK</v>
      </c>
      <c r="O101" t="s">
        <v>629</v>
      </c>
      <c r="P101" s="310">
        <v>4.7E-2</v>
      </c>
    </row>
    <row r="102" spans="2:16" x14ac:dyDescent="0.3">
      <c r="B102" t="s">
        <v>630</v>
      </c>
      <c r="C102" s="303">
        <v>401968</v>
      </c>
      <c r="D102" s="303">
        <v>373550</v>
      </c>
      <c r="E102" s="303">
        <v>328632</v>
      </c>
      <c r="F102" s="303">
        <f t="shared" si="3"/>
        <v>368050</v>
      </c>
      <c r="H102" t="str">
        <f t="shared" si="4"/>
        <v>OK</v>
      </c>
      <c r="J102" t="s">
        <v>630</v>
      </c>
      <c r="K102" s="307">
        <v>53330978</v>
      </c>
      <c r="M102" t="str">
        <f t="shared" si="5"/>
        <v>OK</v>
      </c>
      <c r="O102" t="s">
        <v>630</v>
      </c>
      <c r="P102" s="310">
        <v>0.34499999999999997</v>
      </c>
    </row>
    <row r="103" spans="2:16" x14ac:dyDescent="0.3">
      <c r="B103" t="s">
        <v>631</v>
      </c>
      <c r="C103" s="303">
        <v>479</v>
      </c>
      <c r="D103" s="303">
        <v>498</v>
      </c>
      <c r="E103" s="303">
        <v>438</v>
      </c>
      <c r="F103" s="303">
        <f t="shared" si="3"/>
        <v>471.66666666666669</v>
      </c>
      <c r="H103" t="str">
        <f t="shared" si="4"/>
        <v>OK</v>
      </c>
      <c r="J103" t="s">
        <v>631</v>
      </c>
      <c r="K103" s="307">
        <v>120740</v>
      </c>
      <c r="M103" t="str">
        <f t="shared" si="5"/>
        <v>OK</v>
      </c>
      <c r="O103" t="s">
        <v>631</v>
      </c>
      <c r="P103" s="310">
        <v>0.23</v>
      </c>
    </row>
    <row r="104" spans="2:16" x14ac:dyDescent="0.3">
      <c r="B104" t="s">
        <v>632</v>
      </c>
      <c r="C104" s="303">
        <v>32154</v>
      </c>
      <c r="D104" s="303">
        <v>28439</v>
      </c>
      <c r="E104" s="303">
        <v>25019</v>
      </c>
      <c r="F104" s="303">
        <f t="shared" si="3"/>
        <v>28537.333333333332</v>
      </c>
      <c r="H104" t="str">
        <f t="shared" si="4"/>
        <v>OK</v>
      </c>
      <c r="J104" t="s">
        <v>632</v>
      </c>
      <c r="K104" s="307">
        <v>1585566</v>
      </c>
      <c r="M104" t="str">
        <f t="shared" si="5"/>
        <v>OK</v>
      </c>
      <c r="O104" t="s">
        <v>632</v>
      </c>
      <c r="P104" s="310">
        <v>0.11899999999999999</v>
      </c>
    </row>
    <row r="105" spans="2:16" x14ac:dyDescent="0.3">
      <c r="B105" t="s">
        <v>633</v>
      </c>
      <c r="C105" s="303">
        <v>260503</v>
      </c>
      <c r="D105" s="303">
        <v>256830</v>
      </c>
      <c r="E105" s="303">
        <v>225947</v>
      </c>
      <c r="F105" s="303">
        <f t="shared" si="3"/>
        <v>247760</v>
      </c>
      <c r="H105" t="str">
        <f t="shared" si="4"/>
        <v>OK</v>
      </c>
      <c r="J105" t="s">
        <v>633</v>
      </c>
      <c r="K105" s="307">
        <v>4881254</v>
      </c>
      <c r="M105" t="str">
        <f t="shared" si="5"/>
        <v>OK</v>
      </c>
      <c r="O105" t="s">
        <v>633</v>
      </c>
      <c r="P105" s="310">
        <v>4.0000000000000001E-3</v>
      </c>
    </row>
    <row r="106" spans="2:16" x14ac:dyDescent="0.3">
      <c r="B106" t="s">
        <v>634</v>
      </c>
      <c r="C106" s="303">
        <v>63455</v>
      </c>
      <c r="D106" s="303">
        <v>57865</v>
      </c>
      <c r="E106" s="303">
        <v>50907</v>
      </c>
      <c r="F106" s="303">
        <f t="shared" si="3"/>
        <v>57409</v>
      </c>
      <c r="H106" t="str">
        <f t="shared" si="4"/>
        <v>OK</v>
      </c>
      <c r="J106" t="s">
        <v>634</v>
      </c>
      <c r="K106" s="307">
        <v>7281800</v>
      </c>
      <c r="M106" t="str">
        <f t="shared" si="5"/>
        <v>OK</v>
      </c>
      <c r="O106" t="s">
        <v>634</v>
      </c>
      <c r="P106" s="310">
        <v>0.14599999999999999</v>
      </c>
    </row>
    <row r="107" spans="2:16" x14ac:dyDescent="0.3">
      <c r="B107" t="s">
        <v>635</v>
      </c>
      <c r="C107" s="303">
        <v>78849</v>
      </c>
      <c r="D107" s="303">
        <v>76050</v>
      </c>
      <c r="E107" s="303">
        <v>66905</v>
      </c>
      <c r="F107" s="303">
        <f t="shared" si="3"/>
        <v>73934.666666666672</v>
      </c>
      <c r="H107" t="str">
        <f t="shared" si="4"/>
        <v>OK</v>
      </c>
      <c r="J107" t="s">
        <v>635</v>
      </c>
      <c r="K107" s="307">
        <v>7647000</v>
      </c>
      <c r="M107" t="str">
        <f t="shared" si="5"/>
        <v>OK</v>
      </c>
      <c r="O107" t="s">
        <v>635</v>
      </c>
      <c r="P107" s="310">
        <v>0.20899999999999999</v>
      </c>
    </row>
    <row r="108" spans="2:16" x14ac:dyDescent="0.3">
      <c r="B108" t="s">
        <v>636</v>
      </c>
      <c r="C108" s="303">
        <v>83251</v>
      </c>
      <c r="D108" s="303">
        <v>81700</v>
      </c>
      <c r="E108" s="303">
        <v>72516</v>
      </c>
      <c r="F108" s="303">
        <f t="shared" si="3"/>
        <v>79155.666666666672</v>
      </c>
      <c r="H108" t="str">
        <f t="shared" si="4"/>
        <v>OK</v>
      </c>
      <c r="J108" t="s">
        <v>636</v>
      </c>
      <c r="K108" s="307">
        <v>1829400</v>
      </c>
      <c r="M108" t="str">
        <f t="shared" si="5"/>
        <v>OK</v>
      </c>
      <c r="O108" t="s">
        <v>636</v>
      </c>
      <c r="P108" s="310">
        <v>3.9E-2</v>
      </c>
    </row>
    <row r="109" spans="2:16" x14ac:dyDescent="0.3">
      <c r="B109" t="s">
        <v>637</v>
      </c>
      <c r="C109" s="303">
        <v>63168</v>
      </c>
      <c r="D109" s="303">
        <v>72601</v>
      </c>
      <c r="E109" s="303">
        <v>65415</v>
      </c>
      <c r="F109" s="303">
        <f t="shared" si="3"/>
        <v>67061.333333333328</v>
      </c>
      <c r="H109" t="str">
        <f t="shared" si="4"/>
        <v>OK</v>
      </c>
      <c r="J109" t="s">
        <v>637</v>
      </c>
      <c r="K109" s="307">
        <v>5490000</v>
      </c>
      <c r="M109" t="str">
        <f t="shared" si="5"/>
        <v>OK</v>
      </c>
      <c r="O109" t="s">
        <v>637</v>
      </c>
      <c r="P109" s="310">
        <v>3.9E-2</v>
      </c>
    </row>
    <row r="110" spans="2:16" x14ac:dyDescent="0.3">
      <c r="B110" t="s">
        <v>638</v>
      </c>
      <c r="C110" s="303">
        <v>7410</v>
      </c>
      <c r="D110" s="303">
        <v>7009</v>
      </c>
      <c r="E110" s="303">
        <v>6166</v>
      </c>
      <c r="F110" s="303">
        <f t="shared" si="3"/>
        <v>6861.666666666667</v>
      </c>
      <c r="H110" t="str">
        <f t="shared" si="4"/>
        <v>OK</v>
      </c>
      <c r="J110" t="s">
        <v>638</v>
      </c>
      <c r="K110" s="307">
        <v>2116427</v>
      </c>
      <c r="M110" t="str">
        <f t="shared" si="5"/>
        <v>OK</v>
      </c>
      <c r="O110" t="s">
        <v>638</v>
      </c>
      <c r="P110" s="310">
        <v>5.8000000000000003E-2</v>
      </c>
    </row>
    <row r="111" spans="2:16" x14ac:dyDescent="0.3">
      <c r="B111" t="s">
        <v>639</v>
      </c>
      <c r="C111" s="303">
        <v>11417</v>
      </c>
      <c r="D111" s="303">
        <v>10580</v>
      </c>
      <c r="E111" s="303">
        <v>9308</v>
      </c>
      <c r="F111" s="303">
        <f t="shared" si="3"/>
        <v>10435</v>
      </c>
      <c r="H111" t="str">
        <f t="shared" si="4"/>
        <v>OK</v>
      </c>
      <c r="J111" t="s">
        <v>639</v>
      </c>
      <c r="K111" s="307">
        <v>5248621</v>
      </c>
      <c r="M111" t="str">
        <f t="shared" si="5"/>
        <v>OK</v>
      </c>
      <c r="O111" t="s">
        <v>639</v>
      </c>
      <c r="P111" s="310">
        <v>0.34</v>
      </c>
    </row>
    <row r="112" spans="2:16" x14ac:dyDescent="0.3">
      <c r="B112" t="s">
        <v>640</v>
      </c>
      <c r="C112" s="303">
        <v>123987</v>
      </c>
      <c r="D112" s="303">
        <v>102993</v>
      </c>
      <c r="E112" s="303">
        <v>90609</v>
      </c>
      <c r="F112" s="303">
        <f t="shared" si="3"/>
        <v>105863</v>
      </c>
      <c r="H112" t="str">
        <f t="shared" si="4"/>
        <v>OK</v>
      </c>
      <c r="J112" t="s">
        <v>640</v>
      </c>
      <c r="K112" s="307">
        <v>7459000</v>
      </c>
      <c r="M112" t="str">
        <f t="shared" si="5"/>
        <v>OK</v>
      </c>
      <c r="O112" t="s">
        <v>640</v>
      </c>
      <c r="P112" s="310">
        <v>1.2999999999999999E-2</v>
      </c>
    </row>
    <row r="113" spans="2:16" x14ac:dyDescent="0.3">
      <c r="B113" t="s">
        <v>641</v>
      </c>
      <c r="C113" s="303" t="s">
        <v>765</v>
      </c>
      <c r="D113" s="303" t="s">
        <v>765</v>
      </c>
      <c r="E113" s="303">
        <v>7172</v>
      </c>
      <c r="F113" s="303">
        <f t="shared" si="3"/>
        <v>7172</v>
      </c>
      <c r="H113" t="str">
        <f t="shared" si="4"/>
        <v>OK</v>
      </c>
      <c r="J113" t="s">
        <v>641</v>
      </c>
      <c r="K113" s="307">
        <v>40900</v>
      </c>
      <c r="M113" t="str">
        <f t="shared" si="5"/>
        <v>OK</v>
      </c>
      <c r="O113" t="s">
        <v>641</v>
      </c>
      <c r="P113" s="310">
        <v>7.0000000000000007E-2</v>
      </c>
    </row>
    <row r="114" spans="2:16" x14ac:dyDescent="0.3">
      <c r="B114" t="s">
        <v>642</v>
      </c>
      <c r="C114" s="303">
        <v>165442</v>
      </c>
      <c r="D114" s="303">
        <v>157150</v>
      </c>
      <c r="E114" s="303">
        <v>136227</v>
      </c>
      <c r="F114" s="303">
        <f t="shared" si="3"/>
        <v>152939.66666666666</v>
      </c>
      <c r="H114" t="str">
        <f t="shared" si="4"/>
        <v>OK</v>
      </c>
      <c r="J114" t="s">
        <v>642</v>
      </c>
      <c r="K114" s="307">
        <v>2894548</v>
      </c>
      <c r="M114" t="str">
        <f t="shared" si="5"/>
        <v>OK</v>
      </c>
      <c r="O114" t="s">
        <v>642</v>
      </c>
      <c r="P114" s="310">
        <v>3.5000000000000003E-2</v>
      </c>
    </row>
    <row r="115" spans="2:16" x14ac:dyDescent="0.3">
      <c r="B115" t="s">
        <v>643</v>
      </c>
      <c r="C115" s="303">
        <v>104822</v>
      </c>
      <c r="D115" s="303">
        <v>102181</v>
      </c>
      <c r="E115" s="303">
        <v>86871</v>
      </c>
      <c r="F115" s="303">
        <f t="shared" si="3"/>
        <v>97958</v>
      </c>
      <c r="H115" t="str">
        <f t="shared" si="4"/>
        <v>OK</v>
      </c>
      <c r="J115" t="s">
        <v>643</v>
      </c>
      <c r="K115" s="307">
        <v>681973</v>
      </c>
      <c r="M115" t="str">
        <f t="shared" si="5"/>
        <v>OK</v>
      </c>
      <c r="O115" t="s">
        <v>643</v>
      </c>
      <c r="P115" s="310">
        <v>3.0000000000000001E-3</v>
      </c>
    </row>
    <row r="116" spans="2:16" x14ac:dyDescent="0.3">
      <c r="B116" t="s">
        <v>644</v>
      </c>
      <c r="C116" s="303">
        <v>93712</v>
      </c>
      <c r="D116" s="303">
        <v>88120</v>
      </c>
      <c r="E116" s="303">
        <v>77524</v>
      </c>
      <c r="F116" s="303">
        <f t="shared" si="3"/>
        <v>86452</v>
      </c>
      <c r="H116" t="str">
        <f t="shared" si="4"/>
        <v>OK</v>
      </c>
      <c r="J116" t="s">
        <v>644</v>
      </c>
      <c r="K116" s="307">
        <v>685900</v>
      </c>
      <c r="M116" t="str">
        <f t="shared" si="5"/>
        <v>OK</v>
      </c>
      <c r="O116" t="s">
        <v>644</v>
      </c>
      <c r="P116" s="310">
        <v>0</v>
      </c>
    </row>
    <row r="117" spans="2:16" x14ac:dyDescent="0.3">
      <c r="B117" t="s">
        <v>645</v>
      </c>
      <c r="C117" s="303">
        <v>64242</v>
      </c>
      <c r="D117" s="303">
        <v>60207</v>
      </c>
      <c r="E117" s="303">
        <v>52968</v>
      </c>
      <c r="F117" s="303">
        <f t="shared" si="3"/>
        <v>59139</v>
      </c>
      <c r="H117" t="str">
        <f t="shared" si="4"/>
        <v>OK</v>
      </c>
      <c r="J117" t="s">
        <v>645</v>
      </c>
      <c r="K117" s="307">
        <v>31727042</v>
      </c>
      <c r="M117" t="str">
        <f t="shared" si="5"/>
        <v>OK</v>
      </c>
      <c r="O117" t="s">
        <v>645</v>
      </c>
      <c r="P117" s="310">
        <v>0.24</v>
      </c>
    </row>
    <row r="118" spans="2:16" x14ac:dyDescent="0.3">
      <c r="B118" t="s">
        <v>646</v>
      </c>
      <c r="C118" s="303">
        <v>42772</v>
      </c>
      <c r="D118" s="303">
        <v>40267</v>
      </c>
      <c r="E118" s="303">
        <v>35425</v>
      </c>
      <c r="F118" s="303">
        <f t="shared" si="3"/>
        <v>39488</v>
      </c>
      <c r="H118" t="str">
        <f t="shared" si="4"/>
        <v>OK</v>
      </c>
      <c r="J118" t="s">
        <v>646</v>
      </c>
      <c r="K118" s="307">
        <v>20734262</v>
      </c>
      <c r="M118" t="str">
        <f t="shared" si="5"/>
        <v>OK</v>
      </c>
      <c r="O118" t="s">
        <v>646</v>
      </c>
      <c r="P118" s="310">
        <v>0.28599999999999998</v>
      </c>
    </row>
    <row r="119" spans="2:16" x14ac:dyDescent="0.3">
      <c r="B119" t="s">
        <v>647</v>
      </c>
      <c r="C119" s="303">
        <v>1471655</v>
      </c>
      <c r="D119" s="303">
        <v>1377111</v>
      </c>
      <c r="E119" s="303">
        <v>1212000</v>
      </c>
      <c r="F119" s="303">
        <f t="shared" si="3"/>
        <v>1353588.6666666667</v>
      </c>
      <c r="H119" t="str">
        <f t="shared" si="4"/>
        <v>OK</v>
      </c>
      <c r="J119" t="s">
        <v>647</v>
      </c>
      <c r="K119" s="307">
        <v>34231700</v>
      </c>
      <c r="M119" t="str">
        <f t="shared" si="5"/>
        <v>OK</v>
      </c>
      <c r="O119" t="s">
        <v>647</v>
      </c>
      <c r="P119" s="310">
        <v>8.7999999999999995E-2</v>
      </c>
    </row>
    <row r="120" spans="2:16" x14ac:dyDescent="0.3">
      <c r="B120" t="s">
        <v>648</v>
      </c>
      <c r="C120" s="303">
        <v>15030</v>
      </c>
      <c r="D120" s="303">
        <v>14009</v>
      </c>
      <c r="E120" s="303">
        <v>12325</v>
      </c>
      <c r="F120" s="303">
        <f t="shared" si="3"/>
        <v>13788</v>
      </c>
      <c r="H120" t="str">
        <f t="shared" si="4"/>
        <v>OK</v>
      </c>
      <c r="J120" t="s">
        <v>648</v>
      </c>
      <c r="K120" s="307">
        <v>515132</v>
      </c>
      <c r="M120" t="str">
        <f t="shared" si="5"/>
        <v>OK</v>
      </c>
      <c r="O120" t="s">
        <v>648</v>
      </c>
      <c r="P120" s="310">
        <v>0.03</v>
      </c>
    </row>
    <row r="121" spans="2:16" x14ac:dyDescent="0.3">
      <c r="B121" t="s">
        <v>649</v>
      </c>
      <c r="C121" s="303">
        <v>72738</v>
      </c>
      <c r="D121" s="303">
        <v>80992</v>
      </c>
      <c r="E121" s="303">
        <v>71253</v>
      </c>
      <c r="F121" s="303">
        <f t="shared" si="3"/>
        <v>74994.333333333328</v>
      </c>
      <c r="H121" t="str">
        <f t="shared" si="4"/>
        <v>OK</v>
      </c>
      <c r="J121" t="s">
        <v>649</v>
      </c>
      <c r="K121" s="307">
        <v>22395489</v>
      </c>
      <c r="M121" t="str">
        <f t="shared" si="5"/>
        <v>OK</v>
      </c>
      <c r="O121" t="s">
        <v>649</v>
      </c>
      <c r="P121" s="310">
        <v>0.41799999999999998</v>
      </c>
    </row>
    <row r="122" spans="2:16" x14ac:dyDescent="0.3">
      <c r="B122" t="s">
        <v>650</v>
      </c>
      <c r="C122" s="303">
        <v>43188</v>
      </c>
      <c r="D122" s="303">
        <v>38690</v>
      </c>
      <c r="E122" s="303">
        <v>34731</v>
      </c>
      <c r="F122" s="303">
        <f t="shared" si="3"/>
        <v>38869.666666666664</v>
      </c>
      <c r="H122" t="str">
        <f t="shared" si="4"/>
        <v>OK</v>
      </c>
      <c r="J122" t="s">
        <v>650</v>
      </c>
      <c r="K122" s="307">
        <v>574250</v>
      </c>
      <c r="M122" t="str">
        <f t="shared" si="5"/>
        <v>OK</v>
      </c>
      <c r="O122" t="s">
        <v>650</v>
      </c>
      <c r="P122" s="310">
        <v>1.0999999999999999E-2</v>
      </c>
    </row>
    <row r="123" spans="2:16" x14ac:dyDescent="0.3">
      <c r="B123" t="s">
        <v>651</v>
      </c>
      <c r="C123" s="303">
        <v>281</v>
      </c>
      <c r="D123" s="303">
        <v>308</v>
      </c>
      <c r="E123" s="303">
        <v>271</v>
      </c>
      <c r="F123" s="303">
        <f t="shared" si="3"/>
        <v>286.66666666666669</v>
      </c>
      <c r="H123" t="str">
        <f t="shared" si="4"/>
        <v>OK</v>
      </c>
      <c r="J123" t="s">
        <v>651</v>
      </c>
      <c r="K123" s="307">
        <v>42418</v>
      </c>
      <c r="M123" t="str">
        <f t="shared" si="5"/>
        <v>OK</v>
      </c>
      <c r="O123" t="s">
        <v>651</v>
      </c>
      <c r="P123" s="310">
        <v>4.3999999999999997E-2</v>
      </c>
    </row>
    <row r="124" spans="2:16" x14ac:dyDescent="0.3">
      <c r="B124" t="s">
        <v>652</v>
      </c>
      <c r="C124" s="303">
        <v>40060</v>
      </c>
      <c r="D124" s="303">
        <v>37588</v>
      </c>
      <c r="E124" s="303">
        <v>33069</v>
      </c>
      <c r="F124" s="303">
        <f t="shared" si="3"/>
        <v>36905.666666666664</v>
      </c>
      <c r="H124" t="str">
        <f t="shared" si="4"/>
        <v>OK</v>
      </c>
      <c r="J124" t="s">
        <v>652</v>
      </c>
      <c r="K124" s="307">
        <v>4927532</v>
      </c>
      <c r="M124" t="str">
        <f t="shared" si="5"/>
        <v>OK</v>
      </c>
      <c r="O124" t="s">
        <v>652</v>
      </c>
      <c r="P124" s="310">
        <v>0.27800000000000002</v>
      </c>
    </row>
    <row r="125" spans="2:16" x14ac:dyDescent="0.3">
      <c r="B125" t="s">
        <v>653</v>
      </c>
      <c r="C125" s="303">
        <v>41352</v>
      </c>
      <c r="D125" s="303">
        <v>39109</v>
      </c>
      <c r="E125" s="303">
        <v>34406</v>
      </c>
      <c r="F125" s="303">
        <f t="shared" si="3"/>
        <v>38289</v>
      </c>
      <c r="H125" t="str">
        <f t="shared" si="4"/>
        <v>OK</v>
      </c>
      <c r="J125" t="s">
        <v>653</v>
      </c>
      <c r="K125" s="307">
        <v>1243741</v>
      </c>
      <c r="M125" t="str">
        <f t="shared" si="5"/>
        <v>OK</v>
      </c>
      <c r="O125" t="s">
        <v>653</v>
      </c>
      <c r="P125" s="310">
        <v>0.04</v>
      </c>
    </row>
    <row r="126" spans="2:16" x14ac:dyDescent="0.3">
      <c r="B126" t="s">
        <v>654</v>
      </c>
      <c r="C126" s="303">
        <v>3395916</v>
      </c>
      <c r="D126" s="303">
        <v>3361570</v>
      </c>
      <c r="E126" s="303">
        <v>2883000</v>
      </c>
      <c r="F126" s="303">
        <f t="shared" si="3"/>
        <v>3213495.3333333335</v>
      </c>
      <c r="H126" t="str">
        <f t="shared" si="4"/>
        <v>OK</v>
      </c>
      <c r="J126" t="s">
        <v>654</v>
      </c>
      <c r="K126" s="307">
        <v>130575786</v>
      </c>
      <c r="M126" t="str">
        <f t="shared" si="5"/>
        <v>OK</v>
      </c>
      <c r="O126" t="s">
        <v>654</v>
      </c>
      <c r="P126" s="310">
        <v>3.5999999999999997E-2</v>
      </c>
    </row>
    <row r="127" spans="2:16" x14ac:dyDescent="0.3">
      <c r="B127" t="s">
        <v>655</v>
      </c>
      <c r="C127" s="303">
        <v>451</v>
      </c>
      <c r="D127" s="303">
        <v>492</v>
      </c>
      <c r="E127" s="303">
        <v>433</v>
      </c>
      <c r="F127" s="303">
        <f t="shared" si="3"/>
        <v>458.66666666666669</v>
      </c>
      <c r="H127" t="str">
        <f t="shared" si="4"/>
        <v>OK</v>
      </c>
      <c r="J127" t="s">
        <v>655</v>
      </c>
      <c r="K127" s="307">
        <v>105564</v>
      </c>
      <c r="M127" t="str">
        <f t="shared" si="5"/>
        <v>OK</v>
      </c>
      <c r="O127" t="s">
        <v>655</v>
      </c>
      <c r="P127" s="310">
        <v>0.26300000000000001</v>
      </c>
    </row>
    <row r="128" spans="2:16" x14ac:dyDescent="0.3">
      <c r="B128" t="s">
        <v>656</v>
      </c>
      <c r="C128" s="303">
        <v>46365</v>
      </c>
      <c r="D128" s="303">
        <v>44719</v>
      </c>
      <c r="E128" s="303">
        <v>39342</v>
      </c>
      <c r="F128" s="303">
        <f t="shared" si="3"/>
        <v>43475.333333333336</v>
      </c>
      <c r="H128" t="str">
        <f t="shared" si="4"/>
        <v>OK</v>
      </c>
      <c r="J128" t="s">
        <v>656</v>
      </c>
      <c r="K128" s="307">
        <v>2381300</v>
      </c>
      <c r="M128" t="str">
        <f t="shared" si="5"/>
        <v>OK</v>
      </c>
      <c r="O128" t="s">
        <v>656</v>
      </c>
      <c r="P128" s="310">
        <v>0.17699999999999999</v>
      </c>
    </row>
    <row r="129" spans="2:16" x14ac:dyDescent="0.3">
      <c r="B129" t="s">
        <v>657</v>
      </c>
      <c r="C129" s="303" t="s">
        <v>765</v>
      </c>
      <c r="D129" s="303" t="s">
        <v>765</v>
      </c>
      <c r="E129" s="303">
        <v>8924</v>
      </c>
      <c r="F129" s="303">
        <f t="shared" si="3"/>
        <v>8924</v>
      </c>
      <c r="H129" t="str">
        <f t="shared" si="4"/>
        <v>OK</v>
      </c>
      <c r="J129" t="s">
        <v>657</v>
      </c>
      <c r="K129" s="307">
        <v>38423</v>
      </c>
      <c r="M129" t="str">
        <f t="shared" si="5"/>
        <v>OK</v>
      </c>
      <c r="O129" t="s">
        <v>657</v>
      </c>
      <c r="P129" s="310">
        <v>0</v>
      </c>
    </row>
    <row r="130" spans="2:16" x14ac:dyDescent="0.3">
      <c r="B130" t="s">
        <v>658</v>
      </c>
      <c r="C130" s="303">
        <v>73279</v>
      </c>
      <c r="D130" s="303">
        <v>67315</v>
      </c>
      <c r="E130" s="303">
        <v>59221</v>
      </c>
      <c r="F130" s="303">
        <f t="shared" si="3"/>
        <v>66605</v>
      </c>
      <c r="H130" t="str">
        <f t="shared" si="4"/>
        <v>OK</v>
      </c>
      <c r="J130" t="s">
        <v>658</v>
      </c>
      <c r="K130" s="307">
        <v>3544835</v>
      </c>
      <c r="M130" t="str">
        <f t="shared" si="5"/>
        <v>OK</v>
      </c>
      <c r="O130" t="s">
        <v>658</v>
      </c>
      <c r="P130" s="310">
        <v>0.121</v>
      </c>
    </row>
    <row r="131" spans="2:16" x14ac:dyDescent="0.3">
      <c r="B131" t="s">
        <v>659</v>
      </c>
      <c r="C131" s="303">
        <v>21309</v>
      </c>
      <c r="D131" s="303">
        <v>20823</v>
      </c>
      <c r="E131" s="303">
        <v>17375</v>
      </c>
      <c r="F131" s="303">
        <f t="shared" si="3"/>
        <v>19835.666666666668</v>
      </c>
      <c r="H131" t="str">
        <f t="shared" si="4"/>
        <v>OK</v>
      </c>
      <c r="J131" t="s">
        <v>659</v>
      </c>
      <c r="K131" s="307">
        <v>623327</v>
      </c>
      <c r="M131" t="str">
        <f t="shared" si="5"/>
        <v>OK</v>
      </c>
      <c r="O131" t="s">
        <v>659</v>
      </c>
      <c r="P131" s="310">
        <v>7.4999999999999997E-2</v>
      </c>
    </row>
    <row r="132" spans="2:16" x14ac:dyDescent="0.3">
      <c r="B132" t="s">
        <v>660</v>
      </c>
      <c r="C132" s="303">
        <v>424871</v>
      </c>
      <c r="D132" s="303">
        <v>398514</v>
      </c>
      <c r="E132" s="303">
        <v>350594</v>
      </c>
      <c r="F132" s="303">
        <f t="shared" si="3"/>
        <v>391326.33333333331</v>
      </c>
      <c r="H132" t="str">
        <f t="shared" si="4"/>
        <v>OK</v>
      </c>
      <c r="J132" t="s">
        <v>660</v>
      </c>
      <c r="K132" s="307">
        <v>36828330</v>
      </c>
      <c r="M132" t="str">
        <f t="shared" si="5"/>
        <v>OK</v>
      </c>
      <c r="O132" t="s">
        <v>660</v>
      </c>
      <c r="P132" s="310">
        <v>0.14000000000000001</v>
      </c>
    </row>
    <row r="133" spans="2:16" x14ac:dyDescent="0.3">
      <c r="B133" t="s">
        <v>661</v>
      </c>
      <c r="C133" s="303">
        <v>61953</v>
      </c>
      <c r="D133" s="303">
        <v>58864</v>
      </c>
      <c r="E133" s="303">
        <v>51786</v>
      </c>
      <c r="F133" s="303">
        <f t="shared" si="3"/>
        <v>57534.333333333336</v>
      </c>
      <c r="H133" t="str">
        <f t="shared" si="4"/>
        <v>OK</v>
      </c>
      <c r="J133" t="s">
        <v>661</v>
      </c>
      <c r="K133" s="307">
        <v>34090466</v>
      </c>
      <c r="M133" t="str">
        <f t="shared" si="5"/>
        <v>OK</v>
      </c>
      <c r="O133" t="s">
        <v>661</v>
      </c>
      <c r="P133" s="310">
        <v>0.23899999999999999</v>
      </c>
    </row>
    <row r="134" spans="2:16" x14ac:dyDescent="0.3">
      <c r="B134" t="s">
        <v>662</v>
      </c>
      <c r="C134" s="303">
        <v>326894</v>
      </c>
      <c r="D134" s="303">
        <v>326862</v>
      </c>
      <c r="E134" s="303">
        <v>287559</v>
      </c>
      <c r="F134" s="303">
        <f t="shared" si="3"/>
        <v>313771.66666666669</v>
      </c>
      <c r="H134" t="str">
        <f t="shared" si="4"/>
        <v>OK</v>
      </c>
      <c r="J134" t="s">
        <v>662</v>
      </c>
      <c r="K134" s="307">
        <v>51316756</v>
      </c>
      <c r="M134" t="str">
        <f t="shared" si="5"/>
        <v>OK</v>
      </c>
      <c r="O134" t="s">
        <v>662</v>
      </c>
      <c r="P134" s="310">
        <v>0.24099999999999999</v>
      </c>
    </row>
    <row r="135" spans="2:16" x14ac:dyDescent="0.3">
      <c r="B135" t="s">
        <v>663</v>
      </c>
      <c r="C135" s="303">
        <v>37728</v>
      </c>
      <c r="D135" s="303">
        <v>35412</v>
      </c>
      <c r="E135" s="303">
        <v>31154</v>
      </c>
      <c r="F135" s="303">
        <f t="shared" si="3"/>
        <v>34764.666666666664</v>
      </c>
      <c r="H135" t="str">
        <f t="shared" si="4"/>
        <v>OK</v>
      </c>
      <c r="J135" t="s">
        <v>663</v>
      </c>
      <c r="K135" s="307">
        <v>3022401</v>
      </c>
      <c r="M135" t="str">
        <f t="shared" si="5"/>
        <v>OK</v>
      </c>
      <c r="O135" t="s">
        <v>663</v>
      </c>
      <c r="P135" s="310">
        <v>6.7000000000000004E-2</v>
      </c>
    </row>
    <row r="136" spans="2:16" x14ac:dyDescent="0.3">
      <c r="B136" t="s">
        <v>664</v>
      </c>
      <c r="C136" s="303">
        <v>148</v>
      </c>
      <c r="D136" s="303">
        <v>171</v>
      </c>
      <c r="E136" s="303">
        <v>151</v>
      </c>
      <c r="F136" s="303">
        <f t="shared" ref="F136:F199" si="6">AVERAGE(C136:E136)</f>
        <v>156.66666666666666</v>
      </c>
      <c r="H136" t="str">
        <f t="shared" si="4"/>
        <v>OK</v>
      </c>
      <c r="J136" t="s">
        <v>664</v>
      </c>
      <c r="K136" s="307">
        <v>11680</v>
      </c>
      <c r="M136" t="str">
        <f t="shared" si="5"/>
        <v>OK</v>
      </c>
      <c r="O136" t="s">
        <v>664</v>
      </c>
      <c r="P136" s="310">
        <v>6.0999999999999999E-2</v>
      </c>
    </row>
    <row r="137" spans="2:16" x14ac:dyDescent="0.3">
      <c r="B137" t="s">
        <v>665</v>
      </c>
      <c r="C137" s="303">
        <v>180640</v>
      </c>
      <c r="D137" s="303">
        <v>170097</v>
      </c>
      <c r="E137" s="303">
        <v>149643</v>
      </c>
      <c r="F137" s="303">
        <f t="shared" si="6"/>
        <v>166793.33333333334</v>
      </c>
      <c r="H137" t="str">
        <f t="shared" si="4"/>
        <v>OK</v>
      </c>
      <c r="J137" t="s">
        <v>665</v>
      </c>
      <c r="K137" s="307">
        <v>29911840</v>
      </c>
      <c r="M137" t="str">
        <f t="shared" ref="M137:M200" si="7">IF(J137&lt;&gt;O137,"DOH!","OK")</f>
        <v>OK</v>
      </c>
      <c r="O137" t="s">
        <v>665</v>
      </c>
      <c r="P137" s="310">
        <v>0.27</v>
      </c>
    </row>
    <row r="138" spans="2:16" x14ac:dyDescent="0.3">
      <c r="B138" t="s">
        <v>666</v>
      </c>
      <c r="C138" s="303">
        <v>1526239</v>
      </c>
      <c r="D138" s="303">
        <v>1515447</v>
      </c>
      <c r="E138" s="303">
        <v>1276000</v>
      </c>
      <c r="F138" s="303">
        <f t="shared" si="6"/>
        <v>1439228.6666666667</v>
      </c>
      <c r="H138" t="str">
        <f t="shared" ref="H138" si="8">IF(B138&lt;&gt;J138,"DOH!","OK")</f>
        <v>OK</v>
      </c>
      <c r="J138" t="s">
        <v>666</v>
      </c>
      <c r="K138" s="307">
        <v>18080943</v>
      </c>
      <c r="M138" t="str">
        <f t="shared" si="7"/>
        <v>OK</v>
      </c>
      <c r="O138" t="s">
        <v>666</v>
      </c>
      <c r="P138" s="310">
        <v>1.6E-2</v>
      </c>
    </row>
    <row r="139" spans="2:16" x14ac:dyDescent="0.3">
      <c r="B139" t="s">
        <v>667</v>
      </c>
      <c r="C139" s="303">
        <v>298934</v>
      </c>
      <c r="D139" s="303">
        <v>294117</v>
      </c>
      <c r="E139" s="303">
        <v>257117</v>
      </c>
      <c r="F139" s="303">
        <f t="shared" si="6"/>
        <v>283389.33333333331</v>
      </c>
      <c r="H139" t="str">
        <f t="shared" ref="H139:H200" si="9">IF(B139&lt;&gt;J139,"DOH!","OK")</f>
        <v>OK</v>
      </c>
      <c r="J139" t="s">
        <v>667</v>
      </c>
      <c r="K139" s="307">
        <v>5324700</v>
      </c>
      <c r="M139" t="str">
        <f t="shared" si="7"/>
        <v>OK</v>
      </c>
      <c r="O139" t="s">
        <v>667</v>
      </c>
      <c r="P139" s="310">
        <v>5.7000000000000002E-2</v>
      </c>
    </row>
    <row r="140" spans="2:16" x14ac:dyDescent="0.3">
      <c r="B140" t="s">
        <v>668</v>
      </c>
      <c r="C140" s="303">
        <v>63810</v>
      </c>
      <c r="D140" s="303">
        <v>60231</v>
      </c>
      <c r="E140" s="303">
        <v>52989</v>
      </c>
      <c r="F140" s="303">
        <f t="shared" si="6"/>
        <v>59010</v>
      </c>
      <c r="H140" t="str">
        <f t="shared" si="9"/>
        <v>OK</v>
      </c>
      <c r="J140" t="s">
        <v>668</v>
      </c>
      <c r="K140" s="307">
        <v>6803886</v>
      </c>
      <c r="M140" t="str">
        <f t="shared" si="7"/>
        <v>OK</v>
      </c>
      <c r="O140" t="s">
        <v>668</v>
      </c>
      <c r="P140" s="310">
        <v>0.155</v>
      </c>
    </row>
    <row r="141" spans="2:16" x14ac:dyDescent="0.3">
      <c r="B141" t="s">
        <v>669</v>
      </c>
      <c r="C141" s="303">
        <v>61035</v>
      </c>
      <c r="D141" s="303">
        <v>54471</v>
      </c>
      <c r="E141" s="303">
        <v>47921</v>
      </c>
      <c r="F141" s="303">
        <f t="shared" si="6"/>
        <v>54475.666666666664</v>
      </c>
      <c r="H141" t="str">
        <f t="shared" si="9"/>
        <v>OK</v>
      </c>
      <c r="J141" t="s">
        <v>669</v>
      </c>
      <c r="K141" s="307">
        <v>26312034</v>
      </c>
      <c r="M141" t="str">
        <f t="shared" si="7"/>
        <v>OK</v>
      </c>
      <c r="O141" t="s">
        <v>669</v>
      </c>
      <c r="P141" s="310">
        <v>0.41599999999999998</v>
      </c>
    </row>
    <row r="142" spans="2:16" x14ac:dyDescent="0.3">
      <c r="B142" t="s">
        <v>670</v>
      </c>
      <c r="C142" s="303">
        <v>1584958</v>
      </c>
      <c r="D142" s="303">
        <v>1498412</v>
      </c>
      <c r="E142" s="303">
        <v>1318000</v>
      </c>
      <c r="F142" s="303">
        <f t="shared" si="6"/>
        <v>1467123.3333333333</v>
      </c>
      <c r="H142" t="str">
        <f t="shared" si="9"/>
        <v>OK</v>
      </c>
      <c r="J142" t="s">
        <v>670</v>
      </c>
      <c r="K142" s="307">
        <v>223800000</v>
      </c>
      <c r="M142" t="str">
        <f t="shared" si="7"/>
        <v>OK</v>
      </c>
      <c r="O142" t="s">
        <v>670</v>
      </c>
      <c r="P142" s="310">
        <v>0.21099999999999999</v>
      </c>
    </row>
    <row r="143" spans="2:16" x14ac:dyDescent="0.3">
      <c r="B143" t="s">
        <v>671</v>
      </c>
      <c r="C143" s="303" t="s">
        <v>765</v>
      </c>
      <c r="D143" s="303" t="s">
        <v>765</v>
      </c>
      <c r="E143" s="303">
        <v>15416</v>
      </c>
      <c r="F143" s="303">
        <f t="shared" si="6"/>
        <v>15416</v>
      </c>
      <c r="H143" t="str">
        <f t="shared" si="9"/>
        <v>OK</v>
      </c>
      <c r="J143" t="s">
        <v>671</v>
      </c>
      <c r="K143" s="307">
        <v>25950000</v>
      </c>
      <c r="M143" t="str">
        <f t="shared" si="7"/>
        <v>OK</v>
      </c>
      <c r="O143" t="s">
        <v>671</v>
      </c>
      <c r="P143" s="310">
        <v>0.22500000000000001</v>
      </c>
    </row>
    <row r="144" spans="2:16" x14ac:dyDescent="0.3">
      <c r="B144" t="s">
        <v>672</v>
      </c>
      <c r="C144" s="303">
        <v>53345</v>
      </c>
      <c r="D144" s="303">
        <v>47649</v>
      </c>
      <c r="E144" s="303">
        <v>43844</v>
      </c>
      <c r="F144" s="303">
        <f t="shared" si="6"/>
        <v>48279.333333333336</v>
      </c>
      <c r="H144" t="str">
        <f t="shared" si="9"/>
        <v>OK</v>
      </c>
      <c r="J144" t="s">
        <v>672</v>
      </c>
      <c r="K144" s="307">
        <v>1826247</v>
      </c>
      <c r="M144" t="str">
        <f t="shared" si="7"/>
        <v>OK</v>
      </c>
      <c r="O144" t="s">
        <v>672</v>
      </c>
      <c r="P144" s="310">
        <v>0.109</v>
      </c>
    </row>
    <row r="145" spans="2:16" x14ac:dyDescent="0.3">
      <c r="B145" t="s">
        <v>673</v>
      </c>
      <c r="C145" s="303">
        <v>606590</v>
      </c>
      <c r="D145" s="303">
        <v>562975</v>
      </c>
      <c r="E145" s="303">
        <v>507680</v>
      </c>
      <c r="F145" s="303">
        <f t="shared" si="6"/>
        <v>559081.66666666663</v>
      </c>
      <c r="H145" t="str">
        <f t="shared" si="9"/>
        <v>OK</v>
      </c>
      <c r="J145" t="s">
        <v>673</v>
      </c>
      <c r="K145" s="307">
        <v>5606944</v>
      </c>
      <c r="M145" t="str">
        <f t="shared" si="7"/>
        <v>OK</v>
      </c>
      <c r="O145" t="s">
        <v>673</v>
      </c>
      <c r="P145" s="310">
        <v>2.3E-2</v>
      </c>
    </row>
    <row r="146" spans="2:16" x14ac:dyDescent="0.3">
      <c r="B146" t="s">
        <v>674</v>
      </c>
      <c r="C146" s="303">
        <v>231160</v>
      </c>
      <c r="D146" s="303">
        <v>220051</v>
      </c>
      <c r="E146" s="303">
        <v>193591</v>
      </c>
      <c r="F146" s="303">
        <f t="shared" si="6"/>
        <v>214934</v>
      </c>
      <c r="H146" t="str">
        <f t="shared" si="9"/>
        <v>OK</v>
      </c>
      <c r="J146" t="s">
        <v>674</v>
      </c>
      <c r="K146" s="307">
        <v>5306976</v>
      </c>
      <c r="M146" t="str">
        <f t="shared" si="7"/>
        <v>OK</v>
      </c>
      <c r="O146" t="s">
        <v>674</v>
      </c>
      <c r="P146" s="310">
        <v>1.7999999999999999E-2</v>
      </c>
    </row>
    <row r="147" spans="2:16" x14ac:dyDescent="0.3">
      <c r="B147" t="s">
        <v>675</v>
      </c>
      <c r="C147" s="303">
        <v>1671868</v>
      </c>
      <c r="D147" s="303">
        <v>1579724</v>
      </c>
      <c r="E147" s="303">
        <v>1390000</v>
      </c>
      <c r="F147" s="303">
        <f t="shared" si="6"/>
        <v>1547197.3333333333</v>
      </c>
      <c r="H147" t="str">
        <f t="shared" si="9"/>
        <v>OK</v>
      </c>
      <c r="J147" t="s">
        <v>675</v>
      </c>
      <c r="K147" s="307">
        <v>241499431</v>
      </c>
      <c r="M147" t="str">
        <f t="shared" si="7"/>
        <v>OK</v>
      </c>
      <c r="O147" t="s">
        <v>675</v>
      </c>
      <c r="P147" s="310">
        <v>0.24399999999999999</v>
      </c>
    </row>
    <row r="148" spans="2:16" x14ac:dyDescent="0.3">
      <c r="B148" t="s">
        <v>676</v>
      </c>
      <c r="C148" s="303">
        <v>322</v>
      </c>
      <c r="D148" s="303">
        <v>311</v>
      </c>
      <c r="E148" s="303">
        <v>280</v>
      </c>
      <c r="F148" s="303">
        <f t="shared" si="6"/>
        <v>304.33333333333331</v>
      </c>
      <c r="H148" t="str">
        <f t="shared" si="9"/>
        <v>OK</v>
      </c>
      <c r="J148" t="s">
        <v>676</v>
      </c>
      <c r="K148" s="307">
        <v>16733</v>
      </c>
      <c r="M148" t="str">
        <f t="shared" si="7"/>
        <v>OK</v>
      </c>
      <c r="O148" t="s">
        <v>676</v>
      </c>
      <c r="P148" s="310">
        <v>0.03</v>
      </c>
    </row>
    <row r="149" spans="2:16" x14ac:dyDescent="0.3">
      <c r="B149" t="s">
        <v>677</v>
      </c>
      <c r="C149" s="303">
        <v>33173</v>
      </c>
      <c r="D149" s="303">
        <v>30418</v>
      </c>
      <c r="E149" s="303">
        <v>20339</v>
      </c>
      <c r="F149" s="303">
        <f t="shared" si="6"/>
        <v>27976.666666666668</v>
      </c>
      <c r="H149" t="str">
        <f t="shared" si="9"/>
        <v>OK</v>
      </c>
      <c r="J149" t="s">
        <v>677</v>
      </c>
      <c r="K149" s="307">
        <v>5483450</v>
      </c>
      <c r="M149" t="str">
        <f t="shared" si="7"/>
        <v>OK</v>
      </c>
      <c r="O149" t="s">
        <v>677</v>
      </c>
      <c r="P149" s="311" t="s">
        <v>678</v>
      </c>
    </row>
    <row r="150" spans="2:16" x14ac:dyDescent="0.3">
      <c r="B150" t="s">
        <v>679</v>
      </c>
      <c r="C150" s="303">
        <v>200150</v>
      </c>
      <c r="D150" s="303">
        <v>186966</v>
      </c>
      <c r="E150" s="303">
        <v>164484</v>
      </c>
      <c r="F150" s="303">
        <f t="shared" si="6"/>
        <v>183866.66666666666</v>
      </c>
      <c r="H150" t="str">
        <f t="shared" si="9"/>
        <v>OK</v>
      </c>
      <c r="J150" t="s">
        <v>679</v>
      </c>
      <c r="K150" s="307">
        <v>4064780</v>
      </c>
      <c r="M150" t="str">
        <f t="shared" si="7"/>
        <v>OK</v>
      </c>
      <c r="O150" t="s">
        <v>679</v>
      </c>
      <c r="P150" s="310">
        <v>2.4E-2</v>
      </c>
    </row>
    <row r="151" spans="2:16" x14ac:dyDescent="0.3">
      <c r="B151" t="s">
        <v>680</v>
      </c>
      <c r="C151" s="303">
        <v>48102</v>
      </c>
      <c r="D151" s="303">
        <v>51704</v>
      </c>
      <c r="E151" s="303">
        <v>45487</v>
      </c>
      <c r="F151" s="303">
        <f t="shared" si="6"/>
        <v>48431</v>
      </c>
      <c r="H151" t="str">
        <f t="shared" si="9"/>
        <v>OK</v>
      </c>
      <c r="J151" t="s">
        <v>680</v>
      </c>
      <c r="K151" s="307">
        <v>11781559</v>
      </c>
      <c r="M151" t="str">
        <f t="shared" si="7"/>
        <v>OK</v>
      </c>
      <c r="O151" t="s">
        <v>680</v>
      </c>
      <c r="P151" s="310">
        <v>0.221</v>
      </c>
    </row>
    <row r="152" spans="2:16" x14ac:dyDescent="0.3">
      <c r="B152" t="s">
        <v>681</v>
      </c>
      <c r="C152" s="303">
        <v>136442</v>
      </c>
      <c r="D152" s="303">
        <v>128353</v>
      </c>
      <c r="E152" s="303">
        <v>112919</v>
      </c>
      <c r="F152" s="303">
        <f t="shared" si="6"/>
        <v>125904.66666666667</v>
      </c>
      <c r="H152" t="str">
        <f t="shared" si="9"/>
        <v>OK</v>
      </c>
      <c r="J152" t="s">
        <v>681</v>
      </c>
      <c r="K152" s="307">
        <v>6109644</v>
      </c>
      <c r="M152" t="str">
        <f t="shared" si="7"/>
        <v>OK</v>
      </c>
      <c r="O152" t="s">
        <v>681</v>
      </c>
      <c r="P152" s="310">
        <v>0.17899999999999999</v>
      </c>
    </row>
    <row r="153" spans="2:16" x14ac:dyDescent="0.3">
      <c r="B153" t="s">
        <v>682</v>
      </c>
      <c r="C153" s="303">
        <v>643052</v>
      </c>
      <c r="D153" s="303">
        <v>609160</v>
      </c>
      <c r="E153" s="303">
        <v>535911</v>
      </c>
      <c r="F153" s="303">
        <f t="shared" si="6"/>
        <v>596041</v>
      </c>
      <c r="H153" t="str">
        <f t="shared" si="9"/>
        <v>OK</v>
      </c>
      <c r="J153" t="s">
        <v>682</v>
      </c>
      <c r="K153" s="307">
        <v>34350244</v>
      </c>
      <c r="M153" t="str">
        <f t="shared" si="7"/>
        <v>OK</v>
      </c>
      <c r="O153" t="s">
        <v>682</v>
      </c>
      <c r="P153" s="310">
        <v>7.5999999999999998E-2</v>
      </c>
    </row>
    <row r="154" spans="2:16" x14ac:dyDescent="0.3">
      <c r="B154" t="s">
        <v>683</v>
      </c>
      <c r="C154" s="303">
        <v>1479381</v>
      </c>
      <c r="D154" s="303">
        <v>1366276</v>
      </c>
      <c r="E154" s="303">
        <v>1202000</v>
      </c>
      <c r="F154" s="303">
        <f t="shared" si="6"/>
        <v>1349219</v>
      </c>
      <c r="H154" t="str">
        <f t="shared" si="9"/>
        <v>OK</v>
      </c>
      <c r="J154" t="s">
        <v>683</v>
      </c>
      <c r="K154" s="307">
        <v>114123600</v>
      </c>
      <c r="M154" t="str">
        <f t="shared" si="7"/>
        <v>OK</v>
      </c>
      <c r="O154" t="s">
        <v>683</v>
      </c>
      <c r="P154" s="310">
        <v>9.6000000000000002E-2</v>
      </c>
    </row>
    <row r="155" spans="2:16" x14ac:dyDescent="0.3">
      <c r="B155" t="s">
        <v>684</v>
      </c>
      <c r="C155" s="303">
        <v>2017513</v>
      </c>
      <c r="D155" s="303">
        <v>1841555</v>
      </c>
      <c r="E155" s="303">
        <v>1649000</v>
      </c>
      <c r="F155" s="303">
        <f t="shared" si="6"/>
        <v>1836022.6666666667</v>
      </c>
      <c r="H155" t="str">
        <f t="shared" si="9"/>
        <v>OK</v>
      </c>
      <c r="J155" t="s">
        <v>684</v>
      </c>
      <c r="K155" s="307">
        <v>37401000</v>
      </c>
      <c r="M155" t="str">
        <f t="shared" si="7"/>
        <v>OK</v>
      </c>
      <c r="O155" t="s">
        <v>684</v>
      </c>
      <c r="P155" s="310">
        <v>2.4E-2</v>
      </c>
    </row>
    <row r="156" spans="2:16" x14ac:dyDescent="0.3">
      <c r="B156" t="s">
        <v>685</v>
      </c>
      <c r="C156" s="303">
        <v>536096</v>
      </c>
      <c r="D156" s="303">
        <v>541680</v>
      </c>
      <c r="E156" s="303">
        <v>448226</v>
      </c>
      <c r="F156" s="303">
        <f t="shared" si="6"/>
        <v>508667.33333333331</v>
      </c>
      <c r="H156" t="str">
        <f t="shared" si="9"/>
        <v>OK</v>
      </c>
      <c r="J156" t="s">
        <v>685</v>
      </c>
      <c r="K156" s="307">
        <v>10749635</v>
      </c>
      <c r="M156" t="str">
        <f t="shared" si="7"/>
        <v>OK</v>
      </c>
      <c r="O156" t="s">
        <v>685</v>
      </c>
      <c r="P156" s="310">
        <v>2.1999999999999999E-2</v>
      </c>
    </row>
    <row r="157" spans="2:16" x14ac:dyDescent="0.3">
      <c r="B157" t="s">
        <v>686</v>
      </c>
      <c r="C157" s="303">
        <v>161137</v>
      </c>
      <c r="D157" s="303">
        <v>160663</v>
      </c>
      <c r="E157" s="303">
        <v>141344</v>
      </c>
      <c r="F157" s="303">
        <f t="shared" si="6"/>
        <v>154381.33333333334</v>
      </c>
      <c r="H157" t="str">
        <f t="shared" si="9"/>
        <v>OK</v>
      </c>
      <c r="J157" t="s">
        <v>686</v>
      </c>
      <c r="K157" s="307">
        <v>3203295</v>
      </c>
      <c r="M157" t="str">
        <f t="shared" si="7"/>
        <v>OK</v>
      </c>
      <c r="O157" t="s">
        <v>686</v>
      </c>
      <c r="P157" s="310">
        <v>8.0000000000000002E-3</v>
      </c>
    </row>
    <row r="158" spans="2:16" x14ac:dyDescent="0.3">
      <c r="B158" t="s">
        <v>687</v>
      </c>
      <c r="C158" s="303">
        <v>378083</v>
      </c>
      <c r="D158" s="303">
        <v>360400</v>
      </c>
      <c r="E158" s="303">
        <v>317064</v>
      </c>
      <c r="F158" s="303">
        <f t="shared" si="6"/>
        <v>351849</v>
      </c>
      <c r="H158" t="str">
        <f t="shared" si="9"/>
        <v>OK</v>
      </c>
      <c r="J158" t="s">
        <v>687</v>
      </c>
      <c r="K158" s="307">
        <v>3173024</v>
      </c>
      <c r="M158" t="str">
        <f t="shared" si="7"/>
        <v>OK</v>
      </c>
      <c r="O158" t="s">
        <v>687</v>
      </c>
      <c r="P158" s="310">
        <v>2E-3</v>
      </c>
    </row>
    <row r="159" spans="2:16" x14ac:dyDescent="0.3">
      <c r="B159" t="s">
        <v>688</v>
      </c>
      <c r="C159" s="303">
        <v>926759</v>
      </c>
      <c r="D159" s="303">
        <v>928909</v>
      </c>
      <c r="E159" s="303">
        <v>774376</v>
      </c>
      <c r="F159" s="303">
        <f t="shared" si="6"/>
        <v>876681.33333333337</v>
      </c>
      <c r="H159" t="str">
        <f t="shared" si="9"/>
        <v>OK</v>
      </c>
      <c r="J159" t="s">
        <v>688</v>
      </c>
      <c r="K159" s="307">
        <v>19036031</v>
      </c>
      <c r="M159" t="str">
        <f t="shared" si="7"/>
        <v>OK</v>
      </c>
      <c r="O159" t="s">
        <v>688</v>
      </c>
      <c r="P159" s="310">
        <v>4.2000000000000003E-2</v>
      </c>
    </row>
    <row r="160" spans="2:16" x14ac:dyDescent="0.3">
      <c r="B160" t="s">
        <v>689</v>
      </c>
      <c r="C160" s="303">
        <v>7191718</v>
      </c>
      <c r="D160" s="303">
        <v>6921249</v>
      </c>
      <c r="E160" s="303">
        <v>6089000</v>
      </c>
      <c r="F160" s="303">
        <f t="shared" si="6"/>
        <v>6733989</v>
      </c>
      <c r="H160" t="str">
        <f t="shared" si="9"/>
        <v>OK</v>
      </c>
      <c r="J160" t="s">
        <v>689</v>
      </c>
      <c r="K160" s="307">
        <v>146028325</v>
      </c>
      <c r="M160" t="str">
        <f t="shared" si="7"/>
        <v>OK</v>
      </c>
      <c r="O160" t="s">
        <v>689</v>
      </c>
      <c r="P160" s="310">
        <v>4.7E-2</v>
      </c>
    </row>
    <row r="161" spans="2:16" x14ac:dyDescent="0.3">
      <c r="B161" t="s">
        <v>690</v>
      </c>
      <c r="C161" s="303">
        <v>58117</v>
      </c>
      <c r="D161" s="303">
        <v>52904</v>
      </c>
      <c r="E161" s="303">
        <v>46543</v>
      </c>
      <c r="F161" s="303">
        <f t="shared" si="6"/>
        <v>52521.333333333336</v>
      </c>
      <c r="H161" t="str">
        <f t="shared" si="9"/>
        <v>OK</v>
      </c>
      <c r="J161" t="s">
        <v>690</v>
      </c>
      <c r="K161" s="307">
        <v>14104969</v>
      </c>
      <c r="M161" t="str">
        <f t="shared" si="7"/>
        <v>OK</v>
      </c>
      <c r="O161" t="s">
        <v>690</v>
      </c>
      <c r="P161" s="310">
        <v>0.309</v>
      </c>
    </row>
    <row r="162" spans="2:16" x14ac:dyDescent="0.3">
      <c r="B162" t="s">
        <v>691</v>
      </c>
      <c r="C162" s="303">
        <v>1752</v>
      </c>
      <c r="D162" s="303">
        <v>1665</v>
      </c>
      <c r="E162" s="303">
        <v>1465</v>
      </c>
      <c r="F162" s="303">
        <f t="shared" si="6"/>
        <v>1627.3333333333333</v>
      </c>
      <c r="H162" t="str">
        <f t="shared" si="9"/>
        <v>OK</v>
      </c>
      <c r="J162" t="s">
        <v>691</v>
      </c>
      <c r="K162" s="307">
        <v>51320</v>
      </c>
      <c r="M162" t="str">
        <f t="shared" si="7"/>
        <v>OK</v>
      </c>
      <c r="O162" t="s">
        <v>691</v>
      </c>
      <c r="P162" s="310">
        <v>1.0999999999999999E-2</v>
      </c>
    </row>
    <row r="163" spans="2:16" x14ac:dyDescent="0.3">
      <c r="B163" t="s">
        <v>692</v>
      </c>
      <c r="C163" s="303">
        <v>5236</v>
      </c>
      <c r="D163" s="303">
        <v>4955</v>
      </c>
      <c r="E163" s="303">
        <v>4359</v>
      </c>
      <c r="F163" s="303">
        <f t="shared" si="6"/>
        <v>4850</v>
      </c>
      <c r="H163" t="str">
        <f t="shared" si="9"/>
        <v>OK</v>
      </c>
      <c r="J163" t="s">
        <v>692</v>
      </c>
      <c r="K163" s="307">
        <v>184100</v>
      </c>
      <c r="M163" t="str">
        <f t="shared" si="7"/>
        <v>OK</v>
      </c>
      <c r="O163" t="s">
        <v>692</v>
      </c>
      <c r="P163" s="310">
        <v>2.9000000000000001E-2</v>
      </c>
    </row>
    <row r="164" spans="2:16" x14ac:dyDescent="0.3">
      <c r="B164" t="s">
        <v>693</v>
      </c>
      <c r="C164" s="303">
        <v>2369</v>
      </c>
      <c r="D164" s="303">
        <v>2140</v>
      </c>
      <c r="E164" s="303">
        <v>1883</v>
      </c>
      <c r="F164" s="303">
        <f t="shared" si="6"/>
        <v>2130.6666666666665</v>
      </c>
      <c r="H164" t="str">
        <f t="shared" si="9"/>
        <v>OK</v>
      </c>
      <c r="J164" t="s">
        <v>693</v>
      </c>
      <c r="K164" s="307">
        <v>110872</v>
      </c>
      <c r="M164" t="str">
        <f t="shared" si="7"/>
        <v>OK</v>
      </c>
      <c r="O164" t="s">
        <v>693</v>
      </c>
      <c r="P164" s="310">
        <v>7.0999999999999994E-2</v>
      </c>
    </row>
    <row r="165" spans="2:16" x14ac:dyDescent="0.3">
      <c r="B165" t="s">
        <v>694</v>
      </c>
      <c r="C165" s="303">
        <v>1615</v>
      </c>
      <c r="D165" s="303">
        <v>1709</v>
      </c>
      <c r="E165" s="303">
        <v>1503</v>
      </c>
      <c r="F165" s="303">
        <f t="shared" si="6"/>
        <v>1609</v>
      </c>
      <c r="H165" t="str">
        <f t="shared" si="9"/>
        <v>OK</v>
      </c>
      <c r="J165" t="s">
        <v>694</v>
      </c>
      <c r="K165" s="307">
        <v>205557</v>
      </c>
      <c r="M165" t="str">
        <f t="shared" si="7"/>
        <v>OK</v>
      </c>
      <c r="O165" t="s">
        <v>694</v>
      </c>
      <c r="P165" s="310">
        <v>0.104</v>
      </c>
    </row>
    <row r="166" spans="2:16" x14ac:dyDescent="0.3">
      <c r="B166" t="s">
        <v>695</v>
      </c>
      <c r="C166" s="303">
        <v>2851</v>
      </c>
      <c r="D166" s="303">
        <v>2563</v>
      </c>
      <c r="E166" s="303">
        <v>2393</v>
      </c>
      <c r="F166" s="303">
        <f t="shared" si="6"/>
        <v>2602.3333333333335</v>
      </c>
      <c r="H166" t="str">
        <f t="shared" si="9"/>
        <v>OK</v>
      </c>
      <c r="J166" t="s">
        <v>695</v>
      </c>
      <c r="K166" s="307">
        <v>34132</v>
      </c>
      <c r="M166" t="str">
        <f t="shared" si="7"/>
        <v>OK</v>
      </c>
      <c r="O166" t="s">
        <v>695</v>
      </c>
      <c r="P166" s="310">
        <v>1E-3</v>
      </c>
    </row>
    <row r="167" spans="2:16" x14ac:dyDescent="0.3">
      <c r="B167" t="s">
        <v>696</v>
      </c>
      <c r="C167" s="303">
        <v>1554</v>
      </c>
      <c r="D167" s="303">
        <v>1467</v>
      </c>
      <c r="E167" s="303">
        <v>1291</v>
      </c>
      <c r="F167" s="303">
        <f t="shared" si="6"/>
        <v>1437.3333333333333</v>
      </c>
      <c r="H167" t="str">
        <f t="shared" si="9"/>
        <v>OK</v>
      </c>
      <c r="J167" t="s">
        <v>696</v>
      </c>
      <c r="K167" s="307">
        <v>209607</v>
      </c>
      <c r="M167" t="str">
        <f t="shared" si="7"/>
        <v>OK</v>
      </c>
      <c r="O167" t="s">
        <v>696</v>
      </c>
      <c r="P167" s="310">
        <v>0.11799999999999999</v>
      </c>
    </row>
    <row r="168" spans="2:16" x14ac:dyDescent="0.3">
      <c r="B168" t="s">
        <v>697</v>
      </c>
      <c r="C168" s="303">
        <v>2229611</v>
      </c>
      <c r="D168" s="303">
        <v>2514913</v>
      </c>
      <c r="E168" s="303">
        <v>2213000</v>
      </c>
      <c r="F168" s="303">
        <f t="shared" si="6"/>
        <v>2319174.6666666665</v>
      </c>
      <c r="H168" t="str">
        <f t="shared" si="9"/>
        <v>OK</v>
      </c>
      <c r="J168" t="s">
        <v>697</v>
      </c>
      <c r="K168" s="307">
        <v>35300280</v>
      </c>
      <c r="M168" t="str">
        <f t="shared" si="7"/>
        <v>OK</v>
      </c>
      <c r="O168" t="s">
        <v>697</v>
      </c>
      <c r="P168" s="310">
        <v>2.5999999999999999E-2</v>
      </c>
    </row>
    <row r="169" spans="2:16" x14ac:dyDescent="0.3">
      <c r="B169" t="s">
        <v>698</v>
      </c>
      <c r="C169" s="303">
        <v>105430</v>
      </c>
      <c r="D169" s="303">
        <v>94553</v>
      </c>
      <c r="E169" s="303">
        <v>83183</v>
      </c>
      <c r="F169" s="303">
        <f t="shared" si="6"/>
        <v>94388.666666666672</v>
      </c>
      <c r="H169" t="str">
        <f t="shared" si="9"/>
        <v>OK</v>
      </c>
      <c r="J169" t="s">
        <v>698</v>
      </c>
      <c r="K169" s="307">
        <v>18593258</v>
      </c>
      <c r="M169" t="str">
        <f t="shared" si="7"/>
        <v>OK</v>
      </c>
      <c r="O169" t="s">
        <v>698</v>
      </c>
      <c r="P169" s="310">
        <v>0.16900000000000001</v>
      </c>
    </row>
    <row r="170" spans="2:16" x14ac:dyDescent="0.3">
      <c r="B170" t="s">
        <v>699</v>
      </c>
      <c r="C170" s="303">
        <v>216221</v>
      </c>
      <c r="D170" s="303">
        <v>209916</v>
      </c>
      <c r="E170" s="303">
        <v>177093</v>
      </c>
      <c r="F170" s="303">
        <f t="shared" si="6"/>
        <v>201076.66666666666</v>
      </c>
      <c r="H170" t="str">
        <f t="shared" si="9"/>
        <v>OK</v>
      </c>
      <c r="J170" t="s">
        <v>699</v>
      </c>
      <c r="K170" s="307">
        <v>6567783</v>
      </c>
      <c r="M170" t="str">
        <f t="shared" si="7"/>
        <v>OK</v>
      </c>
      <c r="O170" t="s">
        <v>699</v>
      </c>
      <c r="P170" s="310">
        <v>9.8000000000000004E-2</v>
      </c>
    </row>
    <row r="171" spans="2:16" x14ac:dyDescent="0.3">
      <c r="B171" t="s">
        <v>700</v>
      </c>
      <c r="C171" s="303">
        <v>4268</v>
      </c>
      <c r="D171" s="303">
        <v>4034</v>
      </c>
      <c r="E171" s="303">
        <v>3549</v>
      </c>
      <c r="F171" s="303">
        <f t="shared" si="6"/>
        <v>3950.3333333333335</v>
      </c>
      <c r="H171" t="str">
        <f t="shared" si="9"/>
        <v>OK</v>
      </c>
      <c r="J171" t="s">
        <v>700</v>
      </c>
      <c r="K171" s="307">
        <v>122729</v>
      </c>
      <c r="M171" t="str">
        <f t="shared" si="7"/>
        <v>OK</v>
      </c>
      <c r="O171" t="s">
        <v>700</v>
      </c>
      <c r="P171" s="310">
        <v>2.5000000000000001E-2</v>
      </c>
    </row>
    <row r="172" spans="2:16" x14ac:dyDescent="0.3">
      <c r="B172" t="s">
        <v>701</v>
      </c>
      <c r="C172" s="303">
        <v>32505</v>
      </c>
      <c r="D172" s="303">
        <v>30382</v>
      </c>
      <c r="E172" s="303">
        <v>26728</v>
      </c>
      <c r="F172" s="303">
        <f t="shared" si="6"/>
        <v>29871.666666666668</v>
      </c>
      <c r="H172" t="str">
        <f t="shared" si="9"/>
        <v>OK</v>
      </c>
      <c r="J172" t="s">
        <v>701</v>
      </c>
      <c r="K172" s="307">
        <v>9077691</v>
      </c>
      <c r="M172" t="str">
        <f t="shared" si="7"/>
        <v>OK</v>
      </c>
      <c r="O172" t="s">
        <v>701</v>
      </c>
      <c r="P172" s="310">
        <v>0.60699999999999998</v>
      </c>
    </row>
    <row r="173" spans="2:16" x14ac:dyDescent="0.3">
      <c r="B173" t="s">
        <v>702</v>
      </c>
      <c r="C173" s="303">
        <v>952644</v>
      </c>
      <c r="D173" s="303">
        <v>909690</v>
      </c>
      <c r="E173" s="303">
        <v>800304</v>
      </c>
      <c r="F173" s="303">
        <f t="shared" si="6"/>
        <v>887546</v>
      </c>
      <c r="H173" t="str">
        <f t="shared" si="9"/>
        <v>OK</v>
      </c>
      <c r="J173" t="s">
        <v>702</v>
      </c>
      <c r="K173" s="307">
        <v>6036900</v>
      </c>
      <c r="M173" t="str">
        <f t="shared" si="7"/>
        <v>OK</v>
      </c>
      <c r="O173" t="s">
        <v>702</v>
      </c>
      <c r="P173" s="310">
        <v>0</v>
      </c>
    </row>
    <row r="174" spans="2:16" x14ac:dyDescent="0.3">
      <c r="B174" t="s">
        <v>703</v>
      </c>
      <c r="C174" s="303" t="s">
        <v>765</v>
      </c>
      <c r="D174" s="303">
        <v>2258</v>
      </c>
      <c r="E174" s="303">
        <v>1986</v>
      </c>
      <c r="F174" s="303">
        <f t="shared" si="6"/>
        <v>2122</v>
      </c>
      <c r="H174" t="str">
        <f t="shared" si="9"/>
        <v>OK</v>
      </c>
      <c r="J174" t="s">
        <v>703</v>
      </c>
      <c r="K174" s="307">
        <v>41349</v>
      </c>
      <c r="M174" t="str">
        <f t="shared" si="7"/>
        <v>OK</v>
      </c>
      <c r="O174" t="s">
        <v>703</v>
      </c>
      <c r="P174" s="310">
        <v>4.0000000000000001E-3</v>
      </c>
    </row>
    <row r="175" spans="2:16" x14ac:dyDescent="0.3">
      <c r="B175" t="s">
        <v>704</v>
      </c>
      <c r="C175" s="303">
        <v>257020</v>
      </c>
      <c r="D175" s="303">
        <v>255818</v>
      </c>
      <c r="E175" s="303">
        <v>218762</v>
      </c>
      <c r="F175" s="303">
        <f t="shared" si="6"/>
        <v>243866.66666666666</v>
      </c>
      <c r="H175" t="str">
        <f t="shared" si="9"/>
        <v>OK</v>
      </c>
      <c r="J175" t="s">
        <v>704</v>
      </c>
      <c r="K175" s="307">
        <v>5413813</v>
      </c>
      <c r="M175" t="str">
        <f t="shared" si="7"/>
        <v>OK</v>
      </c>
      <c r="O175" t="s">
        <v>704</v>
      </c>
      <c r="P175" s="310">
        <v>3.7999999999999999E-2</v>
      </c>
    </row>
    <row r="176" spans="2:16" x14ac:dyDescent="0.3">
      <c r="B176" t="s">
        <v>705</v>
      </c>
      <c r="C176" s="303">
        <v>123453</v>
      </c>
      <c r="D176" s="303">
        <v>120202</v>
      </c>
      <c r="E176" s="303">
        <v>103118</v>
      </c>
      <c r="F176" s="303">
        <f t="shared" si="6"/>
        <v>115591</v>
      </c>
      <c r="H176" t="str">
        <f t="shared" si="9"/>
        <v>OK</v>
      </c>
      <c r="J176" t="s">
        <v>705</v>
      </c>
      <c r="K176" s="307">
        <v>2130638</v>
      </c>
      <c r="M176" t="str">
        <f t="shared" si="7"/>
        <v>OK</v>
      </c>
      <c r="O176" t="s">
        <v>705</v>
      </c>
      <c r="P176" s="310">
        <v>1.7999999999999999E-2</v>
      </c>
    </row>
    <row r="177" spans="2:16" x14ac:dyDescent="0.3">
      <c r="B177" t="s">
        <v>706</v>
      </c>
      <c r="C177" s="303">
        <v>2165</v>
      </c>
      <c r="D177" s="303">
        <v>2353</v>
      </c>
      <c r="E177" s="303">
        <v>2070</v>
      </c>
      <c r="F177" s="303">
        <f t="shared" si="6"/>
        <v>2196</v>
      </c>
      <c r="H177" t="str">
        <f t="shared" si="9"/>
        <v>OK</v>
      </c>
      <c r="J177" t="s">
        <v>706</v>
      </c>
      <c r="K177" s="307">
        <v>750325</v>
      </c>
      <c r="M177" t="str">
        <f t="shared" si="7"/>
        <v>OK</v>
      </c>
      <c r="O177" t="s">
        <v>706</v>
      </c>
      <c r="P177" s="310">
        <v>0.34300000000000003</v>
      </c>
    </row>
    <row r="178" spans="2:16" x14ac:dyDescent="0.3">
      <c r="B178" t="s">
        <v>707</v>
      </c>
      <c r="C178" s="303">
        <v>32496</v>
      </c>
      <c r="D178" s="303">
        <v>30429</v>
      </c>
      <c r="E178" s="303">
        <v>26770</v>
      </c>
      <c r="F178" s="303">
        <f t="shared" si="6"/>
        <v>29898.333333333332</v>
      </c>
      <c r="H178" t="str">
        <f t="shared" si="9"/>
        <v>OK</v>
      </c>
      <c r="J178" t="s">
        <v>707</v>
      </c>
      <c r="K178" s="307">
        <v>19655000</v>
      </c>
      <c r="M178" t="str">
        <f t="shared" si="7"/>
        <v>OK</v>
      </c>
      <c r="O178" t="s">
        <v>707</v>
      </c>
      <c r="P178" s="310">
        <v>0.60199999999999998</v>
      </c>
    </row>
    <row r="179" spans="2:16" x14ac:dyDescent="0.3">
      <c r="B179" t="s">
        <v>708</v>
      </c>
      <c r="C179" s="303">
        <v>1025615</v>
      </c>
      <c r="D179" s="303">
        <v>989390</v>
      </c>
      <c r="E179" s="303">
        <v>870420</v>
      </c>
      <c r="F179" s="303">
        <f t="shared" si="6"/>
        <v>961808.33333333337</v>
      </c>
      <c r="H179" t="str">
        <f t="shared" si="9"/>
        <v>OK</v>
      </c>
      <c r="J179" t="s">
        <v>708</v>
      </c>
      <c r="K179" s="307">
        <v>63100945</v>
      </c>
      <c r="M179" t="str">
        <f t="shared" si="7"/>
        <v>OK</v>
      </c>
      <c r="O179" t="s">
        <v>708</v>
      </c>
      <c r="P179" s="310">
        <v>2.8000000000000001E-2</v>
      </c>
    </row>
    <row r="180" spans="2:16" x14ac:dyDescent="0.3">
      <c r="B180" t="s">
        <v>709</v>
      </c>
      <c r="C180" s="303">
        <v>3365052</v>
      </c>
      <c r="D180" s="303">
        <v>2699604</v>
      </c>
      <c r="E180" s="303">
        <v>2607000</v>
      </c>
      <c r="F180" s="303">
        <f t="shared" si="6"/>
        <v>2890552</v>
      </c>
      <c r="H180" t="str">
        <f t="shared" si="9"/>
        <v>OK</v>
      </c>
      <c r="J180" t="s">
        <v>709</v>
      </c>
      <c r="K180" s="307">
        <v>51159889</v>
      </c>
      <c r="M180" t="str">
        <f t="shared" si="7"/>
        <v>OK</v>
      </c>
      <c r="O180" t="s">
        <v>709</v>
      </c>
      <c r="P180" s="310">
        <v>2.1999999999999999E-2</v>
      </c>
    </row>
    <row r="181" spans="2:16" x14ac:dyDescent="0.3">
      <c r="B181" t="s">
        <v>710</v>
      </c>
      <c r="C181" s="303">
        <v>11386</v>
      </c>
      <c r="D181" s="303" t="s">
        <v>765</v>
      </c>
      <c r="E181" s="303">
        <v>6752</v>
      </c>
      <c r="F181" s="303">
        <f t="shared" si="6"/>
        <v>9069</v>
      </c>
      <c r="H181" t="str">
        <f t="shared" si="9"/>
        <v>OK</v>
      </c>
      <c r="J181" t="s">
        <v>710</v>
      </c>
      <c r="K181" s="307">
        <v>15786898</v>
      </c>
      <c r="M181" t="str">
        <f t="shared" si="7"/>
        <v>OK</v>
      </c>
      <c r="O181" t="s">
        <v>710</v>
      </c>
      <c r="P181" s="311" t="s">
        <v>678</v>
      </c>
    </row>
    <row r="182" spans="2:16" x14ac:dyDescent="0.3">
      <c r="B182" t="s">
        <v>711</v>
      </c>
      <c r="C182" s="303">
        <v>2811948</v>
      </c>
      <c r="D182" s="303">
        <v>2778407</v>
      </c>
      <c r="E182" s="303">
        <v>2361000</v>
      </c>
      <c r="F182" s="303">
        <f t="shared" si="6"/>
        <v>2650451.6666666665</v>
      </c>
      <c r="H182" t="str">
        <f t="shared" si="9"/>
        <v>OK</v>
      </c>
      <c r="J182" t="s">
        <v>711</v>
      </c>
      <c r="K182" s="307">
        <v>49315949</v>
      </c>
      <c r="M182" t="str">
        <f t="shared" si="7"/>
        <v>OK</v>
      </c>
      <c r="O182" t="s">
        <v>711</v>
      </c>
      <c r="P182" s="310">
        <v>2.5999999999999999E-2</v>
      </c>
    </row>
    <row r="183" spans="2:16" x14ac:dyDescent="0.3">
      <c r="B183" t="s">
        <v>712</v>
      </c>
      <c r="C183" s="303">
        <v>342604</v>
      </c>
      <c r="D183" s="303">
        <v>342604</v>
      </c>
      <c r="E183" s="303">
        <v>301407</v>
      </c>
      <c r="F183" s="303">
        <f t="shared" si="6"/>
        <v>328871.66666666669</v>
      </c>
      <c r="H183" t="str">
        <f t="shared" si="9"/>
        <v>OK</v>
      </c>
      <c r="J183" t="s">
        <v>712</v>
      </c>
      <c r="K183" s="307">
        <v>21763170</v>
      </c>
      <c r="M183" t="str">
        <f t="shared" si="7"/>
        <v>OK</v>
      </c>
      <c r="O183" t="s">
        <v>712</v>
      </c>
      <c r="P183" s="310">
        <v>7.8E-2</v>
      </c>
    </row>
    <row r="184" spans="2:16" x14ac:dyDescent="0.3">
      <c r="B184" t="s">
        <v>713</v>
      </c>
      <c r="C184" s="303">
        <v>117773</v>
      </c>
      <c r="D184" s="303">
        <v>107325</v>
      </c>
      <c r="E184" s="303">
        <v>94420</v>
      </c>
      <c r="F184" s="303">
        <f t="shared" si="6"/>
        <v>106506</v>
      </c>
      <c r="H184" t="str">
        <f t="shared" si="9"/>
        <v>OK</v>
      </c>
      <c r="J184" t="s">
        <v>713</v>
      </c>
      <c r="K184" s="307">
        <v>51662000</v>
      </c>
      <c r="M184" t="str">
        <f t="shared" si="7"/>
        <v>OK</v>
      </c>
      <c r="O184" t="s">
        <v>713</v>
      </c>
      <c r="P184" s="310">
        <v>0.39600000000000002</v>
      </c>
    </row>
    <row r="185" spans="2:16" x14ac:dyDescent="0.3">
      <c r="B185" t="s">
        <v>714</v>
      </c>
      <c r="C185" s="303">
        <v>14743</v>
      </c>
      <c r="D185" s="303">
        <v>14000</v>
      </c>
      <c r="E185" s="303">
        <v>12316</v>
      </c>
      <c r="F185" s="303">
        <f t="shared" si="6"/>
        <v>13686.333333333334</v>
      </c>
      <c r="H185" t="str">
        <f t="shared" si="9"/>
        <v>OK</v>
      </c>
      <c r="J185" t="s">
        <v>714</v>
      </c>
      <c r="K185" s="307">
        <v>616500</v>
      </c>
      <c r="M185" t="str">
        <f t="shared" si="7"/>
        <v>OK</v>
      </c>
      <c r="O185" t="s">
        <v>714</v>
      </c>
      <c r="P185" s="310">
        <v>0.11600000000000001</v>
      </c>
    </row>
    <row r="186" spans="2:16" x14ac:dyDescent="0.3">
      <c r="B186" t="s">
        <v>715</v>
      </c>
      <c r="C186" s="303">
        <v>799680</v>
      </c>
      <c r="D186" s="303">
        <v>750771</v>
      </c>
      <c r="E186" s="303">
        <v>668628</v>
      </c>
      <c r="F186" s="303">
        <f t="shared" si="6"/>
        <v>739693</v>
      </c>
      <c r="H186" t="str">
        <f t="shared" si="9"/>
        <v>OK</v>
      </c>
      <c r="J186" t="s">
        <v>715</v>
      </c>
      <c r="K186" s="307">
        <v>10596652</v>
      </c>
      <c r="M186" t="str">
        <f t="shared" si="7"/>
        <v>OK</v>
      </c>
      <c r="O186" t="s">
        <v>715</v>
      </c>
      <c r="P186" s="310">
        <v>1.6E-2</v>
      </c>
    </row>
    <row r="187" spans="2:16" x14ac:dyDescent="0.3">
      <c r="B187" t="s">
        <v>716</v>
      </c>
      <c r="C187" s="303">
        <v>881083</v>
      </c>
      <c r="D187" s="303">
        <v>847568</v>
      </c>
      <c r="E187" s="303">
        <v>741035</v>
      </c>
      <c r="F187" s="303">
        <f t="shared" si="6"/>
        <v>823228.66666666663</v>
      </c>
      <c r="H187" t="str">
        <f t="shared" si="9"/>
        <v>OK</v>
      </c>
      <c r="J187" t="s">
        <v>716</v>
      </c>
      <c r="K187" s="307">
        <v>9082848</v>
      </c>
      <c r="M187" t="str">
        <f t="shared" si="7"/>
        <v>OK</v>
      </c>
      <c r="O187" t="s">
        <v>716</v>
      </c>
      <c r="P187" s="310">
        <v>7.0000000000000001E-3</v>
      </c>
    </row>
    <row r="188" spans="2:16" x14ac:dyDescent="0.3">
      <c r="B188" t="s">
        <v>717</v>
      </c>
      <c r="C188" s="303">
        <v>136379</v>
      </c>
      <c r="D188" s="303">
        <v>109717</v>
      </c>
      <c r="E188" s="303">
        <v>98858</v>
      </c>
      <c r="F188" s="303">
        <f t="shared" si="6"/>
        <v>114984.66666666667</v>
      </c>
      <c r="H188" t="str">
        <f t="shared" si="9"/>
        <v>OK</v>
      </c>
      <c r="J188" t="s">
        <v>717</v>
      </c>
      <c r="K188" s="307">
        <v>25620000</v>
      </c>
      <c r="M188" t="str">
        <f t="shared" si="7"/>
        <v>OK</v>
      </c>
      <c r="O188" t="s">
        <v>717</v>
      </c>
      <c r="P188" s="310">
        <v>0.2</v>
      </c>
    </row>
    <row r="189" spans="2:16" x14ac:dyDescent="0.3">
      <c r="B189" t="s">
        <v>718</v>
      </c>
      <c r="C189" s="303">
        <v>1965839</v>
      </c>
      <c r="D189" s="303" t="s">
        <v>765</v>
      </c>
      <c r="E189" s="303">
        <v>1743000</v>
      </c>
      <c r="F189" s="303">
        <f t="shared" si="6"/>
        <v>1854419.5</v>
      </c>
      <c r="H189" t="str">
        <f t="shared" si="9"/>
        <v>OK</v>
      </c>
      <c r="J189" t="s">
        <v>718</v>
      </c>
      <c r="K189" s="307">
        <v>23337936</v>
      </c>
      <c r="M189" t="str">
        <f t="shared" si="7"/>
        <v>OK</v>
      </c>
      <c r="O189" t="s">
        <v>718</v>
      </c>
      <c r="P189" s="310">
        <v>1.7999999999999999E-2</v>
      </c>
    </row>
    <row r="190" spans="2:16" x14ac:dyDescent="0.3">
      <c r="B190" t="s">
        <v>719</v>
      </c>
      <c r="C190" s="303">
        <v>62656</v>
      </c>
      <c r="D190" s="303">
        <v>57254</v>
      </c>
      <c r="E190" s="303">
        <v>50370</v>
      </c>
      <c r="F190" s="303">
        <f t="shared" si="6"/>
        <v>56760</v>
      </c>
      <c r="H190" t="str">
        <f t="shared" si="9"/>
        <v>OK</v>
      </c>
      <c r="J190" t="s">
        <v>719</v>
      </c>
      <c r="K190" s="307">
        <v>10499000</v>
      </c>
      <c r="M190" t="str">
        <f t="shared" si="7"/>
        <v>OK</v>
      </c>
      <c r="O190" t="s">
        <v>719</v>
      </c>
      <c r="P190" s="310">
        <v>0.28599999999999998</v>
      </c>
    </row>
    <row r="191" spans="2:16" x14ac:dyDescent="0.3">
      <c r="B191" t="s">
        <v>720</v>
      </c>
      <c r="C191" s="303">
        <v>293592</v>
      </c>
      <c r="D191" s="303">
        <v>280426</v>
      </c>
      <c r="E191" s="303">
        <v>246706</v>
      </c>
      <c r="F191" s="303">
        <f t="shared" si="6"/>
        <v>273574.66666666669</v>
      </c>
      <c r="H191" t="str">
        <f t="shared" si="9"/>
        <v>OK</v>
      </c>
      <c r="J191" t="s">
        <v>720</v>
      </c>
      <c r="K191" s="307">
        <v>68153004</v>
      </c>
      <c r="M191" t="str">
        <f t="shared" si="7"/>
        <v>OK</v>
      </c>
      <c r="O191" t="s">
        <v>720</v>
      </c>
      <c r="P191" s="310">
        <v>0.23400000000000001</v>
      </c>
    </row>
    <row r="192" spans="2:16" x14ac:dyDescent="0.3">
      <c r="B192" t="s">
        <v>721</v>
      </c>
      <c r="C192" s="303">
        <v>1851258</v>
      </c>
      <c r="D192" s="303">
        <v>1770791</v>
      </c>
      <c r="E192" s="303">
        <v>1558000</v>
      </c>
      <c r="F192" s="303">
        <f t="shared" si="6"/>
        <v>1726683</v>
      </c>
      <c r="H192" t="str">
        <f t="shared" si="9"/>
        <v>OK</v>
      </c>
      <c r="J192" t="s">
        <v>721</v>
      </c>
      <c r="K192" s="307">
        <v>65859640</v>
      </c>
      <c r="M192" t="str">
        <f t="shared" si="7"/>
        <v>OK</v>
      </c>
      <c r="O192" t="s">
        <v>721</v>
      </c>
      <c r="P192" s="310">
        <v>8.2000000000000003E-2</v>
      </c>
    </row>
    <row r="193" spans="2:16" x14ac:dyDescent="0.3">
      <c r="B193" t="s">
        <v>722</v>
      </c>
      <c r="C193" s="303">
        <v>6973</v>
      </c>
      <c r="D193" s="303">
        <v>6665</v>
      </c>
      <c r="E193" s="303">
        <v>5863</v>
      </c>
      <c r="F193" s="303">
        <f t="shared" si="6"/>
        <v>6500.333333333333</v>
      </c>
      <c r="H193" t="str">
        <f t="shared" si="9"/>
        <v>OK</v>
      </c>
      <c r="J193" t="s">
        <v>722</v>
      </c>
      <c r="K193" s="307">
        <v>1391221</v>
      </c>
      <c r="M193" t="str">
        <f t="shared" si="7"/>
        <v>OK</v>
      </c>
      <c r="O193" t="s">
        <v>722</v>
      </c>
      <c r="P193" s="310">
        <v>9.0999999999999998E-2</v>
      </c>
    </row>
    <row r="194" spans="2:16" x14ac:dyDescent="0.3">
      <c r="B194" t="s">
        <v>723</v>
      </c>
      <c r="C194" s="303">
        <v>33047</v>
      </c>
      <c r="D194" s="303">
        <v>30821</v>
      </c>
      <c r="E194" s="303">
        <v>27115</v>
      </c>
      <c r="F194" s="303">
        <f t="shared" si="6"/>
        <v>30327.666666666668</v>
      </c>
      <c r="H194" t="str">
        <f t="shared" si="9"/>
        <v>OK</v>
      </c>
      <c r="J194" t="s">
        <v>723</v>
      </c>
      <c r="K194" s="307">
        <v>8095498</v>
      </c>
      <c r="M194" t="str">
        <f t="shared" si="7"/>
        <v>OK</v>
      </c>
      <c r="O194" t="s">
        <v>723</v>
      </c>
      <c r="P194" s="310">
        <v>0.28799999999999998</v>
      </c>
    </row>
    <row r="195" spans="2:16" x14ac:dyDescent="0.3">
      <c r="B195" t="s">
        <v>724</v>
      </c>
      <c r="C195" s="303">
        <v>803</v>
      </c>
      <c r="D195" s="303">
        <v>821</v>
      </c>
      <c r="E195" s="303">
        <v>740</v>
      </c>
      <c r="F195" s="303">
        <f t="shared" si="6"/>
        <v>788</v>
      </c>
      <c r="H195" t="str">
        <f t="shared" si="9"/>
        <v>OK</v>
      </c>
      <c r="J195" t="s">
        <v>724</v>
      </c>
      <c r="K195" s="307">
        <v>100179</v>
      </c>
      <c r="M195" t="str">
        <f t="shared" si="7"/>
        <v>OK</v>
      </c>
      <c r="O195" t="s">
        <v>724</v>
      </c>
      <c r="P195" s="310">
        <v>0.19900000000000001</v>
      </c>
    </row>
    <row r="196" spans="2:16" x14ac:dyDescent="0.3">
      <c r="B196" t="s">
        <v>725</v>
      </c>
      <c r="C196" s="303">
        <v>51682</v>
      </c>
      <c r="D196" s="303">
        <v>49289</v>
      </c>
      <c r="E196" s="303">
        <v>43362</v>
      </c>
      <c r="F196" s="303">
        <f t="shared" si="6"/>
        <v>48111</v>
      </c>
      <c r="H196" t="str">
        <f t="shared" si="9"/>
        <v>OK</v>
      </c>
      <c r="J196" t="s">
        <v>725</v>
      </c>
      <c r="K196" s="307">
        <v>1368333</v>
      </c>
      <c r="M196" t="str">
        <f t="shared" si="7"/>
        <v>OK</v>
      </c>
      <c r="O196" t="s">
        <v>725</v>
      </c>
      <c r="P196" s="310">
        <v>4.0000000000000001E-3</v>
      </c>
    </row>
    <row r="197" spans="2:16" x14ac:dyDescent="0.3">
      <c r="B197" t="s">
        <v>726</v>
      </c>
      <c r="C197" s="303">
        <v>183725</v>
      </c>
      <c r="D197" s="303">
        <v>177420</v>
      </c>
      <c r="E197" s="303">
        <v>156086</v>
      </c>
      <c r="F197" s="303">
        <f t="shared" si="6"/>
        <v>172410.33333333334</v>
      </c>
      <c r="H197" t="str">
        <f t="shared" si="9"/>
        <v>OK</v>
      </c>
      <c r="J197" t="s">
        <v>726</v>
      </c>
      <c r="K197" s="307">
        <v>11972169</v>
      </c>
      <c r="M197" t="str">
        <f t="shared" si="7"/>
        <v>OK</v>
      </c>
      <c r="O197" t="s">
        <v>726</v>
      </c>
      <c r="P197" s="310">
        <v>0.10100000000000001</v>
      </c>
    </row>
    <row r="198" spans="2:16" x14ac:dyDescent="0.3">
      <c r="B198" t="s">
        <v>727</v>
      </c>
      <c r="C198" s="303">
        <v>3651873</v>
      </c>
      <c r="D198" s="303">
        <v>3757013</v>
      </c>
      <c r="E198" s="303">
        <v>3018000</v>
      </c>
      <c r="F198" s="303">
        <f t="shared" si="6"/>
        <v>3475628.6666666665</v>
      </c>
      <c r="H198" t="str">
        <f t="shared" si="9"/>
        <v>OK</v>
      </c>
      <c r="J198" t="s">
        <v>727</v>
      </c>
      <c r="K198" s="307">
        <v>85664944</v>
      </c>
      <c r="M198" t="str">
        <f t="shared" si="7"/>
        <v>OK</v>
      </c>
      <c r="O198" t="s">
        <v>727</v>
      </c>
      <c r="P198" s="310">
        <v>6.8000000000000005E-2</v>
      </c>
    </row>
    <row r="199" spans="2:16" x14ac:dyDescent="0.3">
      <c r="B199" t="s">
        <v>728</v>
      </c>
      <c r="C199" s="303">
        <v>186106</v>
      </c>
      <c r="D199" s="303">
        <v>152946</v>
      </c>
      <c r="E199" s="303">
        <v>134555</v>
      </c>
      <c r="F199" s="303">
        <f t="shared" si="6"/>
        <v>157869</v>
      </c>
      <c r="H199" t="str">
        <f t="shared" si="9"/>
        <v>OK</v>
      </c>
      <c r="J199" t="s">
        <v>728</v>
      </c>
      <c r="K199" s="307">
        <v>7057841</v>
      </c>
      <c r="M199" t="str">
        <f t="shared" si="7"/>
        <v>OK</v>
      </c>
      <c r="O199" t="s">
        <v>728</v>
      </c>
      <c r="P199" s="310">
        <v>7.4999999999999997E-2</v>
      </c>
    </row>
    <row r="200" spans="2:16" x14ac:dyDescent="0.3">
      <c r="B200" t="s">
        <v>729</v>
      </c>
      <c r="C200" s="303" t="s">
        <v>765</v>
      </c>
      <c r="D200" s="303">
        <v>1766</v>
      </c>
      <c r="E200" s="303">
        <v>1554</v>
      </c>
      <c r="F200" s="303">
        <f t="shared" ref="F200:F216" si="10">AVERAGE(C200:E200)</f>
        <v>1660</v>
      </c>
      <c r="H200" t="str">
        <f t="shared" si="9"/>
        <v>OK</v>
      </c>
      <c r="J200" t="s">
        <v>729</v>
      </c>
      <c r="K200" s="307">
        <v>50894</v>
      </c>
      <c r="M200" t="str">
        <f t="shared" si="7"/>
        <v>OK</v>
      </c>
      <c r="O200" t="s">
        <v>729</v>
      </c>
      <c r="P200" s="310">
        <v>5.0000000000000001E-3</v>
      </c>
    </row>
    <row r="201" spans="2:16" x14ac:dyDescent="0.3">
      <c r="B201" t="s">
        <v>730</v>
      </c>
      <c r="C201" s="303">
        <v>69</v>
      </c>
      <c r="D201" s="303">
        <v>60</v>
      </c>
      <c r="E201" s="303">
        <v>57</v>
      </c>
      <c r="F201" s="303">
        <f t="shared" si="10"/>
        <v>62</v>
      </c>
      <c r="H201" t="str">
        <f t="shared" ref="H201:H216" si="11">IF(B201&lt;&gt;J201,"DOH!","OK")</f>
        <v>OK</v>
      </c>
      <c r="J201" t="s">
        <v>730</v>
      </c>
      <c r="K201" s="307">
        <v>10643</v>
      </c>
      <c r="M201" t="str">
        <f t="shared" ref="M201:M216" si="12">IF(J201&lt;&gt;O201,"DOH!","OK")</f>
        <v>OK</v>
      </c>
      <c r="O201" t="s">
        <v>730</v>
      </c>
      <c r="P201" s="310">
        <v>0.245</v>
      </c>
    </row>
    <row r="202" spans="2:16" x14ac:dyDescent="0.3">
      <c r="B202" t="s">
        <v>731</v>
      </c>
      <c r="C202" s="303" t="s">
        <v>765</v>
      </c>
      <c r="D202" s="303">
        <v>5249</v>
      </c>
      <c r="E202" s="303">
        <v>4900</v>
      </c>
      <c r="F202" s="303">
        <f t="shared" si="10"/>
        <v>5074.5</v>
      </c>
      <c r="H202" t="str">
        <f t="shared" si="11"/>
        <v>OK</v>
      </c>
      <c r="J202" t="s">
        <v>731</v>
      </c>
      <c r="K202" s="307">
        <v>87146</v>
      </c>
      <c r="M202" t="str">
        <f t="shared" si="12"/>
        <v>OK</v>
      </c>
      <c r="O202" t="s">
        <v>731</v>
      </c>
      <c r="P202" s="311" t="s">
        <v>678</v>
      </c>
    </row>
    <row r="203" spans="2:16" x14ac:dyDescent="0.3">
      <c r="B203" t="s">
        <v>732</v>
      </c>
      <c r="C203" s="303">
        <v>187109</v>
      </c>
      <c r="D203" s="303">
        <v>150513</v>
      </c>
      <c r="E203" s="303">
        <v>144137</v>
      </c>
      <c r="F203" s="303">
        <f t="shared" si="10"/>
        <v>160586.33333333334</v>
      </c>
      <c r="H203" t="str">
        <f t="shared" si="11"/>
        <v>OK</v>
      </c>
      <c r="J203" t="s">
        <v>732</v>
      </c>
      <c r="K203" s="307">
        <v>45905417</v>
      </c>
      <c r="M203" t="str">
        <f t="shared" si="12"/>
        <v>OK</v>
      </c>
      <c r="O203" t="s">
        <v>732</v>
      </c>
      <c r="P203" s="310">
        <v>0.28199999999999997</v>
      </c>
    </row>
    <row r="204" spans="2:16" x14ac:dyDescent="0.3">
      <c r="B204" t="s">
        <v>733</v>
      </c>
      <c r="C204" s="303">
        <v>690059</v>
      </c>
      <c r="D204" s="303">
        <v>656528</v>
      </c>
      <c r="E204" s="303">
        <v>577583</v>
      </c>
      <c r="F204" s="303">
        <f t="shared" si="10"/>
        <v>641390</v>
      </c>
      <c r="H204" t="str">
        <f t="shared" si="11"/>
        <v>OK</v>
      </c>
      <c r="J204" t="s">
        <v>733</v>
      </c>
      <c r="K204" s="307">
        <v>32862000</v>
      </c>
      <c r="M204" t="str">
        <f t="shared" si="12"/>
        <v>OK</v>
      </c>
      <c r="O204" t="s">
        <v>733</v>
      </c>
      <c r="P204" s="310">
        <v>0.122</v>
      </c>
    </row>
    <row r="205" spans="2:16" x14ac:dyDescent="0.3">
      <c r="B205" t="s">
        <v>734</v>
      </c>
      <c r="C205" s="303">
        <v>905227</v>
      </c>
      <c r="D205" s="303">
        <v>847957</v>
      </c>
      <c r="E205" s="303">
        <v>745994</v>
      </c>
      <c r="F205" s="303">
        <f t="shared" si="10"/>
        <v>833059.33333333337</v>
      </c>
      <c r="H205" t="str">
        <f t="shared" si="11"/>
        <v>OK</v>
      </c>
      <c r="J205" t="s">
        <v>734</v>
      </c>
      <c r="K205" s="307">
        <v>10678556</v>
      </c>
      <c r="M205" t="str">
        <f t="shared" si="12"/>
        <v>OK</v>
      </c>
      <c r="O205" t="s">
        <v>734</v>
      </c>
      <c r="P205" s="310">
        <v>8.9999999999999993E-3</v>
      </c>
    </row>
    <row r="206" spans="2:16" x14ac:dyDescent="0.3">
      <c r="B206" t="s">
        <v>735</v>
      </c>
      <c r="C206" s="303">
        <v>4447841</v>
      </c>
      <c r="D206" s="303">
        <v>4196506</v>
      </c>
      <c r="E206" s="303">
        <v>3636000</v>
      </c>
      <c r="F206" s="303">
        <f t="shared" si="10"/>
        <v>4093449</v>
      </c>
      <c r="H206" t="str">
        <f t="shared" si="11"/>
        <v>OK</v>
      </c>
      <c r="J206" t="s">
        <v>735</v>
      </c>
      <c r="K206" s="307">
        <v>69281437</v>
      </c>
      <c r="M206" t="str">
        <f t="shared" si="12"/>
        <v>OK</v>
      </c>
      <c r="O206" t="s">
        <v>735</v>
      </c>
      <c r="P206" s="310">
        <v>7.0000000000000001E-3</v>
      </c>
    </row>
    <row r="207" spans="2:16" x14ac:dyDescent="0.3">
      <c r="B207" t="s">
        <v>736</v>
      </c>
      <c r="C207" s="303">
        <v>30507217</v>
      </c>
      <c r="D207" s="303">
        <v>29184890</v>
      </c>
      <c r="E207" s="303">
        <v>25676000</v>
      </c>
      <c r="F207" s="303">
        <f t="shared" si="10"/>
        <v>28456035.666666668</v>
      </c>
      <c r="H207" t="str">
        <f t="shared" si="11"/>
        <v>OK</v>
      </c>
      <c r="J207" t="s">
        <v>736</v>
      </c>
      <c r="K207" s="307">
        <v>340110988</v>
      </c>
      <c r="M207" t="str">
        <f t="shared" si="12"/>
        <v>OK</v>
      </c>
      <c r="O207" t="s">
        <v>736</v>
      </c>
      <c r="P207" s="310">
        <v>8.9999999999999993E-3</v>
      </c>
    </row>
    <row r="208" spans="2:16" x14ac:dyDescent="0.3">
      <c r="B208" t="s">
        <v>737</v>
      </c>
      <c r="C208" s="303">
        <v>130209</v>
      </c>
      <c r="D208" s="303">
        <v>123332</v>
      </c>
      <c r="E208" s="303">
        <v>108502</v>
      </c>
      <c r="F208" s="303">
        <f t="shared" si="10"/>
        <v>120681</v>
      </c>
      <c r="H208" t="str">
        <f t="shared" si="11"/>
        <v>OK</v>
      </c>
      <c r="J208" t="s">
        <v>737</v>
      </c>
      <c r="K208" s="307">
        <v>3499451</v>
      </c>
      <c r="M208" t="str">
        <f t="shared" si="12"/>
        <v>OK</v>
      </c>
      <c r="O208" t="s">
        <v>737</v>
      </c>
      <c r="P208" s="310">
        <v>6.2E-2</v>
      </c>
    </row>
    <row r="209" spans="2:16" x14ac:dyDescent="0.3">
      <c r="B209" t="s">
        <v>738</v>
      </c>
      <c r="C209" s="303">
        <v>469844</v>
      </c>
      <c r="D209" s="303">
        <v>431926</v>
      </c>
      <c r="E209" s="303">
        <v>379989</v>
      </c>
      <c r="F209" s="303">
        <f t="shared" si="10"/>
        <v>427253</v>
      </c>
      <c r="H209" t="str">
        <f t="shared" si="11"/>
        <v>OK</v>
      </c>
      <c r="J209" t="s">
        <v>738</v>
      </c>
      <c r="K209" s="307">
        <v>37859698</v>
      </c>
      <c r="M209" t="str">
        <f t="shared" si="12"/>
        <v>OK</v>
      </c>
      <c r="O209" t="s">
        <v>738</v>
      </c>
      <c r="P209" s="310">
        <v>0.17899999999999999</v>
      </c>
    </row>
    <row r="210" spans="2:16" x14ac:dyDescent="0.3">
      <c r="B210" t="s">
        <v>739</v>
      </c>
      <c r="C210" s="303">
        <v>1066</v>
      </c>
      <c r="D210" s="303">
        <v>1181</v>
      </c>
      <c r="E210" s="303">
        <v>1039</v>
      </c>
      <c r="F210" s="303">
        <f t="shared" si="10"/>
        <v>1095.3333333333333</v>
      </c>
      <c r="H210" t="str">
        <f t="shared" si="11"/>
        <v>OK</v>
      </c>
      <c r="J210" t="s">
        <v>739</v>
      </c>
      <c r="K210" s="307">
        <v>321409</v>
      </c>
      <c r="M210" t="str">
        <f t="shared" si="12"/>
        <v>OK</v>
      </c>
      <c r="O210" t="s">
        <v>739</v>
      </c>
      <c r="P210" s="310">
        <v>0.27300000000000002</v>
      </c>
    </row>
    <row r="211" spans="2:16" x14ac:dyDescent="0.3">
      <c r="B211" t="s">
        <v>740</v>
      </c>
      <c r="C211" s="303">
        <v>223984</v>
      </c>
      <c r="D211" s="303" t="s">
        <v>765</v>
      </c>
      <c r="E211" s="303">
        <v>110943</v>
      </c>
      <c r="F211" s="303">
        <f t="shared" si="10"/>
        <v>167463.5</v>
      </c>
      <c r="H211" t="str">
        <f t="shared" si="11"/>
        <v>OK</v>
      </c>
      <c r="J211" t="s">
        <v>740</v>
      </c>
      <c r="K211" s="307">
        <v>28517000</v>
      </c>
      <c r="M211" t="str">
        <f t="shared" si="12"/>
        <v>OK</v>
      </c>
      <c r="O211" t="s">
        <v>740</v>
      </c>
      <c r="P211" s="310">
        <v>4.7E-2</v>
      </c>
    </row>
    <row r="212" spans="2:16" x14ac:dyDescent="0.3">
      <c r="B212" t="s">
        <v>741</v>
      </c>
      <c r="C212" s="303">
        <v>1786203</v>
      </c>
      <c r="D212" s="303">
        <v>1654734</v>
      </c>
      <c r="E212" s="303">
        <v>1456000</v>
      </c>
      <c r="F212" s="303">
        <f t="shared" si="10"/>
        <v>1632312.3333333333</v>
      </c>
      <c r="H212" t="str">
        <f t="shared" si="11"/>
        <v>OK</v>
      </c>
      <c r="J212" t="s">
        <v>741</v>
      </c>
      <c r="K212" s="307">
        <v>101343800</v>
      </c>
      <c r="M212" t="str">
        <f t="shared" si="12"/>
        <v>OK</v>
      </c>
      <c r="O212" t="s">
        <v>741</v>
      </c>
      <c r="P212" s="310">
        <v>0.153</v>
      </c>
    </row>
    <row r="213" spans="2:16" x14ac:dyDescent="0.3">
      <c r="B213" t="s">
        <v>742</v>
      </c>
      <c r="C213" s="303">
        <v>206878221</v>
      </c>
      <c r="D213" s="303">
        <v>197428072</v>
      </c>
      <c r="E213" s="303">
        <v>173163000</v>
      </c>
      <c r="F213" s="303">
        <f t="shared" si="10"/>
        <v>192489764.33333334</v>
      </c>
      <c r="H213" t="str">
        <f t="shared" si="11"/>
        <v>OK</v>
      </c>
      <c r="J213" t="s">
        <v>742</v>
      </c>
      <c r="K213" s="307">
        <v>8232000000</v>
      </c>
      <c r="M213" t="str">
        <f t="shared" si="12"/>
        <v>OK</v>
      </c>
      <c r="O213" t="s">
        <v>742</v>
      </c>
      <c r="P213" s="310">
        <v>6.4000000000000001E-2</v>
      </c>
    </row>
    <row r="214" spans="2:16" x14ac:dyDescent="0.3">
      <c r="B214" t="s">
        <v>743</v>
      </c>
      <c r="C214" s="303">
        <v>69960</v>
      </c>
      <c r="D214" s="303" t="s">
        <v>765</v>
      </c>
      <c r="E214" s="303">
        <v>18719</v>
      </c>
      <c r="F214" s="303">
        <f t="shared" si="10"/>
        <v>44339.5</v>
      </c>
      <c r="H214" t="str">
        <f t="shared" si="11"/>
        <v>OK</v>
      </c>
      <c r="J214" t="s">
        <v>743</v>
      </c>
      <c r="K214" s="307">
        <v>32684503</v>
      </c>
      <c r="M214" t="str">
        <f t="shared" si="12"/>
        <v>OK</v>
      </c>
      <c r="O214" t="s">
        <v>743</v>
      </c>
      <c r="P214" s="310">
        <v>0.20300000000000001</v>
      </c>
    </row>
    <row r="215" spans="2:16" x14ac:dyDescent="0.3">
      <c r="B215" t="s">
        <v>744</v>
      </c>
      <c r="C215" s="303">
        <v>98155</v>
      </c>
      <c r="D215" s="303">
        <v>90033</v>
      </c>
      <c r="E215" s="303">
        <v>79207</v>
      </c>
      <c r="F215" s="303">
        <f t="shared" si="10"/>
        <v>89131.666666666672</v>
      </c>
      <c r="H215" t="str">
        <f t="shared" si="11"/>
        <v>OK</v>
      </c>
      <c r="J215" t="s">
        <v>744</v>
      </c>
      <c r="K215" s="307">
        <v>19693423</v>
      </c>
      <c r="M215" t="str">
        <f t="shared" si="12"/>
        <v>OK</v>
      </c>
      <c r="O215" t="s">
        <v>744</v>
      </c>
      <c r="P215" s="310">
        <v>7.4999999999999997E-2</v>
      </c>
    </row>
    <row r="216" spans="2:16" x14ac:dyDescent="0.3">
      <c r="B216" s="304" t="s">
        <v>745</v>
      </c>
      <c r="C216" s="305">
        <v>93871</v>
      </c>
      <c r="D216" s="305">
        <v>65235</v>
      </c>
      <c r="E216" s="305">
        <v>57391</v>
      </c>
      <c r="F216" s="305">
        <f t="shared" si="10"/>
        <v>72165.666666666672</v>
      </c>
      <c r="H216" t="str">
        <f t="shared" si="11"/>
        <v>OK</v>
      </c>
      <c r="J216" s="304" t="s">
        <v>745</v>
      </c>
      <c r="K216" s="308">
        <v>17073087</v>
      </c>
      <c r="M216" t="str">
        <f t="shared" si="12"/>
        <v>OK</v>
      </c>
      <c r="O216" s="304" t="s">
        <v>745</v>
      </c>
      <c r="P216" s="312">
        <v>0.12</v>
      </c>
    </row>
    <row r="223" spans="2:16" x14ac:dyDescent="0.3">
      <c r="B223" s="317" t="s">
        <v>766</v>
      </c>
    </row>
    <row r="224" spans="2:16" x14ac:dyDescent="0.3">
      <c r="D224" s="473" t="s">
        <v>1099</v>
      </c>
      <c r="E224" s="473"/>
    </row>
    <row r="225" spans="2:5" x14ac:dyDescent="0.3">
      <c r="B225" t="s">
        <v>758</v>
      </c>
      <c r="C225" t="s">
        <v>528</v>
      </c>
      <c r="D225" s="326" t="s">
        <v>529</v>
      </c>
      <c r="E225" s="326" t="s">
        <v>530</v>
      </c>
    </row>
    <row r="226" spans="2:5" x14ac:dyDescent="0.3">
      <c r="B226" s="301" t="s">
        <v>537</v>
      </c>
      <c r="C226" s="314">
        <v>82007.333333333328</v>
      </c>
      <c r="D226" s="327">
        <v>43844000</v>
      </c>
      <c r="E226" s="328">
        <v>0.23</v>
      </c>
    </row>
    <row r="227" spans="2:5" x14ac:dyDescent="0.3">
      <c r="B227" t="s">
        <v>538</v>
      </c>
      <c r="C227" s="315">
        <v>59400.333333333336</v>
      </c>
      <c r="D227" s="329">
        <v>2363314</v>
      </c>
      <c r="E227" s="330">
        <v>0.217</v>
      </c>
    </row>
    <row r="228" spans="2:5" x14ac:dyDescent="0.3">
      <c r="B228" t="s">
        <v>539</v>
      </c>
      <c r="C228" s="315">
        <v>806655.66666666663</v>
      </c>
      <c r="D228" s="329">
        <v>47400000</v>
      </c>
      <c r="E228" s="330">
        <v>0.13300000000000001</v>
      </c>
    </row>
    <row r="229" spans="2:5" x14ac:dyDescent="0.3">
      <c r="B229" t="s">
        <v>540</v>
      </c>
      <c r="C229" s="315">
        <v>5988.333333333333</v>
      </c>
      <c r="D229" s="329">
        <v>88306</v>
      </c>
      <c r="E229" s="330">
        <v>0.11899999999999999</v>
      </c>
    </row>
    <row r="230" spans="2:5" x14ac:dyDescent="0.3">
      <c r="B230" t="s">
        <v>541</v>
      </c>
      <c r="C230" s="315">
        <v>332221</v>
      </c>
      <c r="D230" s="329">
        <v>36170961</v>
      </c>
      <c r="E230" s="330">
        <v>0.10199999999999999</v>
      </c>
    </row>
    <row r="231" spans="2:5" x14ac:dyDescent="0.3">
      <c r="B231" t="s">
        <v>542</v>
      </c>
      <c r="C231" s="315">
        <v>3085.3333333333335</v>
      </c>
      <c r="D231" s="329">
        <v>103603</v>
      </c>
      <c r="E231" s="330">
        <v>1.7999999999999999E-2</v>
      </c>
    </row>
    <row r="232" spans="2:5" x14ac:dyDescent="0.3">
      <c r="B232" t="s">
        <v>543</v>
      </c>
      <c r="C232" s="315">
        <v>1361776.3333333333</v>
      </c>
      <c r="D232" s="329">
        <v>46735004</v>
      </c>
      <c r="E232" s="330">
        <v>0.108</v>
      </c>
    </row>
    <row r="233" spans="2:5" x14ac:dyDescent="0.3">
      <c r="B233" t="s">
        <v>544</v>
      </c>
      <c r="C233" s="315">
        <v>68145.666666666672</v>
      </c>
      <c r="D233" s="329">
        <v>3081100</v>
      </c>
      <c r="E233" s="330">
        <v>0.16700000000000001</v>
      </c>
    </row>
    <row r="234" spans="2:5" x14ac:dyDescent="0.3">
      <c r="B234" t="s">
        <v>545</v>
      </c>
      <c r="C234" s="315">
        <v>4900.666666666667</v>
      </c>
      <c r="D234" s="329">
        <v>107566</v>
      </c>
      <c r="E234" s="330">
        <v>4.0000000000000001E-3</v>
      </c>
    </row>
    <row r="235" spans="2:5" x14ac:dyDescent="0.3">
      <c r="B235" t="s">
        <v>546</v>
      </c>
      <c r="C235" s="315">
        <v>1850606.6666666667</v>
      </c>
      <c r="D235" s="329">
        <v>27536874</v>
      </c>
      <c r="E235" s="330">
        <v>3.5999999999999997E-2</v>
      </c>
    </row>
    <row r="236" spans="2:5" x14ac:dyDescent="0.3">
      <c r="B236" t="s">
        <v>547</v>
      </c>
      <c r="C236" s="315">
        <v>640445.33333333337</v>
      </c>
      <c r="D236" s="329">
        <v>9200931</v>
      </c>
      <c r="E236" s="330">
        <v>1.2999999999999999E-2</v>
      </c>
    </row>
    <row r="237" spans="2:5" x14ac:dyDescent="0.3">
      <c r="B237" t="s">
        <v>548</v>
      </c>
      <c r="C237" s="315">
        <v>251092.33333333334</v>
      </c>
      <c r="D237" s="329">
        <v>10241722</v>
      </c>
      <c r="E237" s="330">
        <v>6.0999999999999999E-2</v>
      </c>
    </row>
    <row r="238" spans="2:5" x14ac:dyDescent="0.3">
      <c r="B238" t="s">
        <v>549</v>
      </c>
      <c r="C238" s="315">
        <v>15699.333333333334</v>
      </c>
      <c r="D238" s="329">
        <v>398165</v>
      </c>
      <c r="E238" s="330">
        <v>2.3E-2</v>
      </c>
    </row>
    <row r="239" spans="2:5" x14ac:dyDescent="0.3">
      <c r="B239" t="s">
        <v>550</v>
      </c>
      <c r="C239" s="315">
        <v>104359.66666666667</v>
      </c>
      <c r="D239" s="329">
        <v>1594654</v>
      </c>
      <c r="E239" s="330">
        <v>3.0000000000000001E-3</v>
      </c>
    </row>
    <row r="240" spans="2:5" x14ac:dyDescent="0.3">
      <c r="B240" t="s">
        <v>551</v>
      </c>
      <c r="C240" s="315">
        <v>1643578.6666666667</v>
      </c>
      <c r="D240" s="329">
        <v>169828911</v>
      </c>
      <c r="E240" s="330">
        <v>0.14199999999999999</v>
      </c>
    </row>
    <row r="241" spans="2:5" x14ac:dyDescent="0.3">
      <c r="B241" t="s">
        <v>552</v>
      </c>
      <c r="C241" s="315">
        <v>6274</v>
      </c>
      <c r="D241" s="329">
        <v>267800</v>
      </c>
      <c r="E241" s="330">
        <v>1.4999999999999999E-2</v>
      </c>
    </row>
    <row r="242" spans="2:5" x14ac:dyDescent="0.3">
      <c r="B242" t="s">
        <v>553</v>
      </c>
      <c r="C242" s="315">
        <v>292827.33333333331</v>
      </c>
      <c r="D242" s="329">
        <v>9109280</v>
      </c>
      <c r="E242" s="330">
        <v>8.1000000000000003E-2</v>
      </c>
    </row>
    <row r="243" spans="2:5" x14ac:dyDescent="0.3">
      <c r="B243" t="s">
        <v>554</v>
      </c>
      <c r="C243" s="315">
        <v>834990.66666666663</v>
      </c>
      <c r="D243" s="329">
        <v>11825551</v>
      </c>
      <c r="E243" s="330">
        <v>7.0000000000000001E-3</v>
      </c>
    </row>
    <row r="244" spans="2:5" x14ac:dyDescent="0.3">
      <c r="B244" t="s">
        <v>555</v>
      </c>
      <c r="C244" s="315">
        <v>6168.333333333333</v>
      </c>
      <c r="D244" s="329">
        <v>417634</v>
      </c>
      <c r="E244" s="330">
        <v>0.10299999999999999</v>
      </c>
    </row>
    <row r="245" spans="2:5" x14ac:dyDescent="0.3">
      <c r="B245" t="s">
        <v>556</v>
      </c>
      <c r="C245" s="315">
        <v>63356.333333333336</v>
      </c>
      <c r="D245" s="329">
        <v>13224860</v>
      </c>
      <c r="E245" s="330">
        <v>0.26100000000000001</v>
      </c>
    </row>
    <row r="246" spans="2:5" x14ac:dyDescent="0.3">
      <c r="B246" t="s">
        <v>557</v>
      </c>
      <c r="C246" s="315">
        <v>7273</v>
      </c>
      <c r="D246" s="329">
        <v>64055</v>
      </c>
      <c r="E246" s="330">
        <v>8.9999999999999993E-3</v>
      </c>
    </row>
    <row r="247" spans="2:5" x14ac:dyDescent="0.3">
      <c r="B247" t="s">
        <v>558</v>
      </c>
      <c r="C247" s="315">
        <v>12801.666666666666</v>
      </c>
      <c r="D247" s="329">
        <v>784043</v>
      </c>
      <c r="E247" s="330">
        <v>0.16200000000000001</v>
      </c>
    </row>
    <row r="248" spans="2:5" x14ac:dyDescent="0.3">
      <c r="B248" t="s">
        <v>559</v>
      </c>
      <c r="C248" s="315">
        <v>135067</v>
      </c>
      <c r="D248" s="329">
        <v>11365333</v>
      </c>
      <c r="E248" s="330">
        <v>0.13800000000000001</v>
      </c>
    </row>
    <row r="249" spans="2:5" x14ac:dyDescent="0.3">
      <c r="B249" t="s">
        <v>560</v>
      </c>
      <c r="C249" s="315">
        <v>70939.333333333328</v>
      </c>
      <c r="D249" s="329">
        <v>3422000</v>
      </c>
      <c r="E249" s="330">
        <v>6.8000000000000005E-2</v>
      </c>
    </row>
    <row r="250" spans="2:5" x14ac:dyDescent="0.3">
      <c r="B250" t="s">
        <v>561</v>
      </c>
      <c r="C250" s="315">
        <v>50097.666666666664</v>
      </c>
      <c r="D250" s="329">
        <v>2359609</v>
      </c>
      <c r="E250" s="330">
        <v>1.7999999999999999E-2</v>
      </c>
    </row>
    <row r="251" spans="2:5" x14ac:dyDescent="0.3">
      <c r="B251" t="s">
        <v>562</v>
      </c>
      <c r="C251" s="315">
        <v>4619257.666666667</v>
      </c>
      <c r="D251" s="329">
        <v>213421037</v>
      </c>
      <c r="E251" s="330">
        <v>6.6000000000000003E-2</v>
      </c>
    </row>
    <row r="252" spans="2:5" x14ac:dyDescent="0.3">
      <c r="B252" t="s">
        <v>563</v>
      </c>
      <c r="C252" s="315">
        <v>40707</v>
      </c>
      <c r="D252" s="329">
        <v>455500</v>
      </c>
      <c r="E252" s="330">
        <v>1.2E-2</v>
      </c>
    </row>
    <row r="253" spans="2:5" x14ac:dyDescent="0.3">
      <c r="B253" t="s">
        <v>564</v>
      </c>
      <c r="C253" s="315">
        <v>249706</v>
      </c>
      <c r="D253" s="329">
        <v>6437360</v>
      </c>
      <c r="E253" s="330">
        <v>4.2999999999999997E-2</v>
      </c>
    </row>
    <row r="254" spans="2:5" x14ac:dyDescent="0.3">
      <c r="B254" t="s">
        <v>565</v>
      </c>
      <c r="C254" s="315">
        <v>67007.666666666672</v>
      </c>
      <c r="D254" s="329">
        <v>24070553</v>
      </c>
      <c r="E254" s="330">
        <v>0.31</v>
      </c>
    </row>
    <row r="255" spans="2:5" x14ac:dyDescent="0.3">
      <c r="B255" t="s">
        <v>566</v>
      </c>
      <c r="C255" s="315">
        <v>13019</v>
      </c>
      <c r="D255" s="329">
        <v>12332788</v>
      </c>
      <c r="E255" s="330">
        <v>0.39500000000000002</v>
      </c>
    </row>
    <row r="256" spans="2:5" x14ac:dyDescent="0.3">
      <c r="B256" t="s">
        <v>567</v>
      </c>
      <c r="C256" s="315">
        <v>138101</v>
      </c>
      <c r="D256" s="329">
        <v>17577760</v>
      </c>
      <c r="E256" s="330">
        <v>0.253</v>
      </c>
    </row>
    <row r="257" spans="2:5" x14ac:dyDescent="0.3">
      <c r="B257" t="s">
        <v>568</v>
      </c>
      <c r="C257" s="315">
        <v>159694.33333333334</v>
      </c>
      <c r="D257" s="329">
        <v>29442327</v>
      </c>
      <c r="E257" s="330">
        <v>0.16700000000000001</v>
      </c>
    </row>
    <row r="258" spans="2:5" x14ac:dyDescent="0.3">
      <c r="B258" t="s">
        <v>569</v>
      </c>
      <c r="C258" s="315">
        <v>2591330</v>
      </c>
      <c r="D258" s="329">
        <v>41651653</v>
      </c>
      <c r="E258" s="330">
        <v>1.6E-2</v>
      </c>
    </row>
    <row r="259" spans="2:5" x14ac:dyDescent="0.3">
      <c r="B259" t="s">
        <v>570</v>
      </c>
      <c r="C259" s="315">
        <v>5803.333333333333</v>
      </c>
      <c r="D259" s="329">
        <v>491233</v>
      </c>
      <c r="E259" s="330">
        <v>8.8999999999999996E-2</v>
      </c>
    </row>
    <row r="260" spans="2:5" x14ac:dyDescent="0.3">
      <c r="B260" t="s">
        <v>571</v>
      </c>
      <c r="C260" s="315">
        <v>6018.5</v>
      </c>
      <c r="D260" s="329">
        <v>84738</v>
      </c>
      <c r="E260" s="330">
        <v>3.0000000000000001E-3</v>
      </c>
    </row>
    <row r="261" spans="2:5" x14ac:dyDescent="0.3">
      <c r="B261" t="s">
        <v>572</v>
      </c>
      <c r="C261" s="315">
        <v>6664.666666666667</v>
      </c>
      <c r="D261" s="329">
        <v>6470307</v>
      </c>
      <c r="E261" s="330">
        <v>0.432</v>
      </c>
    </row>
    <row r="262" spans="2:5" x14ac:dyDescent="0.3">
      <c r="B262" t="s">
        <v>573</v>
      </c>
      <c r="C262" s="315">
        <v>56557.666666666664</v>
      </c>
      <c r="D262" s="329">
        <v>19340757</v>
      </c>
      <c r="E262" s="330">
        <v>0.52300000000000002</v>
      </c>
    </row>
    <row r="263" spans="2:5" x14ac:dyDescent="0.3">
      <c r="B263" t="s">
        <v>574</v>
      </c>
      <c r="C263" s="315">
        <v>663782</v>
      </c>
      <c r="D263" s="329">
        <v>20206953</v>
      </c>
      <c r="E263" s="330">
        <v>4.2000000000000003E-2</v>
      </c>
    </row>
    <row r="264" spans="2:5" x14ac:dyDescent="0.3">
      <c r="B264" t="s">
        <v>575</v>
      </c>
      <c r="C264" s="315">
        <v>37501511</v>
      </c>
      <c r="D264" s="329">
        <v>1408280000</v>
      </c>
      <c r="E264" s="330">
        <v>7.9000000000000001E-2</v>
      </c>
    </row>
    <row r="265" spans="2:5" x14ac:dyDescent="0.3">
      <c r="B265" t="s">
        <v>576</v>
      </c>
      <c r="C265" s="315">
        <v>1102052.6666666667</v>
      </c>
      <c r="D265" s="329">
        <v>53057212</v>
      </c>
      <c r="E265" s="330">
        <v>7.1999999999999995E-2</v>
      </c>
    </row>
    <row r="266" spans="2:5" x14ac:dyDescent="0.3">
      <c r="B266" t="s">
        <v>577</v>
      </c>
      <c r="C266" s="315">
        <v>3420.3333333333335</v>
      </c>
      <c r="D266" s="329">
        <v>870038</v>
      </c>
      <c r="E266" s="330">
        <v>0.47699999999999998</v>
      </c>
    </row>
    <row r="267" spans="2:5" x14ac:dyDescent="0.3">
      <c r="B267" t="s">
        <v>578</v>
      </c>
      <c r="C267" s="315">
        <v>35504</v>
      </c>
      <c r="D267" s="329">
        <v>6142180</v>
      </c>
      <c r="E267" s="330">
        <v>9.2999999999999999E-2</v>
      </c>
    </row>
    <row r="268" spans="2:5" x14ac:dyDescent="0.3">
      <c r="B268" t="s">
        <v>579</v>
      </c>
      <c r="C268" s="315">
        <v>153875</v>
      </c>
      <c r="D268" s="329">
        <v>5309625</v>
      </c>
      <c r="E268" s="330">
        <v>5.5E-2</v>
      </c>
    </row>
    <row r="269" spans="2:5" x14ac:dyDescent="0.3">
      <c r="B269" t="s">
        <v>580</v>
      </c>
      <c r="C269" s="315">
        <v>183633</v>
      </c>
      <c r="D269" s="329">
        <v>3866233</v>
      </c>
      <c r="E269" s="330">
        <v>3.6999999999999998E-2</v>
      </c>
    </row>
    <row r="270" spans="2:5" x14ac:dyDescent="0.3">
      <c r="B270" t="s">
        <v>581</v>
      </c>
      <c r="C270" s="315">
        <v>81165</v>
      </c>
      <c r="D270" s="329">
        <v>9748007</v>
      </c>
      <c r="E270" s="330">
        <v>0.04</v>
      </c>
    </row>
    <row r="271" spans="2:5" x14ac:dyDescent="0.3">
      <c r="B271" t="s">
        <v>582</v>
      </c>
      <c r="C271" s="315">
        <v>4548.5</v>
      </c>
      <c r="D271" s="329">
        <v>156115</v>
      </c>
      <c r="E271" s="330">
        <v>7.0000000000000001E-3</v>
      </c>
    </row>
    <row r="272" spans="2:5" x14ac:dyDescent="0.3">
      <c r="B272" t="s">
        <v>583</v>
      </c>
      <c r="C272" s="315">
        <v>56305</v>
      </c>
      <c r="D272" s="329">
        <v>966400</v>
      </c>
      <c r="E272" s="330">
        <v>0.02</v>
      </c>
    </row>
    <row r="273" spans="2:5" x14ac:dyDescent="0.3">
      <c r="B273" t="s">
        <v>584</v>
      </c>
      <c r="C273" s="315">
        <v>595806</v>
      </c>
      <c r="D273" s="329">
        <v>10882341</v>
      </c>
      <c r="E273" s="330">
        <v>2.3E-2</v>
      </c>
    </row>
    <row r="274" spans="2:5" x14ac:dyDescent="0.3">
      <c r="B274" t="s">
        <v>585</v>
      </c>
      <c r="C274" s="315">
        <v>483188.66666666669</v>
      </c>
      <c r="D274" s="329">
        <v>6004342</v>
      </c>
      <c r="E274" s="330">
        <v>1.2999999999999999E-2</v>
      </c>
    </row>
    <row r="275" spans="2:5" x14ac:dyDescent="0.3">
      <c r="B275" t="s">
        <v>586</v>
      </c>
      <c r="C275" s="315">
        <v>8708</v>
      </c>
      <c r="D275" s="329">
        <v>1066809</v>
      </c>
      <c r="E275" s="330">
        <v>2.4E-2</v>
      </c>
    </row>
    <row r="276" spans="2:5" x14ac:dyDescent="0.3">
      <c r="B276" t="s">
        <v>587</v>
      </c>
      <c r="C276" s="315">
        <v>1374.6666666666667</v>
      </c>
      <c r="D276" s="329">
        <v>67408</v>
      </c>
      <c r="E276" s="330">
        <v>0.223</v>
      </c>
    </row>
    <row r="277" spans="2:5" x14ac:dyDescent="0.3">
      <c r="B277" t="s">
        <v>588</v>
      </c>
      <c r="C277" s="315">
        <v>309231.33333333331</v>
      </c>
      <c r="D277" s="329">
        <v>10771504</v>
      </c>
      <c r="E277" s="330">
        <v>5.6000000000000001E-2</v>
      </c>
    </row>
    <row r="278" spans="2:5" x14ac:dyDescent="0.3">
      <c r="B278" t="s">
        <v>589</v>
      </c>
      <c r="C278" s="315">
        <v>183986.66666666666</v>
      </c>
      <c r="D278" s="329">
        <v>112832000</v>
      </c>
      <c r="E278" s="330">
        <v>0.19700000000000001</v>
      </c>
    </row>
    <row r="279" spans="2:5" x14ac:dyDescent="0.3">
      <c r="B279" t="s">
        <v>590</v>
      </c>
      <c r="C279" s="315">
        <v>280040.33333333331</v>
      </c>
      <c r="D279" s="329">
        <v>18103660</v>
      </c>
      <c r="E279" s="330">
        <v>6.7000000000000004E-2</v>
      </c>
    </row>
    <row r="280" spans="2:5" x14ac:dyDescent="0.3">
      <c r="B280" t="s">
        <v>591</v>
      </c>
      <c r="C280" s="315">
        <v>2184909.3333333335</v>
      </c>
      <c r="D280" s="329">
        <v>107271260</v>
      </c>
      <c r="E280" s="330">
        <v>0.11700000000000001</v>
      </c>
    </row>
    <row r="281" spans="2:5" x14ac:dyDescent="0.3">
      <c r="B281" t="s">
        <v>592</v>
      </c>
      <c r="C281" s="315">
        <v>82104.333333333328</v>
      </c>
      <c r="D281" s="329">
        <v>6029976</v>
      </c>
      <c r="E281" s="330">
        <v>0.12</v>
      </c>
    </row>
    <row r="282" spans="2:5" x14ac:dyDescent="0.3">
      <c r="B282" t="s">
        <v>593</v>
      </c>
      <c r="C282" s="315">
        <v>31832</v>
      </c>
      <c r="D282" s="329">
        <v>1668768</v>
      </c>
      <c r="E282" s="330">
        <v>2.5000000000000001E-2</v>
      </c>
    </row>
    <row r="283" spans="2:5" x14ac:dyDescent="0.3">
      <c r="B283" t="s">
        <v>594</v>
      </c>
      <c r="C283" s="315">
        <v>4469.5</v>
      </c>
      <c r="D283" s="329">
        <v>3607000</v>
      </c>
      <c r="E283" s="330">
        <v>0.11700000000000001</v>
      </c>
    </row>
    <row r="284" spans="2:5" x14ac:dyDescent="0.3">
      <c r="B284" t="s">
        <v>595</v>
      </c>
      <c r="C284" s="315">
        <v>64307</v>
      </c>
      <c r="D284" s="329">
        <v>1369995</v>
      </c>
      <c r="E284" s="330">
        <v>2.8000000000000001E-2</v>
      </c>
    </row>
    <row r="285" spans="2:5" x14ac:dyDescent="0.3">
      <c r="B285" t="s">
        <v>596</v>
      </c>
      <c r="C285" s="315">
        <v>14617.666666666666</v>
      </c>
      <c r="D285" s="329">
        <v>1235549</v>
      </c>
      <c r="E285" s="330">
        <v>6.5000000000000002E-2</v>
      </c>
    </row>
    <row r="286" spans="2:5" x14ac:dyDescent="0.3">
      <c r="B286" t="s">
        <v>597</v>
      </c>
      <c r="C286" s="315">
        <v>432753.33333333331</v>
      </c>
      <c r="D286" s="329">
        <v>111652998</v>
      </c>
      <c r="E286" s="330">
        <v>0.34799999999999998</v>
      </c>
    </row>
    <row r="287" spans="2:5" x14ac:dyDescent="0.3">
      <c r="B287" t="s">
        <v>598</v>
      </c>
      <c r="C287" s="315">
        <v>4044.5</v>
      </c>
      <c r="D287" s="329">
        <v>55146</v>
      </c>
      <c r="E287" s="330">
        <v>0.18</v>
      </c>
    </row>
    <row r="288" spans="2:5" x14ac:dyDescent="0.3">
      <c r="B288" t="s">
        <v>599</v>
      </c>
      <c r="C288" s="315">
        <v>14549.333333333334</v>
      </c>
      <c r="D288" s="329">
        <v>900869</v>
      </c>
      <c r="E288" s="330">
        <v>0.13500000000000001</v>
      </c>
    </row>
    <row r="289" spans="2:5" x14ac:dyDescent="0.3">
      <c r="B289" t="s">
        <v>600</v>
      </c>
      <c r="C289" s="315">
        <v>349347.66666666669</v>
      </c>
      <c r="D289" s="329">
        <v>5650325</v>
      </c>
      <c r="E289" s="330">
        <v>2.7E-2</v>
      </c>
    </row>
    <row r="290" spans="2:5" x14ac:dyDescent="0.3">
      <c r="B290" t="s">
        <v>601</v>
      </c>
      <c r="C290" s="315">
        <v>4145781</v>
      </c>
      <c r="D290" s="329">
        <v>68688000</v>
      </c>
      <c r="E290" s="330">
        <v>7.0000000000000001E-3</v>
      </c>
    </row>
    <row r="291" spans="2:5" x14ac:dyDescent="0.3">
      <c r="B291" t="s">
        <v>602</v>
      </c>
      <c r="C291" s="315">
        <v>53367.333333333336</v>
      </c>
      <c r="D291" s="329">
        <v>2469296</v>
      </c>
      <c r="E291" s="330">
        <v>0.05</v>
      </c>
    </row>
    <row r="292" spans="2:5" x14ac:dyDescent="0.3">
      <c r="B292" t="s">
        <v>603</v>
      </c>
      <c r="C292" s="315">
        <v>9406.3333333333339</v>
      </c>
      <c r="D292" s="329">
        <v>2422712</v>
      </c>
      <c r="E292" s="330">
        <v>0.20399999999999999</v>
      </c>
    </row>
    <row r="293" spans="2:5" x14ac:dyDescent="0.3">
      <c r="B293" t="s">
        <v>604</v>
      </c>
      <c r="C293" s="315">
        <v>103278.33333333333</v>
      </c>
      <c r="D293" s="329">
        <v>3704500</v>
      </c>
      <c r="E293" s="330">
        <v>8.2000000000000003E-2</v>
      </c>
    </row>
    <row r="294" spans="2:5" x14ac:dyDescent="0.3">
      <c r="B294" t="s">
        <v>5</v>
      </c>
      <c r="C294" s="315">
        <v>5815284.666666667</v>
      </c>
      <c r="D294" s="329">
        <v>83517030</v>
      </c>
      <c r="E294" s="330">
        <v>7.0000000000000001E-3</v>
      </c>
    </row>
    <row r="295" spans="2:5" x14ac:dyDescent="0.3">
      <c r="B295" t="s">
        <v>605</v>
      </c>
      <c r="C295" s="315">
        <v>271532.33333333331</v>
      </c>
      <c r="D295" s="329">
        <v>33742380</v>
      </c>
      <c r="E295" s="330">
        <v>0.183</v>
      </c>
    </row>
    <row r="296" spans="2:5" x14ac:dyDescent="0.3">
      <c r="B296" t="s">
        <v>606</v>
      </c>
      <c r="C296" s="315">
        <v>439224.66666666669</v>
      </c>
      <c r="D296" s="329">
        <v>10400720</v>
      </c>
      <c r="E296" s="330">
        <v>4.1000000000000002E-2</v>
      </c>
    </row>
    <row r="297" spans="2:5" x14ac:dyDescent="0.3">
      <c r="B297" t="s">
        <v>607</v>
      </c>
      <c r="C297" s="315">
        <v>4261.5</v>
      </c>
      <c r="D297" s="329">
        <v>56542</v>
      </c>
      <c r="E297" s="330">
        <v>0.159</v>
      </c>
    </row>
    <row r="298" spans="2:5" x14ac:dyDescent="0.3">
      <c r="B298" t="s">
        <v>608</v>
      </c>
      <c r="C298" s="315">
        <v>2321.3333333333335</v>
      </c>
      <c r="D298" s="329">
        <v>109021</v>
      </c>
      <c r="E298" s="330">
        <v>6.8000000000000005E-2</v>
      </c>
    </row>
    <row r="299" spans="2:5" x14ac:dyDescent="0.3">
      <c r="B299" t="s">
        <v>609</v>
      </c>
      <c r="C299" s="315">
        <v>259993.66666666666</v>
      </c>
      <c r="D299" s="329">
        <v>18079810</v>
      </c>
      <c r="E299" s="330">
        <v>0.13300000000000001</v>
      </c>
    </row>
    <row r="300" spans="2:5" x14ac:dyDescent="0.3">
      <c r="B300" t="s">
        <v>610</v>
      </c>
      <c r="C300" s="315">
        <v>67351.666666666672</v>
      </c>
      <c r="D300" s="329">
        <v>14363931</v>
      </c>
      <c r="E300" s="330">
        <v>0.19800000000000001</v>
      </c>
    </row>
    <row r="301" spans="2:5" x14ac:dyDescent="0.3">
      <c r="B301" t="s">
        <v>611</v>
      </c>
      <c r="C301" s="315">
        <v>6417.333333333333</v>
      </c>
      <c r="D301" s="329">
        <v>1781308</v>
      </c>
      <c r="E301" s="330">
        <v>0.5</v>
      </c>
    </row>
    <row r="302" spans="2:5" x14ac:dyDescent="0.3">
      <c r="B302" t="s">
        <v>612</v>
      </c>
      <c r="C302" s="315">
        <v>66708.666666666672</v>
      </c>
      <c r="D302" s="329">
        <v>772975</v>
      </c>
      <c r="E302" s="330">
        <v>0.154</v>
      </c>
    </row>
    <row r="303" spans="2:5" x14ac:dyDescent="0.3">
      <c r="B303" t="s">
        <v>613</v>
      </c>
      <c r="C303" s="315">
        <v>36215.333333333336</v>
      </c>
      <c r="D303" s="329">
        <v>11867032</v>
      </c>
      <c r="E303" s="330">
        <v>0.221</v>
      </c>
    </row>
    <row r="304" spans="2:5" x14ac:dyDescent="0.3">
      <c r="B304" t="s">
        <v>614</v>
      </c>
      <c r="C304" s="315">
        <v>79440.666666666672</v>
      </c>
      <c r="D304" s="329">
        <v>9892632</v>
      </c>
      <c r="E304" s="330">
        <v>0.14199999999999999</v>
      </c>
    </row>
    <row r="305" spans="2:5" x14ac:dyDescent="0.3">
      <c r="B305" t="s">
        <v>615</v>
      </c>
      <c r="C305" s="315">
        <v>551205.66666666663</v>
      </c>
      <c r="D305" s="329">
        <v>7527500</v>
      </c>
      <c r="E305" s="330">
        <v>1E-3</v>
      </c>
    </row>
    <row r="306" spans="2:5" x14ac:dyDescent="0.3">
      <c r="B306" t="s">
        <v>616</v>
      </c>
      <c r="C306" s="315">
        <v>436378.33333333331</v>
      </c>
      <c r="D306" s="329">
        <v>9539502</v>
      </c>
      <c r="E306" s="330">
        <v>3.9E-2</v>
      </c>
    </row>
    <row r="307" spans="2:5" x14ac:dyDescent="0.3">
      <c r="B307" t="s">
        <v>617</v>
      </c>
      <c r="C307" s="315">
        <v>29996</v>
      </c>
      <c r="D307" s="329">
        <v>391810</v>
      </c>
      <c r="E307" s="330">
        <v>5.8000000000000003E-2</v>
      </c>
    </row>
    <row r="308" spans="2:5" x14ac:dyDescent="0.3">
      <c r="B308" t="s">
        <v>618</v>
      </c>
      <c r="C308" s="315">
        <v>16027290</v>
      </c>
      <c r="D308" s="329">
        <v>1417492000</v>
      </c>
      <c r="E308" s="330">
        <v>0.154</v>
      </c>
    </row>
    <row r="309" spans="2:5" x14ac:dyDescent="0.3">
      <c r="B309" t="s">
        <v>619</v>
      </c>
      <c r="C309" s="315">
        <v>4591457</v>
      </c>
      <c r="D309" s="329">
        <v>284438782</v>
      </c>
      <c r="E309" s="330">
        <v>0.13700000000000001</v>
      </c>
    </row>
    <row r="310" spans="2:5" x14ac:dyDescent="0.3">
      <c r="B310" t="s">
        <v>620</v>
      </c>
      <c r="C310" s="315">
        <v>1640307</v>
      </c>
      <c r="D310" s="329">
        <v>85961000</v>
      </c>
      <c r="E310" s="330">
        <v>9.6000000000000002E-2</v>
      </c>
    </row>
    <row r="311" spans="2:5" x14ac:dyDescent="0.3">
      <c r="B311" t="s">
        <v>621</v>
      </c>
      <c r="C311" s="315">
        <v>647585</v>
      </c>
      <c r="D311" s="329">
        <v>46118793</v>
      </c>
      <c r="E311" s="330">
        <v>3.3000000000000002E-2</v>
      </c>
    </row>
    <row r="312" spans="2:5" x14ac:dyDescent="0.3">
      <c r="B312" t="s">
        <v>622</v>
      </c>
      <c r="C312" s="315">
        <v>687677.33333333337</v>
      </c>
      <c r="D312" s="329">
        <v>5458600</v>
      </c>
      <c r="E312" s="330">
        <v>1.2E-2</v>
      </c>
    </row>
    <row r="313" spans="2:5" x14ac:dyDescent="0.3">
      <c r="B313" t="s">
        <v>623</v>
      </c>
      <c r="C313" s="315">
        <v>532548</v>
      </c>
      <c r="D313" s="329">
        <v>10148000</v>
      </c>
      <c r="E313" s="330">
        <v>2.4E-2</v>
      </c>
    </row>
    <row r="314" spans="2:5" x14ac:dyDescent="0.3">
      <c r="B314" t="s">
        <v>624</v>
      </c>
      <c r="C314" s="315">
        <v>3480410.6666666665</v>
      </c>
      <c r="D314" s="329">
        <v>58919230</v>
      </c>
      <c r="E314" s="330">
        <v>2.1000000000000001E-2</v>
      </c>
    </row>
    <row r="315" spans="2:5" x14ac:dyDescent="0.3">
      <c r="B315" t="s">
        <v>625</v>
      </c>
      <c r="C315" s="315">
        <v>242085.66666666666</v>
      </c>
      <c r="D315" s="329">
        <v>29389150</v>
      </c>
      <c r="E315" s="330">
        <v>0.20100000000000001</v>
      </c>
    </row>
    <row r="316" spans="2:5" x14ac:dyDescent="0.3">
      <c r="B316" t="s">
        <v>626</v>
      </c>
      <c r="C316" s="315">
        <v>32305.666666666668</v>
      </c>
      <c r="D316" s="329">
        <v>2825544</v>
      </c>
      <c r="E316" s="330">
        <v>7.0000000000000007E-2</v>
      </c>
    </row>
    <row r="317" spans="2:5" x14ac:dyDescent="0.3">
      <c r="B317" t="s">
        <v>627</v>
      </c>
      <c r="C317" s="315">
        <v>6287954.666666667</v>
      </c>
      <c r="D317" s="329">
        <v>123300000</v>
      </c>
      <c r="E317" s="330">
        <v>1.0999999999999999E-2</v>
      </c>
    </row>
    <row r="318" spans="2:5" x14ac:dyDescent="0.3">
      <c r="B318" t="s">
        <v>628</v>
      </c>
      <c r="C318" s="315">
        <v>122227.33333333333</v>
      </c>
      <c r="D318" s="329">
        <v>11734000</v>
      </c>
      <c r="E318" s="330">
        <v>4.4999999999999998E-2</v>
      </c>
    </row>
    <row r="319" spans="2:5" x14ac:dyDescent="0.3">
      <c r="B319" t="s">
        <v>629</v>
      </c>
      <c r="C319" s="315">
        <v>828109</v>
      </c>
      <c r="D319" s="329">
        <v>20407844</v>
      </c>
      <c r="E319" s="330">
        <v>4.7E-2</v>
      </c>
    </row>
    <row r="320" spans="2:5" x14ac:dyDescent="0.3">
      <c r="B320" t="s">
        <v>630</v>
      </c>
      <c r="C320" s="315">
        <v>368050</v>
      </c>
      <c r="D320" s="329">
        <v>53330978</v>
      </c>
      <c r="E320" s="330">
        <v>0.34499999999999997</v>
      </c>
    </row>
    <row r="321" spans="2:5" x14ac:dyDescent="0.3">
      <c r="B321" t="s">
        <v>631</v>
      </c>
      <c r="C321" s="315">
        <v>471.66666666666669</v>
      </c>
      <c r="D321" s="329">
        <v>120740</v>
      </c>
      <c r="E321" s="330">
        <v>0.23</v>
      </c>
    </row>
    <row r="322" spans="2:5" x14ac:dyDescent="0.3">
      <c r="B322" t="s">
        <v>632</v>
      </c>
      <c r="C322" s="315">
        <v>28537.333333333332</v>
      </c>
      <c r="D322" s="329">
        <v>1585566</v>
      </c>
      <c r="E322" s="330">
        <v>0.11899999999999999</v>
      </c>
    </row>
    <row r="323" spans="2:5" x14ac:dyDescent="0.3">
      <c r="B323" t="s">
        <v>633</v>
      </c>
      <c r="C323" s="315">
        <v>247760</v>
      </c>
      <c r="D323" s="329">
        <v>4881254</v>
      </c>
      <c r="E323" s="330">
        <v>4.0000000000000001E-3</v>
      </c>
    </row>
    <row r="324" spans="2:5" x14ac:dyDescent="0.3">
      <c r="B324" t="s">
        <v>634</v>
      </c>
      <c r="C324" s="315">
        <v>57409</v>
      </c>
      <c r="D324" s="329">
        <v>7281800</v>
      </c>
      <c r="E324" s="330">
        <v>0.14599999999999999</v>
      </c>
    </row>
    <row r="325" spans="2:5" x14ac:dyDescent="0.3">
      <c r="B325" t="s">
        <v>635</v>
      </c>
      <c r="C325" s="315">
        <v>73934.666666666672</v>
      </c>
      <c r="D325" s="329">
        <v>7647000</v>
      </c>
      <c r="E325" s="330">
        <v>0.20899999999999999</v>
      </c>
    </row>
    <row r="326" spans="2:5" x14ac:dyDescent="0.3">
      <c r="B326" t="s">
        <v>636</v>
      </c>
      <c r="C326" s="315">
        <v>79155.666666666672</v>
      </c>
      <c r="D326" s="329">
        <v>1829400</v>
      </c>
      <c r="E326" s="330">
        <v>3.9E-2</v>
      </c>
    </row>
    <row r="327" spans="2:5" x14ac:dyDescent="0.3">
      <c r="B327" t="s">
        <v>637</v>
      </c>
      <c r="C327" s="315">
        <v>67061.333333333328</v>
      </c>
      <c r="D327" s="329">
        <v>5490000</v>
      </c>
      <c r="E327" s="330">
        <v>3.9E-2</v>
      </c>
    </row>
    <row r="328" spans="2:5" x14ac:dyDescent="0.3">
      <c r="B328" t="s">
        <v>638</v>
      </c>
      <c r="C328" s="315">
        <v>6861.666666666667</v>
      </c>
      <c r="D328" s="329">
        <v>2116427</v>
      </c>
      <c r="E328" s="330">
        <v>5.8000000000000003E-2</v>
      </c>
    </row>
    <row r="329" spans="2:5" x14ac:dyDescent="0.3">
      <c r="B329" t="s">
        <v>639</v>
      </c>
      <c r="C329" s="315">
        <v>10435</v>
      </c>
      <c r="D329" s="329">
        <v>5248621</v>
      </c>
      <c r="E329" s="330">
        <v>0.34</v>
      </c>
    </row>
    <row r="330" spans="2:5" x14ac:dyDescent="0.3">
      <c r="B330" t="s">
        <v>640</v>
      </c>
      <c r="C330" s="315">
        <v>105863</v>
      </c>
      <c r="D330" s="329">
        <v>7459000</v>
      </c>
      <c r="E330" s="330">
        <v>1.2999999999999999E-2</v>
      </c>
    </row>
    <row r="331" spans="2:5" x14ac:dyDescent="0.3">
      <c r="B331" t="s">
        <v>641</v>
      </c>
      <c r="C331" s="315">
        <v>7172</v>
      </c>
      <c r="D331" s="329">
        <v>40900</v>
      </c>
      <c r="E331" s="330">
        <v>7.0000000000000007E-2</v>
      </c>
    </row>
    <row r="332" spans="2:5" x14ac:dyDescent="0.3">
      <c r="B332" t="s">
        <v>642</v>
      </c>
      <c r="C332" s="315">
        <v>152939.66666666666</v>
      </c>
      <c r="D332" s="329">
        <v>2894548</v>
      </c>
      <c r="E332" s="330">
        <v>3.5000000000000003E-2</v>
      </c>
    </row>
    <row r="333" spans="2:5" x14ac:dyDescent="0.3">
      <c r="B333" t="s">
        <v>643</v>
      </c>
      <c r="C333" s="315">
        <v>97958</v>
      </c>
      <c r="D333" s="329">
        <v>681973</v>
      </c>
      <c r="E333" s="330">
        <v>3.0000000000000001E-3</v>
      </c>
    </row>
    <row r="334" spans="2:5" x14ac:dyDescent="0.3">
      <c r="B334" t="s">
        <v>644</v>
      </c>
      <c r="C334" s="315">
        <v>86452</v>
      </c>
      <c r="D334" s="329">
        <v>685900</v>
      </c>
      <c r="E334" s="330">
        <v>0</v>
      </c>
    </row>
    <row r="335" spans="2:5" x14ac:dyDescent="0.3">
      <c r="B335" t="s">
        <v>645</v>
      </c>
      <c r="C335" s="315">
        <v>59139</v>
      </c>
      <c r="D335" s="329">
        <v>31727042</v>
      </c>
      <c r="E335" s="330">
        <v>0.24</v>
      </c>
    </row>
    <row r="336" spans="2:5" x14ac:dyDescent="0.3">
      <c r="B336" t="s">
        <v>646</v>
      </c>
      <c r="C336" s="315">
        <v>39488</v>
      </c>
      <c r="D336" s="329">
        <v>20734262</v>
      </c>
      <c r="E336" s="330">
        <v>0.28599999999999998</v>
      </c>
    </row>
    <row r="337" spans="2:5" x14ac:dyDescent="0.3">
      <c r="B337" t="s">
        <v>647</v>
      </c>
      <c r="C337" s="315">
        <v>1353588.6666666667</v>
      </c>
      <c r="D337" s="329">
        <v>34231700</v>
      </c>
      <c r="E337" s="330">
        <v>8.7999999999999995E-2</v>
      </c>
    </row>
    <row r="338" spans="2:5" x14ac:dyDescent="0.3">
      <c r="B338" t="s">
        <v>648</v>
      </c>
      <c r="C338" s="315">
        <v>13788</v>
      </c>
      <c r="D338" s="329">
        <v>515132</v>
      </c>
      <c r="E338" s="330">
        <v>0.03</v>
      </c>
    </row>
    <row r="339" spans="2:5" x14ac:dyDescent="0.3">
      <c r="B339" t="s">
        <v>649</v>
      </c>
      <c r="C339" s="315">
        <v>74994.333333333328</v>
      </c>
      <c r="D339" s="329">
        <v>22395489</v>
      </c>
      <c r="E339" s="330">
        <v>0.41799999999999998</v>
      </c>
    </row>
    <row r="340" spans="2:5" x14ac:dyDescent="0.3">
      <c r="B340" t="s">
        <v>650</v>
      </c>
      <c r="C340" s="315">
        <v>38869.666666666664</v>
      </c>
      <c r="D340" s="329">
        <v>574250</v>
      </c>
      <c r="E340" s="330">
        <v>1.0999999999999999E-2</v>
      </c>
    </row>
    <row r="341" spans="2:5" x14ac:dyDescent="0.3">
      <c r="B341" t="s">
        <v>651</v>
      </c>
      <c r="C341" s="315">
        <v>286.66666666666669</v>
      </c>
      <c r="D341" s="329">
        <v>42418</v>
      </c>
      <c r="E341" s="330">
        <v>4.3999999999999997E-2</v>
      </c>
    </row>
    <row r="342" spans="2:5" x14ac:dyDescent="0.3">
      <c r="B342" t="s">
        <v>652</v>
      </c>
      <c r="C342" s="315">
        <v>36905.666666666664</v>
      </c>
      <c r="D342" s="329">
        <v>4927532</v>
      </c>
      <c r="E342" s="330">
        <v>0.27800000000000002</v>
      </c>
    </row>
    <row r="343" spans="2:5" x14ac:dyDescent="0.3">
      <c r="B343" t="s">
        <v>653</v>
      </c>
      <c r="C343" s="315">
        <v>38289</v>
      </c>
      <c r="D343" s="329">
        <v>1243741</v>
      </c>
      <c r="E343" s="330">
        <v>0.04</v>
      </c>
    </row>
    <row r="344" spans="2:5" x14ac:dyDescent="0.3">
      <c r="B344" t="s">
        <v>654</v>
      </c>
      <c r="C344" s="315">
        <v>3213495.3333333335</v>
      </c>
      <c r="D344" s="329">
        <v>130575786</v>
      </c>
      <c r="E344" s="330">
        <v>3.5999999999999997E-2</v>
      </c>
    </row>
    <row r="345" spans="2:5" x14ac:dyDescent="0.3">
      <c r="B345" t="s">
        <v>655</v>
      </c>
      <c r="C345" s="315">
        <v>458.66666666666669</v>
      </c>
      <c r="D345" s="329">
        <v>105564</v>
      </c>
      <c r="E345" s="330">
        <v>0.26300000000000001</v>
      </c>
    </row>
    <row r="346" spans="2:5" x14ac:dyDescent="0.3">
      <c r="B346" t="s">
        <v>656</v>
      </c>
      <c r="C346" s="315">
        <v>43475.333333333336</v>
      </c>
      <c r="D346" s="329">
        <v>2381300</v>
      </c>
      <c r="E346" s="330">
        <v>0.17699999999999999</v>
      </c>
    </row>
    <row r="347" spans="2:5" x14ac:dyDescent="0.3">
      <c r="B347" t="s">
        <v>657</v>
      </c>
      <c r="C347" s="315">
        <v>8924</v>
      </c>
      <c r="D347" s="329">
        <v>38423</v>
      </c>
      <c r="E347" s="330">
        <v>0</v>
      </c>
    </row>
    <row r="348" spans="2:5" x14ac:dyDescent="0.3">
      <c r="B348" t="s">
        <v>658</v>
      </c>
      <c r="C348" s="315">
        <v>66605</v>
      </c>
      <c r="D348" s="329">
        <v>3544835</v>
      </c>
      <c r="E348" s="330">
        <v>0.121</v>
      </c>
    </row>
    <row r="349" spans="2:5" x14ac:dyDescent="0.3">
      <c r="B349" t="s">
        <v>659</v>
      </c>
      <c r="C349" s="315">
        <v>19835.666666666668</v>
      </c>
      <c r="D349" s="329">
        <v>623327</v>
      </c>
      <c r="E349" s="330">
        <v>7.4999999999999997E-2</v>
      </c>
    </row>
    <row r="350" spans="2:5" x14ac:dyDescent="0.3">
      <c r="B350" t="s">
        <v>660</v>
      </c>
      <c r="C350" s="315">
        <v>391326.33333333331</v>
      </c>
      <c r="D350" s="329">
        <v>36828330</v>
      </c>
      <c r="E350" s="330">
        <v>0.14000000000000001</v>
      </c>
    </row>
    <row r="351" spans="2:5" x14ac:dyDescent="0.3">
      <c r="B351" t="s">
        <v>661</v>
      </c>
      <c r="C351" s="315">
        <v>57534.333333333336</v>
      </c>
      <c r="D351" s="329">
        <v>34090466</v>
      </c>
      <c r="E351" s="330">
        <v>0.23899999999999999</v>
      </c>
    </row>
    <row r="352" spans="2:5" x14ac:dyDescent="0.3">
      <c r="B352" t="s">
        <v>662</v>
      </c>
      <c r="C352" s="315">
        <v>313771.66666666669</v>
      </c>
      <c r="D352" s="329">
        <v>51316756</v>
      </c>
      <c r="E352" s="330">
        <v>0.24099999999999999</v>
      </c>
    </row>
    <row r="353" spans="2:5" x14ac:dyDescent="0.3">
      <c r="B353" t="s">
        <v>663</v>
      </c>
      <c r="C353" s="315">
        <v>34764.666666666664</v>
      </c>
      <c r="D353" s="329">
        <v>3022401</v>
      </c>
      <c r="E353" s="330">
        <v>6.7000000000000004E-2</v>
      </c>
    </row>
    <row r="354" spans="2:5" x14ac:dyDescent="0.3">
      <c r="B354" t="s">
        <v>664</v>
      </c>
      <c r="C354" s="315">
        <v>156.66666666666666</v>
      </c>
      <c r="D354" s="329">
        <v>11680</v>
      </c>
      <c r="E354" s="330">
        <v>6.0999999999999999E-2</v>
      </c>
    </row>
    <row r="355" spans="2:5" x14ac:dyDescent="0.3">
      <c r="B355" t="s">
        <v>665</v>
      </c>
      <c r="C355" s="315">
        <v>166793.33333333334</v>
      </c>
      <c r="D355" s="329">
        <v>29911840</v>
      </c>
      <c r="E355" s="330">
        <v>0.27</v>
      </c>
    </row>
    <row r="356" spans="2:5" x14ac:dyDescent="0.3">
      <c r="B356" t="s">
        <v>666</v>
      </c>
      <c r="C356" s="315">
        <v>1439228.6666666667</v>
      </c>
      <c r="D356" s="329">
        <v>18080943</v>
      </c>
      <c r="E356" s="330">
        <v>1.6E-2</v>
      </c>
    </row>
    <row r="357" spans="2:5" x14ac:dyDescent="0.3">
      <c r="B357" t="s">
        <v>667</v>
      </c>
      <c r="C357" s="315">
        <v>283389.33333333331</v>
      </c>
      <c r="D357" s="329">
        <v>5324700</v>
      </c>
      <c r="E357" s="330">
        <v>5.7000000000000002E-2</v>
      </c>
    </row>
    <row r="358" spans="2:5" x14ac:dyDescent="0.3">
      <c r="B358" t="s">
        <v>668</v>
      </c>
      <c r="C358" s="315">
        <v>59010</v>
      </c>
      <c r="D358" s="329">
        <v>6803886</v>
      </c>
      <c r="E358" s="330">
        <v>0.155</v>
      </c>
    </row>
    <row r="359" spans="2:5" x14ac:dyDescent="0.3">
      <c r="B359" t="s">
        <v>669</v>
      </c>
      <c r="C359" s="315">
        <v>54475.666666666664</v>
      </c>
      <c r="D359" s="329">
        <v>26312034</v>
      </c>
      <c r="E359" s="330">
        <v>0.41599999999999998</v>
      </c>
    </row>
    <row r="360" spans="2:5" x14ac:dyDescent="0.3">
      <c r="B360" t="s">
        <v>670</v>
      </c>
      <c r="C360" s="315">
        <v>1467123.3333333333</v>
      </c>
      <c r="D360" s="329">
        <v>223800000</v>
      </c>
      <c r="E360" s="330">
        <v>0.21099999999999999</v>
      </c>
    </row>
    <row r="361" spans="2:5" x14ac:dyDescent="0.3">
      <c r="B361" t="s">
        <v>671</v>
      </c>
      <c r="C361" s="315">
        <v>15416</v>
      </c>
      <c r="D361" s="329">
        <v>25950000</v>
      </c>
      <c r="E361" s="330">
        <v>0.22500000000000001</v>
      </c>
    </row>
    <row r="362" spans="2:5" x14ac:dyDescent="0.3">
      <c r="B362" t="s">
        <v>672</v>
      </c>
      <c r="C362" s="315">
        <v>48279.333333333336</v>
      </c>
      <c r="D362" s="329">
        <v>1826247</v>
      </c>
      <c r="E362" s="330">
        <v>0.109</v>
      </c>
    </row>
    <row r="363" spans="2:5" x14ac:dyDescent="0.3">
      <c r="B363" t="s">
        <v>673</v>
      </c>
      <c r="C363" s="315">
        <v>559081.66666666663</v>
      </c>
      <c r="D363" s="329">
        <v>5606944</v>
      </c>
      <c r="E363" s="330">
        <v>2.3E-2</v>
      </c>
    </row>
    <row r="364" spans="2:5" x14ac:dyDescent="0.3">
      <c r="B364" t="s">
        <v>674</v>
      </c>
      <c r="C364" s="315">
        <v>214934</v>
      </c>
      <c r="D364" s="329">
        <v>5306976</v>
      </c>
      <c r="E364" s="330">
        <v>1.7999999999999999E-2</v>
      </c>
    </row>
    <row r="365" spans="2:5" x14ac:dyDescent="0.3">
      <c r="B365" t="s">
        <v>675</v>
      </c>
      <c r="C365" s="315">
        <v>1547197.3333333333</v>
      </c>
      <c r="D365" s="329">
        <v>241499431</v>
      </c>
      <c r="E365" s="330">
        <v>0.24399999999999999</v>
      </c>
    </row>
    <row r="366" spans="2:5" x14ac:dyDescent="0.3">
      <c r="B366" t="s">
        <v>676</v>
      </c>
      <c r="C366" s="315">
        <v>304.33333333333331</v>
      </c>
      <c r="D366" s="329">
        <v>16733</v>
      </c>
      <c r="E366" s="330">
        <v>0.03</v>
      </c>
    </row>
    <row r="367" spans="2:5" x14ac:dyDescent="0.3">
      <c r="B367" t="s">
        <v>677</v>
      </c>
      <c r="C367" s="315">
        <v>27976.666666666668</v>
      </c>
      <c r="D367" s="329">
        <v>5483450</v>
      </c>
      <c r="E367" s="331" t="s">
        <v>678</v>
      </c>
    </row>
    <row r="368" spans="2:5" x14ac:dyDescent="0.3">
      <c r="B368" t="s">
        <v>679</v>
      </c>
      <c r="C368" s="315">
        <v>183866.66666666666</v>
      </c>
      <c r="D368" s="329">
        <v>4064780</v>
      </c>
      <c r="E368" s="330">
        <v>2.4E-2</v>
      </c>
    </row>
    <row r="369" spans="2:5" x14ac:dyDescent="0.3">
      <c r="B369" t="s">
        <v>680</v>
      </c>
      <c r="C369" s="315">
        <v>48431</v>
      </c>
      <c r="D369" s="329">
        <v>11781559</v>
      </c>
      <c r="E369" s="330">
        <v>0.221</v>
      </c>
    </row>
    <row r="370" spans="2:5" x14ac:dyDescent="0.3">
      <c r="B370" t="s">
        <v>681</v>
      </c>
      <c r="C370" s="315">
        <v>125904.66666666667</v>
      </c>
      <c r="D370" s="329">
        <v>6109644</v>
      </c>
      <c r="E370" s="330">
        <v>0.17899999999999999</v>
      </c>
    </row>
    <row r="371" spans="2:5" x14ac:dyDescent="0.3">
      <c r="B371" t="s">
        <v>682</v>
      </c>
      <c r="C371" s="315">
        <v>596041</v>
      </c>
      <c r="D371" s="329">
        <v>34350244</v>
      </c>
      <c r="E371" s="330">
        <v>7.5999999999999998E-2</v>
      </c>
    </row>
    <row r="372" spans="2:5" x14ac:dyDescent="0.3">
      <c r="B372" t="s">
        <v>683</v>
      </c>
      <c r="C372" s="315">
        <v>1349219</v>
      </c>
      <c r="D372" s="329">
        <v>114123600</v>
      </c>
      <c r="E372" s="330">
        <v>9.6000000000000002E-2</v>
      </c>
    </row>
    <row r="373" spans="2:5" x14ac:dyDescent="0.3">
      <c r="B373" t="s">
        <v>684</v>
      </c>
      <c r="C373" s="315">
        <v>1836022.6666666667</v>
      </c>
      <c r="D373" s="329">
        <v>37401000</v>
      </c>
      <c r="E373" s="330">
        <v>2.4E-2</v>
      </c>
    </row>
    <row r="374" spans="2:5" x14ac:dyDescent="0.3">
      <c r="B374" t="s">
        <v>685</v>
      </c>
      <c r="C374" s="315">
        <v>508667.33333333331</v>
      </c>
      <c r="D374" s="329">
        <v>10749635</v>
      </c>
      <c r="E374" s="330">
        <v>2.1999999999999999E-2</v>
      </c>
    </row>
    <row r="375" spans="2:5" x14ac:dyDescent="0.3">
      <c r="B375" t="s">
        <v>686</v>
      </c>
      <c r="C375" s="315">
        <v>154381.33333333334</v>
      </c>
      <c r="D375" s="329">
        <v>3203295</v>
      </c>
      <c r="E375" s="330">
        <v>8.0000000000000002E-3</v>
      </c>
    </row>
    <row r="376" spans="2:5" x14ac:dyDescent="0.3">
      <c r="B376" t="s">
        <v>687</v>
      </c>
      <c r="C376" s="315">
        <v>351849</v>
      </c>
      <c r="D376" s="329">
        <v>3173024</v>
      </c>
      <c r="E376" s="330">
        <v>2E-3</v>
      </c>
    </row>
    <row r="377" spans="2:5" x14ac:dyDescent="0.3">
      <c r="B377" t="s">
        <v>688</v>
      </c>
      <c r="C377" s="315">
        <v>876681.33333333337</v>
      </c>
      <c r="D377" s="329">
        <v>19036031</v>
      </c>
      <c r="E377" s="330">
        <v>4.2000000000000003E-2</v>
      </c>
    </row>
    <row r="378" spans="2:5" x14ac:dyDescent="0.3">
      <c r="B378" t="s">
        <v>689</v>
      </c>
      <c r="C378" s="315">
        <v>6733989</v>
      </c>
      <c r="D378" s="329">
        <v>146028325</v>
      </c>
      <c r="E378" s="330">
        <v>4.7E-2</v>
      </c>
    </row>
    <row r="379" spans="2:5" x14ac:dyDescent="0.3">
      <c r="B379" t="s">
        <v>690</v>
      </c>
      <c r="C379" s="315">
        <v>52521.333333333336</v>
      </c>
      <c r="D379" s="329">
        <v>14104969</v>
      </c>
      <c r="E379" s="330">
        <v>0.309</v>
      </c>
    </row>
    <row r="380" spans="2:5" x14ac:dyDescent="0.3">
      <c r="B380" t="s">
        <v>691</v>
      </c>
      <c r="C380" s="315">
        <v>1627.3333333333333</v>
      </c>
      <c r="D380" s="329">
        <v>51320</v>
      </c>
      <c r="E380" s="330">
        <v>1.0999999999999999E-2</v>
      </c>
    </row>
    <row r="381" spans="2:5" x14ac:dyDescent="0.3">
      <c r="B381" t="s">
        <v>692</v>
      </c>
      <c r="C381" s="315">
        <v>4850</v>
      </c>
      <c r="D381" s="329">
        <v>184100</v>
      </c>
      <c r="E381" s="330">
        <v>2.9000000000000001E-2</v>
      </c>
    </row>
    <row r="382" spans="2:5" x14ac:dyDescent="0.3">
      <c r="B382" t="s">
        <v>693</v>
      </c>
      <c r="C382" s="315">
        <v>2130.6666666666665</v>
      </c>
      <c r="D382" s="329">
        <v>110872</v>
      </c>
      <c r="E382" s="330">
        <v>7.0999999999999994E-2</v>
      </c>
    </row>
    <row r="383" spans="2:5" x14ac:dyDescent="0.3">
      <c r="B383" t="s">
        <v>694</v>
      </c>
      <c r="C383" s="315">
        <v>1609</v>
      </c>
      <c r="D383" s="329">
        <v>205557</v>
      </c>
      <c r="E383" s="330">
        <v>0.104</v>
      </c>
    </row>
    <row r="384" spans="2:5" x14ac:dyDescent="0.3">
      <c r="B384" t="s">
        <v>695</v>
      </c>
      <c r="C384" s="315">
        <v>2602.3333333333335</v>
      </c>
      <c r="D384" s="329">
        <v>34132</v>
      </c>
      <c r="E384" s="330">
        <v>1E-3</v>
      </c>
    </row>
    <row r="385" spans="2:5" x14ac:dyDescent="0.3">
      <c r="B385" t="s">
        <v>696</v>
      </c>
      <c r="C385" s="315">
        <v>1437.3333333333333</v>
      </c>
      <c r="D385" s="329">
        <v>209607</v>
      </c>
      <c r="E385" s="330">
        <v>0.11799999999999999</v>
      </c>
    </row>
    <row r="386" spans="2:5" x14ac:dyDescent="0.3">
      <c r="B386" t="s">
        <v>697</v>
      </c>
      <c r="C386" s="315">
        <v>2319174.6666666665</v>
      </c>
      <c r="D386" s="329">
        <v>35300280</v>
      </c>
      <c r="E386" s="330">
        <v>2.5999999999999999E-2</v>
      </c>
    </row>
    <row r="387" spans="2:5" x14ac:dyDescent="0.3">
      <c r="B387" t="s">
        <v>698</v>
      </c>
      <c r="C387" s="315">
        <v>94388.666666666672</v>
      </c>
      <c r="D387" s="329">
        <v>18593258</v>
      </c>
      <c r="E387" s="330">
        <v>0.16900000000000001</v>
      </c>
    </row>
    <row r="388" spans="2:5" x14ac:dyDescent="0.3">
      <c r="B388" t="s">
        <v>699</v>
      </c>
      <c r="C388" s="315">
        <v>201076.66666666666</v>
      </c>
      <c r="D388" s="329">
        <v>6567783</v>
      </c>
      <c r="E388" s="330">
        <v>9.8000000000000004E-2</v>
      </c>
    </row>
    <row r="389" spans="2:5" x14ac:dyDescent="0.3">
      <c r="B389" t="s">
        <v>700</v>
      </c>
      <c r="C389" s="315">
        <v>3950.3333333333335</v>
      </c>
      <c r="D389" s="329">
        <v>122729</v>
      </c>
      <c r="E389" s="330">
        <v>2.5000000000000001E-2</v>
      </c>
    </row>
    <row r="390" spans="2:5" x14ac:dyDescent="0.3">
      <c r="B390" t="s">
        <v>701</v>
      </c>
      <c r="C390" s="315">
        <v>29871.666666666668</v>
      </c>
      <c r="D390" s="329">
        <v>9077691</v>
      </c>
      <c r="E390" s="330">
        <v>0.60699999999999998</v>
      </c>
    </row>
    <row r="391" spans="2:5" x14ac:dyDescent="0.3">
      <c r="B391" t="s">
        <v>702</v>
      </c>
      <c r="C391" s="315">
        <v>887546</v>
      </c>
      <c r="D391" s="329">
        <v>6036900</v>
      </c>
      <c r="E391" s="330">
        <v>0</v>
      </c>
    </row>
    <row r="392" spans="2:5" x14ac:dyDescent="0.3">
      <c r="B392" t="s">
        <v>703</v>
      </c>
      <c r="C392" s="315">
        <v>2122</v>
      </c>
      <c r="D392" s="329">
        <v>41349</v>
      </c>
      <c r="E392" s="330">
        <v>4.0000000000000001E-3</v>
      </c>
    </row>
    <row r="393" spans="2:5" x14ac:dyDescent="0.3">
      <c r="B393" t="s">
        <v>704</v>
      </c>
      <c r="C393" s="315">
        <v>243866.66666666666</v>
      </c>
      <c r="D393" s="329">
        <v>5413813</v>
      </c>
      <c r="E393" s="330">
        <v>3.7999999999999999E-2</v>
      </c>
    </row>
    <row r="394" spans="2:5" x14ac:dyDescent="0.3">
      <c r="B394" t="s">
        <v>705</v>
      </c>
      <c r="C394" s="315">
        <v>115591</v>
      </c>
      <c r="D394" s="329">
        <v>2130638</v>
      </c>
      <c r="E394" s="330">
        <v>1.7999999999999999E-2</v>
      </c>
    </row>
    <row r="395" spans="2:5" x14ac:dyDescent="0.3">
      <c r="B395" t="s">
        <v>706</v>
      </c>
      <c r="C395" s="315">
        <v>2196</v>
      </c>
      <c r="D395" s="329">
        <v>750325</v>
      </c>
      <c r="E395" s="330">
        <v>0.34300000000000003</v>
      </c>
    </row>
    <row r="396" spans="2:5" x14ac:dyDescent="0.3">
      <c r="B396" t="s">
        <v>707</v>
      </c>
      <c r="C396" s="315">
        <v>29898.333333333332</v>
      </c>
      <c r="D396" s="329">
        <v>19655000</v>
      </c>
      <c r="E396" s="330">
        <v>0.60199999999999998</v>
      </c>
    </row>
    <row r="397" spans="2:5" x14ac:dyDescent="0.3">
      <c r="B397" t="s">
        <v>708</v>
      </c>
      <c r="C397" s="315">
        <v>961808.33333333337</v>
      </c>
      <c r="D397" s="329">
        <v>63100945</v>
      </c>
      <c r="E397" s="330">
        <v>2.8000000000000001E-2</v>
      </c>
    </row>
    <row r="398" spans="2:5" x14ac:dyDescent="0.3">
      <c r="B398" t="s">
        <v>709</v>
      </c>
      <c r="C398" s="315">
        <v>2890552</v>
      </c>
      <c r="D398" s="329">
        <v>51159889</v>
      </c>
      <c r="E398" s="330">
        <v>2.1999999999999999E-2</v>
      </c>
    </row>
    <row r="399" spans="2:5" x14ac:dyDescent="0.3">
      <c r="B399" t="s">
        <v>710</v>
      </c>
      <c r="C399" s="315">
        <v>9069</v>
      </c>
      <c r="D399" s="329">
        <v>15786898</v>
      </c>
      <c r="E399" s="331" t="s">
        <v>678</v>
      </c>
    </row>
    <row r="400" spans="2:5" x14ac:dyDescent="0.3">
      <c r="B400" t="s">
        <v>711</v>
      </c>
      <c r="C400" s="315">
        <v>2650451.6666666665</v>
      </c>
      <c r="D400" s="329">
        <v>49315949</v>
      </c>
      <c r="E400" s="330">
        <v>2.5999999999999999E-2</v>
      </c>
    </row>
    <row r="401" spans="2:5" x14ac:dyDescent="0.3">
      <c r="B401" t="s">
        <v>712</v>
      </c>
      <c r="C401" s="315">
        <v>328871.66666666669</v>
      </c>
      <c r="D401" s="329">
        <v>21763170</v>
      </c>
      <c r="E401" s="330">
        <v>7.8E-2</v>
      </c>
    </row>
    <row r="402" spans="2:5" x14ac:dyDescent="0.3">
      <c r="B402" t="s">
        <v>713</v>
      </c>
      <c r="C402" s="315">
        <v>106506</v>
      </c>
      <c r="D402" s="329">
        <v>51662000</v>
      </c>
      <c r="E402" s="330">
        <v>0.39600000000000002</v>
      </c>
    </row>
    <row r="403" spans="2:5" x14ac:dyDescent="0.3">
      <c r="B403" t="s">
        <v>714</v>
      </c>
      <c r="C403" s="315">
        <v>13686.333333333334</v>
      </c>
      <c r="D403" s="329">
        <v>616500</v>
      </c>
      <c r="E403" s="330">
        <v>0.11600000000000001</v>
      </c>
    </row>
    <row r="404" spans="2:5" x14ac:dyDescent="0.3">
      <c r="B404" t="s">
        <v>715</v>
      </c>
      <c r="C404" s="315">
        <v>739693</v>
      </c>
      <c r="D404" s="329">
        <v>10596652</v>
      </c>
      <c r="E404" s="330">
        <v>1.6E-2</v>
      </c>
    </row>
    <row r="405" spans="2:5" x14ac:dyDescent="0.3">
      <c r="B405" t="s">
        <v>716</v>
      </c>
      <c r="C405" s="315">
        <v>823228.66666666663</v>
      </c>
      <c r="D405" s="329">
        <v>9082848</v>
      </c>
      <c r="E405" s="330">
        <v>7.0000000000000001E-3</v>
      </c>
    </row>
    <row r="406" spans="2:5" x14ac:dyDescent="0.3">
      <c r="B406" t="s">
        <v>717</v>
      </c>
      <c r="C406" s="315">
        <v>114984.66666666667</v>
      </c>
      <c r="D406" s="329">
        <v>25620000</v>
      </c>
      <c r="E406" s="330">
        <v>0.2</v>
      </c>
    </row>
    <row r="407" spans="2:5" x14ac:dyDescent="0.3">
      <c r="B407" t="s">
        <v>718</v>
      </c>
      <c r="C407" s="315">
        <v>1854419.5</v>
      </c>
      <c r="D407" s="329">
        <v>23337936</v>
      </c>
      <c r="E407" s="330">
        <v>1.7999999999999999E-2</v>
      </c>
    </row>
    <row r="408" spans="2:5" x14ac:dyDescent="0.3">
      <c r="B408" t="s">
        <v>719</v>
      </c>
      <c r="C408" s="315">
        <v>56760</v>
      </c>
      <c r="D408" s="329">
        <v>10499000</v>
      </c>
      <c r="E408" s="330">
        <v>0.28599999999999998</v>
      </c>
    </row>
    <row r="409" spans="2:5" x14ac:dyDescent="0.3">
      <c r="B409" t="s">
        <v>720</v>
      </c>
      <c r="C409" s="315">
        <v>273574.66666666669</v>
      </c>
      <c r="D409" s="329">
        <v>68153004</v>
      </c>
      <c r="E409" s="330">
        <v>0.23400000000000001</v>
      </c>
    </row>
    <row r="410" spans="2:5" x14ac:dyDescent="0.3">
      <c r="B410" t="s">
        <v>721</v>
      </c>
      <c r="C410" s="315">
        <v>1726683</v>
      </c>
      <c r="D410" s="329">
        <v>65859640</v>
      </c>
      <c r="E410" s="330">
        <v>8.2000000000000003E-2</v>
      </c>
    </row>
    <row r="411" spans="2:5" x14ac:dyDescent="0.3">
      <c r="B411" t="s">
        <v>722</v>
      </c>
      <c r="C411" s="315">
        <v>6500.333333333333</v>
      </c>
      <c r="D411" s="329">
        <v>1391221</v>
      </c>
      <c r="E411" s="330">
        <v>9.0999999999999998E-2</v>
      </c>
    </row>
    <row r="412" spans="2:5" x14ac:dyDescent="0.3">
      <c r="B412" t="s">
        <v>723</v>
      </c>
      <c r="C412" s="315">
        <v>30327.666666666668</v>
      </c>
      <c r="D412" s="329">
        <v>8095498</v>
      </c>
      <c r="E412" s="330">
        <v>0.28799999999999998</v>
      </c>
    </row>
    <row r="413" spans="2:5" x14ac:dyDescent="0.3">
      <c r="B413" t="s">
        <v>724</v>
      </c>
      <c r="C413" s="315">
        <v>788</v>
      </c>
      <c r="D413" s="329">
        <v>100179</v>
      </c>
      <c r="E413" s="330">
        <v>0.19900000000000001</v>
      </c>
    </row>
    <row r="414" spans="2:5" x14ac:dyDescent="0.3">
      <c r="B414" t="s">
        <v>725</v>
      </c>
      <c r="C414" s="315">
        <v>48111</v>
      </c>
      <c r="D414" s="329">
        <v>1368333</v>
      </c>
      <c r="E414" s="330">
        <v>4.0000000000000001E-3</v>
      </c>
    </row>
    <row r="415" spans="2:5" x14ac:dyDescent="0.3">
      <c r="B415" t="s">
        <v>726</v>
      </c>
      <c r="C415" s="315">
        <v>172410.33333333334</v>
      </c>
      <c r="D415" s="329">
        <v>11972169</v>
      </c>
      <c r="E415" s="330">
        <v>0.10100000000000001</v>
      </c>
    </row>
    <row r="416" spans="2:5" x14ac:dyDescent="0.3">
      <c r="B416" t="s">
        <v>727</v>
      </c>
      <c r="C416" s="315">
        <v>3475628.6666666665</v>
      </c>
      <c r="D416" s="329">
        <v>85664944</v>
      </c>
      <c r="E416" s="330">
        <v>6.8000000000000005E-2</v>
      </c>
    </row>
    <row r="417" spans="2:5" x14ac:dyDescent="0.3">
      <c r="B417" t="s">
        <v>728</v>
      </c>
      <c r="C417" s="315">
        <v>157869</v>
      </c>
      <c r="D417" s="329">
        <v>7057841</v>
      </c>
      <c r="E417" s="330">
        <v>7.4999999999999997E-2</v>
      </c>
    </row>
    <row r="418" spans="2:5" x14ac:dyDescent="0.3">
      <c r="B418" t="s">
        <v>729</v>
      </c>
      <c r="C418" s="315">
        <v>1660</v>
      </c>
      <c r="D418" s="329">
        <v>50894</v>
      </c>
      <c r="E418" s="330">
        <v>5.0000000000000001E-3</v>
      </c>
    </row>
    <row r="419" spans="2:5" x14ac:dyDescent="0.3">
      <c r="B419" t="s">
        <v>730</v>
      </c>
      <c r="C419" s="315">
        <v>62</v>
      </c>
      <c r="D419" s="329">
        <v>10643</v>
      </c>
      <c r="E419" s="330">
        <v>0.245</v>
      </c>
    </row>
    <row r="420" spans="2:5" x14ac:dyDescent="0.3">
      <c r="B420" t="s">
        <v>731</v>
      </c>
      <c r="C420" s="315">
        <v>5074.5</v>
      </c>
      <c r="D420" s="329">
        <v>87146</v>
      </c>
      <c r="E420" s="331" t="s">
        <v>678</v>
      </c>
    </row>
    <row r="421" spans="2:5" x14ac:dyDescent="0.3">
      <c r="B421" t="s">
        <v>732</v>
      </c>
      <c r="C421" s="315">
        <v>160586.33333333334</v>
      </c>
      <c r="D421" s="329">
        <v>45905417</v>
      </c>
      <c r="E421" s="330">
        <v>0.28199999999999997</v>
      </c>
    </row>
    <row r="422" spans="2:5" x14ac:dyDescent="0.3">
      <c r="B422" t="s">
        <v>733</v>
      </c>
      <c r="C422" s="315">
        <v>641390</v>
      </c>
      <c r="D422" s="329">
        <v>32862000</v>
      </c>
      <c r="E422" s="330">
        <v>0.122</v>
      </c>
    </row>
    <row r="423" spans="2:5" x14ac:dyDescent="0.3">
      <c r="B423" t="s">
        <v>734</v>
      </c>
      <c r="C423" s="315">
        <v>833059.33333333337</v>
      </c>
      <c r="D423" s="329">
        <v>10678556</v>
      </c>
      <c r="E423" s="330">
        <v>8.9999999999999993E-3</v>
      </c>
    </row>
    <row r="424" spans="2:5" x14ac:dyDescent="0.3">
      <c r="B424" t="s">
        <v>735</v>
      </c>
      <c r="C424" s="315">
        <v>4093449</v>
      </c>
      <c r="D424" s="329">
        <v>69281437</v>
      </c>
      <c r="E424" s="330">
        <v>7.0000000000000001E-3</v>
      </c>
    </row>
    <row r="425" spans="2:5" x14ac:dyDescent="0.3">
      <c r="B425" t="s">
        <v>736</v>
      </c>
      <c r="C425" s="315">
        <v>28456035.666666668</v>
      </c>
      <c r="D425" s="329">
        <v>340110988</v>
      </c>
      <c r="E425" s="330">
        <v>8.9999999999999993E-3</v>
      </c>
    </row>
    <row r="426" spans="2:5" x14ac:dyDescent="0.3">
      <c r="B426" t="s">
        <v>737</v>
      </c>
      <c r="C426" s="315">
        <v>120681</v>
      </c>
      <c r="D426" s="329">
        <v>3499451</v>
      </c>
      <c r="E426" s="330">
        <v>6.2E-2</v>
      </c>
    </row>
    <row r="427" spans="2:5" x14ac:dyDescent="0.3">
      <c r="B427" t="s">
        <v>738</v>
      </c>
      <c r="C427" s="315">
        <v>427253</v>
      </c>
      <c r="D427" s="329">
        <v>37859698</v>
      </c>
      <c r="E427" s="330">
        <v>0.17899999999999999</v>
      </c>
    </row>
    <row r="428" spans="2:5" x14ac:dyDescent="0.3">
      <c r="B428" t="s">
        <v>739</v>
      </c>
      <c r="C428" s="315">
        <v>1095.3333333333333</v>
      </c>
      <c r="D428" s="329">
        <v>321409</v>
      </c>
      <c r="E428" s="330">
        <v>0.27300000000000002</v>
      </c>
    </row>
    <row r="429" spans="2:5" x14ac:dyDescent="0.3">
      <c r="B429" t="s">
        <v>740</v>
      </c>
      <c r="C429" s="315">
        <v>167463.5</v>
      </c>
      <c r="D429" s="329">
        <v>28517000</v>
      </c>
      <c r="E429" s="330">
        <v>4.7E-2</v>
      </c>
    </row>
    <row r="430" spans="2:5" x14ac:dyDescent="0.3">
      <c r="B430" t="s">
        <v>741</v>
      </c>
      <c r="C430" s="315">
        <v>1632312.3333333333</v>
      </c>
      <c r="D430" s="329">
        <v>101343800</v>
      </c>
      <c r="E430" s="330">
        <v>0.153</v>
      </c>
    </row>
    <row r="431" spans="2:5" x14ac:dyDescent="0.3">
      <c r="B431" t="s">
        <v>742</v>
      </c>
      <c r="C431" s="315">
        <v>192489764.33333334</v>
      </c>
      <c r="D431" s="329">
        <v>8232000000</v>
      </c>
      <c r="E431" s="330">
        <v>6.4000000000000001E-2</v>
      </c>
    </row>
    <row r="432" spans="2:5" x14ac:dyDescent="0.3">
      <c r="B432" t="s">
        <v>743</v>
      </c>
      <c r="C432" s="315">
        <v>44339.5</v>
      </c>
      <c r="D432" s="329">
        <v>32684503</v>
      </c>
      <c r="E432" s="330">
        <v>0.20300000000000001</v>
      </c>
    </row>
    <row r="433" spans="2:5" x14ac:dyDescent="0.3">
      <c r="B433" t="s">
        <v>744</v>
      </c>
      <c r="C433" s="315">
        <v>89131.666666666672</v>
      </c>
      <c r="D433" s="329">
        <v>19693423</v>
      </c>
      <c r="E433" s="330">
        <v>7.4999999999999997E-2</v>
      </c>
    </row>
    <row r="434" spans="2:5" x14ac:dyDescent="0.3">
      <c r="B434" s="304" t="s">
        <v>745</v>
      </c>
      <c r="C434" s="316">
        <v>72165.666666666672</v>
      </c>
      <c r="D434" s="332">
        <v>17073087</v>
      </c>
      <c r="E434" s="333">
        <v>0.12</v>
      </c>
    </row>
  </sheetData>
  <sortState xmlns:xlrd2="http://schemas.microsoft.com/office/spreadsheetml/2017/richdata2" ref="J8:K218">
    <sortCondition ref="J8:J218"/>
  </sortState>
  <mergeCells count="1">
    <mergeCell ref="D224:E224"/>
  </mergeCells>
  <hyperlinks>
    <hyperlink ref="O5" r:id="rId1" xr:uid="{9CFA84DF-4C4C-4B1C-A865-C02C7A9DEF34}"/>
    <hyperlink ref="J5" r:id="rId2" xr:uid="{820241B5-9528-4737-9761-CC7B2CE87E6A}"/>
    <hyperlink ref="B5" r:id="rId3" xr:uid="{BC819B73-AC8F-4E36-A49D-C6D571FB5C3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7F28D-1351-4562-BA29-3FAB284AE278}">
  <sheetPr codeName="Sheet12"/>
  <dimension ref="B1:R173"/>
  <sheetViews>
    <sheetView showGridLines="0" zoomScale="70" zoomScaleNormal="70" workbookViewId="0">
      <pane xSplit="1" ySplit="5" topLeftCell="C145" activePane="bottomRight" state="frozen"/>
      <selection pane="topRight"/>
      <selection pane="bottomLeft"/>
      <selection pane="bottomRight" activeCell="C167" sqref="C167"/>
    </sheetView>
  </sheetViews>
  <sheetFormatPr defaultColWidth="9.109375" defaultRowHeight="13.2" x14ac:dyDescent="0.25"/>
  <cols>
    <col min="1" max="1" width="2.33203125" style="1" customWidth="1"/>
    <col min="2" max="2" width="84.44140625" style="1" bestFit="1" customWidth="1"/>
    <col min="3" max="3" width="16.33203125" style="1" bestFit="1" customWidth="1"/>
    <col min="4" max="4" width="14.5546875" style="1" bestFit="1" customWidth="1"/>
    <col min="5" max="5" width="18.109375" style="1" bestFit="1" customWidth="1"/>
    <col min="6" max="7" width="15.33203125" style="1" bestFit="1" customWidth="1"/>
    <col min="8" max="8" width="18.88671875" style="1" bestFit="1" customWidth="1"/>
    <col min="9" max="9" width="12.6640625" style="1" customWidth="1"/>
    <col min="10" max="10" width="9.44140625" style="1" bestFit="1" customWidth="1"/>
    <col min="11" max="11" width="14.6640625" style="1" customWidth="1"/>
    <col min="12" max="12" width="13.109375" style="1" customWidth="1"/>
    <col min="13" max="13" width="11.44140625" style="1" bestFit="1" customWidth="1"/>
    <col min="14" max="14" width="11.44140625" style="1" customWidth="1"/>
    <col min="15" max="15" width="14.6640625" style="1" bestFit="1" customWidth="1"/>
    <col min="16" max="16" width="9.6640625" style="1" bestFit="1" customWidth="1"/>
    <col min="17" max="16384" width="9.109375" style="1"/>
  </cols>
  <sheetData>
    <row r="1" spans="2:16" ht="17.399999999999999" x14ac:dyDescent="0.3">
      <c r="B1" s="218" t="s">
        <v>767</v>
      </c>
      <c r="O1" s="219"/>
    </row>
    <row r="2" spans="2:16" x14ac:dyDescent="0.25">
      <c r="B2" s="1" t="s">
        <v>768</v>
      </c>
    </row>
    <row r="4" spans="2:16" x14ac:dyDescent="0.25">
      <c r="B4" s="158"/>
      <c r="I4" s="474" t="s">
        <v>769</v>
      </c>
      <c r="J4" s="474"/>
      <c r="K4" s="474"/>
      <c r="L4" s="475"/>
      <c r="M4" s="476" t="s">
        <v>770</v>
      </c>
      <c r="N4" s="476"/>
      <c r="O4" s="476"/>
      <c r="P4" s="477"/>
    </row>
    <row r="5" spans="2:16" x14ac:dyDescent="0.25">
      <c r="B5" s="220" t="s">
        <v>771</v>
      </c>
      <c r="C5" s="190" t="s">
        <v>772</v>
      </c>
      <c r="D5" s="190" t="s">
        <v>773</v>
      </c>
      <c r="E5" s="190" t="s">
        <v>1140</v>
      </c>
      <c r="F5" s="190" t="s">
        <v>774</v>
      </c>
      <c r="G5" s="190" t="s">
        <v>775</v>
      </c>
      <c r="H5" s="221" t="s">
        <v>1139</v>
      </c>
      <c r="I5" s="60" t="s">
        <v>1137</v>
      </c>
      <c r="J5" s="60" t="s">
        <v>1115</v>
      </c>
      <c r="K5" s="60" t="s">
        <v>1138</v>
      </c>
      <c r="L5" s="220" t="s">
        <v>776</v>
      </c>
      <c r="M5" s="60" t="s">
        <v>1137</v>
      </c>
      <c r="N5" s="60" t="s">
        <v>1115</v>
      </c>
      <c r="O5" s="60" t="s">
        <v>1138</v>
      </c>
      <c r="P5" s="220" t="s">
        <v>777</v>
      </c>
    </row>
    <row r="6" spans="2:16" x14ac:dyDescent="0.25">
      <c r="B6" s="222" t="s">
        <v>358</v>
      </c>
      <c r="C6" s="77">
        <v>90</v>
      </c>
      <c r="D6" s="77">
        <v>4</v>
      </c>
      <c r="E6" s="77">
        <v>44</v>
      </c>
      <c r="F6" s="48">
        <v>0.60749519343472957</v>
      </c>
      <c r="G6" s="48">
        <v>4.6156268209581475</v>
      </c>
      <c r="H6" s="50">
        <v>1.8452632248779479</v>
      </c>
      <c r="I6" s="223">
        <f>C6</f>
        <v>90</v>
      </c>
      <c r="J6" s="223">
        <f>D6</f>
        <v>4</v>
      </c>
      <c r="K6" s="223">
        <f t="shared" ref="K6:K69" si="0">E6</f>
        <v>44</v>
      </c>
      <c r="L6" s="224">
        <f t="shared" ref="L6:L69" si="1">AVERAGE(C6:E6)</f>
        <v>46</v>
      </c>
      <c r="M6" s="225">
        <f>F6</f>
        <v>0.60749519343472957</v>
      </c>
      <c r="N6" s="225">
        <f>G6</f>
        <v>4.6156268209581475</v>
      </c>
      <c r="O6" s="225">
        <f t="shared" ref="O6:O69" si="2">H6</f>
        <v>1.8452632248779479</v>
      </c>
      <c r="P6" s="226">
        <f t="shared" ref="P6:P69" si="3">SUM(F6:H6)</f>
        <v>7.0683852392708246</v>
      </c>
    </row>
    <row r="7" spans="2:16" x14ac:dyDescent="0.25">
      <c r="B7" s="158" t="s">
        <v>361</v>
      </c>
      <c r="C7" s="19">
        <v>15</v>
      </c>
      <c r="D7" s="19">
        <v>3.5</v>
      </c>
      <c r="E7" s="19">
        <v>18</v>
      </c>
      <c r="F7" s="52">
        <v>0.30374759671736479</v>
      </c>
      <c r="G7" s="52">
        <v>4.6156268209581475</v>
      </c>
      <c r="H7" s="54">
        <v>1.165170103150134</v>
      </c>
      <c r="I7" s="227">
        <f t="shared" ref="I7:I69" si="4">SUM(C7,D7)</f>
        <v>18.5</v>
      </c>
      <c r="J7" s="227">
        <f t="shared" ref="J7:J70" si="5">D7</f>
        <v>3.5</v>
      </c>
      <c r="K7" s="227">
        <f t="shared" si="0"/>
        <v>18</v>
      </c>
      <c r="L7" s="228">
        <f t="shared" si="1"/>
        <v>12.166666666666666</v>
      </c>
      <c r="M7" s="229">
        <f t="shared" ref="M7:M70" si="6">F7</f>
        <v>0.30374759671736479</v>
      </c>
      <c r="N7" s="229">
        <f t="shared" ref="N7:N70" si="7">G7</f>
        <v>4.6156268209581475</v>
      </c>
      <c r="O7" s="229">
        <f t="shared" si="2"/>
        <v>1.165170103150134</v>
      </c>
      <c r="P7" s="230">
        <f t="shared" si="3"/>
        <v>6.0845445208256468</v>
      </c>
    </row>
    <row r="8" spans="2:16" x14ac:dyDescent="0.25">
      <c r="B8" s="231" t="s">
        <v>364</v>
      </c>
      <c r="C8" s="19">
        <v>6</v>
      </c>
      <c r="D8" s="19">
        <v>4</v>
      </c>
      <c r="E8" s="19">
        <v>42</v>
      </c>
      <c r="F8" s="52">
        <v>0.30374759671736479</v>
      </c>
      <c r="G8" s="52">
        <v>4.6156268209581475</v>
      </c>
      <c r="H8" s="54">
        <v>1.4304356866208248</v>
      </c>
      <c r="I8" s="227">
        <f t="shared" si="4"/>
        <v>10</v>
      </c>
      <c r="J8" s="227">
        <f t="shared" si="5"/>
        <v>4</v>
      </c>
      <c r="K8" s="227">
        <f t="shared" si="0"/>
        <v>42</v>
      </c>
      <c r="L8" s="228">
        <f t="shared" si="1"/>
        <v>17.333333333333332</v>
      </c>
      <c r="M8" s="229">
        <f t="shared" si="6"/>
        <v>0.30374759671736479</v>
      </c>
      <c r="N8" s="229">
        <f t="shared" si="7"/>
        <v>4.6156268209581475</v>
      </c>
      <c r="O8" s="229">
        <f t="shared" si="2"/>
        <v>1.4304356866208248</v>
      </c>
      <c r="P8" s="230">
        <f t="shared" si="3"/>
        <v>6.3498101042963366</v>
      </c>
    </row>
    <row r="9" spans="2:16" x14ac:dyDescent="0.25">
      <c r="B9" s="158" t="s">
        <v>242</v>
      </c>
      <c r="C9" s="19">
        <v>21</v>
      </c>
      <c r="D9" s="19">
        <v>11.5</v>
      </c>
      <c r="E9" s="19">
        <v>14</v>
      </c>
      <c r="F9" s="52">
        <v>0.30374759671736479</v>
      </c>
      <c r="G9" s="52">
        <v>4.6156268209581475</v>
      </c>
      <c r="H9" s="54">
        <v>1.165170103150134</v>
      </c>
      <c r="I9" s="227">
        <f t="shared" si="4"/>
        <v>32.5</v>
      </c>
      <c r="J9" s="227">
        <f t="shared" si="5"/>
        <v>11.5</v>
      </c>
      <c r="K9" s="227">
        <f t="shared" si="0"/>
        <v>14</v>
      </c>
      <c r="L9" s="228">
        <f t="shared" si="1"/>
        <v>15.5</v>
      </c>
      <c r="M9" s="229">
        <f t="shared" si="6"/>
        <v>0.30374759671736479</v>
      </c>
      <c r="N9" s="229">
        <f t="shared" si="7"/>
        <v>4.6156268209581475</v>
      </c>
      <c r="O9" s="229">
        <f t="shared" si="2"/>
        <v>1.165170103150134</v>
      </c>
      <c r="P9" s="230">
        <f t="shared" si="3"/>
        <v>6.0845445208256468</v>
      </c>
    </row>
    <row r="10" spans="2:16" x14ac:dyDescent="0.25">
      <c r="B10" s="158" t="s">
        <v>366</v>
      </c>
      <c r="C10" s="232">
        <v>15</v>
      </c>
      <c r="D10" s="232">
        <v>6</v>
      </c>
      <c r="E10" s="232">
        <v>51</v>
      </c>
      <c r="F10" s="229">
        <v>0.30374759671736479</v>
      </c>
      <c r="G10" s="229">
        <v>4.6156268209581475</v>
      </c>
      <c r="H10" s="233">
        <v>2.0650746228295773</v>
      </c>
      <c r="I10" s="227">
        <f t="shared" si="4"/>
        <v>21</v>
      </c>
      <c r="J10" s="227">
        <f t="shared" si="5"/>
        <v>6</v>
      </c>
      <c r="K10" s="227">
        <f t="shared" si="0"/>
        <v>51</v>
      </c>
      <c r="L10" s="228">
        <f t="shared" si="1"/>
        <v>24</v>
      </c>
      <c r="M10" s="229">
        <f t="shared" si="6"/>
        <v>0.30374759671736479</v>
      </c>
      <c r="N10" s="229">
        <f t="shared" si="7"/>
        <v>4.6156268209581475</v>
      </c>
      <c r="O10" s="229">
        <f t="shared" si="2"/>
        <v>2.0650746228295773</v>
      </c>
      <c r="P10" s="230">
        <f t="shared" si="3"/>
        <v>6.9844490405050896</v>
      </c>
    </row>
    <row r="11" spans="2:16" x14ac:dyDescent="0.25">
      <c r="B11" s="231" t="s">
        <v>371</v>
      </c>
      <c r="C11" s="19">
        <v>18</v>
      </c>
      <c r="D11" s="19">
        <v>7</v>
      </c>
      <c r="E11" s="19">
        <v>41</v>
      </c>
      <c r="F11" s="52">
        <v>0.30374759671736479</v>
      </c>
      <c r="G11" s="52">
        <v>4.6156268209581475</v>
      </c>
      <c r="H11" s="54">
        <v>1.799809039358887</v>
      </c>
      <c r="I11" s="227">
        <f t="shared" si="4"/>
        <v>25</v>
      </c>
      <c r="J11" s="227">
        <f t="shared" si="5"/>
        <v>7</v>
      </c>
      <c r="K11" s="227">
        <f t="shared" si="0"/>
        <v>41</v>
      </c>
      <c r="L11" s="228">
        <f t="shared" si="1"/>
        <v>22</v>
      </c>
      <c r="M11" s="229">
        <f t="shared" si="6"/>
        <v>0.30374759671736479</v>
      </c>
      <c r="N11" s="229">
        <f t="shared" si="7"/>
        <v>4.6156268209581475</v>
      </c>
      <c r="O11" s="229">
        <f t="shared" si="2"/>
        <v>1.799809039358887</v>
      </c>
      <c r="P11" s="230">
        <f t="shared" si="3"/>
        <v>6.7191834570343989</v>
      </c>
    </row>
    <row r="12" spans="2:16" x14ac:dyDescent="0.25">
      <c r="B12" s="158" t="s">
        <v>247</v>
      </c>
      <c r="C12" s="19">
        <v>12</v>
      </c>
      <c r="D12" s="19">
        <v>3</v>
      </c>
      <c r="E12" s="19">
        <v>26</v>
      </c>
      <c r="F12" s="52">
        <v>0.30374759671736479</v>
      </c>
      <c r="G12" s="52">
        <v>4.6156268209581475</v>
      </c>
      <c r="H12" s="54">
        <v>1.5799976414072572</v>
      </c>
      <c r="I12" s="227">
        <f t="shared" si="4"/>
        <v>15</v>
      </c>
      <c r="J12" s="227">
        <f t="shared" si="5"/>
        <v>3</v>
      </c>
      <c r="K12" s="227">
        <f t="shared" si="0"/>
        <v>26</v>
      </c>
      <c r="L12" s="228">
        <f t="shared" si="1"/>
        <v>13.666666666666666</v>
      </c>
      <c r="M12" s="229">
        <f t="shared" si="6"/>
        <v>0.30374759671736479</v>
      </c>
      <c r="N12" s="229">
        <f t="shared" si="7"/>
        <v>4.6156268209581475</v>
      </c>
      <c r="O12" s="229">
        <f t="shared" si="2"/>
        <v>1.5799976414072572</v>
      </c>
      <c r="P12" s="230">
        <f t="shared" si="3"/>
        <v>6.4993720590827699</v>
      </c>
    </row>
    <row r="13" spans="2:16" x14ac:dyDescent="0.25">
      <c r="B13" s="158" t="s">
        <v>325</v>
      </c>
      <c r="C13" s="19">
        <v>21</v>
      </c>
      <c r="D13" s="19">
        <v>4.5</v>
      </c>
      <c r="E13" s="19">
        <v>16</v>
      </c>
      <c r="F13" s="52">
        <v>0.30374759671736479</v>
      </c>
      <c r="G13" s="52">
        <v>4.6156268209581475</v>
      </c>
      <c r="H13" s="54">
        <v>1.5799976414072572</v>
      </c>
      <c r="I13" s="227">
        <f t="shared" si="4"/>
        <v>25.5</v>
      </c>
      <c r="J13" s="227">
        <f t="shared" si="5"/>
        <v>4.5</v>
      </c>
      <c r="K13" s="227">
        <f t="shared" si="0"/>
        <v>16</v>
      </c>
      <c r="L13" s="228">
        <f t="shared" si="1"/>
        <v>13.833333333333334</v>
      </c>
      <c r="M13" s="229">
        <f t="shared" si="6"/>
        <v>0.30374759671736479</v>
      </c>
      <c r="N13" s="229">
        <f t="shared" si="7"/>
        <v>4.6156268209581475</v>
      </c>
      <c r="O13" s="229">
        <f t="shared" si="2"/>
        <v>1.5799976414072572</v>
      </c>
      <c r="P13" s="230">
        <f t="shared" si="3"/>
        <v>6.4993720590827699</v>
      </c>
    </row>
    <row r="14" spans="2:16" x14ac:dyDescent="0.25">
      <c r="B14" s="231" t="s">
        <v>472</v>
      </c>
      <c r="C14" s="19">
        <v>6</v>
      </c>
      <c r="D14" s="19">
        <v>6</v>
      </c>
      <c r="E14" s="19">
        <v>42</v>
      </c>
      <c r="F14" s="52">
        <v>0.30374759671736479</v>
      </c>
      <c r="G14" s="52">
        <v>5.2306150007828718</v>
      </c>
      <c r="H14" s="54">
        <v>1.5799976414072572</v>
      </c>
      <c r="I14" s="227">
        <f t="shared" si="4"/>
        <v>12</v>
      </c>
      <c r="J14" s="227">
        <f t="shared" si="5"/>
        <v>6</v>
      </c>
      <c r="K14" s="227">
        <f t="shared" si="0"/>
        <v>42</v>
      </c>
      <c r="L14" s="228">
        <f t="shared" si="1"/>
        <v>18</v>
      </c>
      <c r="M14" s="229">
        <f t="shared" si="6"/>
        <v>0.30374759671736479</v>
      </c>
      <c r="N14" s="229">
        <f t="shared" si="7"/>
        <v>5.2306150007828718</v>
      </c>
      <c r="O14" s="229">
        <f t="shared" si="2"/>
        <v>1.5799976414072572</v>
      </c>
      <c r="P14" s="230">
        <f t="shared" si="3"/>
        <v>7.1143602389074942</v>
      </c>
    </row>
    <row r="15" spans="2:16" x14ac:dyDescent="0.25">
      <c r="B15" s="158" t="s">
        <v>252</v>
      </c>
      <c r="C15" s="19">
        <v>15</v>
      </c>
      <c r="D15" s="19">
        <v>25.5</v>
      </c>
      <c r="E15" s="19">
        <v>26</v>
      </c>
      <c r="F15" s="52">
        <v>0.30374759671736479</v>
      </c>
      <c r="G15" s="52">
        <v>9.2312536419162949</v>
      </c>
      <c r="H15" s="54">
        <v>1.5799976414072572</v>
      </c>
      <c r="I15" s="227">
        <f t="shared" si="4"/>
        <v>40.5</v>
      </c>
      <c r="J15" s="227">
        <f t="shared" si="5"/>
        <v>25.5</v>
      </c>
      <c r="K15" s="227">
        <f t="shared" si="0"/>
        <v>26</v>
      </c>
      <c r="L15" s="228">
        <f t="shared" si="1"/>
        <v>22.166666666666668</v>
      </c>
      <c r="M15" s="229">
        <f t="shared" si="6"/>
        <v>0.30374759671736479</v>
      </c>
      <c r="N15" s="229">
        <f t="shared" si="7"/>
        <v>9.2312536419162949</v>
      </c>
      <c r="O15" s="229">
        <f t="shared" si="2"/>
        <v>1.5799976414072572</v>
      </c>
      <c r="P15" s="230">
        <f t="shared" si="3"/>
        <v>11.114998880040917</v>
      </c>
    </row>
    <row r="16" spans="2:16" x14ac:dyDescent="0.25">
      <c r="B16" s="158" t="s">
        <v>487</v>
      </c>
      <c r="C16" s="19">
        <v>6</v>
      </c>
      <c r="D16" s="19">
        <v>2</v>
      </c>
      <c r="E16" s="19">
        <v>12</v>
      </c>
      <c r="F16" s="52">
        <v>0.30374759671736479</v>
      </c>
      <c r="G16" s="52">
        <v>4.6156268209581475</v>
      </c>
      <c r="H16" s="54">
        <v>1.165170103150134</v>
      </c>
      <c r="I16" s="227">
        <f t="shared" si="4"/>
        <v>8</v>
      </c>
      <c r="J16" s="227">
        <f t="shared" si="5"/>
        <v>2</v>
      </c>
      <c r="K16" s="227">
        <f t="shared" si="0"/>
        <v>12</v>
      </c>
      <c r="L16" s="228">
        <f t="shared" si="1"/>
        <v>6.666666666666667</v>
      </c>
      <c r="M16" s="229">
        <f t="shared" si="6"/>
        <v>0.30374759671736479</v>
      </c>
      <c r="N16" s="229">
        <f t="shared" si="7"/>
        <v>4.6156268209581475</v>
      </c>
      <c r="O16" s="229">
        <f t="shared" si="2"/>
        <v>1.165170103150134</v>
      </c>
      <c r="P16" s="230">
        <f t="shared" si="3"/>
        <v>6.0845445208256468</v>
      </c>
    </row>
    <row r="17" spans="2:16" x14ac:dyDescent="0.25">
      <c r="B17" s="158" t="s">
        <v>513</v>
      </c>
      <c r="C17" s="19">
        <v>6</v>
      </c>
      <c r="D17" s="19">
        <v>2</v>
      </c>
      <c r="E17" s="19">
        <v>12</v>
      </c>
      <c r="F17" s="52">
        <v>0.30374759671736479</v>
      </c>
      <c r="G17" s="52">
        <v>4.6156268209581475</v>
      </c>
      <c r="H17" s="54">
        <v>1.165170103150134</v>
      </c>
      <c r="I17" s="227">
        <f t="shared" si="4"/>
        <v>8</v>
      </c>
      <c r="J17" s="227">
        <f t="shared" si="5"/>
        <v>2</v>
      </c>
      <c r="K17" s="227">
        <f t="shared" si="0"/>
        <v>12</v>
      </c>
      <c r="L17" s="228">
        <f t="shared" si="1"/>
        <v>6.666666666666667</v>
      </c>
      <c r="M17" s="229">
        <f t="shared" si="6"/>
        <v>0.30374759671736479</v>
      </c>
      <c r="N17" s="229">
        <f t="shared" si="7"/>
        <v>4.6156268209581475</v>
      </c>
      <c r="O17" s="229">
        <f t="shared" si="2"/>
        <v>1.165170103150134</v>
      </c>
      <c r="P17" s="230">
        <f t="shared" si="3"/>
        <v>6.0845445208256468</v>
      </c>
    </row>
    <row r="18" spans="2:16" x14ac:dyDescent="0.25">
      <c r="B18" s="158" t="s">
        <v>269</v>
      </c>
      <c r="C18" s="19">
        <v>12</v>
      </c>
      <c r="D18" s="19">
        <v>15</v>
      </c>
      <c r="E18" s="19">
        <v>17</v>
      </c>
      <c r="F18" s="52">
        <v>0.30374759671736479</v>
      </c>
      <c r="G18" s="52">
        <v>4.9231209108705096</v>
      </c>
      <c r="H18" s="54">
        <v>1.165170103150134</v>
      </c>
      <c r="I18" s="227">
        <f t="shared" si="4"/>
        <v>27</v>
      </c>
      <c r="J18" s="227">
        <f t="shared" si="5"/>
        <v>15</v>
      </c>
      <c r="K18" s="227">
        <f t="shared" si="0"/>
        <v>17</v>
      </c>
      <c r="L18" s="228">
        <f t="shared" si="1"/>
        <v>14.666666666666666</v>
      </c>
      <c r="M18" s="229">
        <f t="shared" si="6"/>
        <v>0.30374759671736479</v>
      </c>
      <c r="N18" s="229">
        <f t="shared" si="7"/>
        <v>4.9231209108705096</v>
      </c>
      <c r="O18" s="229">
        <f t="shared" si="2"/>
        <v>1.165170103150134</v>
      </c>
      <c r="P18" s="230">
        <f t="shared" si="3"/>
        <v>6.3920386107380089</v>
      </c>
    </row>
    <row r="19" spans="2:16" x14ac:dyDescent="0.25">
      <c r="B19" s="158" t="s">
        <v>328</v>
      </c>
      <c r="C19" s="19">
        <v>20</v>
      </c>
      <c r="D19" s="19">
        <v>23.5</v>
      </c>
      <c r="E19" s="19">
        <v>36</v>
      </c>
      <c r="F19" s="52">
        <v>0.30374759671736479</v>
      </c>
      <c r="G19" s="52">
        <v>8.9237595520039328</v>
      </c>
      <c r="H19" s="54">
        <v>1.165170103150134</v>
      </c>
      <c r="I19" s="227">
        <f t="shared" si="4"/>
        <v>43.5</v>
      </c>
      <c r="J19" s="227">
        <f t="shared" si="5"/>
        <v>23.5</v>
      </c>
      <c r="K19" s="227">
        <f t="shared" si="0"/>
        <v>36</v>
      </c>
      <c r="L19" s="228">
        <f t="shared" si="1"/>
        <v>26.5</v>
      </c>
      <c r="M19" s="229">
        <f t="shared" si="6"/>
        <v>0.30374759671736479</v>
      </c>
      <c r="N19" s="229">
        <f t="shared" si="7"/>
        <v>8.9237595520039328</v>
      </c>
      <c r="O19" s="229">
        <f t="shared" si="2"/>
        <v>1.165170103150134</v>
      </c>
      <c r="P19" s="230">
        <f t="shared" si="3"/>
        <v>10.392677251871431</v>
      </c>
    </row>
    <row r="20" spans="2:16" x14ac:dyDescent="0.25">
      <c r="B20" s="158" t="s">
        <v>332</v>
      </c>
      <c r="C20" s="19">
        <v>30</v>
      </c>
      <c r="D20" s="19">
        <v>20</v>
      </c>
      <c r="E20" s="19">
        <v>70</v>
      </c>
      <c r="F20" s="52">
        <v>0.35170774356747503</v>
      </c>
      <c r="G20" s="52">
        <v>5.2306150007828718</v>
      </c>
      <c r="H20" s="54">
        <v>2.3303402063002681</v>
      </c>
      <c r="I20" s="227">
        <f t="shared" si="4"/>
        <v>50</v>
      </c>
      <c r="J20" s="227">
        <f t="shared" si="5"/>
        <v>20</v>
      </c>
      <c r="K20" s="227">
        <f t="shared" si="0"/>
        <v>70</v>
      </c>
      <c r="L20" s="228">
        <f t="shared" si="1"/>
        <v>40</v>
      </c>
      <c r="M20" s="229">
        <f t="shared" si="6"/>
        <v>0.35170774356747503</v>
      </c>
      <c r="N20" s="229">
        <f t="shared" si="7"/>
        <v>5.2306150007828718</v>
      </c>
      <c r="O20" s="229">
        <f t="shared" si="2"/>
        <v>2.3303402063002681</v>
      </c>
      <c r="P20" s="230">
        <f t="shared" si="3"/>
        <v>7.9126629506506152</v>
      </c>
    </row>
    <row r="21" spans="2:16" x14ac:dyDescent="0.25">
      <c r="B21" s="158" t="s">
        <v>378</v>
      </c>
      <c r="C21" s="19">
        <v>15</v>
      </c>
      <c r="D21" s="19">
        <v>3.5</v>
      </c>
      <c r="E21" s="19">
        <v>38</v>
      </c>
      <c r="F21" s="52">
        <v>0.30374759671736479</v>
      </c>
      <c r="G21" s="52">
        <v>4.6156268209581475</v>
      </c>
      <c r="H21" s="54">
        <v>1.799809039358887</v>
      </c>
      <c r="I21" s="227">
        <f t="shared" si="4"/>
        <v>18.5</v>
      </c>
      <c r="J21" s="227">
        <f t="shared" si="5"/>
        <v>3.5</v>
      </c>
      <c r="K21" s="227">
        <f t="shared" si="0"/>
        <v>38</v>
      </c>
      <c r="L21" s="228">
        <f t="shared" si="1"/>
        <v>18.833333333333332</v>
      </c>
      <c r="M21" s="229">
        <f t="shared" si="6"/>
        <v>0.30374759671736479</v>
      </c>
      <c r="N21" s="229">
        <f t="shared" si="7"/>
        <v>4.6156268209581475</v>
      </c>
      <c r="O21" s="229">
        <f t="shared" si="2"/>
        <v>1.799809039358887</v>
      </c>
      <c r="P21" s="230">
        <f t="shared" si="3"/>
        <v>6.7191834570343989</v>
      </c>
    </row>
    <row r="22" spans="2:16" x14ac:dyDescent="0.25">
      <c r="B22" s="158" t="s">
        <v>381</v>
      </c>
      <c r="C22" s="19">
        <v>21</v>
      </c>
      <c r="D22" s="19">
        <v>4.5</v>
      </c>
      <c r="E22" s="19">
        <v>42</v>
      </c>
      <c r="F22" s="52">
        <v>0.30374759671736479</v>
      </c>
      <c r="G22" s="52">
        <v>4.6156268209581475</v>
      </c>
      <c r="H22" s="54">
        <v>1.5799976414072572</v>
      </c>
      <c r="I22" s="227">
        <f t="shared" si="4"/>
        <v>25.5</v>
      </c>
      <c r="J22" s="227">
        <f t="shared" si="5"/>
        <v>4.5</v>
      </c>
      <c r="K22" s="227">
        <f t="shared" si="0"/>
        <v>42</v>
      </c>
      <c r="L22" s="228">
        <f t="shared" si="1"/>
        <v>22.5</v>
      </c>
      <c r="M22" s="229">
        <f t="shared" si="6"/>
        <v>0.30374759671736479</v>
      </c>
      <c r="N22" s="229">
        <f t="shared" si="7"/>
        <v>4.6156268209581475</v>
      </c>
      <c r="O22" s="229">
        <f t="shared" si="2"/>
        <v>1.5799976414072572</v>
      </c>
      <c r="P22" s="230">
        <f t="shared" si="3"/>
        <v>6.4993720590827699</v>
      </c>
    </row>
    <row r="23" spans="2:16" x14ac:dyDescent="0.25">
      <c r="B23" s="158" t="s">
        <v>296</v>
      </c>
      <c r="C23" s="19">
        <v>30</v>
      </c>
      <c r="D23" s="19">
        <v>16</v>
      </c>
      <c r="E23" s="19">
        <v>190</v>
      </c>
      <c r="F23" s="52">
        <v>0.35170774356747503</v>
      </c>
      <c r="G23" s="52">
        <v>4.6156268209581475</v>
      </c>
      <c r="H23" s="54">
        <v>2.7451677445573912</v>
      </c>
      <c r="I23" s="227">
        <f t="shared" si="4"/>
        <v>46</v>
      </c>
      <c r="J23" s="227">
        <f t="shared" si="5"/>
        <v>16</v>
      </c>
      <c r="K23" s="227">
        <f t="shared" si="0"/>
        <v>190</v>
      </c>
      <c r="L23" s="228">
        <f t="shared" si="1"/>
        <v>78.666666666666671</v>
      </c>
      <c r="M23" s="229">
        <f t="shared" si="6"/>
        <v>0.35170774356747503</v>
      </c>
      <c r="N23" s="229">
        <f t="shared" si="7"/>
        <v>4.6156268209581475</v>
      </c>
      <c r="O23" s="229">
        <f t="shared" si="2"/>
        <v>2.7451677445573912</v>
      </c>
      <c r="P23" s="230">
        <f t="shared" si="3"/>
        <v>7.712502309083014</v>
      </c>
    </row>
    <row r="24" spans="2:16" x14ac:dyDescent="0.25">
      <c r="B24" s="158" t="s">
        <v>262</v>
      </c>
      <c r="C24" s="19">
        <v>18</v>
      </c>
      <c r="D24" s="19">
        <v>30</v>
      </c>
      <c r="E24" s="19">
        <v>20</v>
      </c>
      <c r="F24" s="52">
        <v>0.30374759671736479</v>
      </c>
      <c r="G24" s="52">
        <v>9.2312536419162949</v>
      </c>
      <c r="H24" s="54">
        <v>1.165170103150134</v>
      </c>
      <c r="I24" s="227">
        <f t="shared" si="4"/>
        <v>48</v>
      </c>
      <c r="J24" s="227">
        <f t="shared" si="5"/>
        <v>30</v>
      </c>
      <c r="K24" s="227">
        <f t="shared" si="0"/>
        <v>20</v>
      </c>
      <c r="L24" s="228">
        <f t="shared" si="1"/>
        <v>22.666666666666668</v>
      </c>
      <c r="M24" s="229">
        <f t="shared" si="6"/>
        <v>0.30374759671736479</v>
      </c>
      <c r="N24" s="229">
        <f t="shared" si="7"/>
        <v>9.2312536419162949</v>
      </c>
      <c r="O24" s="229">
        <f t="shared" si="2"/>
        <v>1.165170103150134</v>
      </c>
      <c r="P24" s="230">
        <f t="shared" si="3"/>
        <v>10.700171341783793</v>
      </c>
    </row>
    <row r="25" spans="2:16" x14ac:dyDescent="0.25">
      <c r="B25" s="158" t="s">
        <v>276</v>
      </c>
      <c r="C25" s="19">
        <v>15</v>
      </c>
      <c r="D25" s="19">
        <v>16</v>
      </c>
      <c r="E25" s="19">
        <v>23</v>
      </c>
      <c r="F25" s="52">
        <v>0.30374759671736479</v>
      </c>
      <c r="G25" s="52">
        <v>4.6156268209581475</v>
      </c>
      <c r="H25" s="54">
        <v>1.165170103150134</v>
      </c>
      <c r="I25" s="227">
        <f t="shared" si="4"/>
        <v>31</v>
      </c>
      <c r="J25" s="227">
        <f t="shared" si="5"/>
        <v>16</v>
      </c>
      <c r="K25" s="227">
        <f t="shared" si="0"/>
        <v>23</v>
      </c>
      <c r="L25" s="228">
        <f t="shared" si="1"/>
        <v>18</v>
      </c>
      <c r="M25" s="229">
        <f t="shared" si="6"/>
        <v>0.30374759671736479</v>
      </c>
      <c r="N25" s="229">
        <f t="shared" si="7"/>
        <v>4.6156268209581475</v>
      </c>
      <c r="O25" s="229">
        <f t="shared" si="2"/>
        <v>1.165170103150134</v>
      </c>
      <c r="P25" s="230">
        <f t="shared" si="3"/>
        <v>6.0845445208256468</v>
      </c>
    </row>
    <row r="26" spans="2:16" x14ac:dyDescent="0.25">
      <c r="B26" s="158" t="s">
        <v>384</v>
      </c>
      <c r="C26" s="19">
        <v>18</v>
      </c>
      <c r="D26" s="19">
        <v>7</v>
      </c>
      <c r="E26" s="19">
        <v>17</v>
      </c>
      <c r="F26" s="52">
        <v>0.30374759671736479</v>
      </c>
      <c r="G26" s="52">
        <v>4.6156268209581475</v>
      </c>
      <c r="H26" s="54">
        <v>1.165170103150134</v>
      </c>
      <c r="I26" s="227">
        <f t="shared" si="4"/>
        <v>25</v>
      </c>
      <c r="J26" s="227">
        <f t="shared" si="5"/>
        <v>7</v>
      </c>
      <c r="K26" s="227">
        <f t="shared" si="0"/>
        <v>17</v>
      </c>
      <c r="L26" s="228">
        <f t="shared" si="1"/>
        <v>14</v>
      </c>
      <c r="M26" s="229">
        <f t="shared" si="6"/>
        <v>0.30374759671736479</v>
      </c>
      <c r="N26" s="229">
        <f t="shared" si="7"/>
        <v>4.6156268209581475</v>
      </c>
      <c r="O26" s="229">
        <f t="shared" si="2"/>
        <v>1.165170103150134</v>
      </c>
      <c r="P26" s="230">
        <f t="shared" si="3"/>
        <v>6.0845445208256468</v>
      </c>
    </row>
    <row r="27" spans="2:16" x14ac:dyDescent="0.25">
      <c r="B27" s="231" t="s">
        <v>395</v>
      </c>
      <c r="C27" s="19">
        <v>12</v>
      </c>
      <c r="D27" s="19">
        <v>11</v>
      </c>
      <c r="E27" s="19">
        <v>42</v>
      </c>
      <c r="F27" s="52">
        <v>0.30374759671736479</v>
      </c>
      <c r="G27" s="52">
        <v>5.2306150007828718</v>
      </c>
      <c r="H27" s="54">
        <v>1.5799976414072572</v>
      </c>
      <c r="I27" s="227">
        <f t="shared" si="4"/>
        <v>23</v>
      </c>
      <c r="J27" s="227">
        <f t="shared" si="5"/>
        <v>11</v>
      </c>
      <c r="K27" s="227">
        <f t="shared" si="0"/>
        <v>42</v>
      </c>
      <c r="L27" s="228">
        <f t="shared" si="1"/>
        <v>21.666666666666668</v>
      </c>
      <c r="M27" s="229">
        <f t="shared" si="6"/>
        <v>0.30374759671736479</v>
      </c>
      <c r="N27" s="229">
        <f t="shared" si="7"/>
        <v>5.2306150007828718</v>
      </c>
      <c r="O27" s="229">
        <f t="shared" si="2"/>
        <v>1.5799976414072572</v>
      </c>
      <c r="P27" s="230">
        <f t="shared" si="3"/>
        <v>7.1143602389074942</v>
      </c>
    </row>
    <row r="28" spans="2:16" x14ac:dyDescent="0.25">
      <c r="B28" s="158" t="s">
        <v>386</v>
      </c>
      <c r="C28" s="19">
        <v>54</v>
      </c>
      <c r="D28" s="19">
        <v>7</v>
      </c>
      <c r="E28" s="19">
        <v>75</v>
      </c>
      <c r="F28" s="52">
        <v>0.55953504658461928</v>
      </c>
      <c r="G28" s="52">
        <v>4.6156268209581475</v>
      </c>
      <c r="H28" s="54">
        <v>2.3303402063002681</v>
      </c>
      <c r="I28" s="227">
        <f t="shared" si="4"/>
        <v>61</v>
      </c>
      <c r="J28" s="227">
        <f t="shared" si="5"/>
        <v>7</v>
      </c>
      <c r="K28" s="227">
        <f t="shared" si="0"/>
        <v>75</v>
      </c>
      <c r="L28" s="228">
        <f t="shared" si="1"/>
        <v>45.333333333333336</v>
      </c>
      <c r="M28" s="229">
        <f t="shared" si="6"/>
        <v>0.55953504658461928</v>
      </c>
      <c r="N28" s="229">
        <f t="shared" si="7"/>
        <v>4.6156268209581475</v>
      </c>
      <c r="O28" s="229">
        <f t="shared" si="2"/>
        <v>2.3303402063002681</v>
      </c>
      <c r="P28" s="230">
        <f t="shared" si="3"/>
        <v>7.5055020738430347</v>
      </c>
    </row>
    <row r="29" spans="2:16" x14ac:dyDescent="0.25">
      <c r="B29" s="231" t="s">
        <v>388</v>
      </c>
      <c r="C29" s="19">
        <v>15</v>
      </c>
      <c r="D29" s="19">
        <v>3.5</v>
      </c>
      <c r="E29" s="19">
        <v>42</v>
      </c>
      <c r="F29" s="52">
        <v>0.30374759671736479</v>
      </c>
      <c r="G29" s="52">
        <v>4.6156268209581475</v>
      </c>
      <c r="H29" s="54">
        <v>1.3849815011017639</v>
      </c>
      <c r="I29" s="227">
        <f t="shared" si="4"/>
        <v>18.5</v>
      </c>
      <c r="J29" s="227">
        <f t="shared" si="5"/>
        <v>3.5</v>
      </c>
      <c r="K29" s="227">
        <f t="shared" si="0"/>
        <v>42</v>
      </c>
      <c r="L29" s="228">
        <f t="shared" si="1"/>
        <v>20.166666666666668</v>
      </c>
      <c r="M29" s="229">
        <f t="shared" si="6"/>
        <v>0.30374759671736479</v>
      </c>
      <c r="N29" s="229">
        <f t="shared" si="7"/>
        <v>4.6156268209581475</v>
      </c>
      <c r="O29" s="229">
        <f t="shared" si="2"/>
        <v>1.3849815011017639</v>
      </c>
      <c r="P29" s="230">
        <f t="shared" si="3"/>
        <v>6.3043559187772757</v>
      </c>
    </row>
    <row r="30" spans="2:16" x14ac:dyDescent="0.25">
      <c r="B30" s="158" t="s">
        <v>390</v>
      </c>
      <c r="C30" s="19">
        <v>24</v>
      </c>
      <c r="D30" s="19">
        <v>13</v>
      </c>
      <c r="E30" s="19">
        <v>69</v>
      </c>
      <c r="F30" s="52">
        <v>0.30374759671736479</v>
      </c>
      <c r="G30" s="52">
        <v>4.6156268209581475</v>
      </c>
      <c r="H30" s="54">
        <v>1.799809039358887</v>
      </c>
      <c r="I30" s="227">
        <f t="shared" si="4"/>
        <v>37</v>
      </c>
      <c r="J30" s="227">
        <f t="shared" si="5"/>
        <v>13</v>
      </c>
      <c r="K30" s="227">
        <f t="shared" si="0"/>
        <v>69</v>
      </c>
      <c r="L30" s="228">
        <f t="shared" si="1"/>
        <v>35.333333333333336</v>
      </c>
      <c r="M30" s="229">
        <f t="shared" si="6"/>
        <v>0.30374759671736479</v>
      </c>
      <c r="N30" s="229">
        <f t="shared" si="7"/>
        <v>4.6156268209581475</v>
      </c>
      <c r="O30" s="229">
        <f t="shared" si="2"/>
        <v>1.799809039358887</v>
      </c>
      <c r="P30" s="230">
        <f t="shared" si="3"/>
        <v>6.7191834570343989</v>
      </c>
    </row>
    <row r="31" spans="2:16" x14ac:dyDescent="0.25">
      <c r="B31" s="158" t="s">
        <v>497</v>
      </c>
      <c r="C31" s="19">
        <v>25</v>
      </c>
      <c r="D31" s="19">
        <v>13.5</v>
      </c>
      <c r="E31" s="19">
        <v>174</v>
      </c>
      <c r="F31" s="52">
        <v>0.30374759671736479</v>
      </c>
      <c r="G31" s="52">
        <v>4.6156268209581475</v>
      </c>
      <c r="H31" s="54">
        <v>2.3303402063002681</v>
      </c>
      <c r="I31" s="227">
        <f t="shared" si="4"/>
        <v>38.5</v>
      </c>
      <c r="J31" s="227">
        <f t="shared" si="5"/>
        <v>13.5</v>
      </c>
      <c r="K31" s="227">
        <f t="shared" si="0"/>
        <v>174</v>
      </c>
      <c r="L31" s="228">
        <f t="shared" si="1"/>
        <v>70.833333333333329</v>
      </c>
      <c r="M31" s="229">
        <f t="shared" si="6"/>
        <v>0.30374759671736479</v>
      </c>
      <c r="N31" s="229">
        <f t="shared" si="7"/>
        <v>4.6156268209581475</v>
      </c>
      <c r="O31" s="229">
        <f t="shared" si="2"/>
        <v>2.3303402063002681</v>
      </c>
      <c r="P31" s="230">
        <f t="shared" si="3"/>
        <v>7.2497146239757804</v>
      </c>
    </row>
    <row r="32" spans="2:16" x14ac:dyDescent="0.25">
      <c r="B32" s="158" t="s">
        <v>291</v>
      </c>
      <c r="C32" s="19">
        <v>35</v>
      </c>
      <c r="D32" s="19">
        <v>53.5</v>
      </c>
      <c r="E32" s="19">
        <v>170</v>
      </c>
      <c r="F32" s="52">
        <v>0.35170774356747503</v>
      </c>
      <c r="G32" s="52">
        <v>8.9237595520039328</v>
      </c>
      <c r="H32" s="54">
        <v>2.3303402063002681</v>
      </c>
      <c r="I32" s="227">
        <f t="shared" si="4"/>
        <v>88.5</v>
      </c>
      <c r="J32" s="227">
        <f t="shared" si="5"/>
        <v>53.5</v>
      </c>
      <c r="K32" s="227">
        <f t="shared" si="0"/>
        <v>170</v>
      </c>
      <c r="L32" s="228">
        <f t="shared" si="1"/>
        <v>86.166666666666671</v>
      </c>
      <c r="M32" s="229">
        <f t="shared" si="6"/>
        <v>0.35170774356747503</v>
      </c>
      <c r="N32" s="229">
        <f t="shared" si="7"/>
        <v>8.9237595520039328</v>
      </c>
      <c r="O32" s="229">
        <f t="shared" si="2"/>
        <v>2.3303402063002681</v>
      </c>
      <c r="P32" s="230">
        <f t="shared" si="3"/>
        <v>11.605807501871677</v>
      </c>
    </row>
    <row r="33" spans="2:16" x14ac:dyDescent="0.25">
      <c r="B33" s="158" t="s">
        <v>288</v>
      </c>
      <c r="C33" s="19">
        <v>24</v>
      </c>
      <c r="D33" s="19">
        <v>13</v>
      </c>
      <c r="E33" s="19">
        <v>123</v>
      </c>
      <c r="F33" s="52">
        <v>0.30374759671736479</v>
      </c>
      <c r="G33" s="52">
        <v>4.6156268209581475</v>
      </c>
      <c r="H33" s="54">
        <v>2.3303402063002681</v>
      </c>
      <c r="I33" s="227">
        <f t="shared" si="4"/>
        <v>37</v>
      </c>
      <c r="J33" s="227">
        <f t="shared" si="5"/>
        <v>13</v>
      </c>
      <c r="K33" s="227">
        <f t="shared" si="0"/>
        <v>123</v>
      </c>
      <c r="L33" s="228">
        <f t="shared" si="1"/>
        <v>53.333333333333336</v>
      </c>
      <c r="M33" s="229">
        <f t="shared" si="6"/>
        <v>0.30374759671736479</v>
      </c>
      <c r="N33" s="229">
        <f t="shared" si="7"/>
        <v>4.6156268209581475</v>
      </c>
      <c r="O33" s="229">
        <f t="shared" si="2"/>
        <v>2.3303402063002681</v>
      </c>
      <c r="P33" s="230">
        <f t="shared" si="3"/>
        <v>7.2497146239757804</v>
      </c>
    </row>
    <row r="34" spans="2:16" x14ac:dyDescent="0.25">
      <c r="B34" s="158" t="s">
        <v>294</v>
      </c>
      <c r="C34" s="19">
        <v>90</v>
      </c>
      <c r="D34" s="19">
        <v>46</v>
      </c>
      <c r="E34" s="19">
        <v>198</v>
      </c>
      <c r="F34" s="52">
        <v>0.60749519343472957</v>
      </c>
      <c r="G34" s="52">
        <v>8.9237595520039328</v>
      </c>
      <c r="H34" s="54">
        <v>2.1807782515138356</v>
      </c>
      <c r="I34" s="227">
        <f t="shared" si="4"/>
        <v>136</v>
      </c>
      <c r="J34" s="227">
        <f t="shared" si="5"/>
        <v>46</v>
      </c>
      <c r="K34" s="227">
        <f t="shared" si="0"/>
        <v>198</v>
      </c>
      <c r="L34" s="228">
        <f t="shared" si="1"/>
        <v>111.33333333333333</v>
      </c>
      <c r="M34" s="229">
        <f t="shared" si="6"/>
        <v>0.60749519343472957</v>
      </c>
      <c r="N34" s="229">
        <f t="shared" si="7"/>
        <v>8.9237595520039328</v>
      </c>
      <c r="O34" s="229">
        <f t="shared" si="2"/>
        <v>2.1807782515138356</v>
      </c>
      <c r="P34" s="230">
        <f t="shared" si="3"/>
        <v>11.712032996952498</v>
      </c>
    </row>
    <row r="35" spans="2:16" x14ac:dyDescent="0.25">
      <c r="B35" s="158" t="s">
        <v>510</v>
      </c>
      <c r="C35" s="232">
        <v>6</v>
      </c>
      <c r="D35" s="232">
        <v>9</v>
      </c>
      <c r="E35" s="232">
        <v>55</v>
      </c>
      <c r="F35" s="229">
        <v>0.30374759671736479</v>
      </c>
      <c r="G35" s="229">
        <v>4.9231209108705096</v>
      </c>
      <c r="H35" s="233">
        <v>2.0650746228295773</v>
      </c>
      <c r="I35" s="227">
        <f t="shared" si="4"/>
        <v>15</v>
      </c>
      <c r="J35" s="227">
        <f t="shared" si="5"/>
        <v>9</v>
      </c>
      <c r="K35" s="227">
        <f t="shared" si="0"/>
        <v>55</v>
      </c>
      <c r="L35" s="228">
        <f t="shared" si="1"/>
        <v>23.333333333333332</v>
      </c>
      <c r="M35" s="229">
        <f t="shared" si="6"/>
        <v>0.30374759671736479</v>
      </c>
      <c r="N35" s="229">
        <f t="shared" si="7"/>
        <v>4.9231209108705096</v>
      </c>
      <c r="O35" s="229">
        <f t="shared" si="2"/>
        <v>2.0650746228295773</v>
      </c>
      <c r="P35" s="230">
        <f t="shared" si="3"/>
        <v>7.2919431304174518</v>
      </c>
    </row>
    <row r="36" spans="2:16" x14ac:dyDescent="0.25">
      <c r="B36" s="158" t="s">
        <v>273</v>
      </c>
      <c r="C36" s="19">
        <v>12</v>
      </c>
      <c r="D36" s="19">
        <v>3</v>
      </c>
      <c r="E36" s="19">
        <v>14</v>
      </c>
      <c r="F36" s="52">
        <v>0.30374759671736479</v>
      </c>
      <c r="G36" s="52">
        <v>4.6156268209581475</v>
      </c>
      <c r="H36" s="54">
        <v>1.165170103150134</v>
      </c>
      <c r="I36" s="227">
        <f t="shared" si="4"/>
        <v>15</v>
      </c>
      <c r="J36" s="227">
        <f t="shared" si="5"/>
        <v>3</v>
      </c>
      <c r="K36" s="227">
        <f t="shared" si="0"/>
        <v>14</v>
      </c>
      <c r="L36" s="228">
        <f t="shared" si="1"/>
        <v>9.6666666666666661</v>
      </c>
      <c r="M36" s="229">
        <f t="shared" si="6"/>
        <v>0.30374759671736479</v>
      </c>
      <c r="N36" s="229">
        <f t="shared" si="7"/>
        <v>4.6156268209581475</v>
      </c>
      <c r="O36" s="229">
        <f t="shared" si="2"/>
        <v>1.165170103150134</v>
      </c>
      <c r="P36" s="230">
        <f t="shared" si="3"/>
        <v>6.0845445208256468</v>
      </c>
    </row>
    <row r="37" spans="2:16" x14ac:dyDescent="0.25">
      <c r="B37" s="158" t="s">
        <v>277</v>
      </c>
      <c r="C37" s="19">
        <v>12</v>
      </c>
      <c r="D37" s="19">
        <v>5</v>
      </c>
      <c r="E37" s="19">
        <v>14</v>
      </c>
      <c r="F37" s="52">
        <v>0.30374759671736479</v>
      </c>
      <c r="G37" s="52">
        <v>4.9231209108705096</v>
      </c>
      <c r="H37" s="54">
        <v>1.165170103150134</v>
      </c>
      <c r="I37" s="227">
        <f t="shared" si="4"/>
        <v>17</v>
      </c>
      <c r="J37" s="227">
        <f t="shared" si="5"/>
        <v>5</v>
      </c>
      <c r="K37" s="227">
        <f t="shared" si="0"/>
        <v>14</v>
      </c>
      <c r="L37" s="228">
        <f t="shared" si="1"/>
        <v>10.333333333333334</v>
      </c>
      <c r="M37" s="229">
        <f t="shared" si="6"/>
        <v>0.30374759671736479</v>
      </c>
      <c r="N37" s="229">
        <f t="shared" si="7"/>
        <v>4.9231209108705096</v>
      </c>
      <c r="O37" s="229">
        <f t="shared" si="2"/>
        <v>1.165170103150134</v>
      </c>
      <c r="P37" s="230">
        <f t="shared" si="3"/>
        <v>6.3920386107380089</v>
      </c>
    </row>
    <row r="38" spans="2:16" x14ac:dyDescent="0.25">
      <c r="B38" s="158" t="s">
        <v>272</v>
      </c>
      <c r="C38" s="19">
        <v>21</v>
      </c>
      <c r="D38" s="19">
        <v>4.5</v>
      </c>
      <c r="E38" s="19">
        <v>26</v>
      </c>
      <c r="F38" s="52">
        <v>0.30374759671736479</v>
      </c>
      <c r="G38" s="52">
        <v>4.6156268209581475</v>
      </c>
      <c r="H38" s="54">
        <v>1.5799976414072572</v>
      </c>
      <c r="I38" s="227">
        <f t="shared" si="4"/>
        <v>25.5</v>
      </c>
      <c r="J38" s="227">
        <f t="shared" si="5"/>
        <v>4.5</v>
      </c>
      <c r="K38" s="227">
        <f t="shared" si="0"/>
        <v>26</v>
      </c>
      <c r="L38" s="228">
        <f t="shared" si="1"/>
        <v>17.166666666666668</v>
      </c>
      <c r="M38" s="229">
        <f t="shared" si="6"/>
        <v>0.30374759671736479</v>
      </c>
      <c r="N38" s="229">
        <f t="shared" si="7"/>
        <v>4.6156268209581475</v>
      </c>
      <c r="O38" s="229">
        <f t="shared" si="2"/>
        <v>1.5799976414072572</v>
      </c>
      <c r="P38" s="230">
        <f t="shared" si="3"/>
        <v>6.4993720590827699</v>
      </c>
    </row>
    <row r="39" spans="2:16" x14ac:dyDescent="0.25">
      <c r="B39" s="158" t="s">
        <v>305</v>
      </c>
      <c r="C39" s="19">
        <v>18</v>
      </c>
      <c r="D39" s="19">
        <v>14</v>
      </c>
      <c r="E39" s="19">
        <v>62</v>
      </c>
      <c r="F39" s="52">
        <v>0.30374759671736479</v>
      </c>
      <c r="G39" s="52">
        <v>5.2306150007828718</v>
      </c>
      <c r="H39" s="54">
        <v>1.8452632248779479</v>
      </c>
      <c r="I39" s="227">
        <f t="shared" si="4"/>
        <v>32</v>
      </c>
      <c r="J39" s="227">
        <f t="shared" si="5"/>
        <v>14</v>
      </c>
      <c r="K39" s="227">
        <f t="shared" si="0"/>
        <v>62</v>
      </c>
      <c r="L39" s="228">
        <f t="shared" si="1"/>
        <v>31.333333333333332</v>
      </c>
      <c r="M39" s="229">
        <f t="shared" si="6"/>
        <v>0.30374759671736479</v>
      </c>
      <c r="N39" s="229">
        <f t="shared" si="7"/>
        <v>5.2306150007828718</v>
      </c>
      <c r="O39" s="229">
        <f t="shared" si="2"/>
        <v>1.8452632248779479</v>
      </c>
      <c r="P39" s="230">
        <f t="shared" si="3"/>
        <v>7.3796258223781841</v>
      </c>
    </row>
    <row r="40" spans="2:16" x14ac:dyDescent="0.25">
      <c r="B40" s="158" t="s">
        <v>263</v>
      </c>
      <c r="C40" s="19">
        <v>12</v>
      </c>
      <c r="D40" s="19">
        <v>13</v>
      </c>
      <c r="E40" s="19">
        <v>29</v>
      </c>
      <c r="F40" s="52">
        <v>0.30374759671736479</v>
      </c>
      <c r="G40" s="52">
        <v>4.6156268209581475</v>
      </c>
      <c r="H40" s="54">
        <v>1.4304356866208248</v>
      </c>
      <c r="I40" s="227">
        <f t="shared" si="4"/>
        <v>25</v>
      </c>
      <c r="J40" s="227">
        <f t="shared" si="5"/>
        <v>13</v>
      </c>
      <c r="K40" s="227">
        <f t="shared" si="0"/>
        <v>29</v>
      </c>
      <c r="L40" s="228">
        <f t="shared" si="1"/>
        <v>18</v>
      </c>
      <c r="M40" s="229">
        <f t="shared" si="6"/>
        <v>0.30374759671736479</v>
      </c>
      <c r="N40" s="229">
        <f t="shared" si="7"/>
        <v>4.6156268209581475</v>
      </c>
      <c r="O40" s="229">
        <f t="shared" si="2"/>
        <v>1.4304356866208248</v>
      </c>
      <c r="P40" s="230">
        <f t="shared" si="3"/>
        <v>6.3498101042963366</v>
      </c>
    </row>
    <row r="41" spans="2:16" x14ac:dyDescent="0.25">
      <c r="B41" s="231" t="s">
        <v>397</v>
      </c>
      <c r="C41" s="19">
        <v>12</v>
      </c>
      <c r="D41" s="19">
        <v>3</v>
      </c>
      <c r="E41" s="19">
        <v>48</v>
      </c>
      <c r="F41" s="52">
        <v>0.30374759671736479</v>
      </c>
      <c r="G41" s="52">
        <v>4.6156268209581475</v>
      </c>
      <c r="H41" s="54">
        <v>2.0650746228295773</v>
      </c>
      <c r="I41" s="227">
        <f t="shared" si="4"/>
        <v>15</v>
      </c>
      <c r="J41" s="227">
        <f t="shared" si="5"/>
        <v>3</v>
      </c>
      <c r="K41" s="227">
        <f t="shared" si="0"/>
        <v>48</v>
      </c>
      <c r="L41" s="228">
        <f t="shared" si="1"/>
        <v>21</v>
      </c>
      <c r="M41" s="229">
        <f t="shared" si="6"/>
        <v>0.30374759671736479</v>
      </c>
      <c r="N41" s="229">
        <f t="shared" si="7"/>
        <v>4.6156268209581475</v>
      </c>
      <c r="O41" s="229">
        <f t="shared" si="2"/>
        <v>2.0650746228295773</v>
      </c>
      <c r="P41" s="230">
        <f t="shared" si="3"/>
        <v>6.9844490405050896</v>
      </c>
    </row>
    <row r="42" spans="2:16" x14ac:dyDescent="0.25">
      <c r="B42" s="158" t="s">
        <v>399</v>
      </c>
      <c r="C42" s="19">
        <v>24</v>
      </c>
      <c r="D42" s="19">
        <v>14</v>
      </c>
      <c r="E42" s="19">
        <v>56</v>
      </c>
      <c r="F42" s="52">
        <v>0.30374759671736479</v>
      </c>
      <c r="G42" s="52">
        <v>5.2306150007828718</v>
      </c>
      <c r="H42" s="54">
        <v>1.8452632248779479</v>
      </c>
      <c r="I42" s="227">
        <f t="shared" si="4"/>
        <v>38</v>
      </c>
      <c r="J42" s="227">
        <f t="shared" si="5"/>
        <v>14</v>
      </c>
      <c r="K42" s="227">
        <f t="shared" si="0"/>
        <v>56</v>
      </c>
      <c r="L42" s="228">
        <f t="shared" si="1"/>
        <v>31.333333333333332</v>
      </c>
      <c r="M42" s="229">
        <f t="shared" si="6"/>
        <v>0.30374759671736479</v>
      </c>
      <c r="N42" s="229">
        <f t="shared" si="7"/>
        <v>5.2306150007828718</v>
      </c>
      <c r="O42" s="229">
        <f t="shared" si="2"/>
        <v>1.8452632248779479</v>
      </c>
      <c r="P42" s="230">
        <f t="shared" si="3"/>
        <v>7.3796258223781841</v>
      </c>
    </row>
    <row r="43" spans="2:16" x14ac:dyDescent="0.25">
      <c r="B43" s="158" t="s">
        <v>254</v>
      </c>
      <c r="C43" s="19">
        <v>18</v>
      </c>
      <c r="D43" s="19">
        <v>19</v>
      </c>
      <c r="E43" s="19">
        <v>17</v>
      </c>
      <c r="F43" s="52">
        <v>0.30374759671736479</v>
      </c>
      <c r="G43" s="52">
        <v>8.9237595520039328</v>
      </c>
      <c r="H43" s="54">
        <v>1.165170103150134</v>
      </c>
      <c r="I43" s="227">
        <f t="shared" si="4"/>
        <v>37</v>
      </c>
      <c r="J43" s="227">
        <f t="shared" si="5"/>
        <v>19</v>
      </c>
      <c r="K43" s="227">
        <f t="shared" si="0"/>
        <v>17</v>
      </c>
      <c r="L43" s="228">
        <f t="shared" si="1"/>
        <v>18</v>
      </c>
      <c r="M43" s="229">
        <f t="shared" si="6"/>
        <v>0.30374759671736479</v>
      </c>
      <c r="N43" s="229">
        <f t="shared" si="7"/>
        <v>8.9237595520039328</v>
      </c>
      <c r="O43" s="229">
        <f t="shared" si="2"/>
        <v>1.165170103150134</v>
      </c>
      <c r="P43" s="230">
        <f t="shared" si="3"/>
        <v>10.392677251871431</v>
      </c>
    </row>
    <row r="44" spans="2:16" x14ac:dyDescent="0.25">
      <c r="B44" s="158" t="s">
        <v>515</v>
      </c>
      <c r="C44" s="19">
        <v>15</v>
      </c>
      <c r="D44" s="19">
        <v>8.5</v>
      </c>
      <c r="E44" s="19">
        <v>60</v>
      </c>
      <c r="F44" s="52">
        <v>0.30374759671736479</v>
      </c>
      <c r="G44" s="52">
        <v>4.6156268209581475</v>
      </c>
      <c r="H44" s="54">
        <v>2.0650746228295778</v>
      </c>
      <c r="I44" s="227">
        <f t="shared" si="4"/>
        <v>23.5</v>
      </c>
      <c r="J44" s="227">
        <f t="shared" si="5"/>
        <v>8.5</v>
      </c>
      <c r="K44" s="227">
        <f t="shared" si="0"/>
        <v>60</v>
      </c>
      <c r="L44" s="228">
        <f t="shared" si="1"/>
        <v>27.833333333333332</v>
      </c>
      <c r="M44" s="229">
        <f t="shared" si="6"/>
        <v>0.30374759671736479</v>
      </c>
      <c r="N44" s="229">
        <f t="shared" si="7"/>
        <v>4.6156268209581475</v>
      </c>
      <c r="O44" s="229">
        <f t="shared" si="2"/>
        <v>2.0650746228295778</v>
      </c>
      <c r="P44" s="230">
        <f t="shared" si="3"/>
        <v>6.9844490405050905</v>
      </c>
    </row>
    <row r="45" spans="2:16" x14ac:dyDescent="0.25">
      <c r="B45" s="158" t="s">
        <v>249</v>
      </c>
      <c r="C45" s="19">
        <v>12</v>
      </c>
      <c r="D45" s="19">
        <v>15</v>
      </c>
      <c r="E45" s="19">
        <v>23</v>
      </c>
      <c r="F45" s="52">
        <v>0.30374759671736479</v>
      </c>
      <c r="G45" s="52">
        <v>4.9231209108705096</v>
      </c>
      <c r="H45" s="54">
        <v>1.5799976414072572</v>
      </c>
      <c r="I45" s="227">
        <f t="shared" si="4"/>
        <v>27</v>
      </c>
      <c r="J45" s="227">
        <f t="shared" si="5"/>
        <v>15</v>
      </c>
      <c r="K45" s="227">
        <f t="shared" si="0"/>
        <v>23</v>
      </c>
      <c r="L45" s="228">
        <f t="shared" si="1"/>
        <v>16.666666666666668</v>
      </c>
      <c r="M45" s="229">
        <f t="shared" si="6"/>
        <v>0.30374759671736479</v>
      </c>
      <c r="N45" s="229">
        <f t="shared" si="7"/>
        <v>4.9231209108705096</v>
      </c>
      <c r="O45" s="229">
        <f t="shared" si="2"/>
        <v>1.5799976414072572</v>
      </c>
      <c r="P45" s="230">
        <f t="shared" si="3"/>
        <v>6.8068661489951321</v>
      </c>
    </row>
    <row r="46" spans="2:16" x14ac:dyDescent="0.25">
      <c r="B46" s="158" t="s">
        <v>299</v>
      </c>
      <c r="C46" s="19">
        <v>20</v>
      </c>
      <c r="D46" s="19">
        <v>13</v>
      </c>
      <c r="E46" s="19">
        <v>88</v>
      </c>
      <c r="F46" s="52">
        <v>0.30374759671736479</v>
      </c>
      <c r="G46" s="52">
        <v>4.9231209108705096</v>
      </c>
      <c r="H46" s="54">
        <v>1.9155126680431451</v>
      </c>
      <c r="I46" s="227">
        <f t="shared" si="4"/>
        <v>33</v>
      </c>
      <c r="J46" s="227">
        <f t="shared" si="5"/>
        <v>13</v>
      </c>
      <c r="K46" s="227">
        <f t="shared" si="0"/>
        <v>88</v>
      </c>
      <c r="L46" s="228">
        <f t="shared" si="1"/>
        <v>40.333333333333336</v>
      </c>
      <c r="M46" s="229">
        <f t="shared" si="6"/>
        <v>0.30374759671736479</v>
      </c>
      <c r="N46" s="229">
        <f t="shared" si="7"/>
        <v>4.9231209108705096</v>
      </c>
      <c r="O46" s="229">
        <f t="shared" si="2"/>
        <v>1.9155126680431451</v>
      </c>
      <c r="P46" s="230">
        <f t="shared" si="3"/>
        <v>7.1423811756310194</v>
      </c>
    </row>
    <row r="47" spans="2:16" x14ac:dyDescent="0.25">
      <c r="B47" s="158" t="s">
        <v>336</v>
      </c>
      <c r="C47" s="19">
        <v>18</v>
      </c>
      <c r="D47" s="19">
        <v>19</v>
      </c>
      <c r="E47" s="19">
        <v>31</v>
      </c>
      <c r="F47" s="52">
        <v>0.30374759671736479</v>
      </c>
      <c r="G47" s="52">
        <v>8.9237595520039328</v>
      </c>
      <c r="H47" s="54">
        <v>1.8452632248779479</v>
      </c>
      <c r="I47" s="227">
        <f t="shared" si="4"/>
        <v>37</v>
      </c>
      <c r="J47" s="227">
        <f t="shared" si="5"/>
        <v>19</v>
      </c>
      <c r="K47" s="227">
        <f t="shared" si="0"/>
        <v>31</v>
      </c>
      <c r="L47" s="228">
        <f t="shared" si="1"/>
        <v>22.666666666666668</v>
      </c>
      <c r="M47" s="229">
        <f t="shared" si="6"/>
        <v>0.30374759671736479</v>
      </c>
      <c r="N47" s="229">
        <f t="shared" si="7"/>
        <v>8.9237595520039328</v>
      </c>
      <c r="O47" s="229">
        <f t="shared" si="2"/>
        <v>1.8452632248779479</v>
      </c>
      <c r="P47" s="230">
        <f t="shared" si="3"/>
        <v>11.072770373599246</v>
      </c>
    </row>
    <row r="48" spans="2:16" x14ac:dyDescent="0.25">
      <c r="B48" s="158" t="s">
        <v>478</v>
      </c>
      <c r="C48" s="19">
        <v>36</v>
      </c>
      <c r="D48" s="19">
        <v>7</v>
      </c>
      <c r="E48" s="19">
        <v>88</v>
      </c>
      <c r="F48" s="52">
        <v>0.55953504658461928</v>
      </c>
      <c r="G48" s="52">
        <v>4.6156268209581475</v>
      </c>
      <c r="H48" s="54">
        <v>1.9155126680431451</v>
      </c>
      <c r="I48" s="227">
        <f t="shared" si="4"/>
        <v>43</v>
      </c>
      <c r="J48" s="227">
        <f t="shared" si="5"/>
        <v>7</v>
      </c>
      <c r="K48" s="227">
        <f t="shared" si="0"/>
        <v>88</v>
      </c>
      <c r="L48" s="228">
        <f t="shared" si="1"/>
        <v>43.666666666666664</v>
      </c>
      <c r="M48" s="229">
        <f t="shared" si="6"/>
        <v>0.55953504658461928</v>
      </c>
      <c r="N48" s="229">
        <f t="shared" si="7"/>
        <v>4.6156268209581475</v>
      </c>
      <c r="O48" s="229">
        <f t="shared" si="2"/>
        <v>1.9155126680431451</v>
      </c>
      <c r="P48" s="230">
        <f t="shared" si="3"/>
        <v>7.0906745355859115</v>
      </c>
    </row>
    <row r="49" spans="2:16" x14ac:dyDescent="0.25">
      <c r="B49" s="158" t="s">
        <v>524</v>
      </c>
      <c r="C49" s="19">
        <v>15</v>
      </c>
      <c r="D49" s="19">
        <v>8.5</v>
      </c>
      <c r="E49" s="19">
        <v>62</v>
      </c>
      <c r="F49" s="52">
        <v>0.30374759671736479</v>
      </c>
      <c r="G49" s="52">
        <v>4.6156268209581475</v>
      </c>
      <c r="H49" s="54">
        <v>2.0650746228295778</v>
      </c>
      <c r="I49" s="227">
        <f t="shared" si="4"/>
        <v>23.5</v>
      </c>
      <c r="J49" s="227">
        <f t="shared" si="5"/>
        <v>8.5</v>
      </c>
      <c r="K49" s="227">
        <f t="shared" si="0"/>
        <v>62</v>
      </c>
      <c r="L49" s="228">
        <f t="shared" si="1"/>
        <v>28.5</v>
      </c>
      <c r="M49" s="229">
        <f t="shared" si="6"/>
        <v>0.30374759671736479</v>
      </c>
      <c r="N49" s="229">
        <f t="shared" si="7"/>
        <v>4.6156268209581475</v>
      </c>
      <c r="O49" s="229">
        <f t="shared" si="2"/>
        <v>2.0650746228295778</v>
      </c>
      <c r="P49" s="230">
        <f t="shared" si="3"/>
        <v>6.9844490405050905</v>
      </c>
    </row>
    <row r="50" spans="2:16" x14ac:dyDescent="0.25">
      <c r="B50" s="231" t="s">
        <v>404</v>
      </c>
      <c r="C50" s="19">
        <v>21</v>
      </c>
      <c r="D50" s="19">
        <v>11.5</v>
      </c>
      <c r="E50" s="19">
        <v>48</v>
      </c>
      <c r="F50" s="52">
        <v>0.30374759671736479</v>
      </c>
      <c r="G50" s="52">
        <v>4.6156268209581475</v>
      </c>
      <c r="H50" s="54">
        <v>2.0650746228295773</v>
      </c>
      <c r="I50" s="227">
        <f t="shared" si="4"/>
        <v>32.5</v>
      </c>
      <c r="J50" s="227">
        <f t="shared" si="5"/>
        <v>11.5</v>
      </c>
      <c r="K50" s="227">
        <f t="shared" si="0"/>
        <v>48</v>
      </c>
      <c r="L50" s="228">
        <f t="shared" si="1"/>
        <v>26.833333333333332</v>
      </c>
      <c r="M50" s="229">
        <f t="shared" si="6"/>
        <v>0.30374759671736479</v>
      </c>
      <c r="N50" s="229">
        <f t="shared" si="7"/>
        <v>4.6156268209581475</v>
      </c>
      <c r="O50" s="229">
        <f t="shared" si="2"/>
        <v>2.0650746228295773</v>
      </c>
      <c r="P50" s="230">
        <f t="shared" si="3"/>
        <v>6.9844490405050896</v>
      </c>
    </row>
    <row r="51" spans="2:16" x14ac:dyDescent="0.25">
      <c r="B51" s="158" t="s">
        <v>406</v>
      </c>
      <c r="C51" s="19">
        <v>12</v>
      </c>
      <c r="D51" s="19">
        <v>3</v>
      </c>
      <c r="E51" s="19">
        <v>14</v>
      </c>
      <c r="F51" s="52">
        <v>0.30374759671736479</v>
      </c>
      <c r="G51" s="52">
        <v>4.6156268209581475</v>
      </c>
      <c r="H51" s="54">
        <v>1.165170103150134</v>
      </c>
      <c r="I51" s="227">
        <f t="shared" si="4"/>
        <v>15</v>
      </c>
      <c r="J51" s="227">
        <f t="shared" si="5"/>
        <v>3</v>
      </c>
      <c r="K51" s="227">
        <f t="shared" si="0"/>
        <v>14</v>
      </c>
      <c r="L51" s="228">
        <f t="shared" si="1"/>
        <v>9.6666666666666661</v>
      </c>
      <c r="M51" s="229">
        <f t="shared" si="6"/>
        <v>0.30374759671736479</v>
      </c>
      <c r="N51" s="229">
        <f t="shared" si="7"/>
        <v>4.6156268209581475</v>
      </c>
      <c r="O51" s="229">
        <f t="shared" si="2"/>
        <v>1.165170103150134</v>
      </c>
      <c r="P51" s="230">
        <f t="shared" si="3"/>
        <v>6.0845445208256468</v>
      </c>
    </row>
    <row r="52" spans="2:16" x14ac:dyDescent="0.25">
      <c r="B52" s="158" t="s">
        <v>271</v>
      </c>
      <c r="C52" s="19">
        <v>15</v>
      </c>
      <c r="D52" s="19">
        <v>6</v>
      </c>
      <c r="E52" s="19">
        <v>25</v>
      </c>
      <c r="F52" s="52">
        <v>0.30374759671736479</v>
      </c>
      <c r="G52" s="52">
        <v>4.6156268209581475</v>
      </c>
      <c r="H52" s="54">
        <v>1.5799976414072572</v>
      </c>
      <c r="I52" s="227">
        <f t="shared" si="4"/>
        <v>21</v>
      </c>
      <c r="J52" s="227">
        <f t="shared" si="5"/>
        <v>6</v>
      </c>
      <c r="K52" s="227">
        <f t="shared" si="0"/>
        <v>25</v>
      </c>
      <c r="L52" s="228">
        <f t="shared" si="1"/>
        <v>15.333333333333334</v>
      </c>
      <c r="M52" s="229">
        <f t="shared" si="6"/>
        <v>0.30374759671736479</v>
      </c>
      <c r="N52" s="229">
        <f t="shared" si="7"/>
        <v>4.6156268209581475</v>
      </c>
      <c r="O52" s="229">
        <f t="shared" si="2"/>
        <v>1.5799976414072572</v>
      </c>
      <c r="P52" s="230">
        <f t="shared" si="3"/>
        <v>6.4993720590827699</v>
      </c>
    </row>
    <row r="53" spans="2:16" x14ac:dyDescent="0.25">
      <c r="B53" s="158" t="s">
        <v>255</v>
      </c>
      <c r="C53" s="19">
        <v>15</v>
      </c>
      <c r="D53" s="19">
        <v>3.5</v>
      </c>
      <c r="E53" s="19">
        <v>36</v>
      </c>
      <c r="F53" s="52">
        <v>0.30374759671736479</v>
      </c>
      <c r="G53" s="52">
        <v>4.6156268209581475</v>
      </c>
      <c r="H53" s="54">
        <v>1.5799976414072572</v>
      </c>
      <c r="I53" s="227">
        <f t="shared" si="4"/>
        <v>18.5</v>
      </c>
      <c r="J53" s="227">
        <f t="shared" si="5"/>
        <v>3.5</v>
      </c>
      <c r="K53" s="227">
        <f t="shared" si="0"/>
        <v>36</v>
      </c>
      <c r="L53" s="228">
        <f t="shared" si="1"/>
        <v>18.166666666666668</v>
      </c>
      <c r="M53" s="229">
        <f t="shared" si="6"/>
        <v>0.30374759671736479</v>
      </c>
      <c r="N53" s="229">
        <f t="shared" si="7"/>
        <v>4.6156268209581475</v>
      </c>
      <c r="O53" s="229">
        <f t="shared" si="2"/>
        <v>1.5799976414072572</v>
      </c>
      <c r="P53" s="230">
        <f t="shared" si="3"/>
        <v>6.4993720590827699</v>
      </c>
    </row>
    <row r="54" spans="2:16" x14ac:dyDescent="0.25">
      <c r="B54" s="158" t="s">
        <v>306</v>
      </c>
      <c r="C54" s="19">
        <v>18</v>
      </c>
      <c r="D54" s="19">
        <v>19</v>
      </c>
      <c r="E54" s="19">
        <v>23</v>
      </c>
      <c r="F54" s="52">
        <v>0.30374759671736479</v>
      </c>
      <c r="G54" s="52">
        <v>8.9237595520039328</v>
      </c>
      <c r="H54" s="54">
        <v>1.165170103150134</v>
      </c>
      <c r="I54" s="227">
        <f t="shared" si="4"/>
        <v>37</v>
      </c>
      <c r="J54" s="227">
        <f t="shared" si="5"/>
        <v>19</v>
      </c>
      <c r="K54" s="227">
        <f t="shared" si="0"/>
        <v>23</v>
      </c>
      <c r="L54" s="228">
        <f t="shared" si="1"/>
        <v>20</v>
      </c>
      <c r="M54" s="229">
        <f t="shared" si="6"/>
        <v>0.30374759671736479</v>
      </c>
      <c r="N54" s="229">
        <f t="shared" si="7"/>
        <v>8.9237595520039328</v>
      </c>
      <c r="O54" s="229">
        <f t="shared" si="2"/>
        <v>1.165170103150134</v>
      </c>
      <c r="P54" s="230">
        <f t="shared" si="3"/>
        <v>10.392677251871431</v>
      </c>
    </row>
    <row r="55" spans="2:16" x14ac:dyDescent="0.25">
      <c r="B55" s="158" t="s">
        <v>303</v>
      </c>
      <c r="C55" s="19">
        <v>15</v>
      </c>
      <c r="D55" s="19">
        <v>3.5</v>
      </c>
      <c r="E55" s="19">
        <v>20</v>
      </c>
      <c r="F55" s="52">
        <v>0.30374759671736479</v>
      </c>
      <c r="G55" s="52">
        <v>4.6156268209581475</v>
      </c>
      <c r="H55" s="54">
        <v>1.165170103150134</v>
      </c>
      <c r="I55" s="227">
        <f t="shared" si="4"/>
        <v>18.5</v>
      </c>
      <c r="J55" s="227">
        <f t="shared" si="5"/>
        <v>3.5</v>
      </c>
      <c r="K55" s="227">
        <f t="shared" si="0"/>
        <v>20</v>
      </c>
      <c r="L55" s="228">
        <f t="shared" si="1"/>
        <v>12.833333333333334</v>
      </c>
      <c r="M55" s="229">
        <f t="shared" si="6"/>
        <v>0.30374759671736479</v>
      </c>
      <c r="N55" s="229">
        <f t="shared" si="7"/>
        <v>4.6156268209581475</v>
      </c>
      <c r="O55" s="229">
        <f t="shared" si="2"/>
        <v>1.165170103150134</v>
      </c>
      <c r="P55" s="230">
        <f t="shared" si="3"/>
        <v>6.0845445208256468</v>
      </c>
    </row>
    <row r="56" spans="2:16" x14ac:dyDescent="0.25">
      <c r="B56" s="158" t="s">
        <v>270</v>
      </c>
      <c r="C56" s="19">
        <v>12</v>
      </c>
      <c r="D56" s="19">
        <v>7</v>
      </c>
      <c r="E56" s="19">
        <v>20</v>
      </c>
      <c r="F56" s="52">
        <v>0.30374759671736479</v>
      </c>
      <c r="G56" s="52">
        <v>5.2306150007828718</v>
      </c>
      <c r="H56" s="54">
        <v>1.5799976414072572</v>
      </c>
      <c r="I56" s="227">
        <f t="shared" si="4"/>
        <v>19</v>
      </c>
      <c r="J56" s="227">
        <f t="shared" si="5"/>
        <v>7</v>
      </c>
      <c r="K56" s="227">
        <f t="shared" si="0"/>
        <v>20</v>
      </c>
      <c r="L56" s="228">
        <f t="shared" si="1"/>
        <v>13</v>
      </c>
      <c r="M56" s="229">
        <f t="shared" si="6"/>
        <v>0.30374759671736479</v>
      </c>
      <c r="N56" s="229">
        <f t="shared" si="7"/>
        <v>5.2306150007828718</v>
      </c>
      <c r="O56" s="229">
        <f t="shared" si="2"/>
        <v>1.5799976414072572</v>
      </c>
      <c r="P56" s="230">
        <f t="shared" si="3"/>
        <v>7.1143602389074942</v>
      </c>
    </row>
    <row r="57" spans="2:16" x14ac:dyDescent="0.25">
      <c r="B57" s="158" t="s">
        <v>409</v>
      </c>
      <c r="C57" s="19">
        <v>21</v>
      </c>
      <c r="D57" s="19">
        <v>8</v>
      </c>
      <c r="E57" s="19">
        <v>35</v>
      </c>
      <c r="F57" s="52">
        <v>0.30374759671736479</v>
      </c>
      <c r="G57" s="52">
        <v>4.6156268209581475</v>
      </c>
      <c r="H57" s="54">
        <v>1.5799976414072572</v>
      </c>
      <c r="I57" s="227">
        <f t="shared" si="4"/>
        <v>29</v>
      </c>
      <c r="J57" s="227">
        <f t="shared" si="5"/>
        <v>8</v>
      </c>
      <c r="K57" s="227">
        <f t="shared" si="0"/>
        <v>35</v>
      </c>
      <c r="L57" s="228">
        <f t="shared" si="1"/>
        <v>21.333333333333332</v>
      </c>
      <c r="M57" s="229">
        <f t="shared" si="6"/>
        <v>0.30374759671736479</v>
      </c>
      <c r="N57" s="229">
        <f t="shared" si="7"/>
        <v>4.6156268209581475</v>
      </c>
      <c r="O57" s="229">
        <f t="shared" si="2"/>
        <v>1.5799976414072572</v>
      </c>
      <c r="P57" s="230">
        <f t="shared" si="3"/>
        <v>6.4993720590827699</v>
      </c>
    </row>
    <row r="58" spans="2:16" x14ac:dyDescent="0.25">
      <c r="B58" s="158" t="s">
        <v>412</v>
      </c>
      <c r="C58" s="19">
        <v>10</v>
      </c>
      <c r="D58" s="19">
        <v>6</v>
      </c>
      <c r="E58" s="19">
        <v>158</v>
      </c>
      <c r="F58" s="52">
        <v>0.30374759671736479</v>
      </c>
      <c r="G58" s="52">
        <v>4.6156268209581475</v>
      </c>
      <c r="H58" s="54">
        <v>2.1807782515138356</v>
      </c>
      <c r="I58" s="227">
        <f t="shared" si="4"/>
        <v>16</v>
      </c>
      <c r="J58" s="227">
        <f t="shared" si="5"/>
        <v>6</v>
      </c>
      <c r="K58" s="227">
        <f t="shared" si="0"/>
        <v>158</v>
      </c>
      <c r="L58" s="228">
        <f t="shared" si="1"/>
        <v>58</v>
      </c>
      <c r="M58" s="229">
        <f t="shared" si="6"/>
        <v>0.30374759671736479</v>
      </c>
      <c r="N58" s="229">
        <f t="shared" si="7"/>
        <v>4.6156268209581475</v>
      </c>
      <c r="O58" s="229">
        <f t="shared" si="2"/>
        <v>2.1807782515138356</v>
      </c>
      <c r="P58" s="230">
        <f t="shared" si="3"/>
        <v>7.100152669189348</v>
      </c>
    </row>
    <row r="59" spans="2:16" x14ac:dyDescent="0.25">
      <c r="B59" s="158" t="s">
        <v>417</v>
      </c>
      <c r="C59" s="19">
        <v>18</v>
      </c>
      <c r="D59" s="19">
        <v>10</v>
      </c>
      <c r="E59" s="19">
        <v>16</v>
      </c>
      <c r="F59" s="52">
        <v>0.30374759671736479</v>
      </c>
      <c r="G59" s="52">
        <v>4.6156268209581475</v>
      </c>
      <c r="H59" s="54">
        <v>1.5799976414072572</v>
      </c>
      <c r="I59" s="227">
        <f t="shared" si="4"/>
        <v>28</v>
      </c>
      <c r="J59" s="227">
        <f t="shared" si="5"/>
        <v>10</v>
      </c>
      <c r="K59" s="227">
        <f t="shared" si="0"/>
        <v>16</v>
      </c>
      <c r="L59" s="228">
        <f t="shared" si="1"/>
        <v>14.666666666666666</v>
      </c>
      <c r="M59" s="229">
        <f t="shared" si="6"/>
        <v>0.30374759671736479</v>
      </c>
      <c r="N59" s="229">
        <f t="shared" si="7"/>
        <v>4.6156268209581475</v>
      </c>
      <c r="O59" s="229">
        <f t="shared" si="2"/>
        <v>1.5799976414072572</v>
      </c>
      <c r="P59" s="230">
        <f t="shared" si="3"/>
        <v>6.4993720590827699</v>
      </c>
    </row>
    <row r="60" spans="2:16" x14ac:dyDescent="0.25">
      <c r="B60" s="158" t="s">
        <v>340</v>
      </c>
      <c r="C60" s="232">
        <v>18</v>
      </c>
      <c r="D60" s="232">
        <v>4</v>
      </c>
      <c r="E60" s="232">
        <v>22</v>
      </c>
      <c r="F60" s="229">
        <v>0.30374759671736479</v>
      </c>
      <c r="G60" s="229">
        <v>4.6156268209581475</v>
      </c>
      <c r="H60" s="233">
        <v>1.5799976414072572</v>
      </c>
      <c r="I60" s="227">
        <f t="shared" si="4"/>
        <v>22</v>
      </c>
      <c r="J60" s="227">
        <f t="shared" si="5"/>
        <v>4</v>
      </c>
      <c r="K60" s="227">
        <f t="shared" si="0"/>
        <v>22</v>
      </c>
      <c r="L60" s="228">
        <f t="shared" si="1"/>
        <v>14.666666666666666</v>
      </c>
      <c r="M60" s="229">
        <f t="shared" si="6"/>
        <v>0.30374759671736479</v>
      </c>
      <c r="N60" s="229">
        <f t="shared" si="7"/>
        <v>4.6156268209581475</v>
      </c>
      <c r="O60" s="229">
        <f t="shared" si="2"/>
        <v>1.5799976414072572</v>
      </c>
      <c r="P60" s="230">
        <f t="shared" si="3"/>
        <v>6.4993720590827699</v>
      </c>
    </row>
    <row r="61" spans="2:16" x14ac:dyDescent="0.25">
      <c r="B61" s="158" t="s">
        <v>264</v>
      </c>
      <c r="C61" s="19">
        <v>18</v>
      </c>
      <c r="D61" s="19">
        <v>4</v>
      </c>
      <c r="E61" s="19">
        <v>14</v>
      </c>
      <c r="F61" s="52">
        <v>0.30374759671736479</v>
      </c>
      <c r="G61" s="52">
        <v>4.6156268209581475</v>
      </c>
      <c r="H61" s="54">
        <v>1.165170103150134</v>
      </c>
      <c r="I61" s="227">
        <f t="shared" si="4"/>
        <v>22</v>
      </c>
      <c r="J61" s="227">
        <f t="shared" si="5"/>
        <v>4</v>
      </c>
      <c r="K61" s="227">
        <f t="shared" si="0"/>
        <v>14</v>
      </c>
      <c r="L61" s="228">
        <f t="shared" si="1"/>
        <v>12</v>
      </c>
      <c r="M61" s="229">
        <f t="shared" si="6"/>
        <v>0.30374759671736479</v>
      </c>
      <c r="N61" s="229">
        <f t="shared" si="7"/>
        <v>4.6156268209581475</v>
      </c>
      <c r="O61" s="229">
        <f t="shared" si="2"/>
        <v>1.165170103150134</v>
      </c>
      <c r="P61" s="230">
        <f t="shared" si="3"/>
        <v>6.0845445208256468</v>
      </c>
    </row>
    <row r="62" spans="2:16" x14ac:dyDescent="0.25">
      <c r="B62" s="158" t="s">
        <v>256</v>
      </c>
      <c r="C62" s="19">
        <v>9</v>
      </c>
      <c r="D62" s="19">
        <v>9.5</v>
      </c>
      <c r="E62" s="19">
        <v>26</v>
      </c>
      <c r="F62" s="52">
        <v>0.30374759671736479</v>
      </c>
      <c r="G62" s="52">
        <v>5.2306150007828718</v>
      </c>
      <c r="H62" s="54">
        <v>1.5799976414072572</v>
      </c>
      <c r="I62" s="227">
        <f t="shared" si="4"/>
        <v>18.5</v>
      </c>
      <c r="J62" s="227">
        <f t="shared" si="5"/>
        <v>9.5</v>
      </c>
      <c r="K62" s="227">
        <f t="shared" si="0"/>
        <v>26</v>
      </c>
      <c r="L62" s="228">
        <f t="shared" si="1"/>
        <v>14.833333333333334</v>
      </c>
      <c r="M62" s="229">
        <f t="shared" si="6"/>
        <v>0.30374759671736479</v>
      </c>
      <c r="N62" s="229">
        <f t="shared" si="7"/>
        <v>5.2306150007828718</v>
      </c>
      <c r="O62" s="229">
        <f t="shared" si="2"/>
        <v>1.5799976414072572</v>
      </c>
      <c r="P62" s="230">
        <f t="shared" si="3"/>
        <v>7.1143602389074942</v>
      </c>
    </row>
    <row r="63" spans="2:16" x14ac:dyDescent="0.25">
      <c r="B63" s="158" t="s">
        <v>266</v>
      </c>
      <c r="C63" s="19">
        <v>21</v>
      </c>
      <c r="D63" s="19">
        <v>15.5</v>
      </c>
      <c r="E63" s="19">
        <v>26</v>
      </c>
      <c r="F63" s="52">
        <v>0.30374759671736479</v>
      </c>
      <c r="G63" s="52">
        <v>5.2306150007828718</v>
      </c>
      <c r="H63" s="54">
        <v>1.5799976414072572</v>
      </c>
      <c r="I63" s="227">
        <f t="shared" si="4"/>
        <v>36.5</v>
      </c>
      <c r="J63" s="227">
        <f t="shared" si="5"/>
        <v>15.5</v>
      </c>
      <c r="K63" s="227">
        <f t="shared" si="0"/>
        <v>26</v>
      </c>
      <c r="L63" s="228">
        <f t="shared" si="1"/>
        <v>20.833333333333332</v>
      </c>
      <c r="M63" s="229">
        <f t="shared" si="6"/>
        <v>0.30374759671736479</v>
      </c>
      <c r="N63" s="229">
        <f t="shared" si="7"/>
        <v>5.2306150007828718</v>
      </c>
      <c r="O63" s="229">
        <f t="shared" si="2"/>
        <v>1.5799976414072572</v>
      </c>
      <c r="P63" s="230">
        <f t="shared" si="3"/>
        <v>7.1143602389074942</v>
      </c>
    </row>
    <row r="64" spans="2:16" x14ac:dyDescent="0.25">
      <c r="B64" s="158" t="s">
        <v>342</v>
      </c>
      <c r="C64" s="19">
        <v>18</v>
      </c>
      <c r="D64" s="19">
        <v>10</v>
      </c>
      <c r="E64" s="19">
        <v>20</v>
      </c>
      <c r="F64" s="52">
        <v>0.30374759671736479</v>
      </c>
      <c r="G64" s="52">
        <v>4.6156268209581475</v>
      </c>
      <c r="H64" s="54">
        <v>1.5799976414072572</v>
      </c>
      <c r="I64" s="227">
        <f t="shared" si="4"/>
        <v>28</v>
      </c>
      <c r="J64" s="227">
        <f t="shared" si="5"/>
        <v>10</v>
      </c>
      <c r="K64" s="227">
        <f t="shared" si="0"/>
        <v>20</v>
      </c>
      <c r="L64" s="228">
        <f t="shared" si="1"/>
        <v>16</v>
      </c>
      <c r="M64" s="229">
        <f t="shared" si="6"/>
        <v>0.30374759671736479</v>
      </c>
      <c r="N64" s="229">
        <f t="shared" si="7"/>
        <v>4.6156268209581475</v>
      </c>
      <c r="O64" s="229">
        <f t="shared" si="2"/>
        <v>1.5799976414072572</v>
      </c>
      <c r="P64" s="230">
        <f t="shared" si="3"/>
        <v>6.4993720590827699</v>
      </c>
    </row>
    <row r="65" spans="2:16" x14ac:dyDescent="0.25">
      <c r="B65" s="158" t="s">
        <v>258</v>
      </c>
      <c r="C65" s="19">
        <v>12</v>
      </c>
      <c r="D65" s="19">
        <v>11</v>
      </c>
      <c r="E65" s="19">
        <v>16</v>
      </c>
      <c r="F65" s="52">
        <v>0.30374759671736479</v>
      </c>
      <c r="G65" s="52">
        <v>5.2306150007828718</v>
      </c>
      <c r="H65" s="54">
        <v>1.5799976414072572</v>
      </c>
      <c r="I65" s="227">
        <f t="shared" si="4"/>
        <v>23</v>
      </c>
      <c r="J65" s="227">
        <f t="shared" si="5"/>
        <v>11</v>
      </c>
      <c r="K65" s="227">
        <f t="shared" si="0"/>
        <v>16</v>
      </c>
      <c r="L65" s="228">
        <f t="shared" si="1"/>
        <v>13</v>
      </c>
      <c r="M65" s="229">
        <f t="shared" si="6"/>
        <v>0.30374759671736479</v>
      </c>
      <c r="N65" s="229">
        <f t="shared" si="7"/>
        <v>5.2306150007828718</v>
      </c>
      <c r="O65" s="229">
        <f t="shared" si="2"/>
        <v>1.5799976414072572</v>
      </c>
      <c r="P65" s="230">
        <f t="shared" si="3"/>
        <v>7.1143602389074942</v>
      </c>
    </row>
    <row r="66" spans="2:16" x14ac:dyDescent="0.25">
      <c r="B66" s="158" t="s">
        <v>244</v>
      </c>
      <c r="C66" s="19">
        <v>9</v>
      </c>
      <c r="D66" s="19">
        <v>5.5</v>
      </c>
      <c r="E66" s="19">
        <v>16</v>
      </c>
      <c r="F66" s="52">
        <v>0.30374759671736479</v>
      </c>
      <c r="G66" s="52">
        <v>4.6156268209581475</v>
      </c>
      <c r="H66" s="54">
        <v>1.5799976414072572</v>
      </c>
      <c r="I66" s="227">
        <f t="shared" si="4"/>
        <v>14.5</v>
      </c>
      <c r="J66" s="227">
        <f t="shared" si="5"/>
        <v>5.5</v>
      </c>
      <c r="K66" s="227">
        <f t="shared" si="0"/>
        <v>16</v>
      </c>
      <c r="L66" s="228">
        <f t="shared" si="1"/>
        <v>10.166666666666666</v>
      </c>
      <c r="M66" s="229">
        <f t="shared" si="6"/>
        <v>0.30374759671736479</v>
      </c>
      <c r="N66" s="229">
        <f t="shared" si="7"/>
        <v>4.6156268209581475</v>
      </c>
      <c r="O66" s="229">
        <f t="shared" si="2"/>
        <v>1.5799976414072572</v>
      </c>
      <c r="P66" s="230">
        <f t="shared" si="3"/>
        <v>6.4993720590827699</v>
      </c>
    </row>
    <row r="67" spans="2:16" x14ac:dyDescent="0.25">
      <c r="B67" s="158" t="s">
        <v>468</v>
      </c>
      <c r="C67" s="19">
        <v>6</v>
      </c>
      <c r="D67" s="19">
        <v>2</v>
      </c>
      <c r="E67" s="19">
        <v>12</v>
      </c>
      <c r="F67" s="52">
        <v>0.30374759671736479</v>
      </c>
      <c r="G67" s="52">
        <v>4.6156268209581475</v>
      </c>
      <c r="H67" s="54">
        <v>1.165170103150134</v>
      </c>
      <c r="I67" s="227">
        <f t="shared" si="4"/>
        <v>8</v>
      </c>
      <c r="J67" s="227">
        <f t="shared" si="5"/>
        <v>2</v>
      </c>
      <c r="K67" s="227">
        <f t="shared" si="0"/>
        <v>12</v>
      </c>
      <c r="L67" s="228">
        <f t="shared" si="1"/>
        <v>6.666666666666667</v>
      </c>
      <c r="M67" s="229">
        <f t="shared" si="6"/>
        <v>0.30374759671736479</v>
      </c>
      <c r="N67" s="229">
        <f t="shared" si="7"/>
        <v>4.6156268209581475</v>
      </c>
      <c r="O67" s="229">
        <f t="shared" si="2"/>
        <v>1.165170103150134</v>
      </c>
      <c r="P67" s="230">
        <f t="shared" si="3"/>
        <v>6.0845445208256468</v>
      </c>
    </row>
    <row r="68" spans="2:16" x14ac:dyDescent="0.25">
      <c r="B68" s="158" t="s">
        <v>419</v>
      </c>
      <c r="C68" s="19">
        <v>18</v>
      </c>
      <c r="D68" s="19">
        <v>7</v>
      </c>
      <c r="E68" s="19">
        <v>17</v>
      </c>
      <c r="F68" s="52">
        <v>0.30374759671736479</v>
      </c>
      <c r="G68" s="52">
        <v>4.6156268209581475</v>
      </c>
      <c r="H68" s="54">
        <v>1.165170103150134</v>
      </c>
      <c r="I68" s="227">
        <f t="shared" si="4"/>
        <v>25</v>
      </c>
      <c r="J68" s="227">
        <f t="shared" si="5"/>
        <v>7</v>
      </c>
      <c r="K68" s="227">
        <f t="shared" si="0"/>
        <v>17</v>
      </c>
      <c r="L68" s="228">
        <f t="shared" si="1"/>
        <v>14</v>
      </c>
      <c r="M68" s="229">
        <f t="shared" si="6"/>
        <v>0.30374759671736479</v>
      </c>
      <c r="N68" s="229">
        <f t="shared" si="7"/>
        <v>4.6156268209581475</v>
      </c>
      <c r="O68" s="229">
        <f t="shared" si="2"/>
        <v>1.165170103150134</v>
      </c>
      <c r="P68" s="230">
        <f t="shared" si="3"/>
        <v>6.0845445208256468</v>
      </c>
    </row>
    <row r="69" spans="2:16" x14ac:dyDescent="0.25">
      <c r="B69" s="231" t="s">
        <v>421</v>
      </c>
      <c r="C69" s="19">
        <v>21</v>
      </c>
      <c r="D69" s="19">
        <v>36.5</v>
      </c>
      <c r="E69" s="19">
        <v>94</v>
      </c>
      <c r="F69" s="52">
        <v>0.30374759671736479</v>
      </c>
      <c r="G69" s="52">
        <v>9.5387477318286571</v>
      </c>
      <c r="H69" s="54">
        <v>2.3303402063002681</v>
      </c>
      <c r="I69" s="227">
        <f t="shared" si="4"/>
        <v>57.5</v>
      </c>
      <c r="J69" s="227">
        <f t="shared" si="5"/>
        <v>36.5</v>
      </c>
      <c r="K69" s="227">
        <f t="shared" si="0"/>
        <v>94</v>
      </c>
      <c r="L69" s="228">
        <f t="shared" si="1"/>
        <v>50.5</v>
      </c>
      <c r="M69" s="229">
        <f t="shared" si="6"/>
        <v>0.30374759671736479</v>
      </c>
      <c r="N69" s="229">
        <f t="shared" si="7"/>
        <v>9.5387477318286571</v>
      </c>
      <c r="O69" s="229">
        <f t="shared" si="2"/>
        <v>2.3303402063002681</v>
      </c>
      <c r="P69" s="230">
        <f t="shared" si="3"/>
        <v>12.172835534846289</v>
      </c>
    </row>
    <row r="70" spans="2:16" x14ac:dyDescent="0.25">
      <c r="B70" s="158" t="s">
        <v>423</v>
      </c>
      <c r="C70" s="19">
        <v>15</v>
      </c>
      <c r="D70" s="19">
        <v>3.5</v>
      </c>
      <c r="E70" s="19">
        <v>48</v>
      </c>
      <c r="F70" s="52">
        <v>0.30374759671736479</v>
      </c>
      <c r="G70" s="52">
        <v>4.6156268209581475</v>
      </c>
      <c r="H70" s="54">
        <v>1.6502470845724546</v>
      </c>
      <c r="I70" s="227">
        <f t="shared" ref="I70:I127" si="8">SUM(C70,D70)</f>
        <v>18.5</v>
      </c>
      <c r="J70" s="227">
        <f t="shared" si="5"/>
        <v>3.5</v>
      </c>
      <c r="K70" s="227">
        <f t="shared" ref="K70:K127" si="9">E70</f>
        <v>48</v>
      </c>
      <c r="L70" s="228">
        <f t="shared" ref="L70:L127" si="10">AVERAGE(C70:E70)</f>
        <v>22.166666666666668</v>
      </c>
      <c r="M70" s="229">
        <f t="shared" si="6"/>
        <v>0.30374759671736479</v>
      </c>
      <c r="N70" s="229">
        <f t="shared" si="7"/>
        <v>4.6156268209581475</v>
      </c>
      <c r="O70" s="229">
        <f t="shared" ref="O70:O127" si="11">H70</f>
        <v>1.6502470845724546</v>
      </c>
      <c r="P70" s="230">
        <f t="shared" ref="P70:P127" si="12">SUM(F70:H70)</f>
        <v>6.5696215022479674</v>
      </c>
    </row>
    <row r="71" spans="2:16" x14ac:dyDescent="0.25">
      <c r="B71" s="158" t="s">
        <v>240</v>
      </c>
      <c r="C71" s="19">
        <v>32</v>
      </c>
      <c r="D71" s="19">
        <v>13</v>
      </c>
      <c r="E71" s="19">
        <v>42</v>
      </c>
      <c r="F71" s="52">
        <v>0.30374759671736479</v>
      </c>
      <c r="G71" s="52">
        <v>4.6156268209581475</v>
      </c>
      <c r="H71" s="54">
        <v>1.5799976414072572</v>
      </c>
      <c r="I71" s="227">
        <f t="shared" si="8"/>
        <v>45</v>
      </c>
      <c r="J71" s="227">
        <f t="shared" ref="J71:J129" si="13">D71</f>
        <v>13</v>
      </c>
      <c r="K71" s="227">
        <f t="shared" si="9"/>
        <v>42</v>
      </c>
      <c r="L71" s="228">
        <f t="shared" si="10"/>
        <v>29</v>
      </c>
      <c r="M71" s="229">
        <f t="shared" ref="M71:M129" si="14">F71</f>
        <v>0.30374759671736479</v>
      </c>
      <c r="N71" s="229">
        <f t="shared" ref="N71:N129" si="15">G71</f>
        <v>4.6156268209581475</v>
      </c>
      <c r="O71" s="229">
        <f t="shared" si="11"/>
        <v>1.5799976414072572</v>
      </c>
      <c r="P71" s="230">
        <f t="shared" si="12"/>
        <v>6.4993720590827699</v>
      </c>
    </row>
    <row r="72" spans="2:16" x14ac:dyDescent="0.25">
      <c r="B72" s="158" t="s">
        <v>346</v>
      </c>
      <c r="C72" s="19">
        <v>20</v>
      </c>
      <c r="D72" s="19">
        <v>18</v>
      </c>
      <c r="E72" s="19">
        <v>39</v>
      </c>
      <c r="F72" s="52">
        <v>0.30374759671736479</v>
      </c>
      <c r="G72" s="52">
        <v>4.9231209108705096</v>
      </c>
      <c r="H72" s="54">
        <v>1.5799976414072572</v>
      </c>
      <c r="I72" s="227">
        <f t="shared" si="8"/>
        <v>38</v>
      </c>
      <c r="J72" s="227">
        <f t="shared" si="13"/>
        <v>18</v>
      </c>
      <c r="K72" s="227">
        <f t="shared" si="9"/>
        <v>39</v>
      </c>
      <c r="L72" s="228">
        <f t="shared" si="10"/>
        <v>25.666666666666668</v>
      </c>
      <c r="M72" s="229">
        <f t="shared" si="14"/>
        <v>0.30374759671736479</v>
      </c>
      <c r="N72" s="229">
        <f t="shared" si="15"/>
        <v>4.9231209108705096</v>
      </c>
      <c r="O72" s="229">
        <f t="shared" si="11"/>
        <v>1.5799976414072572</v>
      </c>
      <c r="P72" s="230">
        <f t="shared" si="12"/>
        <v>6.8068661489951321</v>
      </c>
    </row>
    <row r="73" spans="2:16" x14ac:dyDescent="0.25">
      <c r="B73" s="231" t="s">
        <v>430</v>
      </c>
      <c r="C73" s="19">
        <v>36</v>
      </c>
      <c r="D73" s="19">
        <v>7</v>
      </c>
      <c r="E73" s="19">
        <v>54</v>
      </c>
      <c r="F73" s="52">
        <v>0.55953504658461928</v>
      </c>
      <c r="G73" s="52">
        <v>4.6156268209581475</v>
      </c>
      <c r="H73" s="54">
        <v>2.0650746228295773</v>
      </c>
      <c r="I73" s="227">
        <f t="shared" si="8"/>
        <v>43</v>
      </c>
      <c r="J73" s="227">
        <f t="shared" si="13"/>
        <v>7</v>
      </c>
      <c r="K73" s="227">
        <f t="shared" si="9"/>
        <v>54</v>
      </c>
      <c r="L73" s="228">
        <f t="shared" si="10"/>
        <v>32.333333333333336</v>
      </c>
      <c r="M73" s="229">
        <f t="shared" si="14"/>
        <v>0.55953504658461928</v>
      </c>
      <c r="N73" s="229">
        <f t="shared" si="15"/>
        <v>4.6156268209581475</v>
      </c>
      <c r="O73" s="229">
        <f t="shared" si="11"/>
        <v>2.0650746228295773</v>
      </c>
      <c r="P73" s="230">
        <f t="shared" si="12"/>
        <v>7.240236490372344</v>
      </c>
    </row>
    <row r="74" spans="2:16" x14ac:dyDescent="0.25">
      <c r="B74" s="158" t="s">
        <v>307</v>
      </c>
      <c r="C74" s="19">
        <v>30</v>
      </c>
      <c r="D74" s="19">
        <v>20</v>
      </c>
      <c r="E74" s="19">
        <v>188</v>
      </c>
      <c r="F74" s="52">
        <v>0.35170774356747503</v>
      </c>
      <c r="G74" s="52">
        <v>5.2306150007828718</v>
      </c>
      <c r="H74" s="54">
        <v>2.1807782515138356</v>
      </c>
      <c r="I74" s="227">
        <f t="shared" si="8"/>
        <v>50</v>
      </c>
      <c r="J74" s="227">
        <f t="shared" si="13"/>
        <v>20</v>
      </c>
      <c r="K74" s="227">
        <f t="shared" si="9"/>
        <v>188</v>
      </c>
      <c r="L74" s="228">
        <f t="shared" si="10"/>
        <v>79.333333333333329</v>
      </c>
      <c r="M74" s="229">
        <f t="shared" si="14"/>
        <v>0.35170774356747503</v>
      </c>
      <c r="N74" s="229">
        <f t="shared" si="15"/>
        <v>5.2306150007828718</v>
      </c>
      <c r="O74" s="229">
        <f t="shared" si="11"/>
        <v>2.1807782515138356</v>
      </c>
      <c r="P74" s="230">
        <f t="shared" si="12"/>
        <v>7.7631009958641828</v>
      </c>
    </row>
    <row r="75" spans="2:16" x14ac:dyDescent="0.25">
      <c r="B75" s="231" t="s">
        <v>522</v>
      </c>
      <c r="C75" s="19">
        <v>21</v>
      </c>
      <c r="D75" s="19">
        <v>4.5</v>
      </c>
      <c r="E75" s="19">
        <v>48</v>
      </c>
      <c r="F75" s="52">
        <v>0.30374759671736479</v>
      </c>
      <c r="G75" s="52">
        <v>4.6156268209581475</v>
      </c>
      <c r="H75" s="54">
        <v>2.0650746228295773</v>
      </c>
      <c r="I75" s="227">
        <f t="shared" si="8"/>
        <v>25.5</v>
      </c>
      <c r="J75" s="227">
        <f t="shared" si="13"/>
        <v>4.5</v>
      </c>
      <c r="K75" s="227">
        <f t="shared" si="9"/>
        <v>48</v>
      </c>
      <c r="L75" s="228">
        <f t="shared" si="10"/>
        <v>24.5</v>
      </c>
      <c r="M75" s="229">
        <f t="shared" si="14"/>
        <v>0.30374759671736479</v>
      </c>
      <c r="N75" s="229">
        <f t="shared" si="15"/>
        <v>4.6156268209581475</v>
      </c>
      <c r="O75" s="229">
        <f t="shared" si="11"/>
        <v>2.0650746228295773</v>
      </c>
      <c r="P75" s="230">
        <f t="shared" si="12"/>
        <v>6.9844490405050896</v>
      </c>
    </row>
    <row r="76" spans="2:16" x14ac:dyDescent="0.25">
      <c r="B76" s="158" t="s">
        <v>313</v>
      </c>
      <c r="C76" s="19">
        <v>24</v>
      </c>
      <c r="D76" s="19">
        <v>5</v>
      </c>
      <c r="E76" s="19">
        <v>16</v>
      </c>
      <c r="F76" s="52">
        <v>0.30374759671736479</v>
      </c>
      <c r="G76" s="52">
        <v>4.6156268209581475</v>
      </c>
      <c r="H76" s="54">
        <v>1.5799976414072572</v>
      </c>
      <c r="I76" s="227">
        <f t="shared" si="8"/>
        <v>29</v>
      </c>
      <c r="J76" s="227">
        <f t="shared" si="13"/>
        <v>5</v>
      </c>
      <c r="K76" s="227">
        <f t="shared" si="9"/>
        <v>16</v>
      </c>
      <c r="L76" s="228">
        <f t="shared" si="10"/>
        <v>15</v>
      </c>
      <c r="M76" s="229">
        <f t="shared" si="14"/>
        <v>0.30374759671736479</v>
      </c>
      <c r="N76" s="229">
        <f t="shared" si="15"/>
        <v>4.6156268209581475</v>
      </c>
      <c r="O76" s="229">
        <f t="shared" si="11"/>
        <v>1.5799976414072572</v>
      </c>
      <c r="P76" s="230">
        <f t="shared" si="12"/>
        <v>6.4993720590827699</v>
      </c>
    </row>
    <row r="77" spans="2:16" x14ac:dyDescent="0.25">
      <c r="B77" s="158" t="s">
        <v>274</v>
      </c>
      <c r="C77" s="19">
        <v>6</v>
      </c>
      <c r="D77" s="19">
        <v>4</v>
      </c>
      <c r="E77" s="19">
        <v>20</v>
      </c>
      <c r="F77" s="52">
        <v>0.30374759671736479</v>
      </c>
      <c r="G77" s="52">
        <v>4.9231209108705096</v>
      </c>
      <c r="H77" s="54">
        <v>1.165170103150134</v>
      </c>
      <c r="I77" s="227">
        <f t="shared" si="8"/>
        <v>10</v>
      </c>
      <c r="J77" s="227">
        <f t="shared" si="13"/>
        <v>4</v>
      </c>
      <c r="K77" s="227">
        <f t="shared" si="9"/>
        <v>20</v>
      </c>
      <c r="L77" s="228">
        <f t="shared" si="10"/>
        <v>10</v>
      </c>
      <c r="M77" s="229">
        <f t="shared" si="14"/>
        <v>0.30374759671736479</v>
      </c>
      <c r="N77" s="229">
        <f t="shared" si="15"/>
        <v>4.9231209108705096</v>
      </c>
      <c r="O77" s="229">
        <f t="shared" si="11"/>
        <v>1.165170103150134</v>
      </c>
      <c r="P77" s="230">
        <f t="shared" si="12"/>
        <v>6.3920386107380089</v>
      </c>
    </row>
    <row r="78" spans="2:16" x14ac:dyDescent="0.25">
      <c r="B78" s="158" t="s">
        <v>171</v>
      </c>
      <c r="C78" s="19">
        <v>9</v>
      </c>
      <c r="D78" s="19">
        <v>2.5</v>
      </c>
      <c r="E78" s="19">
        <v>32</v>
      </c>
      <c r="F78" s="52">
        <v>0.30374759671736479</v>
      </c>
      <c r="G78" s="52">
        <v>4.6156268209581475</v>
      </c>
      <c r="H78" s="54">
        <v>1.5799976414072572</v>
      </c>
      <c r="I78" s="227">
        <f t="shared" si="8"/>
        <v>11.5</v>
      </c>
      <c r="J78" s="227">
        <f t="shared" si="13"/>
        <v>2.5</v>
      </c>
      <c r="K78" s="227">
        <f t="shared" si="9"/>
        <v>32</v>
      </c>
      <c r="L78" s="228">
        <f t="shared" si="10"/>
        <v>14.5</v>
      </c>
      <c r="M78" s="229">
        <f t="shared" si="14"/>
        <v>0.30374759671736479</v>
      </c>
      <c r="N78" s="229">
        <f t="shared" si="15"/>
        <v>4.6156268209581475</v>
      </c>
      <c r="O78" s="229">
        <f t="shared" si="11"/>
        <v>1.5799976414072572</v>
      </c>
      <c r="P78" s="230">
        <f t="shared" si="12"/>
        <v>6.4993720590827699</v>
      </c>
    </row>
    <row r="79" spans="2:16" x14ac:dyDescent="0.25">
      <c r="B79" s="158" t="s">
        <v>432</v>
      </c>
      <c r="C79" s="19">
        <v>21</v>
      </c>
      <c r="D79" s="19">
        <v>11.5</v>
      </c>
      <c r="E79" s="19">
        <v>46</v>
      </c>
      <c r="F79" s="52">
        <v>0.30374759671736479</v>
      </c>
      <c r="G79" s="52">
        <v>4.6156268209581475</v>
      </c>
      <c r="H79" s="54">
        <v>1.4304356866208248</v>
      </c>
      <c r="I79" s="227">
        <f t="shared" si="8"/>
        <v>32.5</v>
      </c>
      <c r="J79" s="227">
        <f t="shared" si="13"/>
        <v>11.5</v>
      </c>
      <c r="K79" s="227">
        <f t="shared" si="9"/>
        <v>46</v>
      </c>
      <c r="L79" s="228">
        <f t="shared" si="10"/>
        <v>26.166666666666668</v>
      </c>
      <c r="M79" s="229">
        <f t="shared" si="14"/>
        <v>0.30374759671736479</v>
      </c>
      <c r="N79" s="229">
        <f t="shared" si="15"/>
        <v>4.6156268209581475</v>
      </c>
      <c r="O79" s="229">
        <f t="shared" si="11"/>
        <v>1.4304356866208248</v>
      </c>
      <c r="P79" s="230">
        <f t="shared" si="12"/>
        <v>6.3498101042963366</v>
      </c>
    </row>
    <row r="80" spans="2:16" x14ac:dyDescent="0.25">
      <c r="B80" s="158" t="s">
        <v>311</v>
      </c>
      <c r="C80" s="19">
        <v>8</v>
      </c>
      <c r="D80" s="19">
        <v>12</v>
      </c>
      <c r="E80" s="19">
        <v>90</v>
      </c>
      <c r="F80" s="52">
        <v>0.30374759671736479</v>
      </c>
      <c r="G80" s="52">
        <v>4.9231209108705096</v>
      </c>
      <c r="H80" s="54">
        <v>2.1105288083486382</v>
      </c>
      <c r="I80" s="227">
        <f t="shared" si="8"/>
        <v>20</v>
      </c>
      <c r="J80" s="227">
        <f t="shared" si="13"/>
        <v>12</v>
      </c>
      <c r="K80" s="227">
        <f t="shared" si="9"/>
        <v>90</v>
      </c>
      <c r="L80" s="228">
        <f t="shared" si="10"/>
        <v>36.666666666666664</v>
      </c>
      <c r="M80" s="229">
        <f t="shared" si="14"/>
        <v>0.30374759671736479</v>
      </c>
      <c r="N80" s="229">
        <f t="shared" si="15"/>
        <v>4.9231209108705096</v>
      </c>
      <c r="O80" s="229">
        <f t="shared" si="11"/>
        <v>2.1105288083486382</v>
      </c>
      <c r="P80" s="230">
        <f t="shared" si="12"/>
        <v>7.3373973159365127</v>
      </c>
    </row>
    <row r="81" spans="2:16" x14ac:dyDescent="0.25">
      <c r="B81" s="158" t="s">
        <v>350</v>
      </c>
      <c r="C81" s="19">
        <v>6</v>
      </c>
      <c r="D81" s="19">
        <v>4</v>
      </c>
      <c r="E81" s="19">
        <v>20</v>
      </c>
      <c r="F81" s="52">
        <v>0.30374759671736479</v>
      </c>
      <c r="G81" s="52">
        <v>4.6156268209581475</v>
      </c>
      <c r="H81" s="54">
        <v>1.165170103150134</v>
      </c>
      <c r="I81" s="227">
        <f t="shared" si="8"/>
        <v>10</v>
      </c>
      <c r="J81" s="227">
        <f t="shared" si="13"/>
        <v>4</v>
      </c>
      <c r="K81" s="227">
        <f t="shared" si="9"/>
        <v>20</v>
      </c>
      <c r="L81" s="228">
        <f t="shared" si="10"/>
        <v>10</v>
      </c>
      <c r="M81" s="229">
        <f t="shared" si="14"/>
        <v>0.30374759671736479</v>
      </c>
      <c r="N81" s="229">
        <f t="shared" si="15"/>
        <v>4.6156268209581475</v>
      </c>
      <c r="O81" s="229">
        <f t="shared" si="11"/>
        <v>1.165170103150134</v>
      </c>
      <c r="P81" s="230">
        <f t="shared" si="12"/>
        <v>6.0845445208256468</v>
      </c>
    </row>
    <row r="82" spans="2:16" x14ac:dyDescent="0.25">
      <c r="B82" s="158" t="s">
        <v>435</v>
      </c>
      <c r="C82" s="19">
        <v>45</v>
      </c>
      <c r="D82" s="19">
        <v>8.5</v>
      </c>
      <c r="E82" s="19">
        <v>26</v>
      </c>
      <c r="F82" s="52">
        <v>0.55953504658461928</v>
      </c>
      <c r="G82" s="52">
        <v>4.6156268209581475</v>
      </c>
      <c r="H82" s="54">
        <v>1.5799976414072572</v>
      </c>
      <c r="I82" s="227">
        <f t="shared" si="8"/>
        <v>53.5</v>
      </c>
      <c r="J82" s="227">
        <f t="shared" si="13"/>
        <v>8.5</v>
      </c>
      <c r="K82" s="227">
        <f t="shared" si="9"/>
        <v>26</v>
      </c>
      <c r="L82" s="228">
        <f t="shared" si="10"/>
        <v>26.5</v>
      </c>
      <c r="M82" s="229">
        <f t="shared" si="14"/>
        <v>0.55953504658461928</v>
      </c>
      <c r="N82" s="229">
        <f t="shared" si="15"/>
        <v>4.6156268209581475</v>
      </c>
      <c r="O82" s="229">
        <f t="shared" si="11"/>
        <v>1.5799976414072572</v>
      </c>
      <c r="P82" s="230">
        <f t="shared" si="12"/>
        <v>6.7551595089500243</v>
      </c>
    </row>
    <row r="83" spans="2:16" x14ac:dyDescent="0.25">
      <c r="B83" s="158" t="s">
        <v>437</v>
      </c>
      <c r="C83" s="19">
        <v>6</v>
      </c>
      <c r="D83" s="19">
        <v>14</v>
      </c>
      <c r="E83" s="19">
        <v>26</v>
      </c>
      <c r="F83" s="52">
        <v>0.30374759671736479</v>
      </c>
      <c r="G83" s="52">
        <v>5.2306150007828718</v>
      </c>
      <c r="H83" s="54">
        <v>1.5799976414072572</v>
      </c>
      <c r="I83" s="227">
        <f t="shared" si="8"/>
        <v>20</v>
      </c>
      <c r="J83" s="227">
        <f t="shared" si="13"/>
        <v>14</v>
      </c>
      <c r="K83" s="227">
        <f t="shared" si="9"/>
        <v>26</v>
      </c>
      <c r="L83" s="228">
        <f t="shared" si="10"/>
        <v>15.333333333333334</v>
      </c>
      <c r="M83" s="229">
        <f t="shared" si="14"/>
        <v>0.30374759671736479</v>
      </c>
      <c r="N83" s="229">
        <f t="shared" si="15"/>
        <v>5.2306150007828718</v>
      </c>
      <c r="O83" s="229">
        <f t="shared" si="11"/>
        <v>1.5799976414072572</v>
      </c>
      <c r="P83" s="230">
        <f t="shared" si="12"/>
        <v>7.1143602389074942</v>
      </c>
    </row>
    <row r="84" spans="2:16" x14ac:dyDescent="0.25">
      <c r="B84" s="158" t="s">
        <v>250</v>
      </c>
      <c r="C84" s="19">
        <v>15</v>
      </c>
      <c r="D84" s="19">
        <v>3.5</v>
      </c>
      <c r="E84" s="19">
        <v>20</v>
      </c>
      <c r="F84" s="52">
        <v>0.30374759671736479</v>
      </c>
      <c r="G84" s="52">
        <v>4.6156268209581475</v>
      </c>
      <c r="H84" s="54">
        <v>1.165170103150134</v>
      </c>
      <c r="I84" s="227">
        <f t="shared" si="8"/>
        <v>18.5</v>
      </c>
      <c r="J84" s="227">
        <f t="shared" si="13"/>
        <v>3.5</v>
      </c>
      <c r="K84" s="227">
        <f t="shared" si="9"/>
        <v>20</v>
      </c>
      <c r="L84" s="228">
        <f t="shared" si="10"/>
        <v>12.833333333333334</v>
      </c>
      <c r="M84" s="229">
        <f t="shared" si="14"/>
        <v>0.30374759671736479</v>
      </c>
      <c r="N84" s="229">
        <f t="shared" si="15"/>
        <v>4.6156268209581475</v>
      </c>
      <c r="O84" s="229">
        <f t="shared" si="11"/>
        <v>1.165170103150134</v>
      </c>
      <c r="P84" s="230">
        <f t="shared" si="12"/>
        <v>6.0845445208256468</v>
      </c>
    </row>
    <row r="85" spans="2:16" x14ac:dyDescent="0.25">
      <c r="B85" s="158" t="s">
        <v>232</v>
      </c>
      <c r="C85" s="19">
        <v>20</v>
      </c>
      <c r="D85" s="19">
        <v>11</v>
      </c>
      <c r="E85" s="19">
        <v>108</v>
      </c>
      <c r="F85" s="52">
        <v>0.30374759671736479</v>
      </c>
      <c r="G85" s="52">
        <v>4.6156268209581475</v>
      </c>
      <c r="H85" s="54">
        <v>1.9155126680431451</v>
      </c>
      <c r="I85" s="227">
        <f t="shared" si="8"/>
        <v>31</v>
      </c>
      <c r="J85" s="227">
        <f t="shared" si="13"/>
        <v>11</v>
      </c>
      <c r="K85" s="227">
        <f t="shared" si="9"/>
        <v>108</v>
      </c>
      <c r="L85" s="228">
        <f t="shared" si="10"/>
        <v>46.333333333333336</v>
      </c>
      <c r="M85" s="229">
        <f t="shared" si="14"/>
        <v>0.30374759671736479</v>
      </c>
      <c r="N85" s="229">
        <f t="shared" si="15"/>
        <v>4.6156268209581475</v>
      </c>
      <c r="O85" s="229">
        <f t="shared" si="11"/>
        <v>1.9155126680431451</v>
      </c>
      <c r="P85" s="230">
        <f t="shared" si="12"/>
        <v>6.8348870857186572</v>
      </c>
    </row>
    <row r="86" spans="2:16" x14ac:dyDescent="0.25">
      <c r="B86" s="158" t="s">
        <v>493</v>
      </c>
      <c r="C86" s="19">
        <v>60</v>
      </c>
      <c r="D86" s="19">
        <v>8.5</v>
      </c>
      <c r="E86" s="19">
        <v>36</v>
      </c>
      <c r="F86" s="52">
        <v>0.60749519343472957</v>
      </c>
      <c r="G86" s="52">
        <v>4.6156268209581475</v>
      </c>
      <c r="H86" s="54">
        <v>1.165170103150134</v>
      </c>
      <c r="I86" s="227">
        <f t="shared" si="8"/>
        <v>68.5</v>
      </c>
      <c r="J86" s="227">
        <f t="shared" si="13"/>
        <v>8.5</v>
      </c>
      <c r="K86" s="227">
        <f t="shared" si="9"/>
        <v>36</v>
      </c>
      <c r="L86" s="228">
        <f t="shared" si="10"/>
        <v>34.833333333333336</v>
      </c>
      <c r="M86" s="229">
        <f t="shared" si="14"/>
        <v>0.60749519343472957</v>
      </c>
      <c r="N86" s="229">
        <f t="shared" si="15"/>
        <v>4.6156268209581475</v>
      </c>
      <c r="O86" s="229">
        <f t="shared" si="11"/>
        <v>1.165170103150134</v>
      </c>
      <c r="P86" s="230">
        <f t="shared" si="12"/>
        <v>6.3882921175430116</v>
      </c>
    </row>
    <row r="87" spans="2:16" x14ac:dyDescent="0.25">
      <c r="B87" s="158" t="s">
        <v>278</v>
      </c>
      <c r="C87" s="19">
        <v>12</v>
      </c>
      <c r="D87" s="19">
        <v>17</v>
      </c>
      <c r="E87" s="19">
        <v>45</v>
      </c>
      <c r="F87" s="52">
        <v>0.30374759671736479</v>
      </c>
      <c r="G87" s="52">
        <v>5.2306150007828718</v>
      </c>
      <c r="H87" s="54">
        <v>1.4304356866208248</v>
      </c>
      <c r="I87" s="227">
        <f t="shared" si="8"/>
        <v>29</v>
      </c>
      <c r="J87" s="227">
        <f t="shared" si="13"/>
        <v>17</v>
      </c>
      <c r="K87" s="227">
        <f t="shared" si="9"/>
        <v>45</v>
      </c>
      <c r="L87" s="228">
        <f t="shared" si="10"/>
        <v>24.666666666666668</v>
      </c>
      <c r="M87" s="229">
        <f t="shared" si="14"/>
        <v>0.30374759671736479</v>
      </c>
      <c r="N87" s="229">
        <f t="shared" si="15"/>
        <v>5.2306150007828718</v>
      </c>
      <c r="O87" s="229">
        <f t="shared" si="11"/>
        <v>1.4304356866208248</v>
      </c>
      <c r="P87" s="230">
        <f t="shared" si="12"/>
        <v>6.9647982841210609</v>
      </c>
    </row>
    <row r="88" spans="2:16" x14ac:dyDescent="0.25">
      <c r="B88" s="158" t="s">
        <v>481</v>
      </c>
      <c r="C88" s="19">
        <v>60</v>
      </c>
      <c r="D88" s="19">
        <v>8.5</v>
      </c>
      <c r="E88" s="19">
        <v>36</v>
      </c>
      <c r="F88" s="52">
        <v>0.60749519343472957</v>
      </c>
      <c r="G88" s="52">
        <v>4.6156268209581475</v>
      </c>
      <c r="H88" s="54">
        <v>1.165170103150134</v>
      </c>
      <c r="I88" s="227">
        <f t="shared" si="8"/>
        <v>68.5</v>
      </c>
      <c r="J88" s="227">
        <f t="shared" si="13"/>
        <v>8.5</v>
      </c>
      <c r="K88" s="227">
        <f t="shared" si="9"/>
        <v>36</v>
      </c>
      <c r="L88" s="228">
        <f t="shared" si="10"/>
        <v>34.833333333333336</v>
      </c>
      <c r="M88" s="229">
        <f t="shared" si="14"/>
        <v>0.60749519343472957</v>
      </c>
      <c r="N88" s="229">
        <f t="shared" si="15"/>
        <v>4.6156268209581475</v>
      </c>
      <c r="O88" s="229">
        <f t="shared" si="11"/>
        <v>1.165170103150134</v>
      </c>
      <c r="P88" s="230">
        <f t="shared" si="12"/>
        <v>6.3882921175430116</v>
      </c>
    </row>
    <row r="89" spans="2:16" x14ac:dyDescent="0.25">
      <c r="B89" s="158" t="s">
        <v>519</v>
      </c>
      <c r="C89" s="19">
        <v>60</v>
      </c>
      <c r="D89" s="19">
        <v>8.5</v>
      </c>
      <c r="E89" s="19">
        <v>102</v>
      </c>
      <c r="F89" s="52">
        <v>0.60749519343472957</v>
      </c>
      <c r="G89" s="52">
        <v>4.6156268209581475</v>
      </c>
      <c r="H89" s="54">
        <v>1.9155126680431451</v>
      </c>
      <c r="I89" s="227">
        <f t="shared" si="8"/>
        <v>68.5</v>
      </c>
      <c r="J89" s="227">
        <f t="shared" si="13"/>
        <v>8.5</v>
      </c>
      <c r="K89" s="227">
        <f t="shared" si="9"/>
        <v>102</v>
      </c>
      <c r="L89" s="228">
        <f t="shared" si="10"/>
        <v>56.833333333333336</v>
      </c>
      <c r="M89" s="229">
        <f t="shared" si="14"/>
        <v>0.60749519343472957</v>
      </c>
      <c r="N89" s="229">
        <f t="shared" si="15"/>
        <v>4.6156268209581475</v>
      </c>
      <c r="O89" s="229">
        <f t="shared" si="11"/>
        <v>1.9155126680431451</v>
      </c>
      <c r="P89" s="230">
        <f t="shared" si="12"/>
        <v>7.1386346824360221</v>
      </c>
    </row>
    <row r="90" spans="2:16" x14ac:dyDescent="0.25">
      <c r="B90" s="158" t="s">
        <v>279</v>
      </c>
      <c r="C90" s="19">
        <v>21</v>
      </c>
      <c r="D90" s="19">
        <v>22</v>
      </c>
      <c r="E90" s="19">
        <v>45</v>
      </c>
      <c r="F90" s="52">
        <v>0.30374759671736479</v>
      </c>
      <c r="G90" s="52">
        <v>8.9237595520039328</v>
      </c>
      <c r="H90" s="54">
        <v>1.4304356866208248</v>
      </c>
      <c r="I90" s="227">
        <f t="shared" si="8"/>
        <v>43</v>
      </c>
      <c r="J90" s="227">
        <f t="shared" si="13"/>
        <v>22</v>
      </c>
      <c r="K90" s="227">
        <f t="shared" si="9"/>
        <v>45</v>
      </c>
      <c r="L90" s="228">
        <f t="shared" si="10"/>
        <v>29.333333333333332</v>
      </c>
      <c r="M90" s="229">
        <f t="shared" si="14"/>
        <v>0.30374759671736479</v>
      </c>
      <c r="N90" s="229">
        <f t="shared" si="15"/>
        <v>8.9237595520039328</v>
      </c>
      <c r="O90" s="229">
        <f t="shared" si="11"/>
        <v>1.4304356866208248</v>
      </c>
      <c r="P90" s="230">
        <f t="shared" si="12"/>
        <v>10.657942835342123</v>
      </c>
    </row>
    <row r="91" spans="2:16" x14ac:dyDescent="0.25">
      <c r="B91" s="158" t="s">
        <v>267</v>
      </c>
      <c r="C91" s="19">
        <v>24</v>
      </c>
      <c r="D91" s="19">
        <v>7</v>
      </c>
      <c r="E91" s="19">
        <v>14</v>
      </c>
      <c r="F91" s="52">
        <v>0.30374759671736479</v>
      </c>
      <c r="G91" s="52">
        <v>4.9231209108705096</v>
      </c>
      <c r="H91" s="54">
        <v>1.165170103150134</v>
      </c>
      <c r="I91" s="227">
        <f t="shared" si="8"/>
        <v>31</v>
      </c>
      <c r="J91" s="227">
        <f t="shared" si="13"/>
        <v>7</v>
      </c>
      <c r="K91" s="227">
        <f t="shared" si="9"/>
        <v>14</v>
      </c>
      <c r="L91" s="228">
        <f t="shared" si="10"/>
        <v>15</v>
      </c>
      <c r="M91" s="229">
        <f t="shared" si="14"/>
        <v>0.30374759671736479</v>
      </c>
      <c r="N91" s="229">
        <f t="shared" si="15"/>
        <v>4.9231209108705096</v>
      </c>
      <c r="O91" s="229">
        <f t="shared" si="11"/>
        <v>1.165170103150134</v>
      </c>
      <c r="P91" s="230">
        <f t="shared" si="12"/>
        <v>6.3920386107380089</v>
      </c>
    </row>
    <row r="92" spans="2:16" x14ac:dyDescent="0.25">
      <c r="B92" s="231" t="s">
        <v>495</v>
      </c>
      <c r="C92" s="19">
        <v>63</v>
      </c>
      <c r="D92" s="19">
        <v>4.5</v>
      </c>
      <c r="E92" s="19">
        <v>58</v>
      </c>
      <c r="F92" s="52">
        <v>0.55953504658461928</v>
      </c>
      <c r="G92" s="52">
        <v>4.6156268209581475</v>
      </c>
      <c r="H92" s="54">
        <v>1.9155126680431451</v>
      </c>
      <c r="I92" s="227">
        <f t="shared" si="8"/>
        <v>67.5</v>
      </c>
      <c r="J92" s="227">
        <f t="shared" si="13"/>
        <v>4.5</v>
      </c>
      <c r="K92" s="227">
        <f t="shared" si="9"/>
        <v>58</v>
      </c>
      <c r="L92" s="228">
        <f t="shared" si="10"/>
        <v>41.833333333333336</v>
      </c>
      <c r="M92" s="229">
        <f t="shared" si="14"/>
        <v>0.55953504658461928</v>
      </c>
      <c r="N92" s="229">
        <f t="shared" si="15"/>
        <v>4.6156268209581475</v>
      </c>
      <c r="O92" s="229">
        <f t="shared" si="11"/>
        <v>1.9155126680431451</v>
      </c>
      <c r="P92" s="230">
        <f t="shared" si="12"/>
        <v>7.0906745355859115</v>
      </c>
    </row>
    <row r="93" spans="2:16" x14ac:dyDescent="0.25">
      <c r="B93" s="158" t="s">
        <v>440</v>
      </c>
      <c r="C93" s="19">
        <v>36</v>
      </c>
      <c r="D93" s="19">
        <v>15</v>
      </c>
      <c r="E93" s="19">
        <v>57</v>
      </c>
      <c r="F93" s="52">
        <v>0.55953504658461928</v>
      </c>
      <c r="G93" s="52">
        <v>4.9231209108705096</v>
      </c>
      <c r="H93" s="54">
        <v>1.4304356866208248</v>
      </c>
      <c r="I93" s="227">
        <f t="shared" si="8"/>
        <v>51</v>
      </c>
      <c r="J93" s="227">
        <f t="shared" si="13"/>
        <v>15</v>
      </c>
      <c r="K93" s="227">
        <f t="shared" si="9"/>
        <v>57</v>
      </c>
      <c r="L93" s="228">
        <f t="shared" si="10"/>
        <v>36</v>
      </c>
      <c r="M93" s="229">
        <f t="shared" si="14"/>
        <v>0.55953504658461928</v>
      </c>
      <c r="N93" s="229">
        <f t="shared" si="15"/>
        <v>4.9231209108705096</v>
      </c>
      <c r="O93" s="229">
        <f t="shared" si="11"/>
        <v>1.4304356866208248</v>
      </c>
      <c r="P93" s="230">
        <f t="shared" si="12"/>
        <v>6.9130916440759531</v>
      </c>
    </row>
    <row r="94" spans="2:16" x14ac:dyDescent="0.25">
      <c r="B94" s="158" t="s">
        <v>281</v>
      </c>
      <c r="C94" s="19">
        <v>6</v>
      </c>
      <c r="D94" s="19">
        <v>2</v>
      </c>
      <c r="E94" s="19">
        <v>18</v>
      </c>
      <c r="F94" s="52">
        <v>0.30374759671736479</v>
      </c>
      <c r="G94" s="52">
        <v>4.6156268209581475</v>
      </c>
      <c r="H94" s="54">
        <v>1.165170103150134</v>
      </c>
      <c r="I94" s="227">
        <f t="shared" si="8"/>
        <v>8</v>
      </c>
      <c r="J94" s="227">
        <f t="shared" si="13"/>
        <v>2</v>
      </c>
      <c r="K94" s="227">
        <f t="shared" si="9"/>
        <v>18</v>
      </c>
      <c r="L94" s="228">
        <f t="shared" si="10"/>
        <v>8.6666666666666661</v>
      </c>
      <c r="M94" s="229">
        <f t="shared" si="14"/>
        <v>0.30374759671736479</v>
      </c>
      <c r="N94" s="229">
        <f t="shared" si="15"/>
        <v>4.6156268209581475</v>
      </c>
      <c r="O94" s="229">
        <f t="shared" si="11"/>
        <v>1.165170103150134</v>
      </c>
      <c r="P94" s="230">
        <f t="shared" si="12"/>
        <v>6.0845445208256468</v>
      </c>
    </row>
    <row r="95" spans="2:16" x14ac:dyDescent="0.25">
      <c r="B95" s="158" t="s">
        <v>300</v>
      </c>
      <c r="C95" s="19">
        <v>10</v>
      </c>
      <c r="D95" s="19">
        <v>10</v>
      </c>
      <c r="E95" s="19">
        <v>58</v>
      </c>
      <c r="F95" s="52">
        <v>0.30374759671736479</v>
      </c>
      <c r="G95" s="52">
        <v>5.2306150007828718</v>
      </c>
      <c r="H95" s="54">
        <v>1.9155126680431451</v>
      </c>
      <c r="I95" s="227">
        <f t="shared" si="8"/>
        <v>20</v>
      </c>
      <c r="J95" s="227">
        <f t="shared" si="13"/>
        <v>10</v>
      </c>
      <c r="K95" s="227">
        <f t="shared" si="9"/>
        <v>58</v>
      </c>
      <c r="L95" s="228">
        <f t="shared" si="10"/>
        <v>26</v>
      </c>
      <c r="M95" s="229">
        <f t="shared" si="14"/>
        <v>0.30374759671736479</v>
      </c>
      <c r="N95" s="229">
        <f t="shared" si="15"/>
        <v>5.2306150007828718</v>
      </c>
      <c r="O95" s="229">
        <f t="shared" si="11"/>
        <v>1.9155126680431451</v>
      </c>
      <c r="P95" s="230">
        <f t="shared" si="12"/>
        <v>7.4498752655433815</v>
      </c>
    </row>
    <row r="96" spans="2:16" x14ac:dyDescent="0.25">
      <c r="B96" s="158" t="s">
        <v>517</v>
      </c>
      <c r="C96" s="19">
        <v>21</v>
      </c>
      <c r="D96" s="19">
        <v>13.5</v>
      </c>
      <c r="E96" s="19">
        <v>38</v>
      </c>
      <c r="F96" s="52">
        <v>0.30374759671736479</v>
      </c>
      <c r="G96" s="52">
        <v>4.9231209108705096</v>
      </c>
      <c r="H96" s="54">
        <v>1.4304356866208248</v>
      </c>
      <c r="I96" s="227">
        <f t="shared" si="8"/>
        <v>34.5</v>
      </c>
      <c r="J96" s="227">
        <f t="shared" si="13"/>
        <v>13.5</v>
      </c>
      <c r="K96" s="227">
        <f t="shared" si="9"/>
        <v>38</v>
      </c>
      <c r="L96" s="228">
        <f t="shared" si="10"/>
        <v>24.166666666666668</v>
      </c>
      <c r="M96" s="229">
        <f t="shared" si="14"/>
        <v>0.30374759671736479</v>
      </c>
      <c r="N96" s="229">
        <f t="shared" si="15"/>
        <v>4.9231209108705096</v>
      </c>
      <c r="O96" s="229">
        <f t="shared" si="11"/>
        <v>1.4304356866208248</v>
      </c>
      <c r="P96" s="230">
        <f t="shared" si="12"/>
        <v>6.6573041942086988</v>
      </c>
    </row>
    <row r="97" spans="2:16" x14ac:dyDescent="0.25">
      <c r="B97" s="158" t="s">
        <v>257</v>
      </c>
      <c r="C97" s="19">
        <v>15</v>
      </c>
      <c r="D97" s="19">
        <v>10.5</v>
      </c>
      <c r="E97" s="19">
        <v>20</v>
      </c>
      <c r="F97" s="52">
        <v>0.30374759671736479</v>
      </c>
      <c r="G97" s="52">
        <v>4.9231209108705096</v>
      </c>
      <c r="H97" s="54">
        <v>1.165170103150134</v>
      </c>
      <c r="I97" s="227">
        <f t="shared" si="8"/>
        <v>25.5</v>
      </c>
      <c r="J97" s="227">
        <f t="shared" si="13"/>
        <v>10.5</v>
      </c>
      <c r="K97" s="227">
        <f t="shared" si="9"/>
        <v>20</v>
      </c>
      <c r="L97" s="228">
        <f t="shared" si="10"/>
        <v>15.166666666666666</v>
      </c>
      <c r="M97" s="229">
        <f t="shared" si="14"/>
        <v>0.30374759671736479</v>
      </c>
      <c r="N97" s="229">
        <f t="shared" si="15"/>
        <v>4.9231209108705096</v>
      </c>
      <c r="O97" s="229">
        <f t="shared" si="11"/>
        <v>1.165170103150134</v>
      </c>
      <c r="P97" s="230">
        <f t="shared" si="12"/>
        <v>6.3920386107380089</v>
      </c>
    </row>
    <row r="98" spans="2:16" x14ac:dyDescent="0.25">
      <c r="B98" s="158" t="s">
        <v>234</v>
      </c>
      <c r="C98" s="19">
        <v>15</v>
      </c>
      <c r="D98" s="19">
        <v>18</v>
      </c>
      <c r="E98" s="19">
        <v>17</v>
      </c>
      <c r="F98" s="52">
        <v>0.30374759671736479</v>
      </c>
      <c r="G98" s="52">
        <v>4.9231209108705096</v>
      </c>
      <c r="H98" s="54">
        <v>1.165170103150134</v>
      </c>
      <c r="I98" s="227">
        <f t="shared" si="8"/>
        <v>33</v>
      </c>
      <c r="J98" s="227">
        <f t="shared" si="13"/>
        <v>18</v>
      </c>
      <c r="K98" s="227">
        <f t="shared" si="9"/>
        <v>17</v>
      </c>
      <c r="L98" s="228">
        <f t="shared" si="10"/>
        <v>16.666666666666668</v>
      </c>
      <c r="M98" s="229">
        <f t="shared" si="14"/>
        <v>0.30374759671736479</v>
      </c>
      <c r="N98" s="229">
        <f t="shared" si="15"/>
        <v>4.9231209108705096</v>
      </c>
      <c r="O98" s="229">
        <f t="shared" si="11"/>
        <v>1.165170103150134</v>
      </c>
      <c r="P98" s="230">
        <f t="shared" si="12"/>
        <v>6.3920386107380089</v>
      </c>
    </row>
    <row r="99" spans="2:16" x14ac:dyDescent="0.25">
      <c r="B99" s="158" t="s">
        <v>319</v>
      </c>
      <c r="C99" s="19">
        <v>18</v>
      </c>
      <c r="D99" s="19">
        <v>10</v>
      </c>
      <c r="E99" s="19">
        <v>46</v>
      </c>
      <c r="F99" s="52">
        <v>0.30374759671736479</v>
      </c>
      <c r="G99" s="52">
        <v>4.6156268209581475</v>
      </c>
      <c r="H99" s="54">
        <v>1.8452632248779479</v>
      </c>
      <c r="I99" s="227">
        <f t="shared" si="8"/>
        <v>28</v>
      </c>
      <c r="J99" s="227">
        <f t="shared" si="13"/>
        <v>10</v>
      </c>
      <c r="K99" s="227">
        <f t="shared" si="9"/>
        <v>46</v>
      </c>
      <c r="L99" s="228">
        <f t="shared" si="10"/>
        <v>24.666666666666668</v>
      </c>
      <c r="M99" s="229">
        <f t="shared" si="14"/>
        <v>0.30374759671736479</v>
      </c>
      <c r="N99" s="229">
        <f t="shared" si="15"/>
        <v>4.6156268209581475</v>
      </c>
      <c r="O99" s="229">
        <f t="shared" si="11"/>
        <v>1.8452632248779479</v>
      </c>
      <c r="P99" s="230">
        <f t="shared" si="12"/>
        <v>6.7646376425534598</v>
      </c>
    </row>
    <row r="100" spans="2:16" x14ac:dyDescent="0.25">
      <c r="B100" s="158" t="s">
        <v>442</v>
      </c>
      <c r="C100" s="19">
        <v>27</v>
      </c>
      <c r="D100" s="19">
        <v>5.5</v>
      </c>
      <c r="E100" s="19">
        <v>12</v>
      </c>
      <c r="F100" s="52">
        <v>0.30374759671736479</v>
      </c>
      <c r="G100" s="52">
        <v>4.6156268209581475</v>
      </c>
      <c r="H100" s="54">
        <v>1.165170103150134</v>
      </c>
      <c r="I100" s="227">
        <f t="shared" si="8"/>
        <v>32.5</v>
      </c>
      <c r="J100" s="227">
        <f t="shared" si="13"/>
        <v>5.5</v>
      </c>
      <c r="K100" s="227">
        <f t="shared" si="9"/>
        <v>12</v>
      </c>
      <c r="L100" s="228">
        <f t="shared" si="10"/>
        <v>14.833333333333334</v>
      </c>
      <c r="M100" s="229">
        <f t="shared" si="14"/>
        <v>0.30374759671736479</v>
      </c>
      <c r="N100" s="229">
        <f t="shared" si="15"/>
        <v>4.6156268209581475</v>
      </c>
      <c r="O100" s="229">
        <f t="shared" si="11"/>
        <v>1.165170103150134</v>
      </c>
      <c r="P100" s="230">
        <f t="shared" si="12"/>
        <v>6.0845445208256468</v>
      </c>
    </row>
    <row r="101" spans="2:16" x14ac:dyDescent="0.25">
      <c r="B101" s="158" t="s">
        <v>261</v>
      </c>
      <c r="C101" s="19">
        <v>15</v>
      </c>
      <c r="D101" s="19">
        <v>6</v>
      </c>
      <c r="E101" s="19">
        <v>19</v>
      </c>
      <c r="F101" s="52">
        <v>0.30374759671736479</v>
      </c>
      <c r="G101" s="52">
        <v>4.6156268209581475</v>
      </c>
      <c r="H101" s="54">
        <v>1.5799976414072572</v>
      </c>
      <c r="I101" s="227">
        <f t="shared" si="8"/>
        <v>21</v>
      </c>
      <c r="J101" s="227">
        <f t="shared" si="13"/>
        <v>6</v>
      </c>
      <c r="K101" s="227">
        <f t="shared" si="9"/>
        <v>19</v>
      </c>
      <c r="L101" s="228">
        <f t="shared" si="10"/>
        <v>13.333333333333334</v>
      </c>
      <c r="M101" s="229">
        <f t="shared" si="14"/>
        <v>0.30374759671736479</v>
      </c>
      <c r="N101" s="229">
        <f t="shared" si="15"/>
        <v>4.6156268209581475</v>
      </c>
      <c r="O101" s="229">
        <f t="shared" si="11"/>
        <v>1.5799976414072572</v>
      </c>
      <c r="P101" s="230">
        <f t="shared" si="12"/>
        <v>6.4993720590827699</v>
      </c>
    </row>
    <row r="102" spans="2:16" x14ac:dyDescent="0.25">
      <c r="B102" s="231" t="s">
        <v>485</v>
      </c>
      <c r="C102" s="19">
        <v>12</v>
      </c>
      <c r="D102" s="19">
        <v>3</v>
      </c>
      <c r="E102" s="19">
        <v>38</v>
      </c>
      <c r="F102" s="52">
        <v>0.30374759671736479</v>
      </c>
      <c r="G102" s="52">
        <v>4.6156268209581475</v>
      </c>
      <c r="H102" s="54">
        <v>1.799809039358887</v>
      </c>
      <c r="I102" s="227">
        <f t="shared" si="8"/>
        <v>15</v>
      </c>
      <c r="J102" s="227">
        <f t="shared" si="13"/>
        <v>3</v>
      </c>
      <c r="K102" s="227">
        <f t="shared" si="9"/>
        <v>38</v>
      </c>
      <c r="L102" s="228">
        <f t="shared" si="10"/>
        <v>17.666666666666668</v>
      </c>
      <c r="M102" s="229">
        <f t="shared" si="14"/>
        <v>0.30374759671736479</v>
      </c>
      <c r="N102" s="229">
        <f t="shared" si="15"/>
        <v>4.6156268209581475</v>
      </c>
      <c r="O102" s="229">
        <f t="shared" si="11"/>
        <v>1.799809039358887</v>
      </c>
      <c r="P102" s="230">
        <f t="shared" si="12"/>
        <v>6.7191834570343989</v>
      </c>
    </row>
    <row r="103" spans="2:16" x14ac:dyDescent="0.25">
      <c r="B103" s="158" t="s">
        <v>444</v>
      </c>
      <c r="C103" s="19">
        <v>15</v>
      </c>
      <c r="D103" s="19">
        <v>6</v>
      </c>
      <c r="E103" s="19">
        <v>51</v>
      </c>
      <c r="F103" s="52">
        <v>0.30374759671736479</v>
      </c>
      <c r="G103" s="52">
        <v>4.6156268209581475</v>
      </c>
      <c r="H103" s="54">
        <v>2.0650746228295773</v>
      </c>
      <c r="I103" s="227">
        <f t="shared" si="8"/>
        <v>21</v>
      </c>
      <c r="J103" s="227">
        <f t="shared" si="13"/>
        <v>6</v>
      </c>
      <c r="K103" s="227">
        <f t="shared" si="9"/>
        <v>51</v>
      </c>
      <c r="L103" s="228">
        <f t="shared" si="10"/>
        <v>24</v>
      </c>
      <c r="M103" s="229">
        <f t="shared" si="14"/>
        <v>0.30374759671736479</v>
      </c>
      <c r="N103" s="229">
        <f t="shared" si="15"/>
        <v>4.6156268209581475</v>
      </c>
      <c r="O103" s="229">
        <f t="shared" si="11"/>
        <v>2.0650746228295773</v>
      </c>
      <c r="P103" s="230">
        <f t="shared" si="12"/>
        <v>6.9844490405050896</v>
      </c>
    </row>
    <row r="104" spans="2:16" x14ac:dyDescent="0.25">
      <c r="B104" s="158" t="s">
        <v>268</v>
      </c>
      <c r="C104" s="232">
        <v>12</v>
      </c>
      <c r="D104" s="232">
        <v>7</v>
      </c>
      <c r="E104" s="232">
        <v>23</v>
      </c>
      <c r="F104" s="229">
        <v>0.30374759671736479</v>
      </c>
      <c r="G104" s="229">
        <v>4.9231209108705096</v>
      </c>
      <c r="H104" s="233">
        <v>1.5799976414072572</v>
      </c>
      <c r="I104" s="227">
        <f t="shared" si="8"/>
        <v>19</v>
      </c>
      <c r="J104" s="227">
        <f t="shared" si="13"/>
        <v>7</v>
      </c>
      <c r="K104" s="227">
        <f t="shared" si="9"/>
        <v>23</v>
      </c>
      <c r="L104" s="228">
        <f t="shared" si="10"/>
        <v>14</v>
      </c>
      <c r="M104" s="229">
        <f t="shared" si="14"/>
        <v>0.30374759671736479</v>
      </c>
      <c r="N104" s="229">
        <f t="shared" si="15"/>
        <v>4.9231209108705096</v>
      </c>
      <c r="O104" s="229">
        <f t="shared" si="11"/>
        <v>1.5799976414072572</v>
      </c>
      <c r="P104" s="230">
        <f t="shared" si="12"/>
        <v>6.8068661489951321</v>
      </c>
    </row>
    <row r="105" spans="2:16" x14ac:dyDescent="0.25">
      <c r="B105" s="158" t="s">
        <v>446</v>
      </c>
      <c r="C105" s="19">
        <v>15</v>
      </c>
      <c r="D105" s="19">
        <v>5.5</v>
      </c>
      <c r="E105" s="19">
        <v>100</v>
      </c>
      <c r="F105" s="52">
        <v>0.30374759671736479</v>
      </c>
      <c r="G105" s="52">
        <v>4.6156268209581475</v>
      </c>
      <c r="H105" s="54">
        <v>1.9155126680431451</v>
      </c>
      <c r="I105" s="227">
        <f t="shared" si="8"/>
        <v>20.5</v>
      </c>
      <c r="J105" s="227">
        <f t="shared" si="13"/>
        <v>5.5</v>
      </c>
      <c r="K105" s="227">
        <f t="shared" si="9"/>
        <v>100</v>
      </c>
      <c r="L105" s="228">
        <f t="shared" si="10"/>
        <v>40.166666666666664</v>
      </c>
      <c r="M105" s="229">
        <f t="shared" si="14"/>
        <v>0.30374759671736479</v>
      </c>
      <c r="N105" s="229">
        <f t="shared" si="15"/>
        <v>4.6156268209581475</v>
      </c>
      <c r="O105" s="229">
        <f t="shared" si="11"/>
        <v>1.9155126680431451</v>
      </c>
      <c r="P105" s="230">
        <f t="shared" si="12"/>
        <v>6.8348870857186572</v>
      </c>
    </row>
    <row r="106" spans="2:16" x14ac:dyDescent="0.25">
      <c r="B106" s="158" t="s">
        <v>235</v>
      </c>
      <c r="C106" s="19">
        <v>9</v>
      </c>
      <c r="D106" s="19">
        <v>4</v>
      </c>
      <c r="E106" s="19">
        <v>17</v>
      </c>
      <c r="F106" s="52">
        <v>0.30374759671736479</v>
      </c>
      <c r="G106" s="52">
        <v>4.6156268209581475</v>
      </c>
      <c r="H106" s="54">
        <v>1.165170103150134</v>
      </c>
      <c r="I106" s="227">
        <f t="shared" si="8"/>
        <v>13</v>
      </c>
      <c r="J106" s="227">
        <f t="shared" si="13"/>
        <v>4</v>
      </c>
      <c r="K106" s="227">
        <f t="shared" si="9"/>
        <v>17</v>
      </c>
      <c r="L106" s="228">
        <f t="shared" si="10"/>
        <v>10</v>
      </c>
      <c r="M106" s="229">
        <f t="shared" si="14"/>
        <v>0.30374759671736479</v>
      </c>
      <c r="N106" s="229">
        <f t="shared" si="15"/>
        <v>4.6156268209581475</v>
      </c>
      <c r="O106" s="229">
        <f t="shared" si="11"/>
        <v>1.165170103150134</v>
      </c>
      <c r="P106" s="230">
        <f t="shared" si="12"/>
        <v>6.0845445208256468</v>
      </c>
    </row>
    <row r="107" spans="2:16" x14ac:dyDescent="0.25">
      <c r="B107" s="158" t="s">
        <v>425</v>
      </c>
      <c r="C107" s="19">
        <v>15</v>
      </c>
      <c r="D107" s="19">
        <v>3.5</v>
      </c>
      <c r="E107" s="19">
        <v>30</v>
      </c>
      <c r="F107" s="52">
        <v>0.30374759671736479</v>
      </c>
      <c r="G107" s="52">
        <v>4.6156268209581475</v>
      </c>
      <c r="H107" s="54">
        <v>1.165170103150134</v>
      </c>
      <c r="I107" s="227">
        <f t="shared" si="8"/>
        <v>18.5</v>
      </c>
      <c r="J107" s="227">
        <f t="shared" si="13"/>
        <v>3.5</v>
      </c>
      <c r="K107" s="227">
        <f t="shared" si="9"/>
        <v>30</v>
      </c>
      <c r="L107" s="228">
        <f t="shared" si="10"/>
        <v>16.166666666666668</v>
      </c>
      <c r="M107" s="229">
        <f t="shared" si="14"/>
        <v>0.30374759671736479</v>
      </c>
      <c r="N107" s="229">
        <f t="shared" si="15"/>
        <v>4.6156268209581475</v>
      </c>
      <c r="O107" s="229">
        <f t="shared" si="11"/>
        <v>1.165170103150134</v>
      </c>
      <c r="P107" s="230">
        <f t="shared" si="12"/>
        <v>6.0845445208256468</v>
      </c>
    </row>
    <row r="108" spans="2:16" x14ac:dyDescent="0.25">
      <c r="B108" s="158" t="s">
        <v>503</v>
      </c>
      <c r="C108" s="19">
        <v>18</v>
      </c>
      <c r="D108" s="19">
        <v>4</v>
      </c>
      <c r="E108" s="19">
        <v>46</v>
      </c>
      <c r="F108" s="52">
        <v>0.30374759671736479</v>
      </c>
      <c r="G108" s="52">
        <v>4.6156268209581475</v>
      </c>
      <c r="H108" s="54">
        <v>1.6502470845724544</v>
      </c>
      <c r="I108" s="227">
        <f t="shared" si="8"/>
        <v>22</v>
      </c>
      <c r="J108" s="227">
        <f t="shared" si="13"/>
        <v>4</v>
      </c>
      <c r="K108" s="227">
        <f t="shared" si="9"/>
        <v>46</v>
      </c>
      <c r="L108" s="228">
        <f t="shared" si="10"/>
        <v>22.666666666666668</v>
      </c>
      <c r="M108" s="229">
        <f t="shared" si="14"/>
        <v>0.30374759671736479</v>
      </c>
      <c r="N108" s="229">
        <f t="shared" si="15"/>
        <v>4.6156268209581475</v>
      </c>
      <c r="O108" s="229">
        <f t="shared" si="11"/>
        <v>1.6502470845724544</v>
      </c>
      <c r="P108" s="230">
        <f t="shared" si="12"/>
        <v>6.5696215022479665</v>
      </c>
    </row>
    <row r="109" spans="2:16" x14ac:dyDescent="0.25">
      <c r="B109" s="231" t="s">
        <v>475</v>
      </c>
      <c r="C109" s="19">
        <v>12</v>
      </c>
      <c r="D109" s="19">
        <v>5</v>
      </c>
      <c r="E109" s="19">
        <v>36</v>
      </c>
      <c r="F109" s="52">
        <v>0.30374759671736479</v>
      </c>
      <c r="G109" s="52">
        <v>4.9231209108705096</v>
      </c>
      <c r="H109" s="54">
        <v>1.3849815011017639</v>
      </c>
      <c r="I109" s="227">
        <f t="shared" si="8"/>
        <v>17</v>
      </c>
      <c r="J109" s="227">
        <f t="shared" si="13"/>
        <v>5</v>
      </c>
      <c r="K109" s="227">
        <f t="shared" si="9"/>
        <v>36</v>
      </c>
      <c r="L109" s="228">
        <f t="shared" si="10"/>
        <v>17.666666666666668</v>
      </c>
      <c r="M109" s="229">
        <f t="shared" si="14"/>
        <v>0.30374759671736479</v>
      </c>
      <c r="N109" s="229">
        <f t="shared" si="15"/>
        <v>4.9231209108705096</v>
      </c>
      <c r="O109" s="229">
        <f t="shared" si="11"/>
        <v>1.3849815011017639</v>
      </c>
      <c r="P109" s="230">
        <f t="shared" si="12"/>
        <v>6.6118500086896379</v>
      </c>
    </row>
    <row r="110" spans="2:16" x14ac:dyDescent="0.25">
      <c r="B110" s="158" t="s">
        <v>448</v>
      </c>
      <c r="C110" s="19">
        <v>12</v>
      </c>
      <c r="D110" s="19">
        <v>3</v>
      </c>
      <c r="E110" s="19">
        <v>16</v>
      </c>
      <c r="F110" s="52">
        <v>0.30374759671736479</v>
      </c>
      <c r="G110" s="52">
        <v>4.6156268209581475</v>
      </c>
      <c r="H110" s="54">
        <v>1.5799976414072572</v>
      </c>
      <c r="I110" s="227">
        <f t="shared" si="8"/>
        <v>15</v>
      </c>
      <c r="J110" s="227">
        <f t="shared" si="13"/>
        <v>3</v>
      </c>
      <c r="K110" s="227">
        <f t="shared" si="9"/>
        <v>16</v>
      </c>
      <c r="L110" s="228">
        <f t="shared" si="10"/>
        <v>10.333333333333334</v>
      </c>
      <c r="M110" s="229">
        <f t="shared" si="14"/>
        <v>0.30374759671736479</v>
      </c>
      <c r="N110" s="229">
        <f t="shared" si="15"/>
        <v>4.6156268209581475</v>
      </c>
      <c r="O110" s="229">
        <f t="shared" si="11"/>
        <v>1.5799976414072572</v>
      </c>
      <c r="P110" s="230">
        <f t="shared" si="12"/>
        <v>6.4993720590827699</v>
      </c>
    </row>
    <row r="111" spans="2:16" x14ac:dyDescent="0.25">
      <c r="B111" s="231" t="s">
        <v>450</v>
      </c>
      <c r="C111" s="19">
        <v>18</v>
      </c>
      <c r="D111" s="19">
        <v>10</v>
      </c>
      <c r="E111" s="19">
        <v>20</v>
      </c>
      <c r="F111" s="52">
        <v>0.30374759671736479</v>
      </c>
      <c r="G111" s="52">
        <v>4.6156268209581475</v>
      </c>
      <c r="H111" s="54">
        <v>1.5799976414072572</v>
      </c>
      <c r="I111" s="227">
        <f t="shared" si="8"/>
        <v>28</v>
      </c>
      <c r="J111" s="227">
        <f t="shared" si="13"/>
        <v>10</v>
      </c>
      <c r="K111" s="227">
        <f t="shared" si="9"/>
        <v>20</v>
      </c>
      <c r="L111" s="228">
        <f t="shared" si="10"/>
        <v>16</v>
      </c>
      <c r="M111" s="229">
        <f t="shared" si="14"/>
        <v>0.30374759671736479</v>
      </c>
      <c r="N111" s="229">
        <f t="shared" si="15"/>
        <v>4.6156268209581475</v>
      </c>
      <c r="O111" s="229">
        <f t="shared" si="11"/>
        <v>1.5799976414072572</v>
      </c>
      <c r="P111" s="230">
        <f t="shared" si="12"/>
        <v>6.4993720590827699</v>
      </c>
    </row>
    <row r="112" spans="2:16" x14ac:dyDescent="0.25">
      <c r="B112" s="158" t="s">
        <v>236</v>
      </c>
      <c r="C112" s="19">
        <v>27</v>
      </c>
      <c r="D112" s="19">
        <v>5.5</v>
      </c>
      <c r="E112" s="19">
        <v>36</v>
      </c>
      <c r="F112" s="52">
        <v>0.30374759671736479</v>
      </c>
      <c r="G112" s="52">
        <v>4.6156268209581475</v>
      </c>
      <c r="H112" s="54">
        <v>1.165170103150134</v>
      </c>
      <c r="I112" s="227">
        <f t="shared" si="8"/>
        <v>32.5</v>
      </c>
      <c r="J112" s="227">
        <f t="shared" si="13"/>
        <v>5.5</v>
      </c>
      <c r="K112" s="227">
        <f t="shared" si="9"/>
        <v>36</v>
      </c>
      <c r="L112" s="228">
        <f t="shared" si="10"/>
        <v>22.833333333333332</v>
      </c>
      <c r="M112" s="229">
        <f t="shared" si="14"/>
        <v>0.30374759671736479</v>
      </c>
      <c r="N112" s="229">
        <f t="shared" si="15"/>
        <v>4.6156268209581475</v>
      </c>
      <c r="O112" s="229">
        <f t="shared" si="11"/>
        <v>1.165170103150134</v>
      </c>
      <c r="P112" s="230">
        <f t="shared" si="12"/>
        <v>6.0845445208256468</v>
      </c>
    </row>
    <row r="113" spans="2:16" x14ac:dyDescent="0.25">
      <c r="B113" s="158" t="s">
        <v>490</v>
      </c>
      <c r="C113" s="19">
        <v>6</v>
      </c>
      <c r="D113" s="19">
        <v>6</v>
      </c>
      <c r="E113" s="19">
        <v>18</v>
      </c>
      <c r="F113" s="52">
        <v>0.30374759671736479</v>
      </c>
      <c r="G113" s="52">
        <v>4.9231209108705096</v>
      </c>
      <c r="H113" s="54">
        <v>1.165170103150134</v>
      </c>
      <c r="I113" s="227">
        <f t="shared" si="8"/>
        <v>12</v>
      </c>
      <c r="J113" s="227">
        <f t="shared" si="13"/>
        <v>6</v>
      </c>
      <c r="K113" s="227">
        <f t="shared" si="9"/>
        <v>18</v>
      </c>
      <c r="L113" s="228">
        <f t="shared" si="10"/>
        <v>10</v>
      </c>
      <c r="M113" s="229">
        <f t="shared" si="14"/>
        <v>0.30374759671736479</v>
      </c>
      <c r="N113" s="229">
        <f t="shared" si="15"/>
        <v>4.9231209108705096</v>
      </c>
      <c r="O113" s="229">
        <f t="shared" si="11"/>
        <v>1.165170103150134</v>
      </c>
      <c r="P113" s="230">
        <f t="shared" si="12"/>
        <v>6.3920386107380089</v>
      </c>
    </row>
    <row r="114" spans="2:16" x14ac:dyDescent="0.25">
      <c r="B114" s="158" t="s">
        <v>504</v>
      </c>
      <c r="C114" s="19">
        <v>36</v>
      </c>
      <c r="D114" s="19">
        <v>7</v>
      </c>
      <c r="E114" s="19">
        <v>14</v>
      </c>
      <c r="F114" s="52">
        <v>0.55953504658461928</v>
      </c>
      <c r="G114" s="52">
        <v>5.2306150007828718</v>
      </c>
      <c r="H114" s="54">
        <v>1.165170103150134</v>
      </c>
      <c r="I114" s="227">
        <f t="shared" si="8"/>
        <v>43</v>
      </c>
      <c r="J114" s="227">
        <f t="shared" si="13"/>
        <v>7</v>
      </c>
      <c r="K114" s="227">
        <f t="shared" si="9"/>
        <v>14</v>
      </c>
      <c r="L114" s="228">
        <f t="shared" si="10"/>
        <v>19</v>
      </c>
      <c r="M114" s="229">
        <f t="shared" si="14"/>
        <v>0.55953504658461928</v>
      </c>
      <c r="N114" s="229">
        <f t="shared" si="15"/>
        <v>5.2306150007828718</v>
      </c>
      <c r="O114" s="229">
        <f t="shared" si="11"/>
        <v>1.165170103150134</v>
      </c>
      <c r="P114" s="230">
        <f t="shared" si="12"/>
        <v>6.9553201505176254</v>
      </c>
    </row>
    <row r="115" spans="2:16" x14ac:dyDescent="0.25">
      <c r="B115" s="158" t="s">
        <v>285</v>
      </c>
      <c r="C115" s="19">
        <v>9</v>
      </c>
      <c r="D115" s="19">
        <v>2.5</v>
      </c>
      <c r="E115" s="19">
        <v>16</v>
      </c>
      <c r="F115" s="52">
        <v>0.30374759671736479</v>
      </c>
      <c r="G115" s="52">
        <v>4.6156268209581475</v>
      </c>
      <c r="H115" s="54">
        <v>1.5799976414072572</v>
      </c>
      <c r="I115" s="227">
        <f t="shared" si="8"/>
        <v>11.5</v>
      </c>
      <c r="J115" s="227">
        <f t="shared" si="13"/>
        <v>2.5</v>
      </c>
      <c r="K115" s="227">
        <f t="shared" si="9"/>
        <v>16</v>
      </c>
      <c r="L115" s="228">
        <f t="shared" si="10"/>
        <v>9.1666666666666661</v>
      </c>
      <c r="M115" s="229">
        <f t="shared" si="14"/>
        <v>0.30374759671736479</v>
      </c>
      <c r="N115" s="229">
        <f t="shared" si="15"/>
        <v>4.6156268209581475</v>
      </c>
      <c r="O115" s="229">
        <f t="shared" si="11"/>
        <v>1.5799976414072572</v>
      </c>
      <c r="P115" s="230">
        <f t="shared" si="12"/>
        <v>6.4993720590827699</v>
      </c>
    </row>
    <row r="116" spans="2:16" x14ac:dyDescent="0.25">
      <c r="B116" s="158" t="s">
        <v>285</v>
      </c>
      <c r="C116" s="19">
        <v>12</v>
      </c>
      <c r="D116" s="19">
        <v>5.5</v>
      </c>
      <c r="E116" s="19">
        <v>38</v>
      </c>
      <c r="F116" s="52">
        <v>0.30374759671736479</v>
      </c>
      <c r="G116" s="52">
        <v>4.6156268209581475</v>
      </c>
      <c r="H116" s="54">
        <v>1.5799976414072572</v>
      </c>
      <c r="I116" s="227">
        <f t="shared" si="8"/>
        <v>17.5</v>
      </c>
      <c r="J116" s="227">
        <f t="shared" si="13"/>
        <v>5.5</v>
      </c>
      <c r="K116" s="227">
        <f t="shared" si="9"/>
        <v>38</v>
      </c>
      <c r="L116" s="228">
        <f t="shared" si="10"/>
        <v>18.5</v>
      </c>
      <c r="M116" s="229">
        <f t="shared" si="14"/>
        <v>0.30374759671736479</v>
      </c>
      <c r="N116" s="229">
        <f t="shared" si="15"/>
        <v>4.6156268209581475</v>
      </c>
      <c r="O116" s="229">
        <f t="shared" si="11"/>
        <v>1.5799976414072572</v>
      </c>
      <c r="P116" s="230">
        <f t="shared" si="12"/>
        <v>6.4993720590827699</v>
      </c>
    </row>
    <row r="117" spans="2:16" x14ac:dyDescent="0.25">
      <c r="B117" s="158" t="s">
        <v>454</v>
      </c>
      <c r="C117" s="19">
        <v>36</v>
      </c>
      <c r="D117" s="19">
        <v>3</v>
      </c>
      <c r="E117" s="19">
        <v>32</v>
      </c>
      <c r="F117" s="52">
        <v>0.55953504658461928</v>
      </c>
      <c r="G117" s="52">
        <v>4.6156268209581475</v>
      </c>
      <c r="H117" s="54">
        <v>1.5799976414072572</v>
      </c>
      <c r="I117" s="227">
        <f t="shared" si="8"/>
        <v>39</v>
      </c>
      <c r="J117" s="227">
        <f t="shared" si="13"/>
        <v>3</v>
      </c>
      <c r="K117" s="227">
        <f t="shared" si="9"/>
        <v>32</v>
      </c>
      <c r="L117" s="228">
        <f t="shared" si="10"/>
        <v>23.666666666666668</v>
      </c>
      <c r="M117" s="229">
        <f t="shared" si="14"/>
        <v>0.55953504658461928</v>
      </c>
      <c r="N117" s="229">
        <f t="shared" si="15"/>
        <v>4.6156268209581475</v>
      </c>
      <c r="O117" s="229">
        <f t="shared" si="11"/>
        <v>1.5799976414072572</v>
      </c>
      <c r="P117" s="230">
        <f t="shared" si="12"/>
        <v>6.7551595089500243</v>
      </c>
    </row>
    <row r="118" spans="2:16" x14ac:dyDescent="0.25">
      <c r="B118" s="158" t="s">
        <v>238</v>
      </c>
      <c r="C118" s="19">
        <v>24</v>
      </c>
      <c r="D118" s="19">
        <v>29</v>
      </c>
      <c r="E118" s="19">
        <v>29</v>
      </c>
      <c r="F118" s="52">
        <v>0.30374759671736479</v>
      </c>
      <c r="G118" s="52">
        <v>9.5387477318286571</v>
      </c>
      <c r="H118" s="54">
        <v>1.4304356866208248</v>
      </c>
      <c r="I118" s="227">
        <f t="shared" si="8"/>
        <v>53</v>
      </c>
      <c r="J118" s="227">
        <f t="shared" si="13"/>
        <v>29</v>
      </c>
      <c r="K118" s="227">
        <f t="shared" si="9"/>
        <v>29</v>
      </c>
      <c r="L118" s="228">
        <f t="shared" si="10"/>
        <v>27.333333333333332</v>
      </c>
      <c r="M118" s="229">
        <f t="shared" si="14"/>
        <v>0.30374759671736479</v>
      </c>
      <c r="N118" s="229">
        <f t="shared" si="15"/>
        <v>9.5387477318286571</v>
      </c>
      <c r="O118" s="229">
        <f t="shared" si="11"/>
        <v>1.4304356866208248</v>
      </c>
      <c r="P118" s="230">
        <f t="shared" si="12"/>
        <v>11.272931015166847</v>
      </c>
    </row>
    <row r="119" spans="2:16" x14ac:dyDescent="0.25">
      <c r="B119" s="158" t="s">
        <v>456</v>
      </c>
      <c r="C119" s="19">
        <v>15</v>
      </c>
      <c r="D119" s="19">
        <v>8.5</v>
      </c>
      <c r="E119" s="19">
        <v>58</v>
      </c>
      <c r="F119" s="52">
        <v>0.30374759671736479</v>
      </c>
      <c r="G119" s="52">
        <v>4.6156268209581475</v>
      </c>
      <c r="H119" s="54">
        <v>1.9155126680431451</v>
      </c>
      <c r="I119" s="227">
        <f t="shared" si="8"/>
        <v>23.5</v>
      </c>
      <c r="J119" s="227">
        <f t="shared" si="13"/>
        <v>8.5</v>
      </c>
      <c r="K119" s="227">
        <f t="shared" si="9"/>
        <v>58</v>
      </c>
      <c r="L119" s="228">
        <f t="shared" si="10"/>
        <v>27.166666666666668</v>
      </c>
      <c r="M119" s="229">
        <f t="shared" si="14"/>
        <v>0.30374759671736479</v>
      </c>
      <c r="N119" s="229">
        <f t="shared" si="15"/>
        <v>4.6156268209581475</v>
      </c>
      <c r="O119" s="229">
        <f t="shared" si="11"/>
        <v>1.9155126680431451</v>
      </c>
      <c r="P119" s="230">
        <f t="shared" si="12"/>
        <v>6.8348870857186572</v>
      </c>
    </row>
    <row r="120" spans="2:16" x14ac:dyDescent="0.25">
      <c r="B120" s="158" t="s">
        <v>458</v>
      </c>
      <c r="C120" s="234">
        <v>54</v>
      </c>
      <c r="D120" s="19">
        <v>4</v>
      </c>
      <c r="E120" s="19">
        <v>34</v>
      </c>
      <c r="F120" s="52">
        <v>0.55953504658461928</v>
      </c>
      <c r="G120" s="52">
        <v>4.6156268209581475</v>
      </c>
      <c r="H120" s="54">
        <v>1.165170103150134</v>
      </c>
      <c r="I120" s="235">
        <f t="shared" si="8"/>
        <v>58</v>
      </c>
      <c r="J120" s="227">
        <f t="shared" si="13"/>
        <v>4</v>
      </c>
      <c r="K120" s="227">
        <f t="shared" si="9"/>
        <v>34</v>
      </c>
      <c r="L120" s="228">
        <f t="shared" si="10"/>
        <v>30.666666666666668</v>
      </c>
      <c r="M120" s="229">
        <f t="shared" si="14"/>
        <v>0.55953504658461928</v>
      </c>
      <c r="N120" s="229">
        <f t="shared" si="15"/>
        <v>4.6156268209581475</v>
      </c>
      <c r="O120" s="229">
        <f t="shared" si="11"/>
        <v>1.165170103150134</v>
      </c>
      <c r="P120" s="230">
        <f t="shared" si="12"/>
        <v>6.3403319706929011</v>
      </c>
    </row>
    <row r="121" spans="2:16" x14ac:dyDescent="0.25">
      <c r="B121" s="158" t="s">
        <v>460</v>
      </c>
      <c r="C121" s="234">
        <v>60</v>
      </c>
      <c r="D121" s="19">
        <v>8.5</v>
      </c>
      <c r="E121" s="19">
        <v>152</v>
      </c>
      <c r="F121" s="52">
        <v>0.60749519343472957</v>
      </c>
      <c r="G121" s="52">
        <v>4.6156268209581475</v>
      </c>
      <c r="H121" s="52">
        <v>2.3303402063002681</v>
      </c>
      <c r="I121" s="235">
        <f t="shared" si="8"/>
        <v>68.5</v>
      </c>
      <c r="J121" s="227">
        <f t="shared" si="13"/>
        <v>8.5</v>
      </c>
      <c r="K121" s="227">
        <f t="shared" si="9"/>
        <v>152</v>
      </c>
      <c r="L121" s="228">
        <f t="shared" si="10"/>
        <v>73.5</v>
      </c>
      <c r="M121" s="229">
        <f t="shared" si="14"/>
        <v>0.60749519343472957</v>
      </c>
      <c r="N121" s="229">
        <f t="shared" si="15"/>
        <v>4.6156268209581475</v>
      </c>
      <c r="O121" s="229">
        <f t="shared" si="11"/>
        <v>2.3303402063002681</v>
      </c>
      <c r="P121" s="230">
        <f t="shared" si="12"/>
        <v>7.5534622206931452</v>
      </c>
    </row>
    <row r="122" spans="2:16" x14ac:dyDescent="0.25">
      <c r="B122" s="1" t="s">
        <v>315</v>
      </c>
      <c r="C122" s="234">
        <v>18</v>
      </c>
      <c r="D122" s="19">
        <v>30</v>
      </c>
      <c r="E122" s="19">
        <v>54</v>
      </c>
      <c r="F122" s="52">
        <v>0.30374759671736479</v>
      </c>
      <c r="G122" s="52">
        <v>9.2312536419162949</v>
      </c>
      <c r="H122" s="52">
        <v>1.4304356866208248</v>
      </c>
      <c r="I122" s="235">
        <f t="shared" si="8"/>
        <v>48</v>
      </c>
      <c r="J122" s="227">
        <f t="shared" si="13"/>
        <v>30</v>
      </c>
      <c r="K122" s="227">
        <f t="shared" si="9"/>
        <v>54</v>
      </c>
      <c r="L122" s="228">
        <f t="shared" si="10"/>
        <v>34</v>
      </c>
      <c r="M122" s="229">
        <f t="shared" si="14"/>
        <v>0.30374759671736479</v>
      </c>
      <c r="N122" s="229">
        <f t="shared" si="15"/>
        <v>9.2312536419162949</v>
      </c>
      <c r="O122" s="229">
        <f t="shared" si="11"/>
        <v>1.4304356866208248</v>
      </c>
      <c r="P122" s="230">
        <f t="shared" si="12"/>
        <v>10.965436925254485</v>
      </c>
    </row>
    <row r="123" spans="2:16" x14ac:dyDescent="0.25">
      <c r="B123" s="158" t="s">
        <v>463</v>
      </c>
      <c r="C123" s="234">
        <v>9</v>
      </c>
      <c r="D123" s="19">
        <v>14</v>
      </c>
      <c r="E123" s="19">
        <v>63</v>
      </c>
      <c r="F123" s="52">
        <v>0.30374759671736479</v>
      </c>
      <c r="G123" s="52">
        <v>5.2306150007828718</v>
      </c>
      <c r="H123" s="52">
        <v>2.3303402063002681</v>
      </c>
      <c r="I123" s="235">
        <f t="shared" si="8"/>
        <v>23</v>
      </c>
      <c r="J123" s="227">
        <f t="shared" si="13"/>
        <v>14</v>
      </c>
      <c r="K123" s="227">
        <f t="shared" si="9"/>
        <v>63</v>
      </c>
      <c r="L123" s="228">
        <f t="shared" si="10"/>
        <v>28.666666666666668</v>
      </c>
      <c r="M123" s="229">
        <f t="shared" si="14"/>
        <v>0.30374759671736479</v>
      </c>
      <c r="N123" s="229">
        <f t="shared" si="15"/>
        <v>5.2306150007828718</v>
      </c>
      <c r="O123" s="229">
        <f t="shared" si="11"/>
        <v>2.3303402063002681</v>
      </c>
      <c r="P123" s="230">
        <f t="shared" si="12"/>
        <v>7.8647028038005047</v>
      </c>
    </row>
    <row r="124" spans="2:16" x14ac:dyDescent="0.25">
      <c r="B124" s="1" t="s">
        <v>241</v>
      </c>
      <c r="C124" s="234">
        <v>9</v>
      </c>
      <c r="D124" s="19">
        <v>2.5</v>
      </c>
      <c r="E124" s="19">
        <v>14</v>
      </c>
      <c r="F124" s="52">
        <v>0.30374759671736479</v>
      </c>
      <c r="G124" s="52">
        <v>4.6156268209581475</v>
      </c>
      <c r="H124" s="52">
        <v>1.165170103150134</v>
      </c>
      <c r="I124" s="235">
        <f t="shared" si="8"/>
        <v>11.5</v>
      </c>
      <c r="J124" s="227">
        <f t="shared" si="13"/>
        <v>2.5</v>
      </c>
      <c r="K124" s="227">
        <f t="shared" si="9"/>
        <v>14</v>
      </c>
      <c r="L124" s="228">
        <f t="shared" si="10"/>
        <v>8.5</v>
      </c>
      <c r="M124" s="229">
        <f t="shared" si="14"/>
        <v>0.30374759671736479</v>
      </c>
      <c r="N124" s="229">
        <f t="shared" si="15"/>
        <v>4.6156268209581475</v>
      </c>
      <c r="O124" s="229">
        <f t="shared" si="11"/>
        <v>1.165170103150134</v>
      </c>
      <c r="P124" s="230">
        <f t="shared" si="12"/>
        <v>6.0845445208256468</v>
      </c>
    </row>
    <row r="125" spans="2:16" x14ac:dyDescent="0.25">
      <c r="B125" s="158" t="s">
        <v>275</v>
      </c>
      <c r="C125" s="234">
        <v>24</v>
      </c>
      <c r="D125" s="19">
        <v>13</v>
      </c>
      <c r="E125" s="19">
        <v>23</v>
      </c>
      <c r="F125" s="52">
        <v>0.30374759671736479</v>
      </c>
      <c r="G125" s="52">
        <v>5.2306150007828718</v>
      </c>
      <c r="H125" s="52">
        <v>1.5799976414072572</v>
      </c>
      <c r="I125" s="235">
        <f t="shared" si="8"/>
        <v>37</v>
      </c>
      <c r="J125" s="227">
        <f t="shared" si="13"/>
        <v>13</v>
      </c>
      <c r="K125" s="227">
        <f t="shared" si="9"/>
        <v>23</v>
      </c>
      <c r="L125" s="228">
        <f t="shared" si="10"/>
        <v>20</v>
      </c>
      <c r="M125" s="229">
        <f t="shared" si="14"/>
        <v>0.30374759671736479</v>
      </c>
      <c r="N125" s="229">
        <f t="shared" si="15"/>
        <v>5.2306150007828718</v>
      </c>
      <c r="O125" s="229">
        <f t="shared" si="11"/>
        <v>1.5799976414072572</v>
      </c>
      <c r="P125" s="230">
        <f t="shared" si="12"/>
        <v>7.1143602389074942</v>
      </c>
    </row>
    <row r="126" spans="2:16" x14ac:dyDescent="0.25">
      <c r="B126" s="1" t="s">
        <v>265</v>
      </c>
      <c r="C126" s="234">
        <v>18</v>
      </c>
      <c r="D126" s="19">
        <v>4</v>
      </c>
      <c r="E126" s="19">
        <v>14</v>
      </c>
      <c r="F126" s="52">
        <v>0.30374759671736479</v>
      </c>
      <c r="G126" s="52">
        <v>4.6156268209581475</v>
      </c>
      <c r="H126" s="54">
        <v>1.165170103150134</v>
      </c>
      <c r="I126" s="235">
        <f t="shared" si="8"/>
        <v>22</v>
      </c>
      <c r="J126" s="227">
        <f t="shared" si="13"/>
        <v>4</v>
      </c>
      <c r="K126" s="227">
        <f t="shared" si="9"/>
        <v>14</v>
      </c>
      <c r="L126" s="228">
        <f t="shared" si="10"/>
        <v>12</v>
      </c>
      <c r="M126" s="229">
        <f t="shared" si="14"/>
        <v>0.30374759671736479</v>
      </c>
      <c r="N126" s="229">
        <f t="shared" si="15"/>
        <v>4.6156268209581475</v>
      </c>
      <c r="O126" s="229">
        <f t="shared" si="11"/>
        <v>1.165170103150134</v>
      </c>
      <c r="P126" s="230">
        <f t="shared" si="12"/>
        <v>6.0845445208256468</v>
      </c>
    </row>
    <row r="127" spans="2:16" x14ac:dyDescent="0.25">
      <c r="B127" s="1" t="s">
        <v>352</v>
      </c>
      <c r="C127" s="234">
        <v>21</v>
      </c>
      <c r="D127" s="19">
        <v>11.5</v>
      </c>
      <c r="E127" s="19">
        <v>12</v>
      </c>
      <c r="F127" s="52">
        <v>0.30374759671736479</v>
      </c>
      <c r="G127" s="52">
        <v>4.6156268209581475</v>
      </c>
      <c r="H127" s="54">
        <v>1.165170103150134</v>
      </c>
      <c r="I127" s="235">
        <f t="shared" si="8"/>
        <v>32.5</v>
      </c>
      <c r="J127" s="227">
        <f t="shared" si="13"/>
        <v>11.5</v>
      </c>
      <c r="K127" s="227">
        <f t="shared" si="9"/>
        <v>12</v>
      </c>
      <c r="L127" s="228">
        <f t="shared" si="10"/>
        <v>14.833333333333334</v>
      </c>
      <c r="M127" s="229">
        <f t="shared" si="14"/>
        <v>0.30374759671736479</v>
      </c>
      <c r="N127" s="229">
        <f t="shared" si="15"/>
        <v>4.6156268209581475</v>
      </c>
      <c r="O127" s="229">
        <f t="shared" si="11"/>
        <v>1.165170103150134</v>
      </c>
      <c r="P127" s="230">
        <f t="shared" si="12"/>
        <v>6.0845445208256468</v>
      </c>
    </row>
    <row r="128" spans="2:16" x14ac:dyDescent="0.25">
      <c r="B128" s="1" t="s">
        <v>465</v>
      </c>
      <c r="C128" s="234">
        <v>120</v>
      </c>
      <c r="D128" s="19">
        <v>10</v>
      </c>
      <c r="E128" s="19">
        <v>134</v>
      </c>
      <c r="F128" s="52">
        <v>0.60749519343472957</v>
      </c>
      <c r="G128" s="52">
        <v>4.6156268209581475</v>
      </c>
      <c r="H128" s="54">
        <v>2.0650746228295773</v>
      </c>
      <c r="I128" s="235">
        <f t="shared" ref="I128:I129" si="16">SUM(C128,D128)</f>
        <v>130</v>
      </c>
      <c r="J128" s="227">
        <f t="shared" si="13"/>
        <v>10</v>
      </c>
      <c r="K128" s="227">
        <f t="shared" ref="K128:K129" si="17">E128</f>
        <v>134</v>
      </c>
      <c r="L128" s="228">
        <f t="shared" ref="L128:L129" si="18">AVERAGE(C128:E128)</f>
        <v>88</v>
      </c>
      <c r="M128" s="229">
        <f t="shared" si="14"/>
        <v>0.60749519343472957</v>
      </c>
      <c r="N128" s="229">
        <f t="shared" si="15"/>
        <v>4.6156268209581475</v>
      </c>
      <c r="O128" s="229">
        <f t="shared" ref="O128:O129" si="19">H128</f>
        <v>2.0650746228295773</v>
      </c>
      <c r="P128" s="230">
        <f t="shared" ref="P128:P129" si="20">SUM(F128:H128)</f>
        <v>7.2881966372224545</v>
      </c>
    </row>
    <row r="129" spans="2:16" x14ac:dyDescent="0.25">
      <c r="B129" s="39" t="s">
        <v>356</v>
      </c>
      <c r="C129" s="236">
        <v>6</v>
      </c>
      <c r="D129" s="60">
        <v>4</v>
      </c>
      <c r="E129" s="60">
        <v>14</v>
      </c>
      <c r="F129" s="56">
        <v>0.30374759671736479</v>
      </c>
      <c r="G129" s="56">
        <v>4.6156268209581475</v>
      </c>
      <c r="H129" s="58">
        <v>1.165170103150134</v>
      </c>
      <c r="I129" s="237">
        <f t="shared" si="16"/>
        <v>10</v>
      </c>
      <c r="J129" s="227">
        <f t="shared" si="13"/>
        <v>4</v>
      </c>
      <c r="K129" s="238">
        <f t="shared" si="17"/>
        <v>14</v>
      </c>
      <c r="L129" s="239">
        <f t="shared" si="18"/>
        <v>8</v>
      </c>
      <c r="M129" s="240">
        <f t="shared" si="14"/>
        <v>0.30374759671736479</v>
      </c>
      <c r="N129" s="229">
        <f t="shared" si="15"/>
        <v>4.6156268209581475</v>
      </c>
      <c r="O129" s="240">
        <f t="shared" si="19"/>
        <v>1.165170103150134</v>
      </c>
      <c r="P129" s="241">
        <f t="shared" si="20"/>
        <v>6.0845445208256468</v>
      </c>
    </row>
    <row r="149" spans="3:7" x14ac:dyDescent="0.25">
      <c r="D149" s="476" t="s">
        <v>1185</v>
      </c>
      <c r="E149" s="476"/>
      <c r="F149" s="476"/>
      <c r="G149" s="476"/>
    </row>
    <row r="150" spans="3:7" x14ac:dyDescent="0.25">
      <c r="D150" s="60" t="s">
        <v>1137</v>
      </c>
      <c r="E150" s="60" t="s">
        <v>1115</v>
      </c>
      <c r="F150" s="60" t="s">
        <v>1138</v>
      </c>
      <c r="G150" s="443" t="s">
        <v>777</v>
      </c>
    </row>
    <row r="151" spans="3:7" ht="14.4" x14ac:dyDescent="0.3">
      <c r="C151" s="463" t="s">
        <v>358</v>
      </c>
      <c r="D151" s="48">
        <f t="shared" ref="D151:D165" si="21">VLOOKUP($C151,$B$6:$P$129,12,0)</f>
        <v>0.60749519343472957</v>
      </c>
      <c r="E151" s="48">
        <f t="shared" ref="E151:E165" si="22">VLOOKUP($C151,$B$6:$P$129,13,0)</f>
        <v>4.6156268209581475</v>
      </c>
      <c r="F151" s="48">
        <f t="shared" ref="F151:F165" si="23">VLOOKUP($C151,$B$6:$P$129,14,0)</f>
        <v>1.8452632248779479</v>
      </c>
      <c r="G151" s="48">
        <f t="shared" ref="G151:G165" si="24">VLOOKUP($C151,$B$6:$P$129,15,0)</f>
        <v>7.0683852392708246</v>
      </c>
    </row>
    <row r="152" spans="3:7" ht="14.4" x14ac:dyDescent="0.3">
      <c r="C152" s="464" t="s">
        <v>364</v>
      </c>
      <c r="D152" s="52">
        <f t="shared" si="21"/>
        <v>0.30374759671736479</v>
      </c>
      <c r="E152" s="52">
        <f t="shared" si="22"/>
        <v>4.6156268209581475</v>
      </c>
      <c r="F152" s="52">
        <f t="shared" si="23"/>
        <v>1.4304356866208248</v>
      </c>
      <c r="G152" s="52">
        <f t="shared" si="24"/>
        <v>6.3498101042963366</v>
      </c>
    </row>
    <row r="153" spans="3:7" ht="14.4" x14ac:dyDescent="0.3">
      <c r="C153" s="464" t="s">
        <v>371</v>
      </c>
      <c r="D153" s="52">
        <f t="shared" si="21"/>
        <v>0.30374759671736479</v>
      </c>
      <c r="E153" s="52">
        <f t="shared" si="22"/>
        <v>4.6156268209581475</v>
      </c>
      <c r="F153" s="52">
        <f t="shared" si="23"/>
        <v>1.799809039358887</v>
      </c>
      <c r="G153" s="52">
        <f t="shared" si="24"/>
        <v>6.7191834570343989</v>
      </c>
    </row>
    <row r="154" spans="3:7" ht="14.4" x14ac:dyDescent="0.3">
      <c r="C154" s="464" t="s">
        <v>472</v>
      </c>
      <c r="D154" s="52">
        <f t="shared" si="21"/>
        <v>0.30374759671736479</v>
      </c>
      <c r="E154" s="52">
        <f t="shared" si="22"/>
        <v>5.2306150007828718</v>
      </c>
      <c r="F154" s="52">
        <f t="shared" si="23"/>
        <v>1.5799976414072572</v>
      </c>
      <c r="G154" s="52">
        <f t="shared" si="24"/>
        <v>7.1143602389074942</v>
      </c>
    </row>
    <row r="155" spans="3:7" ht="14.4" x14ac:dyDescent="0.3">
      <c r="C155" s="464" t="s">
        <v>395</v>
      </c>
      <c r="D155" s="52">
        <f t="shared" si="21"/>
        <v>0.30374759671736479</v>
      </c>
      <c r="E155" s="52">
        <f t="shared" si="22"/>
        <v>5.2306150007828718</v>
      </c>
      <c r="F155" s="52">
        <f t="shared" si="23"/>
        <v>1.5799976414072572</v>
      </c>
      <c r="G155" s="52">
        <f t="shared" si="24"/>
        <v>7.1143602389074942</v>
      </c>
    </row>
    <row r="156" spans="3:7" ht="14.4" x14ac:dyDescent="0.3">
      <c r="C156" s="464" t="s">
        <v>388</v>
      </c>
      <c r="D156" s="52">
        <f t="shared" si="21"/>
        <v>0.30374759671736479</v>
      </c>
      <c r="E156" s="52">
        <f t="shared" si="22"/>
        <v>4.6156268209581475</v>
      </c>
      <c r="F156" s="52">
        <f t="shared" si="23"/>
        <v>1.3849815011017639</v>
      </c>
      <c r="G156" s="52">
        <f t="shared" si="24"/>
        <v>6.3043559187772757</v>
      </c>
    </row>
    <row r="157" spans="3:7" ht="14.4" x14ac:dyDescent="0.3">
      <c r="C157" s="464" t="s">
        <v>397</v>
      </c>
      <c r="D157" s="52">
        <f t="shared" si="21"/>
        <v>0.30374759671736479</v>
      </c>
      <c r="E157" s="52">
        <f t="shared" si="22"/>
        <v>4.6156268209581475</v>
      </c>
      <c r="F157" s="52">
        <f t="shared" si="23"/>
        <v>2.0650746228295773</v>
      </c>
      <c r="G157" s="52">
        <f t="shared" si="24"/>
        <v>6.9844490405050896</v>
      </c>
    </row>
    <row r="158" spans="3:7" ht="14.4" x14ac:dyDescent="0.3">
      <c r="C158" s="464" t="s">
        <v>404</v>
      </c>
      <c r="D158" s="52">
        <f t="shared" si="21"/>
        <v>0.30374759671736479</v>
      </c>
      <c r="E158" s="52">
        <f t="shared" si="22"/>
        <v>4.6156268209581475</v>
      </c>
      <c r="F158" s="52">
        <f t="shared" si="23"/>
        <v>2.0650746228295773</v>
      </c>
      <c r="G158" s="52">
        <f t="shared" si="24"/>
        <v>6.9844490405050896</v>
      </c>
    </row>
    <row r="159" spans="3:7" ht="14.4" x14ac:dyDescent="0.3">
      <c r="C159" s="464" t="s">
        <v>421</v>
      </c>
      <c r="D159" s="52">
        <f t="shared" si="21"/>
        <v>0.30374759671736479</v>
      </c>
      <c r="E159" s="52">
        <f t="shared" si="22"/>
        <v>9.5387477318286571</v>
      </c>
      <c r="F159" s="52">
        <f t="shared" si="23"/>
        <v>2.3303402063002681</v>
      </c>
      <c r="G159" s="52">
        <f t="shared" si="24"/>
        <v>12.172835534846289</v>
      </c>
    </row>
    <row r="160" spans="3:7" ht="14.4" x14ac:dyDescent="0.3">
      <c r="C160" s="464" t="s">
        <v>430</v>
      </c>
      <c r="D160" s="52">
        <f t="shared" si="21"/>
        <v>0.55953504658461928</v>
      </c>
      <c r="E160" s="52">
        <f t="shared" si="22"/>
        <v>4.6156268209581475</v>
      </c>
      <c r="F160" s="52">
        <f t="shared" si="23"/>
        <v>2.0650746228295773</v>
      </c>
      <c r="G160" s="52">
        <f t="shared" si="24"/>
        <v>7.240236490372344</v>
      </c>
    </row>
    <row r="161" spans="2:18" ht="14.4" x14ac:dyDescent="0.3">
      <c r="C161" s="464" t="s">
        <v>522</v>
      </c>
      <c r="D161" s="52">
        <f t="shared" si="21"/>
        <v>0.30374759671736479</v>
      </c>
      <c r="E161" s="52">
        <f t="shared" si="22"/>
        <v>4.6156268209581475</v>
      </c>
      <c r="F161" s="52">
        <f t="shared" si="23"/>
        <v>2.0650746228295773</v>
      </c>
      <c r="G161" s="52">
        <f t="shared" si="24"/>
        <v>6.9844490405050896</v>
      </c>
    </row>
    <row r="162" spans="2:18" ht="14.4" x14ac:dyDescent="0.3">
      <c r="C162" s="464" t="s">
        <v>495</v>
      </c>
      <c r="D162" s="52">
        <f t="shared" si="21"/>
        <v>0.55953504658461928</v>
      </c>
      <c r="E162" s="52">
        <f t="shared" si="22"/>
        <v>4.6156268209581475</v>
      </c>
      <c r="F162" s="52">
        <f t="shared" si="23"/>
        <v>1.9155126680431451</v>
      </c>
      <c r="G162" s="52">
        <f t="shared" si="24"/>
        <v>7.0906745355859115</v>
      </c>
    </row>
    <row r="163" spans="2:18" ht="14.4" x14ac:dyDescent="0.3">
      <c r="C163" s="464" t="s">
        <v>485</v>
      </c>
      <c r="D163" s="52">
        <f t="shared" si="21"/>
        <v>0.30374759671736479</v>
      </c>
      <c r="E163" s="52">
        <f t="shared" si="22"/>
        <v>4.6156268209581475</v>
      </c>
      <c r="F163" s="52">
        <f t="shared" si="23"/>
        <v>1.799809039358887</v>
      </c>
      <c r="G163" s="52">
        <f t="shared" si="24"/>
        <v>6.7191834570343989</v>
      </c>
    </row>
    <row r="164" spans="2:18" ht="14.4" x14ac:dyDescent="0.3">
      <c r="C164" s="464" t="s">
        <v>475</v>
      </c>
      <c r="D164" s="52">
        <f t="shared" si="21"/>
        <v>0.30374759671736479</v>
      </c>
      <c r="E164" s="52">
        <f t="shared" si="22"/>
        <v>4.9231209108705096</v>
      </c>
      <c r="F164" s="52">
        <f t="shared" si="23"/>
        <v>1.3849815011017639</v>
      </c>
      <c r="G164" s="52">
        <f t="shared" si="24"/>
        <v>6.6118500086896379</v>
      </c>
    </row>
    <row r="165" spans="2:18" ht="14.4" x14ac:dyDescent="0.3">
      <c r="C165" s="465" t="s">
        <v>450</v>
      </c>
      <c r="D165" s="56">
        <f t="shared" si="21"/>
        <v>0.30374759671736479</v>
      </c>
      <c r="E165" s="56">
        <f t="shared" si="22"/>
        <v>4.6156268209581475</v>
      </c>
      <c r="F165" s="56">
        <f t="shared" si="23"/>
        <v>1.5799976414072572</v>
      </c>
      <c r="G165" s="56">
        <f t="shared" si="24"/>
        <v>6.4993720590827699</v>
      </c>
    </row>
    <row r="166" spans="2:18" ht="14.4" x14ac:dyDescent="0.3">
      <c r="B166"/>
    </row>
    <row r="167" spans="2:18" x14ac:dyDescent="0.25">
      <c r="C167" s="466" t="s">
        <v>1186</v>
      </c>
    </row>
    <row r="168" spans="2:18" x14ac:dyDescent="0.25">
      <c r="D168" s="479" t="s">
        <v>1178</v>
      </c>
      <c r="E168" s="480"/>
      <c r="F168" s="480"/>
      <c r="G168" s="480"/>
      <c r="H168" s="481"/>
      <c r="I168" s="479" t="s">
        <v>1179</v>
      </c>
      <c r="J168" s="481"/>
      <c r="K168" s="479" t="s">
        <v>1180</v>
      </c>
      <c r="L168" s="481"/>
      <c r="M168" s="479" t="s">
        <v>1181</v>
      </c>
      <c r="N168" s="480"/>
      <c r="O168" s="481"/>
      <c r="P168" s="448" t="s">
        <v>1182</v>
      </c>
      <c r="Q168" s="448" t="s">
        <v>1183</v>
      </c>
      <c r="R168" s="448" t="s">
        <v>1184</v>
      </c>
    </row>
    <row r="169" spans="2:18" x14ac:dyDescent="0.25">
      <c r="D169" s="444" t="s">
        <v>397</v>
      </c>
      <c r="E169" s="19" t="s">
        <v>430</v>
      </c>
      <c r="F169" s="19" t="s">
        <v>371</v>
      </c>
      <c r="G169" s="19" t="s">
        <v>404</v>
      </c>
      <c r="H169" s="445" t="s">
        <v>485</v>
      </c>
      <c r="I169" s="444" t="s">
        <v>421</v>
      </c>
      <c r="J169" s="445" t="s">
        <v>364</v>
      </c>
      <c r="K169" s="444" t="s">
        <v>450</v>
      </c>
      <c r="L169" s="445" t="s">
        <v>475</v>
      </c>
      <c r="M169" s="444" t="s">
        <v>388</v>
      </c>
      <c r="N169" s="19" t="s">
        <v>495</v>
      </c>
      <c r="O169" s="445" t="s">
        <v>522</v>
      </c>
      <c r="P169" s="449" t="s">
        <v>472</v>
      </c>
      <c r="Q169" s="449" t="s">
        <v>395</v>
      </c>
      <c r="R169" s="449" t="s">
        <v>358</v>
      </c>
    </row>
    <row r="170" spans="2:18" x14ac:dyDescent="0.25">
      <c r="B170" s="478" t="s">
        <v>1177</v>
      </c>
      <c r="C170" s="26" t="s">
        <v>1137</v>
      </c>
      <c r="D170" s="451">
        <f>D157</f>
        <v>0.30374759671736479</v>
      </c>
      <c r="E170" s="48">
        <f>D160</f>
        <v>0.55953504658461928</v>
      </c>
      <c r="F170" s="48">
        <f>D153</f>
        <v>0.30374759671736479</v>
      </c>
      <c r="G170" s="48">
        <f>D158</f>
        <v>0.30374759671736479</v>
      </c>
      <c r="H170" s="452">
        <f>D163</f>
        <v>0.30374759671736479</v>
      </c>
      <c r="I170" s="451">
        <f>D159</f>
        <v>0.30374759671736479</v>
      </c>
      <c r="J170" s="452">
        <f>D152</f>
        <v>0.30374759671736479</v>
      </c>
      <c r="K170" s="451">
        <f>D165</f>
        <v>0.30374759671736479</v>
      </c>
      <c r="L170" s="452">
        <f>D164</f>
        <v>0.30374759671736479</v>
      </c>
      <c r="M170" s="451">
        <f>D156</f>
        <v>0.30374759671736479</v>
      </c>
      <c r="N170" s="48">
        <f>D162</f>
        <v>0.55953504658461928</v>
      </c>
      <c r="O170" s="452">
        <f>D161</f>
        <v>0.30374759671736479</v>
      </c>
      <c r="P170" s="453">
        <f>D154</f>
        <v>0.30374759671736479</v>
      </c>
      <c r="Q170" s="453">
        <f>D155</f>
        <v>0.30374759671736479</v>
      </c>
      <c r="R170" s="453">
        <f>D151</f>
        <v>0.60749519343472957</v>
      </c>
    </row>
    <row r="171" spans="2:18" x14ac:dyDescent="0.25">
      <c r="B171" s="478"/>
      <c r="C171" s="1" t="s">
        <v>1115</v>
      </c>
      <c r="D171" s="446">
        <f>E157</f>
        <v>4.6156268209581475</v>
      </c>
      <c r="E171" s="52">
        <f>E160</f>
        <v>4.6156268209581475</v>
      </c>
      <c r="F171" s="52">
        <f>E153</f>
        <v>4.6156268209581475</v>
      </c>
      <c r="G171" s="52">
        <f>E158</f>
        <v>4.6156268209581475</v>
      </c>
      <c r="H171" s="447">
        <f>E163</f>
        <v>4.6156268209581475</v>
      </c>
      <c r="I171" s="446">
        <f>E159</f>
        <v>9.5387477318286571</v>
      </c>
      <c r="J171" s="447">
        <f>E152</f>
        <v>4.6156268209581475</v>
      </c>
      <c r="K171" s="446">
        <f>E165</f>
        <v>4.6156268209581475</v>
      </c>
      <c r="L171" s="447">
        <f>E164</f>
        <v>4.9231209108705096</v>
      </c>
      <c r="M171" s="446">
        <f>E156</f>
        <v>4.6156268209581475</v>
      </c>
      <c r="N171" s="52">
        <f>E162</f>
        <v>4.6156268209581475</v>
      </c>
      <c r="O171" s="447">
        <f>E161</f>
        <v>4.6156268209581475</v>
      </c>
      <c r="P171" s="450">
        <f>E154</f>
        <v>5.2306150007828718</v>
      </c>
      <c r="Q171" s="450">
        <f>E155</f>
        <v>5.2306150007828718</v>
      </c>
      <c r="R171" s="450">
        <f>E151</f>
        <v>4.6156268209581475</v>
      </c>
    </row>
    <row r="172" spans="2:18" x14ac:dyDescent="0.25">
      <c r="B172" s="478"/>
      <c r="C172" s="454" t="s">
        <v>1138</v>
      </c>
      <c r="D172" s="455">
        <f>F157</f>
        <v>2.0650746228295773</v>
      </c>
      <c r="E172" s="456">
        <f>F160</f>
        <v>2.0650746228295773</v>
      </c>
      <c r="F172" s="456">
        <f>F153</f>
        <v>1.799809039358887</v>
      </c>
      <c r="G172" s="456">
        <f>F158</f>
        <v>2.0650746228295773</v>
      </c>
      <c r="H172" s="457">
        <f>F163</f>
        <v>1.799809039358887</v>
      </c>
      <c r="I172" s="455">
        <f>F159</f>
        <v>2.3303402063002681</v>
      </c>
      <c r="J172" s="457">
        <f>F152</f>
        <v>1.4304356866208248</v>
      </c>
      <c r="K172" s="455">
        <f>F165</f>
        <v>1.5799976414072572</v>
      </c>
      <c r="L172" s="457">
        <f>F164</f>
        <v>1.3849815011017639</v>
      </c>
      <c r="M172" s="455">
        <f>F156</f>
        <v>1.3849815011017639</v>
      </c>
      <c r="N172" s="456">
        <f>F162</f>
        <v>1.9155126680431451</v>
      </c>
      <c r="O172" s="457">
        <f>F161</f>
        <v>2.0650746228295773</v>
      </c>
      <c r="P172" s="458">
        <f>F154</f>
        <v>1.5799976414072572</v>
      </c>
      <c r="Q172" s="458">
        <f>F155</f>
        <v>1.5799976414072572</v>
      </c>
      <c r="R172" s="458">
        <f>F151</f>
        <v>1.8452632248779479</v>
      </c>
    </row>
    <row r="173" spans="2:18" x14ac:dyDescent="0.25">
      <c r="B173" s="478"/>
      <c r="C173" s="190" t="s">
        <v>777</v>
      </c>
      <c r="D173" s="459">
        <f>G157</f>
        <v>6.9844490405050896</v>
      </c>
      <c r="E173" s="460">
        <f>G160</f>
        <v>7.240236490372344</v>
      </c>
      <c r="F173" s="460">
        <f>G153</f>
        <v>6.7191834570343989</v>
      </c>
      <c r="G173" s="460">
        <f>G158</f>
        <v>6.9844490405050896</v>
      </c>
      <c r="H173" s="461">
        <f>G163</f>
        <v>6.7191834570343989</v>
      </c>
      <c r="I173" s="459">
        <f>G159</f>
        <v>12.172835534846289</v>
      </c>
      <c r="J173" s="461">
        <f>G152</f>
        <v>6.3498101042963366</v>
      </c>
      <c r="K173" s="459">
        <f>G165</f>
        <v>6.4993720590827699</v>
      </c>
      <c r="L173" s="461">
        <f>G164</f>
        <v>6.6118500086896379</v>
      </c>
      <c r="M173" s="459">
        <f>G156</f>
        <v>6.3043559187772757</v>
      </c>
      <c r="N173" s="460">
        <f>G162</f>
        <v>7.0906745355859115</v>
      </c>
      <c r="O173" s="461">
        <f>G161</f>
        <v>6.9844490405050896</v>
      </c>
      <c r="P173" s="462">
        <f>G154</f>
        <v>7.1143602389074942</v>
      </c>
      <c r="Q173" s="462">
        <f>G155</f>
        <v>7.1143602389074942</v>
      </c>
      <c r="R173" s="462">
        <f>G151</f>
        <v>7.0683852392708246</v>
      </c>
    </row>
  </sheetData>
  <sortState xmlns:xlrd2="http://schemas.microsoft.com/office/spreadsheetml/2017/richdata2" ref="B6:H129">
    <sortCondition ref="B5:B129"/>
  </sortState>
  <mergeCells count="8">
    <mergeCell ref="I4:L4"/>
    <mergeCell ref="M4:P4"/>
    <mergeCell ref="D149:G149"/>
    <mergeCell ref="B170:B173"/>
    <mergeCell ref="D168:H168"/>
    <mergeCell ref="I168:J168"/>
    <mergeCell ref="K168:L168"/>
    <mergeCell ref="M168:O168"/>
  </mergeCells>
  <pageMargins left="0.7" right="0.7" top="0.75" bottom="0.75" header="0.3" footer="0.3"/>
  <drawing r:id="rId1"/>
  <legacyDrawing r:id="rId2"/>
  <controls>
    <mc:AlternateContent xmlns:mc="http://schemas.openxmlformats.org/markup-compatibility/2006">
      <mc:Choice Requires="x14">
        <control shapeId="9219" r:id="rId3" name="PEA_EIQ_Listmaker1">
          <controlPr locked="0" defaultSize="0" disabled="1" autoLine="0" r:id="rId4">
            <anchor moveWithCells="1">
              <from>
                <xdr:col>2</xdr:col>
                <xdr:colOff>419100</xdr:colOff>
                <xdr:row>0</xdr:row>
                <xdr:rowOff>45720</xdr:rowOff>
              </from>
              <to>
                <xdr:col>4</xdr:col>
                <xdr:colOff>365760</xdr:colOff>
                <xdr:row>2</xdr:row>
                <xdr:rowOff>83820</xdr:rowOff>
              </to>
            </anchor>
          </controlPr>
        </control>
      </mc:Choice>
      <mc:Fallback>
        <control shapeId="9219" r:id="rId3" name="PEA_EIQ_Listmaker1"/>
      </mc:Fallback>
    </mc:AlternateContent>
    <mc:AlternateContent xmlns:mc="http://schemas.openxmlformats.org/markup-compatibility/2006">
      <mc:Choice Requires="x14">
        <control shapeId="9217" r:id="rId5" name="BackToMainPEA">
          <controlPr defaultSize="0" autoLine="0" r:id="rId6">
            <anchor moveWithCells="1">
              <from>
                <xdr:col>4</xdr:col>
                <xdr:colOff>762000</xdr:colOff>
                <xdr:row>0</xdr:row>
                <xdr:rowOff>45720</xdr:rowOff>
              </from>
              <to>
                <xdr:col>5</xdr:col>
                <xdr:colOff>784860</xdr:colOff>
                <xdr:row>2</xdr:row>
                <xdr:rowOff>83820</xdr:rowOff>
              </to>
            </anchor>
          </controlPr>
        </control>
      </mc:Choice>
      <mc:Fallback>
        <control shapeId="9217" r:id="rId5" name="BackToMainPEA"/>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E3B4-93F0-47E7-B189-89C8A73A497E}">
  <sheetPr codeName="Sheet13"/>
  <dimension ref="A1:AR509"/>
  <sheetViews>
    <sheetView showGridLines="0" zoomScaleNormal="100" workbookViewId="0">
      <pane xSplit="1" ySplit="5" topLeftCell="B294" activePane="bottomRight" state="frozen"/>
      <selection pane="topRight"/>
      <selection pane="bottomLeft"/>
      <selection pane="bottomRight" activeCell="J313" sqref="J313"/>
    </sheetView>
  </sheetViews>
  <sheetFormatPr defaultColWidth="9.109375" defaultRowHeight="13.8" x14ac:dyDescent="0.3"/>
  <cols>
    <col min="1" max="1" width="3" style="243" customWidth="1"/>
    <col min="2" max="2" width="11.33203125" style="243" customWidth="1"/>
    <col min="3" max="3" width="15.88671875" style="243" customWidth="1"/>
    <col min="4" max="4" width="40.6640625" style="243" customWidth="1"/>
    <col min="5" max="5" width="21.109375" style="243" customWidth="1"/>
    <col min="6" max="6" width="9" style="243" customWidth="1"/>
    <col min="7" max="7" width="18.44140625" style="243" customWidth="1"/>
    <col min="8" max="8" width="8.33203125" style="243" customWidth="1"/>
    <col min="9" max="9" width="15.5546875" style="243" customWidth="1"/>
    <col min="10" max="10" width="12.88671875" style="243" customWidth="1"/>
    <col min="11" max="11" width="12" style="243" customWidth="1"/>
    <col min="12" max="12" width="15" style="243" customWidth="1"/>
    <col min="13" max="13" width="14.109375" style="243" customWidth="1"/>
    <col min="14" max="14" width="12.44140625" style="243" customWidth="1"/>
    <col min="15" max="15" width="15.5546875" style="243" customWidth="1"/>
    <col min="16" max="16" width="13.33203125" style="243" customWidth="1"/>
    <col min="17" max="17" width="14.109375" style="243" customWidth="1"/>
    <col min="18" max="18" width="16" style="243" customWidth="1"/>
    <col min="19" max="20" width="13.6640625" style="243" customWidth="1"/>
    <col min="21" max="21" width="16.88671875" style="243" customWidth="1"/>
    <col min="22" max="22" width="11.6640625" style="243" customWidth="1"/>
    <col min="23" max="23" width="10" style="243" customWidth="1"/>
    <col min="24" max="24" width="12" style="243" customWidth="1"/>
    <col min="25" max="25" width="11.33203125" style="243" customWidth="1"/>
    <col min="26" max="26" width="9" style="243" customWidth="1"/>
    <col min="27" max="28" width="12.44140625" style="243" customWidth="1"/>
    <col min="29" max="29" width="18.6640625" style="243" bestFit="1" customWidth="1"/>
    <col min="30" max="16384" width="9.109375" style="243"/>
  </cols>
  <sheetData>
    <row r="1" spans="2:44" ht="18" x14ac:dyDescent="0.35">
      <c r="B1" s="242" t="s">
        <v>778</v>
      </c>
      <c r="AQ1" s="243" t="s">
        <v>779</v>
      </c>
      <c r="AR1" s="244">
        <f>LARGE(V6:V508,15)</f>
        <v>41.643000000000001</v>
      </c>
    </row>
    <row r="2" spans="2:44" x14ac:dyDescent="0.3">
      <c r="B2" s="243" t="s">
        <v>780</v>
      </c>
      <c r="AQ2" s="243" t="s">
        <v>781</v>
      </c>
      <c r="AR2" s="244">
        <f>LARGE(X6:X509,30)</f>
        <v>10.734375</v>
      </c>
    </row>
    <row r="3" spans="2:44" x14ac:dyDescent="0.3">
      <c r="B3" s="245"/>
      <c r="C3" s="246"/>
      <c r="D3" s="247"/>
      <c r="AQ3" s="243" t="s">
        <v>782</v>
      </c>
      <c r="AR3" s="248">
        <f>LARGE(Y6:Y509,15)</f>
        <v>35.333333333333336</v>
      </c>
    </row>
    <row r="4" spans="2:44" ht="14.4" x14ac:dyDescent="0.3">
      <c r="B4" s="249"/>
      <c r="C4" s="250"/>
      <c r="D4" s="251"/>
      <c r="I4" s="252"/>
      <c r="V4" s="482" t="s">
        <v>769</v>
      </c>
      <c r="W4" s="482"/>
      <c r="X4" s="483"/>
      <c r="Y4" s="484" t="s">
        <v>1175</v>
      </c>
      <c r="Z4" s="482"/>
      <c r="AA4" s="482"/>
      <c r="AB4" s="483"/>
      <c r="AQ4" s="243" t="s">
        <v>783</v>
      </c>
      <c r="AR4" s="248">
        <f>LARGE(AA6:AA509,20)</f>
        <v>0.56798674352970202</v>
      </c>
    </row>
    <row r="5" spans="2:44" ht="41.4" customHeight="1" x14ac:dyDescent="0.3">
      <c r="B5" s="253" t="s">
        <v>784</v>
      </c>
      <c r="C5" s="253" t="s">
        <v>1169</v>
      </c>
      <c r="D5" s="254" t="s">
        <v>785</v>
      </c>
      <c r="E5" s="255" t="s">
        <v>786</v>
      </c>
      <c r="F5" s="256" t="s">
        <v>787</v>
      </c>
      <c r="G5" s="257" t="s">
        <v>788</v>
      </c>
      <c r="H5" s="256" t="s">
        <v>789</v>
      </c>
      <c r="I5" s="256" t="s">
        <v>1042</v>
      </c>
      <c r="J5" s="258" t="s">
        <v>1143</v>
      </c>
      <c r="K5" s="258" t="s">
        <v>1141</v>
      </c>
      <c r="L5" s="258" t="s">
        <v>1142</v>
      </c>
      <c r="M5" s="258" t="s">
        <v>1147</v>
      </c>
      <c r="N5" s="258" t="s">
        <v>1148</v>
      </c>
      <c r="O5" s="256" t="s">
        <v>1149</v>
      </c>
      <c r="P5" s="258" t="s">
        <v>1145</v>
      </c>
      <c r="Q5" s="258" t="s">
        <v>1144</v>
      </c>
      <c r="R5" s="258" t="s">
        <v>1146</v>
      </c>
      <c r="S5" s="258" t="s">
        <v>1150</v>
      </c>
      <c r="T5" s="258" t="s">
        <v>1151</v>
      </c>
      <c r="U5" s="256" t="s">
        <v>1152</v>
      </c>
      <c r="V5" s="259" t="s">
        <v>1159</v>
      </c>
      <c r="W5" s="259" t="s">
        <v>1160</v>
      </c>
      <c r="X5" s="260" t="s">
        <v>1161</v>
      </c>
      <c r="Y5" s="257" t="s">
        <v>1162</v>
      </c>
      <c r="Z5" s="259" t="s">
        <v>1163</v>
      </c>
      <c r="AA5" s="435" t="s">
        <v>1161</v>
      </c>
      <c r="AB5" s="436" t="s">
        <v>1176</v>
      </c>
      <c r="AC5" s="261" t="s">
        <v>790</v>
      </c>
    </row>
    <row r="6" spans="2:44" ht="13.95" hidden="1" customHeight="1" x14ac:dyDescent="0.3">
      <c r="B6" s="262" t="s">
        <v>791</v>
      </c>
      <c r="C6" s="263" t="s">
        <v>792</v>
      </c>
      <c r="D6" s="264" t="s">
        <v>254</v>
      </c>
      <c r="E6" s="265" t="s">
        <v>254</v>
      </c>
      <c r="F6" s="266">
        <v>0.25</v>
      </c>
      <c r="G6" s="265"/>
      <c r="H6" s="267"/>
      <c r="I6" s="267">
        <v>0.2</v>
      </c>
      <c r="J6" s="268">
        <f>IF(ISBLANK($E6),0,VLOOKUP($E6,'Table of Hazards (AI only)'!$B$6:$P$129,8,))</f>
        <v>37</v>
      </c>
      <c r="K6" s="268"/>
      <c r="L6" s="268">
        <f>IF(ISBLANK($E6),0,VLOOKUP($E6,'Table of Hazards (AI only)'!$B$6:$P$129,9,))</f>
        <v>19</v>
      </c>
      <c r="M6" s="269">
        <f>IF(ISBLANK($E6),0,VLOOKUP($E6,'Table of Hazards (AI only)'!$B$6:$P$129,11,))</f>
        <v>18</v>
      </c>
      <c r="N6" s="269"/>
      <c r="O6" s="270">
        <f>IF(ISBLANK($E6),0,VLOOKUP($E6,'Table of Hazards (AI only)'!$B$6:$P$129,12,))</f>
        <v>0.30374759671736479</v>
      </c>
      <c r="P6" s="268">
        <f>IF(ISBLANK($G6),0,VLOOKUP($G6,'Table of Hazards (AI only)'!$B$6:$P$129,8,))</f>
        <v>0</v>
      </c>
      <c r="Q6" s="268"/>
      <c r="R6" s="268">
        <f>IF(ISBLANK($G6),0,VLOOKUP($G6,'Table of Hazards (AI only)'!$B$6:$P$129,9,))</f>
        <v>0</v>
      </c>
      <c r="S6" s="269">
        <f>IF(ISBLANK($G6),0,VLOOKUP($G6,'Table of Hazards (AI only)'!$B$6:$P$129,11,))</f>
        <v>0</v>
      </c>
      <c r="T6" s="269"/>
      <c r="U6" s="270">
        <f>IF(ISBLANK($G6),0,VLOOKUP($G6,'Table of Hazards (AI only)'!$B$6:$P$129,12,))</f>
        <v>0</v>
      </c>
      <c r="V6" s="271">
        <f t="shared" ref="V6:V69" si="0">(($F6*J6)+($H6*P6))*$I6</f>
        <v>1.85</v>
      </c>
      <c r="W6" s="271"/>
      <c r="X6" s="272">
        <f t="shared" ref="X6:X69" si="1">(($F6*L6)+($H6*R6))*$I6</f>
        <v>0.95000000000000007</v>
      </c>
      <c r="Y6" s="273">
        <f t="shared" ref="Y6:Y69" si="2">(($F6*M6)+($H6*S6))*$I6</f>
        <v>0.9</v>
      </c>
      <c r="Z6" s="405"/>
      <c r="AA6" s="437">
        <f t="shared" ref="AA6:AA37" si="3">(($F6*O6)+($H6*U6))*$I6</f>
        <v>1.518737983586824E-2</v>
      </c>
      <c r="AB6" s="438"/>
      <c r="AC6" s="243" t="s">
        <v>793</v>
      </c>
    </row>
    <row r="7" spans="2:44" hidden="1" x14ac:dyDescent="0.3">
      <c r="B7" s="262" t="s">
        <v>791</v>
      </c>
      <c r="C7" s="263" t="s">
        <v>792</v>
      </c>
      <c r="D7" s="264" t="s">
        <v>313</v>
      </c>
      <c r="E7" s="265" t="s">
        <v>313</v>
      </c>
      <c r="F7" s="266">
        <v>0.8</v>
      </c>
      <c r="G7" s="265"/>
      <c r="H7" s="267"/>
      <c r="I7" s="267">
        <v>2</v>
      </c>
      <c r="J7" s="268">
        <f>IF(ISBLANK($E7),0,VLOOKUP($E7,'Table of Hazards (AI only)'!$B$6:$P$129,8,))</f>
        <v>29</v>
      </c>
      <c r="K7" s="268"/>
      <c r="L7" s="268">
        <f>IF(ISBLANK($E7),0,VLOOKUP($E7,'Table of Hazards (AI only)'!$B$6:$P$129,9,))</f>
        <v>5</v>
      </c>
      <c r="M7" s="269">
        <f>IF(ISBLANK($E7),0,VLOOKUP($E7,'Table of Hazards (AI only)'!$B$6:$P$129,11,))</f>
        <v>15</v>
      </c>
      <c r="N7" s="269"/>
      <c r="O7" s="270">
        <f>IF(ISBLANK($E7),0,VLOOKUP($E7,'Table of Hazards (AI only)'!$B$6:$P$129,12,))</f>
        <v>0.30374759671736479</v>
      </c>
      <c r="P7" s="268">
        <f>IF(ISBLANK($G7),0,VLOOKUP($G7,'Table of Hazards (AI only)'!$B$6:$P$129,8,))</f>
        <v>0</v>
      </c>
      <c r="Q7" s="268"/>
      <c r="R7" s="268">
        <f>IF(ISBLANK($G7),0,VLOOKUP($G7,'Table of Hazards (AI only)'!$B$6:$P$129,9,))</f>
        <v>0</v>
      </c>
      <c r="S7" s="269">
        <f>IF(ISBLANK($G7),0,VLOOKUP($G7,'Table of Hazards (AI only)'!$B$6:$P$129,11,))</f>
        <v>0</v>
      </c>
      <c r="T7" s="269"/>
      <c r="U7" s="270">
        <f>IF(ISBLANK($G7),0,VLOOKUP($G7,'Table of Hazards (AI only)'!$B$6:$P$129,12,))</f>
        <v>0</v>
      </c>
      <c r="V7" s="271">
        <f t="shared" si="0"/>
        <v>46.400000000000006</v>
      </c>
      <c r="W7" s="271"/>
      <c r="X7" s="272">
        <f t="shared" si="1"/>
        <v>8</v>
      </c>
      <c r="Y7" s="274">
        <f t="shared" si="2"/>
        <v>24</v>
      </c>
      <c r="Z7" s="406"/>
      <c r="AA7" s="439">
        <f t="shared" si="3"/>
        <v>0.48599615474778368</v>
      </c>
      <c r="AB7" s="440"/>
      <c r="AC7" s="243" t="s">
        <v>794</v>
      </c>
    </row>
    <row r="8" spans="2:44" hidden="1" x14ac:dyDescent="0.3">
      <c r="B8" s="262" t="s">
        <v>791</v>
      </c>
      <c r="C8" s="263" t="s">
        <v>792</v>
      </c>
      <c r="D8" s="264" t="s">
        <v>278</v>
      </c>
      <c r="E8" s="265" t="s">
        <v>278</v>
      </c>
      <c r="F8" s="266">
        <v>4.4999999999999998E-2</v>
      </c>
      <c r="G8" s="265"/>
      <c r="H8" s="267"/>
      <c r="I8" s="267">
        <v>1.5</v>
      </c>
      <c r="J8" s="268">
        <f>IF(ISBLANK($E8),0,VLOOKUP($E8,'Table of Hazards (AI only)'!$B$6:$P$129,8,))</f>
        <v>29</v>
      </c>
      <c r="K8" s="268"/>
      <c r="L8" s="268">
        <f>IF(ISBLANK($E8),0,VLOOKUP($E8,'Table of Hazards (AI only)'!$B$6:$P$129,9,))</f>
        <v>17</v>
      </c>
      <c r="M8" s="269">
        <f>IF(ISBLANK($E8),0,VLOOKUP($E8,'Table of Hazards (AI only)'!$B$6:$P$129,11,))</f>
        <v>24.666666666666668</v>
      </c>
      <c r="N8" s="269"/>
      <c r="O8" s="270">
        <f>IF(ISBLANK($E8),0,VLOOKUP($E8,'Table of Hazards (AI only)'!$B$6:$P$129,12,))</f>
        <v>0.30374759671736479</v>
      </c>
      <c r="P8" s="268">
        <f>IF(ISBLANK($G8),0,VLOOKUP($G8,'Table of Hazards (AI only)'!$B$6:$P$129,8,))</f>
        <v>0</v>
      </c>
      <c r="Q8" s="268"/>
      <c r="R8" s="268">
        <f>IF(ISBLANK($G8),0,VLOOKUP($G8,'Table of Hazards (AI only)'!$B$6:$P$129,9,))</f>
        <v>0</v>
      </c>
      <c r="S8" s="269">
        <f>IF(ISBLANK($G8),0,VLOOKUP($G8,'Table of Hazards (AI only)'!$B$6:$P$129,11,))</f>
        <v>0</v>
      </c>
      <c r="T8" s="269"/>
      <c r="U8" s="270">
        <f>IF(ISBLANK($G8),0,VLOOKUP($G8,'Table of Hazards (AI only)'!$B$6:$P$129,12,))</f>
        <v>0</v>
      </c>
      <c r="V8" s="271">
        <f t="shared" si="0"/>
        <v>1.9575</v>
      </c>
      <c r="W8" s="271"/>
      <c r="X8" s="272">
        <f t="shared" si="1"/>
        <v>1.1475</v>
      </c>
      <c r="Y8" s="274">
        <f t="shared" si="2"/>
        <v>1.665</v>
      </c>
      <c r="Z8" s="406"/>
      <c r="AA8" s="439">
        <f t="shared" si="3"/>
        <v>2.0502962778422121E-2</v>
      </c>
      <c r="AB8" s="440"/>
      <c r="AC8" s="243" t="s">
        <v>795</v>
      </c>
    </row>
    <row r="9" spans="2:44" hidden="1" x14ac:dyDescent="0.3">
      <c r="B9" s="262" t="s">
        <v>791</v>
      </c>
      <c r="C9" s="263" t="s">
        <v>792</v>
      </c>
      <c r="D9" s="264" t="s">
        <v>279</v>
      </c>
      <c r="E9" s="265" t="s">
        <v>279</v>
      </c>
      <c r="F9" s="266">
        <v>0.1</v>
      </c>
      <c r="G9" s="265"/>
      <c r="H9" s="267"/>
      <c r="I9" s="267">
        <v>0.3</v>
      </c>
      <c r="J9" s="268">
        <f>IF(ISBLANK($E9),0,VLOOKUP($E9,'Table of Hazards (AI only)'!$B$6:$P$129,8,))</f>
        <v>43</v>
      </c>
      <c r="K9" s="268"/>
      <c r="L9" s="268">
        <f>IF(ISBLANK($E9),0,VLOOKUP($E9,'Table of Hazards (AI only)'!$B$6:$P$129,9,))</f>
        <v>22</v>
      </c>
      <c r="M9" s="269">
        <f>IF(ISBLANK($E9),0,VLOOKUP($E9,'Table of Hazards (AI only)'!$B$6:$P$129,11,))</f>
        <v>29.333333333333332</v>
      </c>
      <c r="N9" s="269"/>
      <c r="O9" s="270">
        <f>IF(ISBLANK($E9),0,VLOOKUP($E9,'Table of Hazards (AI only)'!$B$6:$P$129,12,))</f>
        <v>0.30374759671736479</v>
      </c>
      <c r="P9" s="268">
        <f>IF(ISBLANK($G9),0,VLOOKUP($G9,'Table of Hazards (AI only)'!$B$6:$P$129,8,))</f>
        <v>0</v>
      </c>
      <c r="Q9" s="268"/>
      <c r="R9" s="268">
        <f>IF(ISBLANK($G9),0,VLOOKUP($G9,'Table of Hazards (AI only)'!$B$6:$P$129,9,))</f>
        <v>0</v>
      </c>
      <c r="S9" s="269">
        <f>IF(ISBLANK($G9),0,VLOOKUP($G9,'Table of Hazards (AI only)'!$B$6:$P$129,11,))</f>
        <v>0</v>
      </c>
      <c r="T9" s="269"/>
      <c r="U9" s="270">
        <f>IF(ISBLANK($G9),0,VLOOKUP($G9,'Table of Hazards (AI only)'!$B$6:$P$129,12,))</f>
        <v>0</v>
      </c>
      <c r="V9" s="271">
        <f t="shared" si="0"/>
        <v>1.2899999999999998</v>
      </c>
      <c r="W9" s="271"/>
      <c r="X9" s="272">
        <f t="shared" si="1"/>
        <v>0.66</v>
      </c>
      <c r="Y9" s="274">
        <f t="shared" si="2"/>
        <v>0.88</v>
      </c>
      <c r="Z9" s="406"/>
      <c r="AA9" s="439">
        <f t="shared" si="3"/>
        <v>9.112427901520944E-3</v>
      </c>
      <c r="AB9" s="440"/>
      <c r="AC9" s="243" t="s">
        <v>796</v>
      </c>
    </row>
    <row r="10" spans="2:44" hidden="1" x14ac:dyDescent="0.3">
      <c r="B10" s="262" t="s">
        <v>791</v>
      </c>
      <c r="C10" s="263" t="s">
        <v>792</v>
      </c>
      <c r="D10" s="264" t="s">
        <v>315</v>
      </c>
      <c r="E10" s="265" t="s">
        <v>315</v>
      </c>
      <c r="F10" s="266">
        <v>0.125</v>
      </c>
      <c r="G10" s="265"/>
      <c r="H10" s="267"/>
      <c r="I10" s="267">
        <v>0.2</v>
      </c>
      <c r="J10" s="268">
        <f>IF(ISBLANK($E10),0,VLOOKUP($E10,'Table of Hazards (AI only)'!$B$6:$P$129,8,))</f>
        <v>48</v>
      </c>
      <c r="K10" s="268"/>
      <c r="L10" s="268">
        <f>IF(ISBLANK($E10),0,VLOOKUP($E10,'Table of Hazards (AI only)'!$B$6:$P$129,9,))</f>
        <v>30</v>
      </c>
      <c r="M10" s="269">
        <f>IF(ISBLANK($E10),0,VLOOKUP($E10,'Table of Hazards (AI only)'!$B$6:$P$129,11,))</f>
        <v>34</v>
      </c>
      <c r="N10" s="269"/>
      <c r="O10" s="270">
        <f>IF(ISBLANK($E10),0,VLOOKUP($E10,'Table of Hazards (AI only)'!$B$6:$P$129,12,))</f>
        <v>0.30374759671736479</v>
      </c>
      <c r="P10" s="268">
        <f>IF(ISBLANK($G10),0,VLOOKUP($G10,'Table of Hazards (AI only)'!$B$6:$P$129,8,))</f>
        <v>0</v>
      </c>
      <c r="Q10" s="268"/>
      <c r="R10" s="268">
        <f>IF(ISBLANK($G10),0,VLOOKUP($G10,'Table of Hazards (AI only)'!$B$6:$P$129,9,))</f>
        <v>0</v>
      </c>
      <c r="S10" s="269">
        <f>IF(ISBLANK($G10),0,VLOOKUP($G10,'Table of Hazards (AI only)'!$B$6:$P$129,11,))</f>
        <v>0</v>
      </c>
      <c r="T10" s="269"/>
      <c r="U10" s="270">
        <f>IF(ISBLANK($G10),0,VLOOKUP($G10,'Table of Hazards (AI only)'!$B$6:$P$129,12,))</f>
        <v>0</v>
      </c>
      <c r="V10" s="271">
        <f t="shared" si="0"/>
        <v>1.2000000000000002</v>
      </c>
      <c r="W10" s="271"/>
      <c r="X10" s="272">
        <f t="shared" si="1"/>
        <v>0.75</v>
      </c>
      <c r="Y10" s="274">
        <f t="shared" si="2"/>
        <v>0.85000000000000009</v>
      </c>
      <c r="Z10" s="406"/>
      <c r="AA10" s="439">
        <f t="shared" si="3"/>
        <v>7.59368991793412E-3</v>
      </c>
      <c r="AB10" s="440"/>
      <c r="AC10" s="243" t="s">
        <v>797</v>
      </c>
    </row>
    <row r="11" spans="2:44" hidden="1" x14ac:dyDescent="0.3">
      <c r="B11" s="262" t="s">
        <v>791</v>
      </c>
      <c r="C11" s="263" t="s">
        <v>792</v>
      </c>
      <c r="D11" s="264" t="s">
        <v>265</v>
      </c>
      <c r="E11" s="265" t="s">
        <v>265</v>
      </c>
      <c r="F11" s="266">
        <v>0.5</v>
      </c>
      <c r="G11" s="265"/>
      <c r="H11" s="267"/>
      <c r="I11" s="267">
        <v>0.2</v>
      </c>
      <c r="J11" s="268">
        <f>IF(ISBLANK($E11),0,VLOOKUP($E11,'Table of Hazards (AI only)'!$B$6:$P$129,8,))</f>
        <v>22</v>
      </c>
      <c r="K11" s="268"/>
      <c r="L11" s="268">
        <f>IF(ISBLANK($E11),0,VLOOKUP($E11,'Table of Hazards (AI only)'!$B$6:$P$129,9,))</f>
        <v>4</v>
      </c>
      <c r="M11" s="269">
        <f>IF(ISBLANK($E11),0,VLOOKUP($E11,'Table of Hazards (AI only)'!$B$6:$P$129,11,))</f>
        <v>12</v>
      </c>
      <c r="N11" s="269"/>
      <c r="O11" s="270">
        <f>IF(ISBLANK($E11),0,VLOOKUP($E11,'Table of Hazards (AI only)'!$B$6:$P$129,12,))</f>
        <v>0.30374759671736479</v>
      </c>
      <c r="P11" s="268">
        <f>IF(ISBLANK($G11),0,VLOOKUP($G11,'Table of Hazards (AI only)'!$B$6:$P$129,8,))</f>
        <v>0</v>
      </c>
      <c r="Q11" s="268"/>
      <c r="R11" s="268">
        <f>IF(ISBLANK($G11),0,VLOOKUP($G11,'Table of Hazards (AI only)'!$B$6:$P$129,9,))</f>
        <v>0</v>
      </c>
      <c r="S11" s="269">
        <f>IF(ISBLANK($G11),0,VLOOKUP($G11,'Table of Hazards (AI only)'!$B$6:$P$129,11,))</f>
        <v>0</v>
      </c>
      <c r="T11" s="269"/>
      <c r="U11" s="270">
        <f>IF(ISBLANK($G11),0,VLOOKUP($G11,'Table of Hazards (AI only)'!$B$6:$P$129,12,))</f>
        <v>0</v>
      </c>
      <c r="V11" s="271">
        <f t="shared" si="0"/>
        <v>2.2000000000000002</v>
      </c>
      <c r="W11" s="271"/>
      <c r="X11" s="272">
        <f t="shared" si="1"/>
        <v>0.4</v>
      </c>
      <c r="Y11" s="274">
        <f t="shared" si="2"/>
        <v>1.2000000000000002</v>
      </c>
      <c r="Z11" s="406"/>
      <c r="AA11" s="439">
        <f t="shared" si="3"/>
        <v>3.037475967173648E-2</v>
      </c>
      <c r="AB11" s="440"/>
      <c r="AC11" s="243" t="s">
        <v>798</v>
      </c>
    </row>
    <row r="12" spans="2:44" hidden="1" x14ac:dyDescent="0.3">
      <c r="B12" s="262" t="s">
        <v>791</v>
      </c>
      <c r="C12" s="263" t="s">
        <v>799</v>
      </c>
      <c r="D12" s="264" t="s">
        <v>313</v>
      </c>
      <c r="E12" s="265" t="s">
        <v>313</v>
      </c>
      <c r="F12" s="266">
        <v>0.8</v>
      </c>
      <c r="G12" s="265"/>
      <c r="H12" s="267"/>
      <c r="I12" s="267">
        <v>2</v>
      </c>
      <c r="J12" s="268">
        <f>IF(ISBLANK($E12),0,VLOOKUP($E12,'Table of Hazards (AI only)'!$B$6:$P$129,8,))</f>
        <v>29</v>
      </c>
      <c r="K12" s="268"/>
      <c r="L12" s="268">
        <f>IF(ISBLANK($E12),0,VLOOKUP($E12,'Table of Hazards (AI only)'!$B$6:$P$129,9,))</f>
        <v>5</v>
      </c>
      <c r="M12" s="269">
        <f>IF(ISBLANK($E12),0,VLOOKUP($E12,'Table of Hazards (AI only)'!$B$6:$P$129,11,))</f>
        <v>15</v>
      </c>
      <c r="N12" s="269"/>
      <c r="O12" s="270">
        <f>IF(ISBLANK($E12),0,VLOOKUP($E12,'Table of Hazards (AI only)'!$B$6:$P$129,12,))</f>
        <v>0.30374759671736479</v>
      </c>
      <c r="P12" s="268">
        <f>IF(ISBLANK($G12),0,VLOOKUP($G12,'Table of Hazards (AI only)'!$B$6:$P$129,8,))</f>
        <v>0</v>
      </c>
      <c r="Q12" s="268"/>
      <c r="R12" s="268">
        <f>IF(ISBLANK($G12),0,VLOOKUP($G12,'Table of Hazards (AI only)'!$B$6:$P$129,9,))</f>
        <v>0</v>
      </c>
      <c r="S12" s="269">
        <f>IF(ISBLANK($G12),0,VLOOKUP($G12,'Table of Hazards (AI only)'!$B$6:$P$129,11,))</f>
        <v>0</v>
      </c>
      <c r="T12" s="269"/>
      <c r="U12" s="270">
        <f>IF(ISBLANK($G12),0,VLOOKUP($G12,'Table of Hazards (AI only)'!$B$6:$P$129,12,))</f>
        <v>0</v>
      </c>
      <c r="V12" s="271">
        <f t="shared" si="0"/>
        <v>46.400000000000006</v>
      </c>
      <c r="W12" s="271"/>
      <c r="X12" s="272">
        <f t="shared" si="1"/>
        <v>8</v>
      </c>
      <c r="Y12" s="274">
        <f t="shared" si="2"/>
        <v>24</v>
      </c>
      <c r="Z12" s="406"/>
      <c r="AA12" s="439">
        <f t="shared" si="3"/>
        <v>0.48599615474778368</v>
      </c>
      <c r="AB12" s="440"/>
      <c r="AC12" s="243" t="s">
        <v>794</v>
      </c>
    </row>
    <row r="13" spans="2:44" hidden="1" x14ac:dyDescent="0.3">
      <c r="B13" s="262" t="s">
        <v>791</v>
      </c>
      <c r="C13" s="263" t="s">
        <v>799</v>
      </c>
      <c r="D13" s="264" t="s">
        <v>250</v>
      </c>
      <c r="E13" s="265" t="s">
        <v>250</v>
      </c>
      <c r="F13" s="266">
        <v>0.44</v>
      </c>
      <c r="G13" s="265"/>
      <c r="H13" s="267"/>
      <c r="I13" s="267">
        <v>2.5</v>
      </c>
      <c r="J13" s="268">
        <f>IF(ISBLANK($E13),0,VLOOKUP($E13,'Table of Hazards (AI only)'!$B$6:$P$129,8,))</f>
        <v>18.5</v>
      </c>
      <c r="K13" s="268"/>
      <c r="L13" s="268">
        <f>IF(ISBLANK($E13),0,VLOOKUP($E13,'Table of Hazards (AI only)'!$B$6:$P$129,9,))</f>
        <v>3.5</v>
      </c>
      <c r="M13" s="269">
        <f>IF(ISBLANK($E13),0,VLOOKUP($E13,'Table of Hazards (AI only)'!$B$6:$P$129,11,))</f>
        <v>12.833333333333334</v>
      </c>
      <c r="N13" s="269"/>
      <c r="O13" s="270">
        <f>IF(ISBLANK($E13),0,VLOOKUP($E13,'Table of Hazards (AI only)'!$B$6:$P$129,12,))</f>
        <v>0.30374759671736479</v>
      </c>
      <c r="P13" s="268">
        <f>IF(ISBLANK($G13),0,VLOOKUP($G13,'Table of Hazards (AI only)'!$B$6:$P$129,8,))</f>
        <v>0</v>
      </c>
      <c r="Q13" s="268"/>
      <c r="R13" s="268">
        <f>IF(ISBLANK($G13),0,VLOOKUP($G13,'Table of Hazards (AI only)'!$B$6:$P$129,9,))</f>
        <v>0</v>
      </c>
      <c r="S13" s="269">
        <f>IF(ISBLANK($G13),0,VLOOKUP($G13,'Table of Hazards (AI only)'!$B$6:$P$129,11,))</f>
        <v>0</v>
      </c>
      <c r="T13" s="269"/>
      <c r="U13" s="270">
        <f>IF(ISBLANK($G13),0,VLOOKUP($G13,'Table of Hazards (AI only)'!$B$6:$P$129,12,))</f>
        <v>0</v>
      </c>
      <c r="V13" s="271">
        <f t="shared" si="0"/>
        <v>20.350000000000001</v>
      </c>
      <c r="W13" s="271"/>
      <c r="X13" s="272">
        <f t="shared" si="1"/>
        <v>3.85</v>
      </c>
      <c r="Y13" s="274">
        <f t="shared" si="2"/>
        <v>14.116666666666669</v>
      </c>
      <c r="Z13" s="406"/>
      <c r="AA13" s="439">
        <f t="shared" si="3"/>
        <v>0.33412235638910126</v>
      </c>
      <c r="AB13" s="440"/>
      <c r="AC13" s="243" t="s">
        <v>800</v>
      </c>
    </row>
    <row r="14" spans="2:44" hidden="1" x14ac:dyDescent="0.3">
      <c r="B14" s="262" t="s">
        <v>791</v>
      </c>
      <c r="C14" s="263" t="s">
        <v>799</v>
      </c>
      <c r="D14" s="264" t="s">
        <v>319</v>
      </c>
      <c r="E14" s="265" t="s">
        <v>319</v>
      </c>
      <c r="F14" s="266">
        <v>0.7</v>
      </c>
      <c r="G14" s="265"/>
      <c r="H14" s="267"/>
      <c r="I14" s="267">
        <v>1.75</v>
      </c>
      <c r="J14" s="268">
        <f>IF(ISBLANK($E14),0,VLOOKUP($E14,'Table of Hazards (AI only)'!$B$6:$P$129,8,))</f>
        <v>28</v>
      </c>
      <c r="K14" s="268"/>
      <c r="L14" s="268">
        <f>IF(ISBLANK($E14),0,VLOOKUP($E14,'Table of Hazards (AI only)'!$B$6:$P$129,9,))</f>
        <v>10</v>
      </c>
      <c r="M14" s="269">
        <f>IF(ISBLANK($E14),0,VLOOKUP($E14,'Table of Hazards (AI only)'!$B$6:$P$129,11,))</f>
        <v>24.666666666666668</v>
      </c>
      <c r="N14" s="269"/>
      <c r="O14" s="270">
        <f>IF(ISBLANK($E14),0,VLOOKUP($E14,'Table of Hazards (AI only)'!$B$6:$P$129,12,))</f>
        <v>0.30374759671736479</v>
      </c>
      <c r="P14" s="268">
        <f>IF(ISBLANK($G14),0,VLOOKUP($G14,'Table of Hazards (AI only)'!$B$6:$P$129,8,))</f>
        <v>0</v>
      </c>
      <c r="Q14" s="268"/>
      <c r="R14" s="268">
        <f>IF(ISBLANK($G14),0,VLOOKUP($G14,'Table of Hazards (AI only)'!$B$6:$P$129,9,))</f>
        <v>0</v>
      </c>
      <c r="S14" s="269">
        <f>IF(ISBLANK($G14),0,VLOOKUP($G14,'Table of Hazards (AI only)'!$B$6:$P$129,11,))</f>
        <v>0</v>
      </c>
      <c r="T14" s="269"/>
      <c r="U14" s="270">
        <f>IF(ISBLANK($G14),0,VLOOKUP($G14,'Table of Hazards (AI only)'!$B$6:$P$129,12,))</f>
        <v>0</v>
      </c>
      <c r="V14" s="271">
        <f t="shared" si="0"/>
        <v>34.299999999999997</v>
      </c>
      <c r="W14" s="271"/>
      <c r="X14" s="272">
        <f t="shared" si="1"/>
        <v>12.25</v>
      </c>
      <c r="Y14" s="274">
        <f t="shared" si="2"/>
        <v>30.216666666666665</v>
      </c>
      <c r="Z14" s="406"/>
      <c r="AA14" s="439">
        <f t="shared" si="3"/>
        <v>0.37209080597877187</v>
      </c>
      <c r="AB14" s="440"/>
      <c r="AC14" s="243" t="s">
        <v>801</v>
      </c>
    </row>
    <row r="15" spans="2:44" hidden="1" x14ac:dyDescent="0.3">
      <c r="B15" s="262" t="s">
        <v>791</v>
      </c>
      <c r="C15" s="263" t="s">
        <v>799</v>
      </c>
      <c r="D15" s="264" t="s">
        <v>285</v>
      </c>
      <c r="E15" s="265" t="s">
        <v>285</v>
      </c>
      <c r="F15" s="266">
        <v>0.8</v>
      </c>
      <c r="G15" s="275"/>
      <c r="H15" s="267"/>
      <c r="I15" s="267">
        <v>1.25</v>
      </c>
      <c r="J15" s="268">
        <f>IF(ISBLANK($E15),0,VLOOKUP($E15,'Table of Hazards (AI only)'!$B$6:$P$129,8,))</f>
        <v>11.5</v>
      </c>
      <c r="K15" s="268"/>
      <c r="L15" s="268">
        <f>IF(ISBLANK($E15),0,VLOOKUP($E15,'Table of Hazards (AI only)'!$B$6:$P$129,9,))</f>
        <v>2.5</v>
      </c>
      <c r="M15" s="269">
        <f>IF(ISBLANK($E15),0,VLOOKUP($E15,'Table of Hazards (AI only)'!$B$6:$P$129,11,))</f>
        <v>9.1666666666666661</v>
      </c>
      <c r="N15" s="269"/>
      <c r="O15" s="270">
        <f>IF(ISBLANK($E15),0,VLOOKUP($E15,'Table of Hazards (AI only)'!$B$6:$P$129,12,))</f>
        <v>0.30374759671736479</v>
      </c>
      <c r="P15" s="268">
        <f>IF(ISBLANK($G15),0,VLOOKUP($G15,'Table of Hazards (AI only)'!$B$6:$P$129,8,))</f>
        <v>0</v>
      </c>
      <c r="Q15" s="268"/>
      <c r="R15" s="268">
        <f>IF(ISBLANK($G15),0,VLOOKUP($G15,'Table of Hazards (AI only)'!$B$6:$P$129,9,))</f>
        <v>0</v>
      </c>
      <c r="S15" s="269">
        <f>IF(ISBLANK($G15),0,VLOOKUP($G15,'Table of Hazards (AI only)'!$B$6:$P$129,11,))</f>
        <v>0</v>
      </c>
      <c r="T15" s="269"/>
      <c r="U15" s="270">
        <f>IF(ISBLANK($G15),0,VLOOKUP($G15,'Table of Hazards (AI only)'!$B$6:$P$129,12,))</f>
        <v>0</v>
      </c>
      <c r="V15" s="271">
        <f t="shared" si="0"/>
        <v>11.500000000000002</v>
      </c>
      <c r="W15" s="271"/>
      <c r="X15" s="272">
        <f t="shared" si="1"/>
        <v>2.5</v>
      </c>
      <c r="Y15" s="274">
        <f t="shared" si="2"/>
        <v>9.1666666666666661</v>
      </c>
      <c r="Z15" s="406"/>
      <c r="AA15" s="439">
        <f t="shared" si="3"/>
        <v>0.30374759671736479</v>
      </c>
      <c r="AB15" s="440"/>
      <c r="AC15" s="243" t="s">
        <v>802</v>
      </c>
    </row>
    <row r="16" spans="2:44" ht="27.6" hidden="1" customHeight="1" x14ac:dyDescent="0.3">
      <c r="B16" s="262" t="s">
        <v>791</v>
      </c>
      <c r="C16" s="263" t="s">
        <v>803</v>
      </c>
      <c r="D16" s="276" t="s">
        <v>804</v>
      </c>
      <c r="E16" s="275" t="s">
        <v>273</v>
      </c>
      <c r="F16" s="266">
        <v>2.5000000000000001E-2</v>
      </c>
      <c r="G16" s="265" t="s">
        <v>299</v>
      </c>
      <c r="H16" s="267">
        <v>0.25</v>
      </c>
      <c r="I16" s="267">
        <v>4</v>
      </c>
      <c r="J16" s="268">
        <f>IF(ISBLANK($E16),0,VLOOKUP($E16,'Table of Hazards (AI only)'!$B$6:$P$129,8,))</f>
        <v>15</v>
      </c>
      <c r="K16" s="268"/>
      <c r="L16" s="268">
        <f>IF(ISBLANK($E16),0,VLOOKUP($E16,'Table of Hazards (AI only)'!$B$6:$P$129,9,))</f>
        <v>3</v>
      </c>
      <c r="M16" s="269">
        <f>IF(ISBLANK($E16),0,VLOOKUP($E16,'Table of Hazards (AI only)'!$B$6:$P$129,11,))</f>
        <v>9.6666666666666661</v>
      </c>
      <c r="N16" s="269"/>
      <c r="O16" s="270">
        <f>IF(ISBLANK($E16),0,VLOOKUP($E16,'Table of Hazards (AI only)'!$B$6:$P$129,12,))</f>
        <v>0.30374759671736479</v>
      </c>
      <c r="P16" s="268">
        <f>IF(ISBLANK($G16),0,VLOOKUP($G16,'Table of Hazards (AI only)'!$B$6:$P$129,8,))</f>
        <v>33</v>
      </c>
      <c r="Q16" s="268"/>
      <c r="R16" s="268">
        <f>IF(ISBLANK($G16),0,VLOOKUP($G16,'Table of Hazards (AI only)'!$B$6:$P$129,9,))</f>
        <v>13</v>
      </c>
      <c r="S16" s="269">
        <f>IF(ISBLANK($G16),0,VLOOKUP($G16,'Table of Hazards (AI only)'!$B$6:$P$129,11,))</f>
        <v>40.333333333333336</v>
      </c>
      <c r="T16" s="269"/>
      <c r="U16" s="270">
        <f>IF(ISBLANK($G16),0,VLOOKUP($G16,'Table of Hazards (AI only)'!$B$6:$P$129,12,))</f>
        <v>0.30374759671736479</v>
      </c>
      <c r="V16" s="271">
        <f t="shared" si="0"/>
        <v>34.5</v>
      </c>
      <c r="W16" s="271"/>
      <c r="X16" s="272">
        <f t="shared" si="1"/>
        <v>13.3</v>
      </c>
      <c r="Y16" s="274">
        <f t="shared" si="2"/>
        <v>41.300000000000004</v>
      </c>
      <c r="Z16" s="406"/>
      <c r="AA16" s="439">
        <f t="shared" si="3"/>
        <v>0.33412235638910126</v>
      </c>
      <c r="AB16" s="440"/>
      <c r="AC16" s="243" t="s">
        <v>805</v>
      </c>
    </row>
    <row r="17" spans="2:29" hidden="1" x14ac:dyDescent="0.3">
      <c r="B17" s="262" t="s">
        <v>791</v>
      </c>
      <c r="C17" s="263" t="s">
        <v>803</v>
      </c>
      <c r="D17" s="264" t="s">
        <v>244</v>
      </c>
      <c r="E17" s="265" t="s">
        <v>244</v>
      </c>
      <c r="F17" s="266">
        <v>0.08</v>
      </c>
      <c r="G17" s="265"/>
      <c r="H17" s="267"/>
      <c r="I17" s="267">
        <v>2.5</v>
      </c>
      <c r="J17" s="268">
        <f>IF(ISBLANK($E17),0,VLOOKUP($E17,'Table of Hazards (AI only)'!$B$6:$P$129,8,))</f>
        <v>14.5</v>
      </c>
      <c r="K17" s="268"/>
      <c r="L17" s="268">
        <f>IF(ISBLANK($E17),0,VLOOKUP($E17,'Table of Hazards (AI only)'!$B$6:$P$129,9,))</f>
        <v>5.5</v>
      </c>
      <c r="M17" s="269">
        <f>IF(ISBLANK($E17),0,VLOOKUP($E17,'Table of Hazards (AI only)'!$B$6:$P$129,11,))</f>
        <v>10.166666666666666</v>
      </c>
      <c r="N17" s="269"/>
      <c r="O17" s="270">
        <f>IF(ISBLANK($E17),0,VLOOKUP($E17,'Table of Hazards (AI only)'!$B$6:$P$129,12,))</f>
        <v>0.30374759671736479</v>
      </c>
      <c r="P17" s="268">
        <f>IF(ISBLANK($G17),0,VLOOKUP($G17,'Table of Hazards (AI only)'!$B$6:$P$129,8,))</f>
        <v>0</v>
      </c>
      <c r="Q17" s="268"/>
      <c r="R17" s="268">
        <f>IF(ISBLANK($G17),0,VLOOKUP($G17,'Table of Hazards (AI only)'!$B$6:$P$129,9,))</f>
        <v>0</v>
      </c>
      <c r="S17" s="269">
        <f>IF(ISBLANK($G17),0,VLOOKUP($G17,'Table of Hazards (AI only)'!$B$6:$P$129,11,))</f>
        <v>0</v>
      </c>
      <c r="T17" s="269"/>
      <c r="U17" s="270">
        <f>IF(ISBLANK($G17),0,VLOOKUP($G17,'Table of Hazards (AI only)'!$B$6:$P$129,12,))</f>
        <v>0</v>
      </c>
      <c r="V17" s="271">
        <f t="shared" si="0"/>
        <v>2.9</v>
      </c>
      <c r="W17" s="271"/>
      <c r="X17" s="272">
        <f t="shared" si="1"/>
        <v>1.1000000000000001</v>
      </c>
      <c r="Y17" s="274">
        <f t="shared" si="2"/>
        <v>2.0333333333333332</v>
      </c>
      <c r="Z17" s="406"/>
      <c r="AA17" s="439">
        <f t="shared" si="3"/>
        <v>6.074951934347296E-2</v>
      </c>
      <c r="AB17" s="440"/>
      <c r="AC17" s="243" t="s">
        <v>806</v>
      </c>
    </row>
    <row r="18" spans="2:29" hidden="1" x14ac:dyDescent="0.3">
      <c r="B18" s="262" t="s">
        <v>791</v>
      </c>
      <c r="C18" s="263" t="s">
        <v>803</v>
      </c>
      <c r="D18" s="264" t="s">
        <v>247</v>
      </c>
      <c r="E18" s="265" t="s">
        <v>247</v>
      </c>
      <c r="F18" s="266">
        <v>0.12</v>
      </c>
      <c r="G18" s="265"/>
      <c r="H18" s="267"/>
      <c r="I18" s="267">
        <v>2.5</v>
      </c>
      <c r="J18" s="268">
        <f>IF(ISBLANK($E18),0,VLOOKUP($E18,'Table of Hazards (AI only)'!$B$6:$P$129,8,))</f>
        <v>15</v>
      </c>
      <c r="K18" s="268"/>
      <c r="L18" s="268">
        <f>IF(ISBLANK($E18),0,VLOOKUP($E18,'Table of Hazards (AI only)'!$B$6:$P$129,9,))</f>
        <v>3</v>
      </c>
      <c r="M18" s="269">
        <f>IF(ISBLANK($E18),0,VLOOKUP($E18,'Table of Hazards (AI only)'!$B$6:$P$129,11,))</f>
        <v>13.666666666666666</v>
      </c>
      <c r="N18" s="269"/>
      <c r="O18" s="270">
        <f>IF(ISBLANK($E18),0,VLOOKUP($E18,'Table of Hazards (AI only)'!$B$6:$P$129,12,))</f>
        <v>0.30374759671736479</v>
      </c>
      <c r="P18" s="268">
        <f>IF(ISBLANK($G18),0,VLOOKUP($G18,'Table of Hazards (AI only)'!$B$6:$P$129,8,))</f>
        <v>0</v>
      </c>
      <c r="Q18" s="268"/>
      <c r="R18" s="268">
        <f>IF(ISBLANK($G18),0,VLOOKUP($G18,'Table of Hazards (AI only)'!$B$6:$P$129,9,))</f>
        <v>0</v>
      </c>
      <c r="S18" s="269">
        <f>IF(ISBLANK($G18),0,VLOOKUP($G18,'Table of Hazards (AI only)'!$B$6:$P$129,11,))</f>
        <v>0</v>
      </c>
      <c r="T18" s="269"/>
      <c r="U18" s="270">
        <f>IF(ISBLANK($G18),0,VLOOKUP($G18,'Table of Hazards (AI only)'!$B$6:$P$129,12,))</f>
        <v>0</v>
      </c>
      <c r="V18" s="271">
        <f t="shared" si="0"/>
        <v>4.5</v>
      </c>
      <c r="W18" s="271"/>
      <c r="X18" s="272">
        <f t="shared" si="1"/>
        <v>0.89999999999999991</v>
      </c>
      <c r="Y18" s="274">
        <f t="shared" si="2"/>
        <v>4.0999999999999996</v>
      </c>
      <c r="Z18" s="406"/>
      <c r="AA18" s="439">
        <f t="shared" si="3"/>
        <v>9.1124279015209447E-2</v>
      </c>
      <c r="AB18" s="440"/>
      <c r="AC18" s="243" t="s">
        <v>800</v>
      </c>
    </row>
    <row r="19" spans="2:29" hidden="1" x14ac:dyDescent="0.3">
      <c r="B19" s="262" t="s">
        <v>791</v>
      </c>
      <c r="C19" s="263" t="s">
        <v>803</v>
      </c>
      <c r="D19" s="264" t="s">
        <v>325</v>
      </c>
      <c r="E19" s="265" t="s">
        <v>325</v>
      </c>
      <c r="F19" s="266">
        <v>0.2</v>
      </c>
      <c r="G19" s="265"/>
      <c r="H19" s="267"/>
      <c r="I19" s="267">
        <v>0.375</v>
      </c>
      <c r="J19" s="268">
        <f>IF(ISBLANK($E19),0,VLOOKUP($E19,'Table of Hazards (AI only)'!$B$6:$P$129,8,))</f>
        <v>25.5</v>
      </c>
      <c r="K19" s="268"/>
      <c r="L19" s="268">
        <f>IF(ISBLANK($E19),0,VLOOKUP($E19,'Table of Hazards (AI only)'!$B$6:$P$129,9,))</f>
        <v>4.5</v>
      </c>
      <c r="M19" s="269">
        <f>IF(ISBLANK($E19),0,VLOOKUP($E19,'Table of Hazards (AI only)'!$B$6:$P$129,11,))</f>
        <v>13.833333333333334</v>
      </c>
      <c r="N19" s="269"/>
      <c r="O19" s="270">
        <f>IF(ISBLANK($E19),0,VLOOKUP($E19,'Table of Hazards (AI only)'!$B$6:$P$129,12,))</f>
        <v>0.30374759671736479</v>
      </c>
      <c r="P19" s="268">
        <f>IF(ISBLANK($G19),0,VLOOKUP($G19,'Table of Hazards (AI only)'!$B$6:$P$129,8,))</f>
        <v>0</v>
      </c>
      <c r="Q19" s="268"/>
      <c r="R19" s="268">
        <f>IF(ISBLANK($G19),0,VLOOKUP($G19,'Table of Hazards (AI only)'!$B$6:$P$129,9,))</f>
        <v>0</v>
      </c>
      <c r="S19" s="269">
        <f>IF(ISBLANK($G19),0,VLOOKUP($G19,'Table of Hazards (AI only)'!$B$6:$P$129,11,))</f>
        <v>0</v>
      </c>
      <c r="T19" s="269"/>
      <c r="U19" s="270">
        <f>IF(ISBLANK($G19),0,VLOOKUP($G19,'Table of Hazards (AI only)'!$B$6:$P$129,12,))</f>
        <v>0</v>
      </c>
      <c r="V19" s="271">
        <f t="shared" si="0"/>
        <v>1.9125000000000001</v>
      </c>
      <c r="W19" s="271"/>
      <c r="X19" s="272">
        <f t="shared" si="1"/>
        <v>0.33750000000000002</v>
      </c>
      <c r="Y19" s="274">
        <f t="shared" si="2"/>
        <v>1.0375000000000001</v>
      </c>
      <c r="Z19" s="406"/>
      <c r="AA19" s="439">
        <f t="shared" si="3"/>
        <v>2.2781069753802362E-2</v>
      </c>
      <c r="AB19" s="440"/>
      <c r="AC19" s="243" t="s">
        <v>807</v>
      </c>
    </row>
    <row r="20" spans="2:29" hidden="1" x14ac:dyDescent="0.3">
      <c r="B20" s="262" t="s">
        <v>791</v>
      </c>
      <c r="C20" s="263" t="s">
        <v>803</v>
      </c>
      <c r="D20" s="264" t="s">
        <v>269</v>
      </c>
      <c r="E20" s="265" t="s">
        <v>269</v>
      </c>
      <c r="F20" s="266">
        <v>0.04</v>
      </c>
      <c r="G20" s="265"/>
      <c r="H20" s="267"/>
      <c r="I20" s="267">
        <v>2.5</v>
      </c>
      <c r="J20" s="268">
        <f>IF(ISBLANK($E20),0,VLOOKUP($E20,'Table of Hazards (AI only)'!$B$6:$P$129,8,))</f>
        <v>27</v>
      </c>
      <c r="K20" s="268"/>
      <c r="L20" s="268">
        <f>IF(ISBLANK($E20),0,VLOOKUP($E20,'Table of Hazards (AI only)'!$B$6:$P$129,9,))</f>
        <v>15</v>
      </c>
      <c r="M20" s="269">
        <f>IF(ISBLANK($E20),0,VLOOKUP($E20,'Table of Hazards (AI only)'!$B$6:$P$129,11,))</f>
        <v>14.666666666666666</v>
      </c>
      <c r="N20" s="269"/>
      <c r="O20" s="270">
        <f>IF(ISBLANK($E20),0,VLOOKUP($E20,'Table of Hazards (AI only)'!$B$6:$P$129,12,))</f>
        <v>0.30374759671736479</v>
      </c>
      <c r="P20" s="268">
        <f>IF(ISBLANK($G20),0,VLOOKUP($G20,'Table of Hazards (AI only)'!$B$6:$P$129,8,))</f>
        <v>0</v>
      </c>
      <c r="Q20" s="268"/>
      <c r="R20" s="268">
        <f>IF(ISBLANK($G20),0,VLOOKUP($G20,'Table of Hazards (AI only)'!$B$6:$P$129,9,))</f>
        <v>0</v>
      </c>
      <c r="S20" s="269">
        <f>IF(ISBLANK($G20),0,VLOOKUP($G20,'Table of Hazards (AI only)'!$B$6:$P$129,11,))</f>
        <v>0</v>
      </c>
      <c r="T20" s="269"/>
      <c r="U20" s="270">
        <f>IF(ISBLANK($G20),0,VLOOKUP($G20,'Table of Hazards (AI only)'!$B$6:$P$129,12,))</f>
        <v>0</v>
      </c>
      <c r="V20" s="271">
        <f t="shared" si="0"/>
        <v>2.7</v>
      </c>
      <c r="W20" s="271"/>
      <c r="X20" s="272">
        <f t="shared" si="1"/>
        <v>1.5</v>
      </c>
      <c r="Y20" s="274">
        <f t="shared" si="2"/>
        <v>1.4666666666666668</v>
      </c>
      <c r="Z20" s="406"/>
      <c r="AA20" s="439">
        <f t="shared" si="3"/>
        <v>3.037475967173648E-2</v>
      </c>
      <c r="AB20" s="440"/>
      <c r="AC20" s="243" t="s">
        <v>808</v>
      </c>
    </row>
    <row r="21" spans="2:29" hidden="1" x14ac:dyDescent="0.3">
      <c r="B21" s="262" t="s">
        <v>791</v>
      </c>
      <c r="C21" s="263" t="s">
        <v>803</v>
      </c>
      <c r="D21" s="264" t="s">
        <v>328</v>
      </c>
      <c r="E21" s="265" t="s">
        <v>328</v>
      </c>
      <c r="F21" s="266">
        <v>0.04</v>
      </c>
      <c r="G21" s="265"/>
      <c r="H21" s="267"/>
      <c r="I21" s="267">
        <v>2.5</v>
      </c>
      <c r="J21" s="268">
        <f>IF(ISBLANK($E21),0,VLOOKUP($E21,'Table of Hazards (AI only)'!$B$6:$P$129,8,))</f>
        <v>43.5</v>
      </c>
      <c r="K21" s="268"/>
      <c r="L21" s="268">
        <f>IF(ISBLANK($E21),0,VLOOKUP($E21,'Table of Hazards (AI only)'!$B$6:$P$129,9,))</f>
        <v>23.5</v>
      </c>
      <c r="M21" s="269">
        <f>IF(ISBLANK($E21),0,VLOOKUP($E21,'Table of Hazards (AI only)'!$B$6:$P$129,11,))</f>
        <v>26.5</v>
      </c>
      <c r="N21" s="269"/>
      <c r="O21" s="270">
        <f>IF(ISBLANK($E21),0,VLOOKUP($E21,'Table of Hazards (AI only)'!$B$6:$P$129,12,))</f>
        <v>0.30374759671736479</v>
      </c>
      <c r="P21" s="268">
        <f>IF(ISBLANK($G21),0,VLOOKUP($G21,'Table of Hazards (AI only)'!$B$6:$P$129,8,))</f>
        <v>0</v>
      </c>
      <c r="Q21" s="268"/>
      <c r="R21" s="268">
        <f>IF(ISBLANK($G21),0,VLOOKUP($G21,'Table of Hazards (AI only)'!$B$6:$P$129,9,))</f>
        <v>0</v>
      </c>
      <c r="S21" s="269">
        <f>IF(ISBLANK($G21),0,VLOOKUP($G21,'Table of Hazards (AI only)'!$B$6:$P$129,11,))</f>
        <v>0</v>
      </c>
      <c r="T21" s="269"/>
      <c r="U21" s="270">
        <f>IF(ISBLANK($G21),0,VLOOKUP($G21,'Table of Hazards (AI only)'!$B$6:$P$129,12,))</f>
        <v>0</v>
      </c>
      <c r="V21" s="271">
        <f t="shared" si="0"/>
        <v>4.3499999999999996</v>
      </c>
      <c r="W21" s="271"/>
      <c r="X21" s="272">
        <f t="shared" si="1"/>
        <v>2.35</v>
      </c>
      <c r="Y21" s="274">
        <f t="shared" si="2"/>
        <v>2.6500000000000004</v>
      </c>
      <c r="Z21" s="406"/>
      <c r="AA21" s="439">
        <f t="shared" si="3"/>
        <v>3.037475967173648E-2</v>
      </c>
      <c r="AB21" s="440"/>
      <c r="AC21" s="243" t="s">
        <v>809</v>
      </c>
    </row>
    <row r="22" spans="2:29" hidden="1" x14ac:dyDescent="0.3">
      <c r="B22" s="262" t="s">
        <v>791</v>
      </c>
      <c r="C22" s="263" t="s">
        <v>803</v>
      </c>
      <c r="D22" s="264" t="s">
        <v>332</v>
      </c>
      <c r="E22" s="265" t="s">
        <v>332</v>
      </c>
      <c r="F22" s="266">
        <v>1.7500000000000002E-2</v>
      </c>
      <c r="G22" s="265"/>
      <c r="H22" s="267"/>
      <c r="I22" s="267">
        <v>1.8</v>
      </c>
      <c r="J22" s="268">
        <f>IF(ISBLANK($E22),0,VLOOKUP($E22,'Table of Hazards (AI only)'!$B$6:$P$129,8,))</f>
        <v>50</v>
      </c>
      <c r="K22" s="268"/>
      <c r="L22" s="268">
        <f>IF(ISBLANK($E22),0,VLOOKUP($E22,'Table of Hazards (AI only)'!$B$6:$P$129,9,))</f>
        <v>20</v>
      </c>
      <c r="M22" s="269">
        <f>IF(ISBLANK($E22),0,VLOOKUP($E22,'Table of Hazards (AI only)'!$B$6:$P$129,11,))</f>
        <v>40</v>
      </c>
      <c r="N22" s="269"/>
      <c r="O22" s="270">
        <f>IF(ISBLANK($E22),0,VLOOKUP($E22,'Table of Hazards (AI only)'!$B$6:$P$129,12,))</f>
        <v>0.35170774356747503</v>
      </c>
      <c r="P22" s="268">
        <f>IF(ISBLANK($G22),0,VLOOKUP($G22,'Table of Hazards (AI only)'!$B$6:$P$129,8,))</f>
        <v>0</v>
      </c>
      <c r="Q22" s="268"/>
      <c r="R22" s="268">
        <f>IF(ISBLANK($G22),0,VLOOKUP($G22,'Table of Hazards (AI only)'!$B$6:$P$129,9,))</f>
        <v>0</v>
      </c>
      <c r="S22" s="269">
        <f>IF(ISBLANK($G22),0,VLOOKUP($G22,'Table of Hazards (AI only)'!$B$6:$P$129,11,))</f>
        <v>0</v>
      </c>
      <c r="T22" s="269"/>
      <c r="U22" s="270">
        <f>IF(ISBLANK($G22),0,VLOOKUP($G22,'Table of Hazards (AI only)'!$B$6:$P$129,12,))</f>
        <v>0</v>
      </c>
      <c r="V22" s="271">
        <f t="shared" si="0"/>
        <v>1.5750000000000002</v>
      </c>
      <c r="W22" s="271"/>
      <c r="X22" s="272">
        <f t="shared" si="1"/>
        <v>0.63000000000000012</v>
      </c>
      <c r="Y22" s="274">
        <f t="shared" si="2"/>
        <v>1.2600000000000002</v>
      </c>
      <c r="Z22" s="406"/>
      <c r="AA22" s="439">
        <f t="shared" si="3"/>
        <v>1.1078793922375464E-2</v>
      </c>
      <c r="AB22" s="440"/>
      <c r="AC22" s="243" t="s">
        <v>810</v>
      </c>
    </row>
    <row r="23" spans="2:29" hidden="1" x14ac:dyDescent="0.3">
      <c r="B23" s="262" t="s">
        <v>791</v>
      </c>
      <c r="C23" s="263" t="s">
        <v>803</v>
      </c>
      <c r="D23" s="264" t="s">
        <v>272</v>
      </c>
      <c r="E23" s="265" t="s">
        <v>272</v>
      </c>
      <c r="F23" s="266">
        <v>0.02</v>
      </c>
      <c r="G23" s="265"/>
      <c r="H23" s="267"/>
      <c r="I23" s="267">
        <v>0.65</v>
      </c>
      <c r="J23" s="268">
        <f>IF(ISBLANK($E23),0,VLOOKUP($E23,'Table of Hazards (AI only)'!$B$6:$P$129,8,))</f>
        <v>25.5</v>
      </c>
      <c r="K23" s="268"/>
      <c r="L23" s="268">
        <f>IF(ISBLANK($E23),0,VLOOKUP($E23,'Table of Hazards (AI only)'!$B$6:$P$129,9,))</f>
        <v>4.5</v>
      </c>
      <c r="M23" s="269">
        <f>IF(ISBLANK($E23),0,VLOOKUP($E23,'Table of Hazards (AI only)'!$B$6:$P$129,11,))</f>
        <v>17.166666666666668</v>
      </c>
      <c r="N23" s="269"/>
      <c r="O23" s="270">
        <f>IF(ISBLANK($E23),0,VLOOKUP($E23,'Table of Hazards (AI only)'!$B$6:$P$129,12,))</f>
        <v>0.30374759671736479</v>
      </c>
      <c r="P23" s="268">
        <f>IF(ISBLANK($G23),0,VLOOKUP($G23,'Table of Hazards (AI only)'!$B$6:$P$129,8,))</f>
        <v>0</v>
      </c>
      <c r="Q23" s="268"/>
      <c r="R23" s="268">
        <f>IF(ISBLANK($G23),0,VLOOKUP($G23,'Table of Hazards (AI only)'!$B$6:$P$129,9,))</f>
        <v>0</v>
      </c>
      <c r="S23" s="269">
        <f>IF(ISBLANK($G23),0,VLOOKUP($G23,'Table of Hazards (AI only)'!$B$6:$P$129,11,))</f>
        <v>0</v>
      </c>
      <c r="T23" s="269"/>
      <c r="U23" s="270">
        <f>IF(ISBLANK($G23),0,VLOOKUP($G23,'Table of Hazards (AI only)'!$B$6:$P$129,12,))</f>
        <v>0</v>
      </c>
      <c r="V23" s="271">
        <f t="shared" si="0"/>
        <v>0.33150000000000002</v>
      </c>
      <c r="W23" s="271"/>
      <c r="X23" s="272">
        <f t="shared" si="1"/>
        <v>5.8499999999999996E-2</v>
      </c>
      <c r="Y23" s="274">
        <f t="shared" si="2"/>
        <v>0.22316666666666671</v>
      </c>
      <c r="Z23" s="406"/>
      <c r="AA23" s="439">
        <f t="shared" si="3"/>
        <v>3.9487187573257424E-3</v>
      </c>
      <c r="AB23" s="440"/>
      <c r="AC23" s="243" t="s">
        <v>811</v>
      </c>
    </row>
    <row r="24" spans="2:29" hidden="1" x14ac:dyDescent="0.3">
      <c r="B24" s="262" t="s">
        <v>791</v>
      </c>
      <c r="C24" s="263" t="s">
        <v>803</v>
      </c>
      <c r="D24" s="264" t="s">
        <v>288</v>
      </c>
      <c r="E24" s="265" t="s">
        <v>288</v>
      </c>
      <c r="F24" s="266">
        <v>0.35</v>
      </c>
      <c r="G24" s="275"/>
      <c r="H24" s="267"/>
      <c r="I24" s="267">
        <v>1.75</v>
      </c>
      <c r="J24" s="268">
        <f>IF(ISBLANK($E24),0,VLOOKUP($E24,'Table of Hazards (AI only)'!$B$6:$P$129,8,))</f>
        <v>37</v>
      </c>
      <c r="K24" s="268"/>
      <c r="L24" s="268">
        <f>IF(ISBLANK($E24),0,VLOOKUP($E24,'Table of Hazards (AI only)'!$B$6:$P$129,9,))</f>
        <v>13</v>
      </c>
      <c r="M24" s="269">
        <f>IF(ISBLANK($E24),0,VLOOKUP($E24,'Table of Hazards (AI only)'!$B$6:$P$129,11,))</f>
        <v>53.333333333333336</v>
      </c>
      <c r="N24" s="269"/>
      <c r="O24" s="270">
        <f>IF(ISBLANK($E24),0,VLOOKUP($E24,'Table of Hazards (AI only)'!$B$6:$P$129,12,))</f>
        <v>0.30374759671736479</v>
      </c>
      <c r="P24" s="268">
        <f>IF(ISBLANK($G24),0,VLOOKUP($G24,'Table of Hazards (AI only)'!$B$6:$P$129,8,))</f>
        <v>0</v>
      </c>
      <c r="Q24" s="268"/>
      <c r="R24" s="268">
        <f>IF(ISBLANK($G24),0,VLOOKUP($G24,'Table of Hazards (AI only)'!$B$6:$P$129,9,))</f>
        <v>0</v>
      </c>
      <c r="S24" s="269">
        <f>IF(ISBLANK($G24),0,VLOOKUP($G24,'Table of Hazards (AI only)'!$B$6:$P$129,11,))</f>
        <v>0</v>
      </c>
      <c r="T24" s="269"/>
      <c r="U24" s="270">
        <f>IF(ISBLANK($G24),0,VLOOKUP($G24,'Table of Hazards (AI only)'!$B$6:$P$129,12,))</f>
        <v>0</v>
      </c>
      <c r="V24" s="271">
        <f t="shared" si="0"/>
        <v>22.662499999999998</v>
      </c>
      <c r="W24" s="271"/>
      <c r="X24" s="272">
        <f t="shared" si="1"/>
        <v>7.9624999999999995</v>
      </c>
      <c r="Y24" s="274">
        <f t="shared" si="2"/>
        <v>32.666666666666671</v>
      </c>
      <c r="Z24" s="406"/>
      <c r="AA24" s="439">
        <f t="shared" si="3"/>
        <v>0.18604540298938593</v>
      </c>
      <c r="AB24" s="440"/>
      <c r="AC24" s="243" t="s">
        <v>812</v>
      </c>
    </row>
    <row r="25" spans="2:29" ht="13.95" hidden="1" customHeight="1" x14ac:dyDescent="0.3">
      <c r="B25" s="262" t="s">
        <v>791</v>
      </c>
      <c r="C25" s="263" t="s">
        <v>803</v>
      </c>
      <c r="D25" s="276" t="s">
        <v>813</v>
      </c>
      <c r="E25" s="275" t="s">
        <v>249</v>
      </c>
      <c r="F25" s="266">
        <v>0.09</v>
      </c>
      <c r="G25" s="265" t="s">
        <v>313</v>
      </c>
      <c r="H25" s="267">
        <v>0.6</v>
      </c>
      <c r="I25" s="267">
        <v>2.1</v>
      </c>
      <c r="J25" s="268">
        <f>IF(ISBLANK($E25),0,VLOOKUP($E25,'Table of Hazards (AI only)'!$B$6:$P$129,8,))</f>
        <v>27</v>
      </c>
      <c r="K25" s="268"/>
      <c r="L25" s="268">
        <f>IF(ISBLANK($E25),0,VLOOKUP($E25,'Table of Hazards (AI only)'!$B$6:$P$129,9,))</f>
        <v>15</v>
      </c>
      <c r="M25" s="269">
        <f>IF(ISBLANK($E25),0,VLOOKUP($E25,'Table of Hazards (AI only)'!$B$6:$P$129,11,))</f>
        <v>16.666666666666668</v>
      </c>
      <c r="N25" s="269"/>
      <c r="O25" s="270">
        <f>IF(ISBLANK($E25),0,VLOOKUP($E25,'Table of Hazards (AI only)'!$B$6:$P$129,12,))</f>
        <v>0.30374759671736479</v>
      </c>
      <c r="P25" s="268">
        <f>IF(ISBLANK($G25),0,VLOOKUP($G25,'Table of Hazards (AI only)'!$B$6:$P$129,8,))</f>
        <v>29</v>
      </c>
      <c r="Q25" s="268"/>
      <c r="R25" s="268">
        <f>IF(ISBLANK($G25),0,VLOOKUP($G25,'Table of Hazards (AI only)'!$B$6:$P$129,9,))</f>
        <v>5</v>
      </c>
      <c r="S25" s="269">
        <f>IF(ISBLANK($G25),0,VLOOKUP($G25,'Table of Hazards (AI only)'!$B$6:$P$129,11,))</f>
        <v>15</v>
      </c>
      <c r="T25" s="269"/>
      <c r="U25" s="270">
        <f>IF(ISBLANK($G25),0,VLOOKUP($G25,'Table of Hazards (AI only)'!$B$6:$P$129,12,))</f>
        <v>0.30374759671736479</v>
      </c>
      <c r="V25" s="271">
        <f t="shared" si="0"/>
        <v>41.643000000000001</v>
      </c>
      <c r="W25" s="271"/>
      <c r="X25" s="272">
        <f t="shared" si="1"/>
        <v>9.1349999999999998</v>
      </c>
      <c r="Y25" s="274">
        <f t="shared" si="2"/>
        <v>22.05</v>
      </c>
      <c r="Z25" s="406"/>
      <c r="AA25" s="439">
        <f t="shared" si="3"/>
        <v>0.44013026764346153</v>
      </c>
      <c r="AB25" s="440"/>
      <c r="AC25" s="243" t="s">
        <v>814</v>
      </c>
    </row>
    <row r="26" spans="2:29" hidden="1" x14ac:dyDescent="0.3">
      <c r="B26" s="262" t="s">
        <v>791</v>
      </c>
      <c r="C26" s="263" t="s">
        <v>803</v>
      </c>
      <c r="D26" s="264" t="s">
        <v>336</v>
      </c>
      <c r="E26" s="265" t="s">
        <v>336</v>
      </c>
      <c r="F26" s="266">
        <v>0.7</v>
      </c>
      <c r="G26" s="265"/>
      <c r="H26" s="267"/>
      <c r="I26" s="267">
        <v>1.1000000000000001</v>
      </c>
      <c r="J26" s="268">
        <f>IF(ISBLANK($E26),0,VLOOKUP($E26,'Table of Hazards (AI only)'!$B$6:$P$129,8,))</f>
        <v>37</v>
      </c>
      <c r="K26" s="268"/>
      <c r="L26" s="268">
        <f>IF(ISBLANK($E26),0,VLOOKUP($E26,'Table of Hazards (AI only)'!$B$6:$P$129,9,))</f>
        <v>19</v>
      </c>
      <c r="M26" s="269">
        <f>IF(ISBLANK($E26),0,VLOOKUP($E26,'Table of Hazards (AI only)'!$B$6:$P$129,11,))</f>
        <v>22.666666666666668</v>
      </c>
      <c r="N26" s="269"/>
      <c r="O26" s="270">
        <f>IF(ISBLANK($E26),0,VLOOKUP($E26,'Table of Hazards (AI only)'!$B$6:$P$129,12,))</f>
        <v>0.30374759671736479</v>
      </c>
      <c r="P26" s="268">
        <f>IF(ISBLANK($G26),0,VLOOKUP($G26,'Table of Hazards (AI only)'!$B$6:$P$129,8,))</f>
        <v>0</v>
      </c>
      <c r="Q26" s="268"/>
      <c r="R26" s="268">
        <f>IF(ISBLANK($G26),0,VLOOKUP($G26,'Table of Hazards (AI only)'!$B$6:$P$129,9,))</f>
        <v>0</v>
      </c>
      <c r="S26" s="269">
        <f>IF(ISBLANK($G26),0,VLOOKUP($G26,'Table of Hazards (AI only)'!$B$6:$P$129,11,))</f>
        <v>0</v>
      </c>
      <c r="T26" s="269"/>
      <c r="U26" s="270">
        <f>IF(ISBLANK($G26),0,VLOOKUP($G26,'Table of Hazards (AI only)'!$B$6:$P$129,12,))</f>
        <v>0</v>
      </c>
      <c r="V26" s="271">
        <f t="shared" si="0"/>
        <v>28.490000000000002</v>
      </c>
      <c r="W26" s="271"/>
      <c r="X26" s="272">
        <f t="shared" si="1"/>
        <v>14.63</v>
      </c>
      <c r="Y26" s="274">
        <f t="shared" si="2"/>
        <v>17.453333333333337</v>
      </c>
      <c r="Z26" s="406"/>
      <c r="AA26" s="439">
        <f t="shared" si="3"/>
        <v>0.23388564947237089</v>
      </c>
      <c r="AB26" s="440"/>
      <c r="AC26" s="243" t="s">
        <v>815</v>
      </c>
    </row>
    <row r="27" spans="2:29" hidden="1" x14ac:dyDescent="0.3">
      <c r="B27" s="262" t="s">
        <v>791</v>
      </c>
      <c r="C27" s="263" t="s">
        <v>803</v>
      </c>
      <c r="D27" s="264" t="s">
        <v>816</v>
      </c>
      <c r="E27" s="265" t="s">
        <v>271</v>
      </c>
      <c r="F27" s="266">
        <v>0.22500000000000001</v>
      </c>
      <c r="G27" s="265" t="s">
        <v>272</v>
      </c>
      <c r="H27" s="267">
        <v>0.3</v>
      </c>
      <c r="I27" s="267">
        <v>0.4</v>
      </c>
      <c r="J27" s="268">
        <f>IF(ISBLANK($E27),0,VLOOKUP($E27,'Table of Hazards (AI only)'!$B$6:$P$129,8,))</f>
        <v>21</v>
      </c>
      <c r="K27" s="268"/>
      <c r="L27" s="268">
        <f>IF(ISBLANK($E27),0,VLOOKUP($E27,'Table of Hazards (AI only)'!$B$6:$P$129,9,))</f>
        <v>6</v>
      </c>
      <c r="M27" s="269">
        <f>IF(ISBLANK($E27),0,VLOOKUP($E27,'Table of Hazards (AI only)'!$B$6:$P$129,11,))</f>
        <v>15.333333333333334</v>
      </c>
      <c r="N27" s="269"/>
      <c r="O27" s="270">
        <f>IF(ISBLANK($E27),0,VLOOKUP($E27,'Table of Hazards (AI only)'!$B$6:$P$129,12,))</f>
        <v>0.30374759671736479</v>
      </c>
      <c r="P27" s="268">
        <f>IF(ISBLANK($G27),0,VLOOKUP($G27,'Table of Hazards (AI only)'!$B$6:$P$129,8,))</f>
        <v>25.5</v>
      </c>
      <c r="Q27" s="268"/>
      <c r="R27" s="268">
        <f>IF(ISBLANK($G27),0,VLOOKUP($G27,'Table of Hazards (AI only)'!$B$6:$P$129,9,))</f>
        <v>4.5</v>
      </c>
      <c r="S27" s="269">
        <f>IF(ISBLANK($G27),0,VLOOKUP($G27,'Table of Hazards (AI only)'!$B$6:$P$129,11,))</f>
        <v>17.166666666666668</v>
      </c>
      <c r="T27" s="269"/>
      <c r="U27" s="270">
        <f>IF(ISBLANK($G27),0,VLOOKUP($G27,'Table of Hazards (AI only)'!$B$6:$P$129,12,))</f>
        <v>0.30374759671736479</v>
      </c>
      <c r="V27" s="271">
        <f t="shared" si="0"/>
        <v>4.95</v>
      </c>
      <c r="W27" s="271"/>
      <c r="X27" s="272">
        <f t="shared" si="1"/>
        <v>1.08</v>
      </c>
      <c r="Y27" s="274">
        <f t="shared" si="2"/>
        <v>3.4400000000000008</v>
      </c>
      <c r="Z27" s="406"/>
      <c r="AA27" s="439">
        <f t="shared" si="3"/>
        <v>6.3786995310646605E-2</v>
      </c>
      <c r="AB27" s="440"/>
      <c r="AC27" s="243" t="s">
        <v>817</v>
      </c>
    </row>
    <row r="28" spans="2:29" hidden="1" x14ac:dyDescent="0.3">
      <c r="B28" s="262" t="s">
        <v>791</v>
      </c>
      <c r="C28" s="263" t="s">
        <v>803</v>
      </c>
      <c r="D28" s="264" t="s">
        <v>818</v>
      </c>
      <c r="E28" s="265" t="s">
        <v>255</v>
      </c>
      <c r="F28" s="266">
        <v>0.04</v>
      </c>
      <c r="G28" s="265" t="s">
        <v>244</v>
      </c>
      <c r="H28" s="267">
        <v>0.66700000000000004</v>
      </c>
      <c r="I28" s="267">
        <v>2.75</v>
      </c>
      <c r="J28" s="268">
        <f>IF(ISBLANK($E28),0,VLOOKUP($E28,'Table of Hazards (AI only)'!$B$6:$P$129,8,))</f>
        <v>18.5</v>
      </c>
      <c r="K28" s="268"/>
      <c r="L28" s="268">
        <f>IF(ISBLANK($E28),0,VLOOKUP($E28,'Table of Hazards (AI only)'!$B$6:$P$129,9,))</f>
        <v>3.5</v>
      </c>
      <c r="M28" s="269">
        <f>IF(ISBLANK($E28),0,VLOOKUP($E28,'Table of Hazards (AI only)'!$B$6:$P$129,11,))</f>
        <v>18.166666666666668</v>
      </c>
      <c r="N28" s="269"/>
      <c r="O28" s="270">
        <f>IF(ISBLANK($E28),0,VLOOKUP($E28,'Table of Hazards (AI only)'!$B$6:$P$129,12,))</f>
        <v>0.30374759671736479</v>
      </c>
      <c r="P28" s="268">
        <f>IF(ISBLANK($G28),0,VLOOKUP($G28,'Table of Hazards (AI only)'!$B$6:$P$129,8,))</f>
        <v>14.5</v>
      </c>
      <c r="Q28" s="268"/>
      <c r="R28" s="268">
        <f>IF(ISBLANK($G28),0,VLOOKUP($G28,'Table of Hazards (AI only)'!$B$6:$P$129,9,))</f>
        <v>5.5</v>
      </c>
      <c r="S28" s="269">
        <f>IF(ISBLANK($G28),0,VLOOKUP($G28,'Table of Hazards (AI only)'!$B$6:$P$129,11,))</f>
        <v>10.166666666666666</v>
      </c>
      <c r="T28" s="269"/>
      <c r="U28" s="270">
        <f>IF(ISBLANK($G28),0,VLOOKUP($G28,'Table of Hazards (AI only)'!$B$6:$P$129,12,))</f>
        <v>0.30374759671736479</v>
      </c>
      <c r="V28" s="271">
        <f t="shared" si="0"/>
        <v>28.631625</v>
      </c>
      <c r="W28" s="271"/>
      <c r="X28" s="272">
        <f t="shared" si="1"/>
        <v>10.473375000000001</v>
      </c>
      <c r="Y28" s="274">
        <f t="shared" si="2"/>
        <v>20.646541666666668</v>
      </c>
      <c r="Z28" s="406"/>
      <c r="AA28" s="439">
        <f t="shared" si="3"/>
        <v>0.59056126491773653</v>
      </c>
      <c r="AB28" s="440"/>
      <c r="AC28" s="243" t="s">
        <v>819</v>
      </c>
    </row>
    <row r="29" spans="2:29" ht="13.95" hidden="1" customHeight="1" x14ac:dyDescent="0.3">
      <c r="B29" s="262" t="s">
        <v>791</v>
      </c>
      <c r="C29" s="263" t="s">
        <v>803</v>
      </c>
      <c r="D29" s="264" t="s">
        <v>340</v>
      </c>
      <c r="E29" s="265" t="s">
        <v>340</v>
      </c>
      <c r="F29" s="266">
        <v>0.5</v>
      </c>
      <c r="G29" s="265"/>
      <c r="H29" s="267"/>
      <c r="I29" s="267">
        <v>1.5</v>
      </c>
      <c r="J29" s="268">
        <f>IF(ISBLANK($E29),0,VLOOKUP($E29,'Table of Hazards (AI only)'!$B$6:$P$129,8,))</f>
        <v>22</v>
      </c>
      <c r="K29" s="268"/>
      <c r="L29" s="268">
        <f>IF(ISBLANK($E29),0,VLOOKUP($E29,'Table of Hazards (AI only)'!$B$6:$P$129,9,))</f>
        <v>4</v>
      </c>
      <c r="M29" s="269">
        <f>IF(ISBLANK($E29),0,VLOOKUP($E29,'Table of Hazards (AI only)'!$B$6:$P$129,11,))</f>
        <v>14.666666666666666</v>
      </c>
      <c r="N29" s="269"/>
      <c r="O29" s="270">
        <f>IF(ISBLANK($E29),0,VLOOKUP($E29,'Table of Hazards (AI only)'!$B$6:$P$129,12,))</f>
        <v>0.30374759671736479</v>
      </c>
      <c r="P29" s="268">
        <f>IF(ISBLANK($G29),0,VLOOKUP($G29,'Table of Hazards (AI only)'!$B$6:$P$129,8,))</f>
        <v>0</v>
      </c>
      <c r="Q29" s="268"/>
      <c r="R29" s="268">
        <f>IF(ISBLANK($G29),0,VLOOKUP($G29,'Table of Hazards (AI only)'!$B$6:$P$129,9,))</f>
        <v>0</v>
      </c>
      <c r="S29" s="269">
        <f>IF(ISBLANK($G29),0,VLOOKUP($G29,'Table of Hazards (AI only)'!$B$6:$P$129,11,))</f>
        <v>0</v>
      </c>
      <c r="T29" s="269"/>
      <c r="U29" s="270">
        <f>IF(ISBLANK($G29),0,VLOOKUP($G29,'Table of Hazards (AI only)'!$B$6:$P$129,12,))</f>
        <v>0</v>
      </c>
      <c r="V29" s="271">
        <f t="shared" si="0"/>
        <v>16.5</v>
      </c>
      <c r="W29" s="271"/>
      <c r="X29" s="272">
        <f t="shared" si="1"/>
        <v>3</v>
      </c>
      <c r="Y29" s="274">
        <f t="shared" si="2"/>
        <v>11</v>
      </c>
      <c r="Z29" s="406"/>
      <c r="AA29" s="439">
        <f t="shared" si="3"/>
        <v>0.22781069753802358</v>
      </c>
      <c r="AB29" s="440"/>
      <c r="AC29" s="243" t="s">
        <v>820</v>
      </c>
    </row>
    <row r="30" spans="2:29" hidden="1" x14ac:dyDescent="0.3">
      <c r="B30" s="262" t="s">
        <v>791</v>
      </c>
      <c r="C30" s="263" t="s">
        <v>803</v>
      </c>
      <c r="D30" s="264" t="s">
        <v>821</v>
      </c>
      <c r="E30" s="265" t="s">
        <v>256</v>
      </c>
      <c r="F30" s="266">
        <v>4.3999999999999997E-2</v>
      </c>
      <c r="G30" s="265" t="s">
        <v>244</v>
      </c>
      <c r="H30" s="267">
        <v>0.66700000000000004</v>
      </c>
      <c r="I30" s="267">
        <v>2.63</v>
      </c>
      <c r="J30" s="268">
        <f>IF(ISBLANK($E30),0,VLOOKUP($E30,'Table of Hazards (AI only)'!$B$6:$P$129,8,))</f>
        <v>18.5</v>
      </c>
      <c r="K30" s="268"/>
      <c r="L30" s="268">
        <f>IF(ISBLANK($E30),0,VLOOKUP($E30,'Table of Hazards (AI only)'!$B$6:$P$129,9,))</f>
        <v>9.5</v>
      </c>
      <c r="M30" s="269">
        <f>IF(ISBLANK($E30),0,VLOOKUP($E30,'Table of Hazards (AI only)'!$B$6:$P$129,11,))</f>
        <v>14.833333333333334</v>
      </c>
      <c r="N30" s="269"/>
      <c r="O30" s="270">
        <f>IF(ISBLANK($E30),0,VLOOKUP($E30,'Table of Hazards (AI only)'!$B$6:$P$129,12,))</f>
        <v>0.30374759671736479</v>
      </c>
      <c r="P30" s="268">
        <f>IF(ISBLANK($G30),0,VLOOKUP($G30,'Table of Hazards (AI only)'!$B$6:$P$129,8,))</f>
        <v>14.5</v>
      </c>
      <c r="Q30" s="268"/>
      <c r="R30" s="268">
        <f>IF(ISBLANK($G30),0,VLOOKUP($G30,'Table of Hazards (AI only)'!$B$6:$P$129,9,))</f>
        <v>5.5</v>
      </c>
      <c r="S30" s="269">
        <f>IF(ISBLANK($G30),0,VLOOKUP($G30,'Table of Hazards (AI only)'!$B$6:$P$129,11,))</f>
        <v>10.166666666666666</v>
      </c>
      <c r="T30" s="269"/>
      <c r="U30" s="270">
        <f>IF(ISBLANK($G30),0,VLOOKUP($G30,'Table of Hazards (AI only)'!$B$6:$P$129,12,))</f>
        <v>0.30374759671736479</v>
      </c>
      <c r="V30" s="271">
        <f t="shared" si="0"/>
        <v>27.576864999999998</v>
      </c>
      <c r="W30" s="271"/>
      <c r="X30" s="272">
        <f t="shared" si="1"/>
        <v>10.747494999999999</v>
      </c>
      <c r="Y30" s="274">
        <f t="shared" si="2"/>
        <v>19.550981666666665</v>
      </c>
      <c r="Z30" s="406"/>
      <c r="AA30" s="439">
        <f t="shared" si="3"/>
        <v>0.56798674352970202</v>
      </c>
      <c r="AB30" s="440"/>
      <c r="AC30" s="243" t="s">
        <v>822</v>
      </c>
    </row>
    <row r="31" spans="2:29" hidden="1" x14ac:dyDescent="0.3">
      <c r="B31" s="262" t="s">
        <v>791</v>
      </c>
      <c r="C31" s="263" t="s">
        <v>803</v>
      </c>
      <c r="D31" s="264" t="s">
        <v>342</v>
      </c>
      <c r="E31" s="265" t="s">
        <v>342</v>
      </c>
      <c r="F31" s="266">
        <v>0.8</v>
      </c>
      <c r="G31" s="265"/>
      <c r="H31" s="267"/>
      <c r="I31" s="267">
        <v>1.38</v>
      </c>
      <c r="J31" s="268">
        <f>IF(ISBLANK($E31),0,VLOOKUP($E31,'Table of Hazards (AI only)'!$B$6:$P$129,8,))</f>
        <v>28</v>
      </c>
      <c r="K31" s="268"/>
      <c r="L31" s="268">
        <f>IF(ISBLANK($E31),0,VLOOKUP($E31,'Table of Hazards (AI only)'!$B$6:$P$129,9,))</f>
        <v>10</v>
      </c>
      <c r="M31" s="269">
        <f>IF(ISBLANK($E31),0,VLOOKUP($E31,'Table of Hazards (AI only)'!$B$6:$P$129,11,))</f>
        <v>16</v>
      </c>
      <c r="N31" s="269"/>
      <c r="O31" s="270">
        <f>IF(ISBLANK($E31),0,VLOOKUP($E31,'Table of Hazards (AI only)'!$B$6:$P$129,12,))</f>
        <v>0.30374759671736479</v>
      </c>
      <c r="P31" s="268">
        <f>IF(ISBLANK($G31),0,VLOOKUP($G31,'Table of Hazards (AI only)'!$B$6:$P$129,8,))</f>
        <v>0</v>
      </c>
      <c r="Q31" s="268"/>
      <c r="R31" s="268">
        <f>IF(ISBLANK($G31),0,VLOOKUP($G31,'Table of Hazards (AI only)'!$B$6:$P$129,9,))</f>
        <v>0</v>
      </c>
      <c r="S31" s="269">
        <f>IF(ISBLANK($G31),0,VLOOKUP($G31,'Table of Hazards (AI only)'!$B$6:$P$129,11,))</f>
        <v>0</v>
      </c>
      <c r="T31" s="269"/>
      <c r="U31" s="270">
        <f>IF(ISBLANK($G31),0,VLOOKUP($G31,'Table of Hazards (AI only)'!$B$6:$P$129,12,))</f>
        <v>0</v>
      </c>
      <c r="V31" s="271">
        <f t="shared" si="0"/>
        <v>30.911999999999999</v>
      </c>
      <c r="W31" s="271"/>
      <c r="X31" s="272">
        <f t="shared" si="1"/>
        <v>11.04</v>
      </c>
      <c r="Y31" s="274">
        <f t="shared" si="2"/>
        <v>17.663999999999998</v>
      </c>
      <c r="Z31" s="406"/>
      <c r="AA31" s="439">
        <f t="shared" si="3"/>
        <v>0.33533734677597071</v>
      </c>
      <c r="AB31" s="440"/>
      <c r="AC31" s="243" t="s">
        <v>823</v>
      </c>
    </row>
    <row r="32" spans="2:29" hidden="1" x14ac:dyDescent="0.3">
      <c r="B32" s="262" t="s">
        <v>791</v>
      </c>
      <c r="C32" s="263" t="s">
        <v>803</v>
      </c>
      <c r="D32" s="264" t="s">
        <v>824</v>
      </c>
      <c r="E32" s="265" t="s">
        <v>346</v>
      </c>
      <c r="F32" s="266">
        <v>8.4000000000000005E-2</v>
      </c>
      <c r="G32" s="265" t="s">
        <v>288</v>
      </c>
      <c r="H32" s="267">
        <v>0.40600000000000003</v>
      </c>
      <c r="I32" s="267">
        <v>1.75</v>
      </c>
      <c r="J32" s="268">
        <f>IF(ISBLANK($E32),0,VLOOKUP($E32,'Table of Hazards (AI only)'!$B$6:$P$129,8,))</f>
        <v>38</v>
      </c>
      <c r="K32" s="268"/>
      <c r="L32" s="268">
        <f>IF(ISBLANK($E32),0,VLOOKUP($E32,'Table of Hazards (AI only)'!$B$6:$P$129,9,))</f>
        <v>18</v>
      </c>
      <c r="M32" s="269">
        <f>IF(ISBLANK($E32),0,VLOOKUP($E32,'Table of Hazards (AI only)'!$B$6:$P$129,11,))</f>
        <v>25.666666666666668</v>
      </c>
      <c r="N32" s="269"/>
      <c r="O32" s="270">
        <f>IF(ISBLANK($E32),0,VLOOKUP($E32,'Table of Hazards (AI only)'!$B$6:$P$129,12,))</f>
        <v>0.30374759671736479</v>
      </c>
      <c r="P32" s="268">
        <f>IF(ISBLANK($G32),0,VLOOKUP($G32,'Table of Hazards (AI only)'!$B$6:$P$129,8,))</f>
        <v>37</v>
      </c>
      <c r="Q32" s="268"/>
      <c r="R32" s="268">
        <f>IF(ISBLANK($G32),0,VLOOKUP($G32,'Table of Hazards (AI only)'!$B$6:$P$129,9,))</f>
        <v>13</v>
      </c>
      <c r="S32" s="269">
        <f>IF(ISBLANK($G32),0,VLOOKUP($G32,'Table of Hazards (AI only)'!$B$6:$P$129,11,))</f>
        <v>53.333333333333336</v>
      </c>
      <c r="T32" s="269"/>
      <c r="U32" s="270">
        <f>IF(ISBLANK($G32),0,VLOOKUP($G32,'Table of Hazards (AI only)'!$B$6:$P$129,12,))</f>
        <v>0.30374759671736479</v>
      </c>
      <c r="V32" s="271">
        <f t="shared" si="0"/>
        <v>31.874499999999998</v>
      </c>
      <c r="W32" s="271"/>
      <c r="X32" s="272">
        <f t="shared" si="1"/>
        <v>11.882500000000002</v>
      </c>
      <c r="Y32" s="274">
        <f t="shared" si="2"/>
        <v>41.666333333333334</v>
      </c>
      <c r="Z32" s="406"/>
      <c r="AA32" s="439">
        <f t="shared" si="3"/>
        <v>0.26046356418514033</v>
      </c>
      <c r="AB32" s="440"/>
      <c r="AC32" s="243" t="s">
        <v>825</v>
      </c>
    </row>
    <row r="33" spans="2:29" hidden="1" x14ac:dyDescent="0.3">
      <c r="B33" s="262" t="s">
        <v>791</v>
      </c>
      <c r="C33" s="263" t="s">
        <v>803</v>
      </c>
      <c r="D33" s="264" t="s">
        <v>313</v>
      </c>
      <c r="E33" s="265" t="s">
        <v>313</v>
      </c>
      <c r="F33" s="266">
        <v>0.8</v>
      </c>
      <c r="G33" s="265"/>
      <c r="H33" s="267"/>
      <c r="I33" s="267">
        <v>2</v>
      </c>
      <c r="J33" s="268">
        <f>IF(ISBLANK($E33),0,VLOOKUP($E33,'Table of Hazards (AI only)'!$B$6:$P$129,8,))</f>
        <v>29</v>
      </c>
      <c r="K33" s="268"/>
      <c r="L33" s="268">
        <f>IF(ISBLANK($E33),0,VLOOKUP($E33,'Table of Hazards (AI only)'!$B$6:$P$129,9,))</f>
        <v>5</v>
      </c>
      <c r="M33" s="269">
        <f>IF(ISBLANK($E33),0,VLOOKUP($E33,'Table of Hazards (AI only)'!$B$6:$P$129,11,))</f>
        <v>15</v>
      </c>
      <c r="N33" s="269"/>
      <c r="O33" s="270">
        <f>IF(ISBLANK($E33),0,VLOOKUP($E33,'Table of Hazards (AI only)'!$B$6:$P$129,12,))</f>
        <v>0.30374759671736479</v>
      </c>
      <c r="P33" s="268">
        <f>IF(ISBLANK($G33),0,VLOOKUP($G33,'Table of Hazards (AI only)'!$B$6:$P$129,8,))</f>
        <v>0</v>
      </c>
      <c r="Q33" s="268"/>
      <c r="R33" s="268">
        <f>IF(ISBLANK($G33),0,VLOOKUP($G33,'Table of Hazards (AI only)'!$B$6:$P$129,9,))</f>
        <v>0</v>
      </c>
      <c r="S33" s="269">
        <f>IF(ISBLANK($G33),0,VLOOKUP($G33,'Table of Hazards (AI only)'!$B$6:$P$129,11,))</f>
        <v>0</v>
      </c>
      <c r="T33" s="269"/>
      <c r="U33" s="270">
        <f>IF(ISBLANK($G33),0,VLOOKUP($G33,'Table of Hazards (AI only)'!$B$6:$P$129,12,))</f>
        <v>0</v>
      </c>
      <c r="V33" s="271">
        <f t="shared" si="0"/>
        <v>46.400000000000006</v>
      </c>
      <c r="W33" s="271"/>
      <c r="X33" s="272">
        <f t="shared" si="1"/>
        <v>8</v>
      </c>
      <c r="Y33" s="274">
        <f t="shared" si="2"/>
        <v>24</v>
      </c>
      <c r="Z33" s="406"/>
      <c r="AA33" s="439">
        <f t="shared" si="3"/>
        <v>0.48599615474778368</v>
      </c>
      <c r="AB33" s="440"/>
      <c r="AC33" s="243" t="s">
        <v>826</v>
      </c>
    </row>
    <row r="34" spans="2:29" hidden="1" x14ac:dyDescent="0.3">
      <c r="B34" s="262" t="s">
        <v>791</v>
      </c>
      <c r="C34" s="263" t="s">
        <v>803</v>
      </c>
      <c r="D34" s="264" t="s">
        <v>274</v>
      </c>
      <c r="E34" s="265" t="s">
        <v>274</v>
      </c>
      <c r="F34" s="266">
        <v>0.25</v>
      </c>
      <c r="G34" s="265"/>
      <c r="H34" s="267"/>
      <c r="I34" s="267">
        <v>0.55000000000000004</v>
      </c>
      <c r="J34" s="268">
        <f>IF(ISBLANK($E34),0,VLOOKUP($E34,'Table of Hazards (AI only)'!$B$6:$P$129,8,))</f>
        <v>10</v>
      </c>
      <c r="K34" s="268"/>
      <c r="L34" s="268">
        <f>IF(ISBLANK($E34),0,VLOOKUP($E34,'Table of Hazards (AI only)'!$B$6:$P$129,9,))</f>
        <v>4</v>
      </c>
      <c r="M34" s="269">
        <f>IF(ISBLANK($E34),0,VLOOKUP($E34,'Table of Hazards (AI only)'!$B$6:$P$129,11,))</f>
        <v>10</v>
      </c>
      <c r="N34" s="269"/>
      <c r="O34" s="270">
        <f>IF(ISBLANK($E34),0,VLOOKUP($E34,'Table of Hazards (AI only)'!$B$6:$P$129,12,))</f>
        <v>0.30374759671736479</v>
      </c>
      <c r="P34" s="268">
        <f>IF(ISBLANK($G34),0,VLOOKUP($G34,'Table of Hazards (AI only)'!$B$6:$P$129,8,))</f>
        <v>0</v>
      </c>
      <c r="Q34" s="268"/>
      <c r="R34" s="268">
        <f>IF(ISBLANK($G34),0,VLOOKUP($G34,'Table of Hazards (AI only)'!$B$6:$P$129,9,))</f>
        <v>0</v>
      </c>
      <c r="S34" s="269">
        <f>IF(ISBLANK($G34),0,VLOOKUP($G34,'Table of Hazards (AI only)'!$B$6:$P$129,11,))</f>
        <v>0</v>
      </c>
      <c r="T34" s="269"/>
      <c r="U34" s="270">
        <f>IF(ISBLANK($G34),0,VLOOKUP($G34,'Table of Hazards (AI only)'!$B$6:$P$129,12,))</f>
        <v>0</v>
      </c>
      <c r="V34" s="271">
        <f t="shared" si="0"/>
        <v>1.375</v>
      </c>
      <c r="W34" s="271"/>
      <c r="X34" s="272">
        <f t="shared" si="1"/>
        <v>0.55000000000000004</v>
      </c>
      <c r="Y34" s="274">
        <f t="shared" si="2"/>
        <v>1.375</v>
      </c>
      <c r="Z34" s="406"/>
      <c r="AA34" s="439">
        <f t="shared" si="3"/>
        <v>4.1765294548637664E-2</v>
      </c>
      <c r="AB34" s="440"/>
      <c r="AC34" s="243" t="s">
        <v>827</v>
      </c>
    </row>
    <row r="35" spans="2:29" hidden="1" x14ac:dyDescent="0.3">
      <c r="B35" s="262" t="s">
        <v>791</v>
      </c>
      <c r="C35" s="263" t="s">
        <v>803</v>
      </c>
      <c r="D35" s="264" t="s">
        <v>828</v>
      </c>
      <c r="E35" s="265" t="s">
        <v>311</v>
      </c>
      <c r="F35" s="266">
        <v>3.9E-2</v>
      </c>
      <c r="G35" s="265" t="s">
        <v>313</v>
      </c>
      <c r="H35" s="267">
        <v>0.64</v>
      </c>
      <c r="I35" s="267">
        <v>2.5</v>
      </c>
      <c r="J35" s="268">
        <f>IF(ISBLANK($E35),0,VLOOKUP($E35,'Table of Hazards (AI only)'!$B$6:$P$129,8,))</f>
        <v>20</v>
      </c>
      <c r="K35" s="268"/>
      <c r="L35" s="268">
        <f>IF(ISBLANK($E35),0,VLOOKUP($E35,'Table of Hazards (AI only)'!$B$6:$P$129,9,))</f>
        <v>12</v>
      </c>
      <c r="M35" s="269">
        <f>IF(ISBLANK($E35),0,VLOOKUP($E35,'Table of Hazards (AI only)'!$B$6:$P$129,11,))</f>
        <v>36.666666666666664</v>
      </c>
      <c r="N35" s="269"/>
      <c r="O35" s="270">
        <f>IF(ISBLANK($E35),0,VLOOKUP($E35,'Table of Hazards (AI only)'!$B$6:$P$129,12,))</f>
        <v>0.30374759671736479</v>
      </c>
      <c r="P35" s="268">
        <f>IF(ISBLANK($G35),0,VLOOKUP($G35,'Table of Hazards (AI only)'!$B$6:$P$129,8,))</f>
        <v>29</v>
      </c>
      <c r="Q35" s="268"/>
      <c r="R35" s="268">
        <f>IF(ISBLANK($G35),0,VLOOKUP($G35,'Table of Hazards (AI only)'!$B$6:$P$129,9,))</f>
        <v>5</v>
      </c>
      <c r="S35" s="269">
        <f>IF(ISBLANK($G35),0,VLOOKUP($G35,'Table of Hazards (AI only)'!$B$6:$P$129,11,))</f>
        <v>15</v>
      </c>
      <c r="T35" s="269"/>
      <c r="U35" s="270">
        <f>IF(ISBLANK($G35),0,VLOOKUP($G35,'Table of Hazards (AI only)'!$B$6:$P$129,12,))</f>
        <v>0.30374759671736479</v>
      </c>
      <c r="V35" s="271">
        <f t="shared" si="0"/>
        <v>48.35</v>
      </c>
      <c r="W35" s="271"/>
      <c r="X35" s="272">
        <f t="shared" si="1"/>
        <v>9.17</v>
      </c>
      <c r="Y35" s="274">
        <f t="shared" si="2"/>
        <v>27.574999999999999</v>
      </c>
      <c r="Z35" s="406"/>
      <c r="AA35" s="439">
        <f t="shared" si="3"/>
        <v>0.51561154542772669</v>
      </c>
      <c r="AB35" s="440"/>
      <c r="AC35" s="243" t="s">
        <v>829</v>
      </c>
    </row>
    <row r="36" spans="2:29" hidden="1" x14ac:dyDescent="0.3">
      <c r="B36" s="262" t="s">
        <v>791</v>
      </c>
      <c r="C36" s="263" t="s">
        <v>803</v>
      </c>
      <c r="D36" s="264" t="s">
        <v>830</v>
      </c>
      <c r="E36" s="265" t="s">
        <v>311</v>
      </c>
      <c r="F36" s="266">
        <v>3.5000000000000003E-2</v>
      </c>
      <c r="G36" s="265" t="s">
        <v>291</v>
      </c>
      <c r="H36" s="267">
        <v>0.185</v>
      </c>
      <c r="I36" s="277">
        <v>2</v>
      </c>
      <c r="J36" s="268">
        <f>IF(ISBLANK($E36),0,VLOOKUP($E36,'Table of Hazards (AI only)'!$B$6:$P$129,8,))</f>
        <v>20</v>
      </c>
      <c r="K36" s="268"/>
      <c r="L36" s="268">
        <f>IF(ISBLANK($E36),0,VLOOKUP($E36,'Table of Hazards (AI only)'!$B$6:$P$129,9,))</f>
        <v>12</v>
      </c>
      <c r="M36" s="269">
        <f>IF(ISBLANK($E36),0,VLOOKUP($E36,'Table of Hazards (AI only)'!$B$6:$P$129,11,))</f>
        <v>36.666666666666664</v>
      </c>
      <c r="N36" s="269"/>
      <c r="O36" s="270">
        <f>IF(ISBLANK($E36),0,VLOOKUP($E36,'Table of Hazards (AI only)'!$B$6:$P$129,12,))</f>
        <v>0.30374759671736479</v>
      </c>
      <c r="P36" s="268">
        <f>IF(ISBLANK($G36),0,VLOOKUP($G36,'Table of Hazards (AI only)'!$B$6:$P$129,8,))</f>
        <v>88.5</v>
      </c>
      <c r="Q36" s="268"/>
      <c r="R36" s="268">
        <f>IF(ISBLANK($G36),0,VLOOKUP($G36,'Table of Hazards (AI only)'!$B$6:$P$129,9,))</f>
        <v>53.5</v>
      </c>
      <c r="S36" s="269">
        <f>IF(ISBLANK($G36),0,VLOOKUP($G36,'Table of Hazards (AI only)'!$B$6:$P$129,11,))</f>
        <v>86.166666666666671</v>
      </c>
      <c r="T36" s="269"/>
      <c r="U36" s="270">
        <f>IF(ISBLANK($G36),0,VLOOKUP($G36,'Table of Hazards (AI only)'!$B$6:$P$129,12,))</f>
        <v>0.35170774356747503</v>
      </c>
      <c r="V36" s="271">
        <f t="shared" si="0"/>
        <v>34.144999999999996</v>
      </c>
      <c r="W36" s="271"/>
      <c r="X36" s="272">
        <f t="shared" si="1"/>
        <v>20.634999999999998</v>
      </c>
      <c r="Y36" s="274">
        <f t="shared" si="2"/>
        <v>34.448333333333338</v>
      </c>
      <c r="Z36" s="406"/>
      <c r="AA36" s="439">
        <f t="shared" si="3"/>
        <v>0.1513941968901813</v>
      </c>
      <c r="AB36" s="440"/>
      <c r="AC36" s="243" t="s">
        <v>831</v>
      </c>
    </row>
    <row r="37" spans="2:29" hidden="1" x14ac:dyDescent="0.3">
      <c r="B37" s="262" t="s">
        <v>791</v>
      </c>
      <c r="C37" s="263" t="s">
        <v>803</v>
      </c>
      <c r="D37" s="264" t="s">
        <v>250</v>
      </c>
      <c r="E37" s="265" t="s">
        <v>250</v>
      </c>
      <c r="F37" s="266">
        <v>0.7</v>
      </c>
      <c r="G37" s="265"/>
      <c r="H37" s="267"/>
      <c r="I37" s="267">
        <v>1.5</v>
      </c>
      <c r="J37" s="268">
        <f>IF(ISBLANK($E37),0,VLOOKUP($E37,'Table of Hazards (AI only)'!$B$6:$P$129,8,))</f>
        <v>18.5</v>
      </c>
      <c r="K37" s="268"/>
      <c r="L37" s="268">
        <f>IF(ISBLANK($E37),0,VLOOKUP($E37,'Table of Hazards (AI only)'!$B$6:$P$129,9,))</f>
        <v>3.5</v>
      </c>
      <c r="M37" s="269">
        <f>IF(ISBLANK($E37),0,VLOOKUP($E37,'Table of Hazards (AI only)'!$B$6:$P$129,11,))</f>
        <v>12.833333333333334</v>
      </c>
      <c r="N37" s="269"/>
      <c r="O37" s="270">
        <f>IF(ISBLANK($E37),0,VLOOKUP($E37,'Table of Hazards (AI only)'!$B$6:$P$129,12,))</f>
        <v>0.30374759671736479</v>
      </c>
      <c r="P37" s="268">
        <f>IF(ISBLANK($G37),0,VLOOKUP($G37,'Table of Hazards (AI only)'!$B$6:$P$129,8,))</f>
        <v>0</v>
      </c>
      <c r="Q37" s="268"/>
      <c r="R37" s="268">
        <f>IF(ISBLANK($G37),0,VLOOKUP($G37,'Table of Hazards (AI only)'!$B$6:$P$129,9,))</f>
        <v>0</v>
      </c>
      <c r="S37" s="269">
        <f>IF(ISBLANK($G37),0,VLOOKUP($G37,'Table of Hazards (AI only)'!$B$6:$P$129,11,))</f>
        <v>0</v>
      </c>
      <c r="T37" s="269"/>
      <c r="U37" s="270">
        <f>IF(ISBLANK($G37),0,VLOOKUP($G37,'Table of Hazards (AI only)'!$B$6:$P$129,12,))</f>
        <v>0</v>
      </c>
      <c r="V37" s="271">
        <f t="shared" si="0"/>
        <v>19.424999999999997</v>
      </c>
      <c r="W37" s="271"/>
      <c r="X37" s="272">
        <f t="shared" si="1"/>
        <v>3.6749999999999998</v>
      </c>
      <c r="Y37" s="274">
        <f t="shared" si="2"/>
        <v>13.474999999999998</v>
      </c>
      <c r="Z37" s="406"/>
      <c r="AA37" s="439">
        <f t="shared" si="3"/>
        <v>0.318934976553233</v>
      </c>
      <c r="AB37" s="440"/>
      <c r="AC37" s="243" t="s">
        <v>832</v>
      </c>
    </row>
    <row r="38" spans="2:29" ht="13.95" hidden="1" customHeight="1" x14ac:dyDescent="0.3">
      <c r="B38" s="262" t="s">
        <v>791</v>
      </c>
      <c r="C38" s="263" t="s">
        <v>803</v>
      </c>
      <c r="D38" s="264" t="s">
        <v>300</v>
      </c>
      <c r="E38" s="265" t="s">
        <v>300</v>
      </c>
      <c r="F38" s="266">
        <v>0.51700000000000002</v>
      </c>
      <c r="G38" s="265"/>
      <c r="H38" s="267"/>
      <c r="I38" s="267">
        <v>2</v>
      </c>
      <c r="J38" s="268">
        <f>IF(ISBLANK($E38),0,VLOOKUP($E38,'Table of Hazards (AI only)'!$B$6:$P$129,8,))</f>
        <v>20</v>
      </c>
      <c r="K38" s="268"/>
      <c r="L38" s="268">
        <f>IF(ISBLANK($E38),0,VLOOKUP($E38,'Table of Hazards (AI only)'!$B$6:$P$129,9,))</f>
        <v>10</v>
      </c>
      <c r="M38" s="269">
        <f>IF(ISBLANK($E38),0,VLOOKUP($E38,'Table of Hazards (AI only)'!$B$6:$P$129,11,))</f>
        <v>26</v>
      </c>
      <c r="N38" s="269"/>
      <c r="O38" s="270">
        <f>IF(ISBLANK($E38),0,VLOOKUP($E38,'Table of Hazards (AI only)'!$B$6:$P$129,12,))</f>
        <v>0.30374759671736479</v>
      </c>
      <c r="P38" s="268">
        <f>IF(ISBLANK($G38),0,VLOOKUP($G38,'Table of Hazards (AI only)'!$B$6:$P$129,8,))</f>
        <v>0</v>
      </c>
      <c r="Q38" s="268"/>
      <c r="R38" s="268">
        <f>IF(ISBLANK($G38),0,VLOOKUP($G38,'Table of Hazards (AI only)'!$B$6:$P$129,9,))</f>
        <v>0</v>
      </c>
      <c r="S38" s="269">
        <f>IF(ISBLANK($G38),0,VLOOKUP($G38,'Table of Hazards (AI only)'!$B$6:$P$129,11,))</f>
        <v>0</v>
      </c>
      <c r="T38" s="269"/>
      <c r="U38" s="270">
        <f>IF(ISBLANK($G38),0,VLOOKUP($G38,'Table of Hazards (AI only)'!$B$6:$P$129,12,))</f>
        <v>0</v>
      </c>
      <c r="V38" s="271">
        <f t="shared" si="0"/>
        <v>20.68</v>
      </c>
      <c r="W38" s="271"/>
      <c r="X38" s="272">
        <f t="shared" si="1"/>
        <v>10.34</v>
      </c>
      <c r="Y38" s="274">
        <f t="shared" si="2"/>
        <v>26.884</v>
      </c>
      <c r="Z38" s="406"/>
      <c r="AA38" s="439">
        <f t="shared" ref="AA38:AA69" si="4">(($F38*O38)+($H38*U38))*$I38</f>
        <v>0.31407501500575519</v>
      </c>
      <c r="AB38" s="440"/>
      <c r="AC38" s="243" t="s">
        <v>833</v>
      </c>
    </row>
    <row r="39" spans="2:29" hidden="1" x14ac:dyDescent="0.3">
      <c r="B39" s="262" t="s">
        <v>791</v>
      </c>
      <c r="C39" s="263" t="s">
        <v>803</v>
      </c>
      <c r="D39" s="264" t="s">
        <v>319</v>
      </c>
      <c r="E39" s="265" t="s">
        <v>319</v>
      </c>
      <c r="F39" s="266">
        <v>0.7</v>
      </c>
      <c r="G39" s="265"/>
      <c r="H39" s="267"/>
      <c r="I39" s="267">
        <v>1.75</v>
      </c>
      <c r="J39" s="268">
        <f>IF(ISBLANK($E39),0,VLOOKUP($E39,'Table of Hazards (AI only)'!$B$6:$P$129,8,))</f>
        <v>28</v>
      </c>
      <c r="K39" s="268"/>
      <c r="L39" s="268">
        <f>IF(ISBLANK($E39),0,VLOOKUP($E39,'Table of Hazards (AI only)'!$B$6:$P$129,9,))</f>
        <v>10</v>
      </c>
      <c r="M39" s="269">
        <f>IF(ISBLANK($E39),0,VLOOKUP($E39,'Table of Hazards (AI only)'!$B$6:$P$129,11,))</f>
        <v>24.666666666666668</v>
      </c>
      <c r="N39" s="269"/>
      <c r="O39" s="270">
        <f>IF(ISBLANK($E39),0,VLOOKUP($E39,'Table of Hazards (AI only)'!$B$6:$P$129,12,))</f>
        <v>0.30374759671736479</v>
      </c>
      <c r="P39" s="268">
        <f>IF(ISBLANK($G39),0,VLOOKUP($G39,'Table of Hazards (AI only)'!$B$6:$P$129,8,))</f>
        <v>0</v>
      </c>
      <c r="Q39" s="268"/>
      <c r="R39" s="268">
        <f>IF(ISBLANK($G39),0,VLOOKUP($G39,'Table of Hazards (AI only)'!$B$6:$P$129,9,))</f>
        <v>0</v>
      </c>
      <c r="S39" s="269">
        <f>IF(ISBLANK($G39),0,VLOOKUP($G39,'Table of Hazards (AI only)'!$B$6:$P$129,11,))</f>
        <v>0</v>
      </c>
      <c r="T39" s="269"/>
      <c r="U39" s="270">
        <f>IF(ISBLANK($G39),0,VLOOKUP($G39,'Table of Hazards (AI only)'!$B$6:$P$129,12,))</f>
        <v>0</v>
      </c>
      <c r="V39" s="271">
        <f t="shared" si="0"/>
        <v>34.299999999999997</v>
      </c>
      <c r="W39" s="271"/>
      <c r="X39" s="272">
        <f t="shared" si="1"/>
        <v>12.25</v>
      </c>
      <c r="Y39" s="274">
        <f t="shared" si="2"/>
        <v>30.216666666666665</v>
      </c>
      <c r="Z39" s="406"/>
      <c r="AA39" s="439">
        <f t="shared" si="4"/>
        <v>0.37209080597877187</v>
      </c>
      <c r="AB39" s="440"/>
      <c r="AC39" s="243" t="s">
        <v>834</v>
      </c>
    </row>
    <row r="40" spans="2:29" hidden="1" x14ac:dyDescent="0.3">
      <c r="B40" s="262" t="s">
        <v>791</v>
      </c>
      <c r="C40" s="263" t="s">
        <v>803</v>
      </c>
      <c r="D40" s="264" t="s">
        <v>835</v>
      </c>
      <c r="E40" s="265" t="s">
        <v>261</v>
      </c>
      <c r="F40" s="266">
        <v>0.05</v>
      </c>
      <c r="G40" s="265" t="s">
        <v>250</v>
      </c>
      <c r="H40" s="267">
        <v>0.55000000000000004</v>
      </c>
      <c r="I40" s="267">
        <v>1.5</v>
      </c>
      <c r="J40" s="268">
        <f>IF(ISBLANK($E40),0,VLOOKUP($E40,'Table of Hazards (AI only)'!$B$6:$P$129,8,))</f>
        <v>21</v>
      </c>
      <c r="K40" s="268"/>
      <c r="L40" s="268">
        <f>IF(ISBLANK($E40),0,VLOOKUP($E40,'Table of Hazards (AI only)'!$B$6:$P$129,9,))</f>
        <v>6</v>
      </c>
      <c r="M40" s="269">
        <f>IF(ISBLANK($E40),0,VLOOKUP($E40,'Table of Hazards (AI only)'!$B$6:$P$129,11,))</f>
        <v>13.333333333333334</v>
      </c>
      <c r="N40" s="269"/>
      <c r="O40" s="270">
        <f>IF(ISBLANK($E40),0,VLOOKUP($E40,'Table of Hazards (AI only)'!$B$6:$P$129,12,))</f>
        <v>0.30374759671736479</v>
      </c>
      <c r="P40" s="268">
        <f>IF(ISBLANK($G40),0,VLOOKUP($G40,'Table of Hazards (AI only)'!$B$6:$P$129,8,))</f>
        <v>18.5</v>
      </c>
      <c r="Q40" s="268"/>
      <c r="R40" s="268">
        <f>IF(ISBLANK($G40),0,VLOOKUP($G40,'Table of Hazards (AI only)'!$B$6:$P$129,9,))</f>
        <v>3.5</v>
      </c>
      <c r="S40" s="269">
        <f>IF(ISBLANK($G40),0,VLOOKUP($G40,'Table of Hazards (AI only)'!$B$6:$P$129,11,))</f>
        <v>12.833333333333334</v>
      </c>
      <c r="T40" s="269"/>
      <c r="U40" s="270">
        <f>IF(ISBLANK($G40),0,VLOOKUP($G40,'Table of Hazards (AI only)'!$B$6:$P$129,12,))</f>
        <v>0.30374759671736479</v>
      </c>
      <c r="V40" s="271">
        <f t="shared" si="0"/>
        <v>16.837500000000002</v>
      </c>
      <c r="W40" s="271"/>
      <c r="X40" s="272">
        <f t="shared" si="1"/>
        <v>3.3375000000000008</v>
      </c>
      <c r="Y40" s="274">
        <f t="shared" si="2"/>
        <v>11.587500000000002</v>
      </c>
      <c r="Z40" s="406"/>
      <c r="AA40" s="439">
        <f t="shared" si="4"/>
        <v>0.27337283704562831</v>
      </c>
      <c r="AB40" s="440"/>
      <c r="AC40" s="243" t="s">
        <v>836</v>
      </c>
    </row>
    <row r="41" spans="2:29" hidden="1" x14ac:dyDescent="0.3">
      <c r="B41" s="262" t="s">
        <v>791</v>
      </c>
      <c r="C41" s="263" t="s">
        <v>803</v>
      </c>
      <c r="D41" s="264" t="s">
        <v>837</v>
      </c>
      <c r="E41" s="265" t="s">
        <v>352</v>
      </c>
      <c r="F41" s="266">
        <v>0.06</v>
      </c>
      <c r="G41" s="265" t="s">
        <v>313</v>
      </c>
      <c r="H41" s="267">
        <v>0.66</v>
      </c>
      <c r="I41" s="267">
        <v>2</v>
      </c>
      <c r="J41" s="268">
        <f>IF(ISBLANK($E41),0,VLOOKUP($E41,'Table of Hazards (AI only)'!$B$6:$P$129,8,))</f>
        <v>32.5</v>
      </c>
      <c r="K41" s="268"/>
      <c r="L41" s="268">
        <f>IF(ISBLANK($E41),0,VLOOKUP($E41,'Table of Hazards (AI only)'!$B$6:$P$129,9,))</f>
        <v>11.5</v>
      </c>
      <c r="M41" s="269">
        <f>IF(ISBLANK($E41),0,VLOOKUP($E41,'Table of Hazards (AI only)'!$B$6:$P$129,11,))</f>
        <v>14.833333333333334</v>
      </c>
      <c r="N41" s="269"/>
      <c r="O41" s="270">
        <f>IF(ISBLANK($E41),0,VLOOKUP($E41,'Table of Hazards (AI only)'!$B$6:$P$129,12,))</f>
        <v>0.30374759671736479</v>
      </c>
      <c r="P41" s="268">
        <f>IF(ISBLANK($G41),0,VLOOKUP($G41,'Table of Hazards (AI only)'!$B$6:$P$129,8,))</f>
        <v>29</v>
      </c>
      <c r="Q41" s="268"/>
      <c r="R41" s="268">
        <f>IF(ISBLANK($G41),0,VLOOKUP($G41,'Table of Hazards (AI only)'!$B$6:$P$129,9,))</f>
        <v>5</v>
      </c>
      <c r="S41" s="269">
        <f>IF(ISBLANK($G41),0,VLOOKUP($G41,'Table of Hazards (AI only)'!$B$6:$P$129,11,))</f>
        <v>15</v>
      </c>
      <c r="T41" s="269"/>
      <c r="U41" s="270">
        <f>IF(ISBLANK($G41),0,VLOOKUP($G41,'Table of Hazards (AI only)'!$B$6:$P$129,12,))</f>
        <v>0.30374759671736479</v>
      </c>
      <c r="V41" s="271">
        <f t="shared" si="0"/>
        <v>42.18</v>
      </c>
      <c r="W41" s="271"/>
      <c r="X41" s="272">
        <f t="shared" si="1"/>
        <v>7.98</v>
      </c>
      <c r="Y41" s="274">
        <f t="shared" si="2"/>
        <v>21.580000000000002</v>
      </c>
      <c r="Z41" s="406"/>
      <c r="AA41" s="439">
        <f t="shared" si="4"/>
        <v>0.43739653927300531</v>
      </c>
      <c r="AB41" s="440"/>
      <c r="AC41" s="243" t="s">
        <v>838</v>
      </c>
    </row>
    <row r="42" spans="2:29" hidden="1" x14ac:dyDescent="0.3">
      <c r="B42" s="262" t="s">
        <v>791</v>
      </c>
      <c r="C42" s="263" t="s">
        <v>803</v>
      </c>
      <c r="D42" s="264" t="s">
        <v>356</v>
      </c>
      <c r="E42" s="265" t="s">
        <v>356</v>
      </c>
      <c r="F42" s="266">
        <v>0.24</v>
      </c>
      <c r="G42" s="265"/>
      <c r="H42" s="267"/>
      <c r="I42" s="267">
        <v>0.6875</v>
      </c>
      <c r="J42" s="268">
        <f>IF(ISBLANK($E42),0,VLOOKUP($E42,'Table of Hazards (AI only)'!$B$6:$P$129,8,))</f>
        <v>10</v>
      </c>
      <c r="K42" s="268"/>
      <c r="L42" s="268">
        <f>IF(ISBLANK($E42),0,VLOOKUP($E42,'Table of Hazards (AI only)'!$B$6:$P$129,9,))</f>
        <v>4</v>
      </c>
      <c r="M42" s="269">
        <f>IF(ISBLANK($E42),0,VLOOKUP($E42,'Table of Hazards (AI only)'!$B$6:$P$129,11,))</f>
        <v>8</v>
      </c>
      <c r="N42" s="269"/>
      <c r="O42" s="270">
        <f>IF(ISBLANK($E42),0,VLOOKUP($E42,'Table of Hazards (AI only)'!$B$6:$P$129,12,))</f>
        <v>0.30374759671736479</v>
      </c>
      <c r="P42" s="268">
        <f>IF(ISBLANK($G42),0,VLOOKUP($G42,'Table of Hazards (AI only)'!$B$6:$P$129,8,))</f>
        <v>0</v>
      </c>
      <c r="Q42" s="268"/>
      <c r="R42" s="268">
        <f>IF(ISBLANK($G42),0,VLOOKUP($G42,'Table of Hazards (AI only)'!$B$6:$P$129,9,))</f>
        <v>0</v>
      </c>
      <c r="S42" s="269">
        <f>IF(ISBLANK($G42),0,VLOOKUP($G42,'Table of Hazards (AI only)'!$B$6:$P$129,11,))</f>
        <v>0</v>
      </c>
      <c r="T42" s="269"/>
      <c r="U42" s="270">
        <f>IF(ISBLANK($G42),0,VLOOKUP($G42,'Table of Hazards (AI only)'!$B$6:$P$129,12,))</f>
        <v>0</v>
      </c>
      <c r="V42" s="271">
        <f t="shared" si="0"/>
        <v>1.65</v>
      </c>
      <c r="W42" s="271"/>
      <c r="X42" s="272">
        <f t="shared" si="1"/>
        <v>0.65999999999999992</v>
      </c>
      <c r="Y42" s="274">
        <f t="shared" si="2"/>
        <v>1.3199999999999998</v>
      </c>
      <c r="Z42" s="406"/>
      <c r="AA42" s="439">
        <f t="shared" si="4"/>
        <v>5.011835345836519E-2</v>
      </c>
      <c r="AB42" s="440"/>
      <c r="AC42" s="243" t="s">
        <v>839</v>
      </c>
    </row>
    <row r="43" spans="2:29" hidden="1" x14ac:dyDescent="0.3">
      <c r="B43" s="262" t="s">
        <v>791</v>
      </c>
      <c r="C43" s="263" t="s">
        <v>803</v>
      </c>
      <c r="D43" s="264" t="s">
        <v>840</v>
      </c>
      <c r="E43" s="265" t="s">
        <v>249</v>
      </c>
      <c r="F43" s="266">
        <v>0.06</v>
      </c>
      <c r="G43" s="265" t="s">
        <v>288</v>
      </c>
      <c r="H43" s="267">
        <v>0.24</v>
      </c>
      <c r="I43" s="267">
        <v>3.5</v>
      </c>
      <c r="J43" s="268">
        <f>IF(ISBLANK($E43),0,VLOOKUP($E43,'Table of Hazards (AI only)'!$B$6:$P$129,8,))</f>
        <v>27</v>
      </c>
      <c r="K43" s="268"/>
      <c r="L43" s="268">
        <f>IF(ISBLANK($E43),0,VLOOKUP($E43,'Table of Hazards (AI only)'!$B$6:$P$129,9,))</f>
        <v>15</v>
      </c>
      <c r="M43" s="269">
        <f>IF(ISBLANK($E43),0,VLOOKUP($E43,'Table of Hazards (AI only)'!$B$6:$P$129,11,))</f>
        <v>16.666666666666668</v>
      </c>
      <c r="N43" s="269"/>
      <c r="O43" s="270">
        <f>IF(ISBLANK($E43),0,VLOOKUP($E43,'Table of Hazards (AI only)'!$B$6:$P$129,12,))</f>
        <v>0.30374759671736479</v>
      </c>
      <c r="P43" s="268">
        <f>IF(ISBLANK($G43),0,VLOOKUP($G43,'Table of Hazards (AI only)'!$B$6:$P$129,8,))</f>
        <v>37</v>
      </c>
      <c r="Q43" s="268"/>
      <c r="R43" s="268">
        <f>IF(ISBLANK($G43),0,VLOOKUP($G43,'Table of Hazards (AI only)'!$B$6:$P$129,9,))</f>
        <v>13</v>
      </c>
      <c r="S43" s="269">
        <f>IF(ISBLANK($G43),0,VLOOKUP($G43,'Table of Hazards (AI only)'!$B$6:$P$129,11,))</f>
        <v>53.333333333333336</v>
      </c>
      <c r="T43" s="269"/>
      <c r="U43" s="270">
        <f>IF(ISBLANK($G43),0,VLOOKUP($G43,'Table of Hazards (AI only)'!$B$6:$P$129,12,))</f>
        <v>0.30374759671736479</v>
      </c>
      <c r="V43" s="271">
        <f t="shared" si="0"/>
        <v>36.749999999999993</v>
      </c>
      <c r="W43" s="271"/>
      <c r="X43" s="272">
        <f t="shared" si="1"/>
        <v>14.069999999999999</v>
      </c>
      <c r="Y43" s="274">
        <f t="shared" si="2"/>
        <v>48.300000000000004</v>
      </c>
      <c r="Z43" s="406"/>
      <c r="AA43" s="439">
        <f t="shared" si="4"/>
        <v>0.31893497655323305</v>
      </c>
      <c r="AB43" s="440"/>
      <c r="AC43" s="243" t="s">
        <v>841</v>
      </c>
    </row>
    <row r="44" spans="2:29" hidden="1" x14ac:dyDescent="0.3">
      <c r="B44" s="262" t="s">
        <v>791</v>
      </c>
      <c r="C44" s="263" t="s">
        <v>842</v>
      </c>
      <c r="D44" s="264" t="s">
        <v>262</v>
      </c>
      <c r="E44" s="265" t="s">
        <v>262</v>
      </c>
      <c r="F44" s="266">
        <v>0.5</v>
      </c>
      <c r="G44" s="265"/>
      <c r="H44" s="267"/>
      <c r="I44" s="267">
        <v>1.1000000000000001</v>
      </c>
      <c r="J44" s="268">
        <f>IF(ISBLANK($E44),0,VLOOKUP($E44,'Table of Hazards (AI only)'!$B$6:$P$129,8,))</f>
        <v>48</v>
      </c>
      <c r="K44" s="268"/>
      <c r="L44" s="268">
        <f>IF(ISBLANK($E44),0,VLOOKUP($E44,'Table of Hazards (AI only)'!$B$6:$P$129,9,))</f>
        <v>30</v>
      </c>
      <c r="M44" s="269">
        <f>IF(ISBLANK($E44),0,VLOOKUP($E44,'Table of Hazards (AI only)'!$B$6:$P$129,11,))</f>
        <v>22.666666666666668</v>
      </c>
      <c r="N44" s="269"/>
      <c r="O44" s="270">
        <f>IF(ISBLANK($E44),0,VLOOKUP($E44,'Table of Hazards (AI only)'!$B$6:$P$129,12,))</f>
        <v>0.30374759671736479</v>
      </c>
      <c r="P44" s="268">
        <f>IF(ISBLANK($G44),0,VLOOKUP($G44,'Table of Hazards (AI only)'!$B$6:$P$129,8,))</f>
        <v>0</v>
      </c>
      <c r="Q44" s="268"/>
      <c r="R44" s="268">
        <f>IF(ISBLANK($G44),0,VLOOKUP($G44,'Table of Hazards (AI only)'!$B$6:$P$129,9,))</f>
        <v>0</v>
      </c>
      <c r="S44" s="269">
        <f>IF(ISBLANK($G44),0,VLOOKUP($G44,'Table of Hazards (AI only)'!$B$6:$P$129,11,))</f>
        <v>0</v>
      </c>
      <c r="T44" s="269"/>
      <c r="U44" s="270">
        <f>IF(ISBLANK($G44),0,VLOOKUP($G44,'Table of Hazards (AI only)'!$B$6:$P$129,12,))</f>
        <v>0</v>
      </c>
      <c r="V44" s="271">
        <f t="shared" si="0"/>
        <v>26.400000000000002</v>
      </c>
      <c r="W44" s="271"/>
      <c r="X44" s="272">
        <f t="shared" si="1"/>
        <v>16.5</v>
      </c>
      <c r="Y44" s="274">
        <f t="shared" si="2"/>
        <v>12.466666666666669</v>
      </c>
      <c r="Z44" s="406"/>
      <c r="AA44" s="439">
        <f t="shared" si="4"/>
        <v>0.16706117819455066</v>
      </c>
      <c r="AB44" s="440"/>
      <c r="AC44" s="243" t="s">
        <v>843</v>
      </c>
    </row>
    <row r="45" spans="2:29" hidden="1" x14ac:dyDescent="0.3">
      <c r="B45" s="262" t="s">
        <v>791</v>
      </c>
      <c r="C45" s="263" t="s">
        <v>842</v>
      </c>
      <c r="D45" s="264" t="s">
        <v>844</v>
      </c>
      <c r="E45" s="265" t="s">
        <v>263</v>
      </c>
      <c r="F45" s="266">
        <v>0.375</v>
      </c>
      <c r="G45" s="265" t="s">
        <v>264</v>
      </c>
      <c r="H45" s="267">
        <v>0.25</v>
      </c>
      <c r="I45" s="267">
        <v>0.8</v>
      </c>
      <c r="J45" s="268">
        <f>IF(ISBLANK($E45),0,VLOOKUP($E45,'Table of Hazards (AI only)'!$B$6:$P$129,8,))</f>
        <v>25</v>
      </c>
      <c r="K45" s="268"/>
      <c r="L45" s="268">
        <f>IF(ISBLANK($E45),0,VLOOKUP($E45,'Table of Hazards (AI only)'!$B$6:$P$129,9,))</f>
        <v>13</v>
      </c>
      <c r="M45" s="269">
        <f>IF(ISBLANK($E45),0,VLOOKUP($E45,'Table of Hazards (AI only)'!$B$6:$P$129,11,))</f>
        <v>18</v>
      </c>
      <c r="N45" s="269"/>
      <c r="O45" s="270">
        <f>IF(ISBLANK($E45),0,VLOOKUP($E45,'Table of Hazards (AI only)'!$B$6:$P$129,12,))</f>
        <v>0.30374759671736479</v>
      </c>
      <c r="P45" s="268">
        <f>IF(ISBLANK($G45),0,VLOOKUP($G45,'Table of Hazards (AI only)'!$B$6:$P$129,8,))</f>
        <v>22</v>
      </c>
      <c r="Q45" s="268"/>
      <c r="R45" s="268">
        <f>IF(ISBLANK($G45),0,VLOOKUP($G45,'Table of Hazards (AI only)'!$B$6:$P$129,9,))</f>
        <v>4</v>
      </c>
      <c r="S45" s="269">
        <f>IF(ISBLANK($G45),0,VLOOKUP($G45,'Table of Hazards (AI only)'!$B$6:$P$129,11,))</f>
        <v>12</v>
      </c>
      <c r="T45" s="269"/>
      <c r="U45" s="270">
        <f>IF(ISBLANK($G45),0,VLOOKUP($G45,'Table of Hazards (AI only)'!$B$6:$P$129,12,))</f>
        <v>0.30374759671736479</v>
      </c>
      <c r="V45" s="271">
        <f t="shared" si="0"/>
        <v>11.9</v>
      </c>
      <c r="W45" s="271"/>
      <c r="X45" s="272">
        <f t="shared" si="1"/>
        <v>4.7</v>
      </c>
      <c r="Y45" s="274">
        <f t="shared" si="2"/>
        <v>7.8000000000000007</v>
      </c>
      <c r="Z45" s="406"/>
      <c r="AA45" s="439">
        <f t="shared" si="4"/>
        <v>0.15187379835868239</v>
      </c>
      <c r="AB45" s="440"/>
      <c r="AC45" s="243" t="s">
        <v>845</v>
      </c>
    </row>
    <row r="46" spans="2:29" hidden="1" x14ac:dyDescent="0.3">
      <c r="B46" s="262" t="s">
        <v>791</v>
      </c>
      <c r="C46" s="263" t="s">
        <v>842</v>
      </c>
      <c r="D46" s="264" t="s">
        <v>303</v>
      </c>
      <c r="E46" s="265" t="s">
        <v>303</v>
      </c>
      <c r="F46" s="266">
        <v>0.5</v>
      </c>
      <c r="G46" s="265"/>
      <c r="H46" s="267"/>
      <c r="I46" s="267">
        <v>1.25</v>
      </c>
      <c r="J46" s="268">
        <f>IF(ISBLANK($E46),0,VLOOKUP($E46,'Table of Hazards (AI only)'!$B$6:$P$129,8,))</f>
        <v>18.5</v>
      </c>
      <c r="K46" s="268"/>
      <c r="L46" s="268">
        <f>IF(ISBLANK($E46),0,VLOOKUP($E46,'Table of Hazards (AI only)'!$B$6:$P$129,9,))</f>
        <v>3.5</v>
      </c>
      <c r="M46" s="269">
        <f>IF(ISBLANK($E46),0,VLOOKUP($E46,'Table of Hazards (AI only)'!$B$6:$P$129,11,))</f>
        <v>12.833333333333334</v>
      </c>
      <c r="N46" s="269"/>
      <c r="O46" s="270">
        <f>IF(ISBLANK($E46),0,VLOOKUP($E46,'Table of Hazards (AI only)'!$B$6:$P$129,12,))</f>
        <v>0.30374759671736479</v>
      </c>
      <c r="P46" s="268">
        <f>IF(ISBLANK($G46),0,VLOOKUP($G46,'Table of Hazards (AI only)'!$B$6:$P$129,8,))</f>
        <v>0</v>
      </c>
      <c r="Q46" s="268"/>
      <c r="R46" s="268">
        <f>IF(ISBLANK($G46),0,VLOOKUP($G46,'Table of Hazards (AI only)'!$B$6:$P$129,9,))</f>
        <v>0</v>
      </c>
      <c r="S46" s="269">
        <f>IF(ISBLANK($G46),0,VLOOKUP($G46,'Table of Hazards (AI only)'!$B$6:$P$129,11,))</f>
        <v>0</v>
      </c>
      <c r="T46" s="269"/>
      <c r="U46" s="270">
        <f>IF(ISBLANK($G46),0,VLOOKUP($G46,'Table of Hazards (AI only)'!$B$6:$P$129,12,))</f>
        <v>0</v>
      </c>
      <c r="V46" s="271">
        <f t="shared" si="0"/>
        <v>11.5625</v>
      </c>
      <c r="W46" s="271"/>
      <c r="X46" s="272">
        <f t="shared" si="1"/>
        <v>2.1875</v>
      </c>
      <c r="Y46" s="274">
        <f t="shared" si="2"/>
        <v>8.0208333333333339</v>
      </c>
      <c r="Z46" s="406"/>
      <c r="AA46" s="439">
        <f t="shared" si="4"/>
        <v>0.189842247948353</v>
      </c>
      <c r="AB46" s="440"/>
      <c r="AC46" s="243" t="s">
        <v>846</v>
      </c>
    </row>
    <row r="47" spans="2:29" hidden="1" x14ac:dyDescent="0.3">
      <c r="B47" s="262" t="s">
        <v>791</v>
      </c>
      <c r="C47" s="263" t="s">
        <v>842</v>
      </c>
      <c r="D47" s="264" t="s">
        <v>270</v>
      </c>
      <c r="E47" s="265" t="s">
        <v>270</v>
      </c>
      <c r="F47" s="266">
        <v>0.5</v>
      </c>
      <c r="G47" s="265"/>
      <c r="H47" s="267"/>
      <c r="I47" s="267">
        <v>1</v>
      </c>
      <c r="J47" s="268">
        <f>IF(ISBLANK($E47),0,VLOOKUP($E47,'Table of Hazards (AI only)'!$B$6:$P$129,8,))</f>
        <v>19</v>
      </c>
      <c r="K47" s="268"/>
      <c r="L47" s="268">
        <f>IF(ISBLANK($E47),0,VLOOKUP($E47,'Table of Hazards (AI only)'!$B$6:$P$129,9,))</f>
        <v>7</v>
      </c>
      <c r="M47" s="269">
        <f>IF(ISBLANK($E47),0,VLOOKUP($E47,'Table of Hazards (AI only)'!$B$6:$P$129,11,))</f>
        <v>13</v>
      </c>
      <c r="N47" s="269"/>
      <c r="O47" s="270">
        <f>IF(ISBLANK($E47),0,VLOOKUP($E47,'Table of Hazards (AI only)'!$B$6:$P$129,12,))</f>
        <v>0.30374759671736479</v>
      </c>
      <c r="P47" s="268">
        <f>IF(ISBLANK($G47),0,VLOOKUP($G47,'Table of Hazards (AI only)'!$B$6:$P$129,8,))</f>
        <v>0</v>
      </c>
      <c r="Q47" s="268"/>
      <c r="R47" s="268">
        <f>IF(ISBLANK($G47),0,VLOOKUP($G47,'Table of Hazards (AI only)'!$B$6:$P$129,9,))</f>
        <v>0</v>
      </c>
      <c r="S47" s="269">
        <f>IF(ISBLANK($G47),0,VLOOKUP($G47,'Table of Hazards (AI only)'!$B$6:$P$129,11,))</f>
        <v>0</v>
      </c>
      <c r="T47" s="269"/>
      <c r="U47" s="270">
        <f>IF(ISBLANK($G47),0,VLOOKUP($G47,'Table of Hazards (AI only)'!$B$6:$P$129,12,))</f>
        <v>0</v>
      </c>
      <c r="V47" s="271">
        <f t="shared" si="0"/>
        <v>9.5</v>
      </c>
      <c r="W47" s="271"/>
      <c r="X47" s="272">
        <f t="shared" si="1"/>
        <v>3.5</v>
      </c>
      <c r="Y47" s="274">
        <f t="shared" si="2"/>
        <v>6.5</v>
      </c>
      <c r="Z47" s="406"/>
      <c r="AA47" s="439">
        <f t="shared" si="4"/>
        <v>0.15187379835868239</v>
      </c>
      <c r="AB47" s="440"/>
      <c r="AC47" s="243" t="s">
        <v>847</v>
      </c>
    </row>
    <row r="48" spans="2:29" hidden="1" x14ac:dyDescent="0.3">
      <c r="B48" s="262" t="s">
        <v>791</v>
      </c>
      <c r="C48" s="263" t="s">
        <v>842</v>
      </c>
      <c r="D48" s="264" t="s">
        <v>340</v>
      </c>
      <c r="E48" s="265" t="s">
        <v>340</v>
      </c>
      <c r="F48" s="266">
        <v>0.5</v>
      </c>
      <c r="G48" s="265"/>
      <c r="H48" s="267"/>
      <c r="I48" s="267">
        <v>1.5</v>
      </c>
      <c r="J48" s="268">
        <f>IF(ISBLANK($E48),0,VLOOKUP($E48,'Table of Hazards (AI only)'!$B$6:$P$129,8,))</f>
        <v>22</v>
      </c>
      <c r="K48" s="268"/>
      <c r="L48" s="268">
        <f>IF(ISBLANK($E48),0,VLOOKUP($E48,'Table of Hazards (AI only)'!$B$6:$P$129,9,))</f>
        <v>4</v>
      </c>
      <c r="M48" s="269">
        <f>IF(ISBLANK($E48),0,VLOOKUP($E48,'Table of Hazards (AI only)'!$B$6:$P$129,11,))</f>
        <v>14.666666666666666</v>
      </c>
      <c r="N48" s="269"/>
      <c r="O48" s="270">
        <f>IF(ISBLANK($E48),0,VLOOKUP($E48,'Table of Hazards (AI only)'!$B$6:$P$129,12,))</f>
        <v>0.30374759671736479</v>
      </c>
      <c r="P48" s="268">
        <f>IF(ISBLANK($G48),0,VLOOKUP($G48,'Table of Hazards (AI only)'!$B$6:$P$129,8,))</f>
        <v>0</v>
      </c>
      <c r="Q48" s="268"/>
      <c r="R48" s="268">
        <f>IF(ISBLANK($G48),0,VLOOKUP($G48,'Table of Hazards (AI only)'!$B$6:$P$129,9,))</f>
        <v>0</v>
      </c>
      <c r="S48" s="269">
        <f>IF(ISBLANK($G48),0,VLOOKUP($G48,'Table of Hazards (AI only)'!$B$6:$P$129,11,))</f>
        <v>0</v>
      </c>
      <c r="T48" s="269"/>
      <c r="U48" s="270">
        <f>IF(ISBLANK($G48),0,VLOOKUP($G48,'Table of Hazards (AI only)'!$B$6:$P$129,12,))</f>
        <v>0</v>
      </c>
      <c r="V48" s="271">
        <f t="shared" si="0"/>
        <v>16.5</v>
      </c>
      <c r="W48" s="271"/>
      <c r="X48" s="272">
        <f t="shared" si="1"/>
        <v>3</v>
      </c>
      <c r="Y48" s="274">
        <f t="shared" si="2"/>
        <v>11</v>
      </c>
      <c r="Z48" s="406"/>
      <c r="AA48" s="439">
        <f t="shared" si="4"/>
        <v>0.22781069753802358</v>
      </c>
      <c r="AB48" s="440"/>
      <c r="AC48" s="243" t="s">
        <v>820</v>
      </c>
    </row>
    <row r="49" spans="2:29" hidden="1" x14ac:dyDescent="0.3">
      <c r="B49" s="262" t="s">
        <v>791</v>
      </c>
      <c r="C49" s="263" t="s">
        <v>842</v>
      </c>
      <c r="D49" s="264" t="s">
        <v>848</v>
      </c>
      <c r="E49" s="265" t="s">
        <v>264</v>
      </c>
      <c r="F49" s="266">
        <v>0.25</v>
      </c>
      <c r="G49" s="265" t="s">
        <v>263</v>
      </c>
      <c r="H49" s="267">
        <v>0.375</v>
      </c>
      <c r="I49" s="267">
        <v>0.8</v>
      </c>
      <c r="J49" s="268">
        <f>IF(ISBLANK($E49),0,VLOOKUP($E49,'Table of Hazards (AI only)'!$B$6:$P$129,8,))</f>
        <v>22</v>
      </c>
      <c r="K49" s="268"/>
      <c r="L49" s="268">
        <f>IF(ISBLANK($E49),0,VLOOKUP($E49,'Table of Hazards (AI only)'!$B$6:$P$129,9,))</f>
        <v>4</v>
      </c>
      <c r="M49" s="269">
        <f>IF(ISBLANK($E49),0,VLOOKUP($E49,'Table of Hazards (AI only)'!$B$6:$P$129,11,))</f>
        <v>12</v>
      </c>
      <c r="N49" s="269"/>
      <c r="O49" s="270">
        <f>IF(ISBLANK($E49),0,VLOOKUP($E49,'Table of Hazards (AI only)'!$B$6:$P$129,12,))</f>
        <v>0.30374759671736479</v>
      </c>
      <c r="P49" s="268">
        <f>IF(ISBLANK($G49),0,VLOOKUP($G49,'Table of Hazards (AI only)'!$B$6:$P$129,8,))</f>
        <v>25</v>
      </c>
      <c r="Q49" s="268"/>
      <c r="R49" s="268">
        <f>IF(ISBLANK($G49),0,VLOOKUP($G49,'Table of Hazards (AI only)'!$B$6:$P$129,9,))</f>
        <v>13</v>
      </c>
      <c r="S49" s="269">
        <f>IF(ISBLANK($G49),0,VLOOKUP($G49,'Table of Hazards (AI only)'!$B$6:$P$129,11,))</f>
        <v>18</v>
      </c>
      <c r="T49" s="269"/>
      <c r="U49" s="270">
        <f>IF(ISBLANK($G49),0,VLOOKUP($G49,'Table of Hazards (AI only)'!$B$6:$P$129,12,))</f>
        <v>0.30374759671736479</v>
      </c>
      <c r="V49" s="271">
        <f t="shared" si="0"/>
        <v>11.9</v>
      </c>
      <c r="W49" s="271"/>
      <c r="X49" s="272">
        <f t="shared" si="1"/>
        <v>4.7</v>
      </c>
      <c r="Y49" s="274">
        <f t="shared" si="2"/>
        <v>7.8000000000000007</v>
      </c>
      <c r="Z49" s="406"/>
      <c r="AA49" s="439">
        <f t="shared" si="4"/>
        <v>0.15187379835868239</v>
      </c>
      <c r="AB49" s="440"/>
      <c r="AC49" s="243" t="s">
        <v>845</v>
      </c>
    </row>
    <row r="50" spans="2:29" hidden="1" x14ac:dyDescent="0.3">
      <c r="B50" s="262" t="s">
        <v>791</v>
      </c>
      <c r="C50" s="263" t="s">
        <v>842</v>
      </c>
      <c r="D50" s="264" t="s">
        <v>268</v>
      </c>
      <c r="E50" s="265" t="s">
        <v>268</v>
      </c>
      <c r="F50" s="266">
        <v>0.4</v>
      </c>
      <c r="G50" s="265"/>
      <c r="H50" s="267"/>
      <c r="I50" s="267">
        <v>2.5</v>
      </c>
      <c r="J50" s="268">
        <f>IF(ISBLANK($E50),0,VLOOKUP($E50,'Table of Hazards (AI only)'!$B$6:$P$129,8,))</f>
        <v>19</v>
      </c>
      <c r="K50" s="268"/>
      <c r="L50" s="268">
        <f>IF(ISBLANK($E50),0,VLOOKUP($E50,'Table of Hazards (AI only)'!$B$6:$P$129,9,))</f>
        <v>7</v>
      </c>
      <c r="M50" s="269">
        <f>IF(ISBLANK($E50),0,VLOOKUP($E50,'Table of Hazards (AI only)'!$B$6:$P$129,11,))</f>
        <v>14</v>
      </c>
      <c r="N50" s="269"/>
      <c r="O50" s="270">
        <f>IF(ISBLANK($E50),0,VLOOKUP($E50,'Table of Hazards (AI only)'!$B$6:$P$129,12,))</f>
        <v>0.30374759671736479</v>
      </c>
      <c r="P50" s="268">
        <f>IF(ISBLANK($G50),0,VLOOKUP($G50,'Table of Hazards (AI only)'!$B$6:$P$129,8,))</f>
        <v>0</v>
      </c>
      <c r="Q50" s="268"/>
      <c r="R50" s="268">
        <f>IF(ISBLANK($G50),0,VLOOKUP($G50,'Table of Hazards (AI only)'!$B$6:$P$129,9,))</f>
        <v>0</v>
      </c>
      <c r="S50" s="269">
        <f>IF(ISBLANK($G50),0,VLOOKUP($G50,'Table of Hazards (AI only)'!$B$6:$P$129,11,))</f>
        <v>0</v>
      </c>
      <c r="T50" s="269"/>
      <c r="U50" s="270">
        <f>IF(ISBLANK($G50),0,VLOOKUP($G50,'Table of Hazards (AI only)'!$B$6:$P$129,12,))</f>
        <v>0</v>
      </c>
      <c r="V50" s="271">
        <f t="shared" si="0"/>
        <v>19</v>
      </c>
      <c r="W50" s="271"/>
      <c r="X50" s="272">
        <f t="shared" si="1"/>
        <v>7.0000000000000009</v>
      </c>
      <c r="Y50" s="274">
        <f t="shared" si="2"/>
        <v>14.000000000000002</v>
      </c>
      <c r="Z50" s="406"/>
      <c r="AA50" s="439">
        <f t="shared" si="4"/>
        <v>0.30374759671736479</v>
      </c>
      <c r="AB50" s="440"/>
      <c r="AC50" s="243" t="s">
        <v>849</v>
      </c>
    </row>
    <row r="51" spans="2:29" hidden="1" x14ac:dyDescent="0.3">
      <c r="B51" s="262" t="s">
        <v>791</v>
      </c>
      <c r="C51" s="263" t="s">
        <v>842</v>
      </c>
      <c r="D51" s="264" t="s">
        <v>281</v>
      </c>
      <c r="E51" s="265" t="s">
        <v>281</v>
      </c>
      <c r="F51" s="266">
        <v>0.85</v>
      </c>
      <c r="G51" s="265"/>
      <c r="H51" s="267"/>
      <c r="I51" s="267">
        <v>5</v>
      </c>
      <c r="J51" s="268">
        <f>IF(ISBLANK($E51),0,VLOOKUP($E51,'Table of Hazards (AI only)'!$B$6:$P$129,8,))</f>
        <v>8</v>
      </c>
      <c r="K51" s="268"/>
      <c r="L51" s="268">
        <f>IF(ISBLANK($E51),0,VLOOKUP($E51,'Table of Hazards (AI only)'!$B$6:$P$129,9,))</f>
        <v>2</v>
      </c>
      <c r="M51" s="269">
        <f>IF(ISBLANK($E51),0,VLOOKUP($E51,'Table of Hazards (AI only)'!$B$6:$P$129,11,))</f>
        <v>8.6666666666666661</v>
      </c>
      <c r="N51" s="269"/>
      <c r="O51" s="270">
        <f>IF(ISBLANK($E51),0,VLOOKUP($E51,'Table of Hazards (AI only)'!$B$6:$P$129,12,))</f>
        <v>0.30374759671736479</v>
      </c>
      <c r="P51" s="268">
        <f>IF(ISBLANK($G51),0,VLOOKUP($G51,'Table of Hazards (AI only)'!$B$6:$P$129,8,))</f>
        <v>0</v>
      </c>
      <c r="Q51" s="268"/>
      <c r="R51" s="268">
        <f>IF(ISBLANK($G51),0,VLOOKUP($G51,'Table of Hazards (AI only)'!$B$6:$P$129,9,))</f>
        <v>0</v>
      </c>
      <c r="S51" s="269">
        <f>IF(ISBLANK($G51),0,VLOOKUP($G51,'Table of Hazards (AI only)'!$B$6:$P$129,11,))</f>
        <v>0</v>
      </c>
      <c r="T51" s="269"/>
      <c r="U51" s="270">
        <f>IF(ISBLANK($G51),0,VLOOKUP($G51,'Table of Hazards (AI only)'!$B$6:$P$129,12,))</f>
        <v>0</v>
      </c>
      <c r="V51" s="271">
        <f t="shared" si="0"/>
        <v>34</v>
      </c>
      <c r="W51" s="271"/>
      <c r="X51" s="272">
        <f t="shared" si="1"/>
        <v>8.5</v>
      </c>
      <c r="Y51" s="274">
        <f t="shared" si="2"/>
        <v>36.833333333333329</v>
      </c>
      <c r="Z51" s="406"/>
      <c r="AA51" s="439">
        <f t="shared" si="4"/>
        <v>1.2909272860488001</v>
      </c>
      <c r="AB51" s="440"/>
      <c r="AC51" s="243" t="s">
        <v>850</v>
      </c>
    </row>
    <row r="52" spans="2:29" hidden="1" x14ac:dyDescent="0.3">
      <c r="B52" s="262" t="s">
        <v>791</v>
      </c>
      <c r="C52" s="263" t="s">
        <v>851</v>
      </c>
      <c r="D52" s="264" t="s">
        <v>252</v>
      </c>
      <c r="E52" s="265" t="s">
        <v>252</v>
      </c>
      <c r="F52" s="266">
        <v>0.25</v>
      </c>
      <c r="G52" s="265"/>
      <c r="H52" s="267"/>
      <c r="I52" s="267">
        <v>1</v>
      </c>
      <c r="J52" s="268">
        <f>IF(ISBLANK($E52),0,VLOOKUP($E52,'Table of Hazards (AI only)'!$B$6:$P$129,8,))</f>
        <v>40.5</v>
      </c>
      <c r="K52" s="268"/>
      <c r="L52" s="268">
        <f>IF(ISBLANK($E52),0,VLOOKUP($E52,'Table of Hazards (AI only)'!$B$6:$P$129,9,))</f>
        <v>25.5</v>
      </c>
      <c r="M52" s="269">
        <f>IF(ISBLANK($E52),0,VLOOKUP($E52,'Table of Hazards (AI only)'!$B$6:$P$129,11,))</f>
        <v>22.166666666666668</v>
      </c>
      <c r="N52" s="269"/>
      <c r="O52" s="270">
        <f>IF(ISBLANK($E52),0,VLOOKUP($E52,'Table of Hazards (AI only)'!$B$6:$P$129,12,))</f>
        <v>0.30374759671736479</v>
      </c>
      <c r="P52" s="268">
        <f>IF(ISBLANK($G52),0,VLOOKUP($G52,'Table of Hazards (AI only)'!$B$6:$P$129,8,))</f>
        <v>0</v>
      </c>
      <c r="Q52" s="268"/>
      <c r="R52" s="268">
        <f>IF(ISBLANK($G52),0,VLOOKUP($G52,'Table of Hazards (AI only)'!$B$6:$P$129,9,))</f>
        <v>0</v>
      </c>
      <c r="S52" s="269">
        <f>IF(ISBLANK($G52),0,VLOOKUP($G52,'Table of Hazards (AI only)'!$B$6:$P$129,11,))</f>
        <v>0</v>
      </c>
      <c r="T52" s="269"/>
      <c r="U52" s="270">
        <f>IF(ISBLANK($G52),0,VLOOKUP($G52,'Table of Hazards (AI only)'!$B$6:$P$129,12,))</f>
        <v>0</v>
      </c>
      <c r="V52" s="271">
        <f t="shared" si="0"/>
        <v>10.125</v>
      </c>
      <c r="W52" s="271"/>
      <c r="X52" s="272">
        <f t="shared" si="1"/>
        <v>6.375</v>
      </c>
      <c r="Y52" s="274">
        <f t="shared" si="2"/>
        <v>5.541666666666667</v>
      </c>
      <c r="Z52" s="406"/>
      <c r="AA52" s="439">
        <f t="shared" si="4"/>
        <v>7.5936899179341197E-2</v>
      </c>
      <c r="AB52" s="440"/>
      <c r="AC52" s="243" t="s">
        <v>852</v>
      </c>
    </row>
    <row r="53" spans="2:29" hidden="1" x14ac:dyDescent="0.3">
      <c r="B53" s="262" t="s">
        <v>791</v>
      </c>
      <c r="C53" s="263" t="s">
        <v>851</v>
      </c>
      <c r="D53" s="264" t="s">
        <v>262</v>
      </c>
      <c r="E53" s="265" t="s">
        <v>262</v>
      </c>
      <c r="F53" s="266">
        <v>0.5</v>
      </c>
      <c r="G53" s="265"/>
      <c r="H53" s="267"/>
      <c r="I53" s="267">
        <v>1.1000000000000001</v>
      </c>
      <c r="J53" s="268">
        <f>IF(ISBLANK($E53),0,VLOOKUP($E53,'Table of Hazards (AI only)'!$B$6:$P$129,8,))</f>
        <v>48</v>
      </c>
      <c r="K53" s="268"/>
      <c r="L53" s="268">
        <f>IF(ISBLANK($E53),0,VLOOKUP($E53,'Table of Hazards (AI only)'!$B$6:$P$129,9,))</f>
        <v>30</v>
      </c>
      <c r="M53" s="269">
        <f>IF(ISBLANK($E53),0,VLOOKUP($E53,'Table of Hazards (AI only)'!$B$6:$P$129,11,))</f>
        <v>22.666666666666668</v>
      </c>
      <c r="N53" s="269"/>
      <c r="O53" s="270">
        <f>IF(ISBLANK($E53),0,VLOOKUP($E53,'Table of Hazards (AI only)'!$B$6:$P$129,12,))</f>
        <v>0.30374759671736479</v>
      </c>
      <c r="P53" s="268">
        <f>IF(ISBLANK($G53),0,VLOOKUP($G53,'Table of Hazards (AI only)'!$B$6:$P$129,8,))</f>
        <v>0</v>
      </c>
      <c r="Q53" s="268"/>
      <c r="R53" s="268">
        <f>IF(ISBLANK($G53),0,VLOOKUP($G53,'Table of Hazards (AI only)'!$B$6:$P$129,9,))</f>
        <v>0</v>
      </c>
      <c r="S53" s="269">
        <f>IF(ISBLANK($G53),0,VLOOKUP($G53,'Table of Hazards (AI only)'!$B$6:$P$129,11,))</f>
        <v>0</v>
      </c>
      <c r="T53" s="269"/>
      <c r="U53" s="270">
        <f>IF(ISBLANK($G53),0,VLOOKUP($G53,'Table of Hazards (AI only)'!$B$6:$P$129,12,))</f>
        <v>0</v>
      </c>
      <c r="V53" s="271">
        <f t="shared" si="0"/>
        <v>26.400000000000002</v>
      </c>
      <c r="W53" s="271"/>
      <c r="X53" s="272">
        <f t="shared" si="1"/>
        <v>16.5</v>
      </c>
      <c r="Y53" s="274">
        <f t="shared" si="2"/>
        <v>12.466666666666669</v>
      </c>
      <c r="Z53" s="406"/>
      <c r="AA53" s="439">
        <f t="shared" si="4"/>
        <v>0.16706117819455066</v>
      </c>
      <c r="AB53" s="440"/>
      <c r="AC53" s="243" t="s">
        <v>843</v>
      </c>
    </row>
    <row r="54" spans="2:29" hidden="1" x14ac:dyDescent="0.3">
      <c r="B54" s="262" t="s">
        <v>791</v>
      </c>
      <c r="C54" s="263" t="s">
        <v>851</v>
      </c>
      <c r="D54" s="264" t="s">
        <v>276</v>
      </c>
      <c r="E54" s="265" t="s">
        <v>276</v>
      </c>
      <c r="F54" s="266">
        <v>0.25</v>
      </c>
      <c r="G54" s="265"/>
      <c r="H54" s="267"/>
      <c r="I54" s="267">
        <v>1.1499999999999999</v>
      </c>
      <c r="J54" s="268">
        <f>IF(ISBLANK($E54),0,VLOOKUP($E54,'Table of Hazards (AI only)'!$B$6:$P$129,8,))</f>
        <v>31</v>
      </c>
      <c r="K54" s="268"/>
      <c r="L54" s="268">
        <f>IF(ISBLANK($E54),0,VLOOKUP($E54,'Table of Hazards (AI only)'!$B$6:$P$129,9,))</f>
        <v>16</v>
      </c>
      <c r="M54" s="269">
        <f>IF(ISBLANK($E54),0,VLOOKUP($E54,'Table of Hazards (AI only)'!$B$6:$P$129,11,))</f>
        <v>18</v>
      </c>
      <c r="N54" s="269"/>
      <c r="O54" s="270">
        <f>IF(ISBLANK($E54),0,VLOOKUP($E54,'Table of Hazards (AI only)'!$B$6:$P$129,12,))</f>
        <v>0.30374759671736479</v>
      </c>
      <c r="P54" s="268">
        <f>IF(ISBLANK($G54),0,VLOOKUP($G54,'Table of Hazards (AI only)'!$B$6:$P$129,8,))</f>
        <v>0</v>
      </c>
      <c r="Q54" s="268"/>
      <c r="R54" s="268">
        <f>IF(ISBLANK($G54),0,VLOOKUP($G54,'Table of Hazards (AI only)'!$B$6:$P$129,9,))</f>
        <v>0</v>
      </c>
      <c r="S54" s="269">
        <f>IF(ISBLANK($G54),0,VLOOKUP($G54,'Table of Hazards (AI only)'!$B$6:$P$129,11,))</f>
        <v>0</v>
      </c>
      <c r="T54" s="269"/>
      <c r="U54" s="270">
        <f>IF(ISBLANK($G54),0,VLOOKUP($G54,'Table of Hazards (AI only)'!$B$6:$P$129,12,))</f>
        <v>0</v>
      </c>
      <c r="V54" s="271">
        <f t="shared" si="0"/>
        <v>8.9124999999999996</v>
      </c>
      <c r="W54" s="271"/>
      <c r="X54" s="272">
        <f t="shared" si="1"/>
        <v>4.5999999999999996</v>
      </c>
      <c r="Y54" s="274">
        <f t="shared" si="2"/>
        <v>5.1749999999999998</v>
      </c>
      <c r="Z54" s="406"/>
      <c r="AA54" s="439">
        <f t="shared" si="4"/>
        <v>8.7327434056242367E-2</v>
      </c>
      <c r="AB54" s="440"/>
      <c r="AC54" s="243" t="s">
        <v>853</v>
      </c>
    </row>
    <row r="55" spans="2:29" hidden="1" x14ac:dyDescent="0.3">
      <c r="B55" s="262" t="s">
        <v>791</v>
      </c>
      <c r="C55" s="263" t="s">
        <v>851</v>
      </c>
      <c r="D55" s="264" t="s">
        <v>305</v>
      </c>
      <c r="E55" s="265" t="s">
        <v>305</v>
      </c>
      <c r="F55" s="266">
        <v>0.04</v>
      </c>
      <c r="G55" s="265"/>
      <c r="H55" s="267"/>
      <c r="I55" s="267">
        <v>0.27500000000000002</v>
      </c>
      <c r="J55" s="268">
        <f>IF(ISBLANK($E55),0,VLOOKUP($E55,'Table of Hazards (AI only)'!$B$6:$P$129,8,))</f>
        <v>32</v>
      </c>
      <c r="K55" s="268"/>
      <c r="L55" s="268">
        <f>IF(ISBLANK($E55),0,VLOOKUP($E55,'Table of Hazards (AI only)'!$B$6:$P$129,9,))</f>
        <v>14</v>
      </c>
      <c r="M55" s="269">
        <f>IF(ISBLANK($E55),0,VLOOKUP($E55,'Table of Hazards (AI only)'!$B$6:$P$129,11,))</f>
        <v>31.333333333333332</v>
      </c>
      <c r="N55" s="269"/>
      <c r="O55" s="270">
        <f>IF(ISBLANK($E55),0,VLOOKUP($E55,'Table of Hazards (AI only)'!$B$6:$P$129,12,))</f>
        <v>0.30374759671736479</v>
      </c>
      <c r="P55" s="268">
        <f>IF(ISBLANK($G55),0,VLOOKUP($G55,'Table of Hazards (AI only)'!$B$6:$P$129,8,))</f>
        <v>0</v>
      </c>
      <c r="Q55" s="268"/>
      <c r="R55" s="268">
        <f>IF(ISBLANK($G55),0,VLOOKUP($G55,'Table of Hazards (AI only)'!$B$6:$P$129,9,))</f>
        <v>0</v>
      </c>
      <c r="S55" s="269">
        <f>IF(ISBLANK($G55),0,VLOOKUP($G55,'Table of Hazards (AI only)'!$B$6:$P$129,11,))</f>
        <v>0</v>
      </c>
      <c r="T55" s="269"/>
      <c r="U55" s="270">
        <f>IF(ISBLANK($G55),0,VLOOKUP($G55,'Table of Hazards (AI only)'!$B$6:$P$129,12,))</f>
        <v>0</v>
      </c>
      <c r="V55" s="271">
        <f t="shared" si="0"/>
        <v>0.35200000000000004</v>
      </c>
      <c r="W55" s="271"/>
      <c r="X55" s="272">
        <f t="shared" si="1"/>
        <v>0.15400000000000003</v>
      </c>
      <c r="Y55" s="274">
        <f t="shared" si="2"/>
        <v>0.34466666666666673</v>
      </c>
      <c r="Z55" s="406"/>
      <c r="AA55" s="439">
        <f t="shared" si="4"/>
        <v>3.3412235638910132E-3</v>
      </c>
      <c r="AB55" s="440"/>
      <c r="AC55" s="243" t="s">
        <v>854</v>
      </c>
    </row>
    <row r="56" spans="2:29" hidden="1" x14ac:dyDescent="0.3">
      <c r="B56" s="262" t="s">
        <v>791</v>
      </c>
      <c r="C56" s="263" t="s">
        <v>851</v>
      </c>
      <c r="D56" s="264" t="s">
        <v>277</v>
      </c>
      <c r="E56" s="265" t="s">
        <v>277</v>
      </c>
      <c r="F56" s="266">
        <v>5.1299999999999998E-2</v>
      </c>
      <c r="G56" s="265"/>
      <c r="H56" s="267"/>
      <c r="I56" s="267">
        <v>0.5</v>
      </c>
      <c r="J56" s="268">
        <f>IF(ISBLANK($E56),0,VLOOKUP($E56,'Table of Hazards (AI only)'!$B$6:$P$129,8,))</f>
        <v>17</v>
      </c>
      <c r="K56" s="268"/>
      <c r="L56" s="268">
        <f>IF(ISBLANK($E56),0,VLOOKUP($E56,'Table of Hazards (AI only)'!$B$6:$P$129,9,))</f>
        <v>5</v>
      </c>
      <c r="M56" s="269">
        <f>IF(ISBLANK($E56),0,VLOOKUP($E56,'Table of Hazards (AI only)'!$B$6:$P$129,11,))</f>
        <v>10.333333333333334</v>
      </c>
      <c r="N56" s="269"/>
      <c r="O56" s="270">
        <f>IF(ISBLANK($E56),0,VLOOKUP($E56,'Table of Hazards (AI only)'!$B$6:$P$129,12,))</f>
        <v>0.30374759671736479</v>
      </c>
      <c r="P56" s="268">
        <f>IF(ISBLANK($G56),0,VLOOKUP($G56,'Table of Hazards (AI only)'!$B$6:$P$129,8,))</f>
        <v>0</v>
      </c>
      <c r="Q56" s="268"/>
      <c r="R56" s="268">
        <f>IF(ISBLANK($G56),0,VLOOKUP($G56,'Table of Hazards (AI only)'!$B$6:$P$129,9,))</f>
        <v>0</v>
      </c>
      <c r="S56" s="269">
        <f>IF(ISBLANK($G56),0,VLOOKUP($G56,'Table of Hazards (AI only)'!$B$6:$P$129,11,))</f>
        <v>0</v>
      </c>
      <c r="T56" s="269"/>
      <c r="U56" s="270">
        <f>IF(ISBLANK($G56),0,VLOOKUP($G56,'Table of Hazards (AI only)'!$B$6:$P$129,12,))</f>
        <v>0</v>
      </c>
      <c r="V56" s="271">
        <f t="shared" si="0"/>
        <v>0.43604999999999999</v>
      </c>
      <c r="W56" s="271"/>
      <c r="X56" s="272">
        <f t="shared" si="1"/>
        <v>0.12825</v>
      </c>
      <c r="Y56" s="274">
        <f t="shared" si="2"/>
        <v>0.26505000000000001</v>
      </c>
      <c r="Z56" s="406"/>
      <c r="AA56" s="439">
        <f t="shared" si="4"/>
        <v>7.7911258558004065E-3</v>
      </c>
      <c r="AB56" s="440"/>
      <c r="AC56" s="243" t="s">
        <v>855</v>
      </c>
    </row>
    <row r="57" spans="2:29" hidden="1" x14ac:dyDescent="0.3">
      <c r="B57" s="262" t="s">
        <v>791</v>
      </c>
      <c r="C57" s="263" t="s">
        <v>851</v>
      </c>
      <c r="D57" s="264" t="s">
        <v>254</v>
      </c>
      <c r="E57" s="265" t="s">
        <v>254</v>
      </c>
      <c r="F57" s="266">
        <v>0.25</v>
      </c>
      <c r="G57" s="265"/>
      <c r="H57" s="267"/>
      <c r="I57" s="267">
        <v>0.2</v>
      </c>
      <c r="J57" s="268">
        <f>IF(ISBLANK($E57),0,VLOOKUP($E57,'Table of Hazards (AI only)'!$B$6:$P$129,8,))</f>
        <v>37</v>
      </c>
      <c r="K57" s="268"/>
      <c r="L57" s="268">
        <f>IF(ISBLANK($E57),0,VLOOKUP($E57,'Table of Hazards (AI only)'!$B$6:$P$129,9,))</f>
        <v>19</v>
      </c>
      <c r="M57" s="269">
        <f>IF(ISBLANK($E57),0,VLOOKUP($E57,'Table of Hazards (AI only)'!$B$6:$P$129,11,))</f>
        <v>18</v>
      </c>
      <c r="N57" s="269"/>
      <c r="O57" s="270">
        <f>IF(ISBLANK($E57),0,VLOOKUP($E57,'Table of Hazards (AI only)'!$B$6:$P$129,12,))</f>
        <v>0.30374759671736479</v>
      </c>
      <c r="P57" s="268">
        <f>IF(ISBLANK($G57),0,VLOOKUP($G57,'Table of Hazards (AI only)'!$B$6:$P$129,8,))</f>
        <v>0</v>
      </c>
      <c r="Q57" s="268"/>
      <c r="R57" s="268">
        <f>IF(ISBLANK($G57),0,VLOOKUP($G57,'Table of Hazards (AI only)'!$B$6:$P$129,9,))</f>
        <v>0</v>
      </c>
      <c r="S57" s="269">
        <f>IF(ISBLANK($G57),0,VLOOKUP($G57,'Table of Hazards (AI only)'!$B$6:$P$129,11,))</f>
        <v>0</v>
      </c>
      <c r="T57" s="269"/>
      <c r="U57" s="270">
        <f>IF(ISBLANK($G57),0,VLOOKUP($G57,'Table of Hazards (AI only)'!$B$6:$P$129,12,))</f>
        <v>0</v>
      </c>
      <c r="V57" s="271">
        <f t="shared" si="0"/>
        <v>1.85</v>
      </c>
      <c r="W57" s="271"/>
      <c r="X57" s="272">
        <f t="shared" si="1"/>
        <v>0.95000000000000007</v>
      </c>
      <c r="Y57" s="274">
        <f t="shared" si="2"/>
        <v>0.9</v>
      </c>
      <c r="Z57" s="406"/>
      <c r="AA57" s="439">
        <f t="shared" si="4"/>
        <v>1.518737983586824E-2</v>
      </c>
      <c r="AB57" s="440"/>
      <c r="AC57" s="243" t="s">
        <v>793</v>
      </c>
    </row>
    <row r="58" spans="2:29" hidden="1" x14ac:dyDescent="0.3">
      <c r="B58" s="262" t="s">
        <v>791</v>
      </c>
      <c r="C58" s="263" t="s">
        <v>851</v>
      </c>
      <c r="D58" s="264" t="s">
        <v>306</v>
      </c>
      <c r="E58" s="265" t="s">
        <v>306</v>
      </c>
      <c r="F58" s="266">
        <v>0.05</v>
      </c>
      <c r="G58" s="265"/>
      <c r="H58" s="267"/>
      <c r="I58" s="267">
        <v>0.6</v>
      </c>
      <c r="J58" s="268">
        <f>IF(ISBLANK($E58),0,VLOOKUP($E58,'Table of Hazards (AI only)'!$B$6:$P$129,8,))</f>
        <v>37</v>
      </c>
      <c r="K58" s="268"/>
      <c r="L58" s="268">
        <f>IF(ISBLANK($E58),0,VLOOKUP($E58,'Table of Hazards (AI only)'!$B$6:$P$129,9,))</f>
        <v>19</v>
      </c>
      <c r="M58" s="269">
        <f>IF(ISBLANK($E58),0,VLOOKUP($E58,'Table of Hazards (AI only)'!$B$6:$P$129,11,))</f>
        <v>20</v>
      </c>
      <c r="N58" s="269"/>
      <c r="O58" s="270">
        <f>IF(ISBLANK($E58),0,VLOOKUP($E58,'Table of Hazards (AI only)'!$B$6:$P$129,12,))</f>
        <v>0.30374759671736479</v>
      </c>
      <c r="P58" s="268">
        <f>IF(ISBLANK($G58),0,VLOOKUP($G58,'Table of Hazards (AI only)'!$B$6:$P$129,8,))</f>
        <v>0</v>
      </c>
      <c r="Q58" s="268"/>
      <c r="R58" s="268">
        <f>IF(ISBLANK($G58),0,VLOOKUP($G58,'Table of Hazards (AI only)'!$B$6:$P$129,9,))</f>
        <v>0</v>
      </c>
      <c r="S58" s="269">
        <f>IF(ISBLANK($G58),0,VLOOKUP($G58,'Table of Hazards (AI only)'!$B$6:$P$129,11,))</f>
        <v>0</v>
      </c>
      <c r="T58" s="269"/>
      <c r="U58" s="270">
        <f>IF(ISBLANK($G58),0,VLOOKUP($G58,'Table of Hazards (AI only)'!$B$6:$P$129,12,))</f>
        <v>0</v>
      </c>
      <c r="V58" s="271">
        <f t="shared" si="0"/>
        <v>1.1100000000000001</v>
      </c>
      <c r="W58" s="271"/>
      <c r="X58" s="272">
        <f t="shared" si="1"/>
        <v>0.57000000000000006</v>
      </c>
      <c r="Y58" s="274">
        <f t="shared" si="2"/>
        <v>0.6</v>
      </c>
      <c r="Z58" s="406"/>
      <c r="AA58" s="439">
        <f t="shared" si="4"/>
        <v>9.112427901520944E-3</v>
      </c>
      <c r="AB58" s="440"/>
      <c r="AC58" s="243" t="s">
        <v>856</v>
      </c>
    </row>
    <row r="59" spans="2:29" hidden="1" x14ac:dyDescent="0.3">
      <c r="B59" s="262" t="s">
        <v>791</v>
      </c>
      <c r="C59" s="263" t="s">
        <v>851</v>
      </c>
      <c r="D59" s="264" t="s">
        <v>171</v>
      </c>
      <c r="E59" s="265" t="s">
        <v>171</v>
      </c>
      <c r="F59" s="266">
        <v>0.35</v>
      </c>
      <c r="G59" s="265"/>
      <c r="H59" s="267"/>
      <c r="I59" s="267">
        <v>0.6</v>
      </c>
      <c r="J59" s="268">
        <f>IF(ISBLANK($E59),0,VLOOKUP($E59,'Table of Hazards (AI only)'!$B$6:$P$129,8,))</f>
        <v>11.5</v>
      </c>
      <c r="K59" s="268"/>
      <c r="L59" s="268">
        <f>IF(ISBLANK($E59),0,VLOOKUP($E59,'Table of Hazards (AI only)'!$B$6:$P$129,9,))</f>
        <v>2.5</v>
      </c>
      <c r="M59" s="269">
        <f>IF(ISBLANK($E59),0,VLOOKUP($E59,'Table of Hazards (AI only)'!$B$6:$P$129,11,))</f>
        <v>14.5</v>
      </c>
      <c r="N59" s="269"/>
      <c r="O59" s="270">
        <f>IF(ISBLANK($E59),0,VLOOKUP($E59,'Table of Hazards (AI only)'!$B$6:$P$129,12,))</f>
        <v>0.30374759671736479</v>
      </c>
      <c r="P59" s="268">
        <f>IF(ISBLANK($G59),0,VLOOKUP($G59,'Table of Hazards (AI only)'!$B$6:$P$129,8,))</f>
        <v>0</v>
      </c>
      <c r="Q59" s="268"/>
      <c r="R59" s="268">
        <f>IF(ISBLANK($G59),0,VLOOKUP($G59,'Table of Hazards (AI only)'!$B$6:$P$129,9,))</f>
        <v>0</v>
      </c>
      <c r="S59" s="269">
        <f>IF(ISBLANK($G59),0,VLOOKUP($G59,'Table of Hazards (AI only)'!$B$6:$P$129,11,))</f>
        <v>0</v>
      </c>
      <c r="T59" s="269"/>
      <c r="U59" s="270">
        <f>IF(ISBLANK($G59),0,VLOOKUP($G59,'Table of Hazards (AI only)'!$B$6:$P$129,12,))</f>
        <v>0</v>
      </c>
      <c r="V59" s="271">
        <f t="shared" si="0"/>
        <v>2.4149999999999996</v>
      </c>
      <c r="W59" s="271"/>
      <c r="X59" s="272">
        <f t="shared" si="1"/>
        <v>0.52500000000000002</v>
      </c>
      <c r="Y59" s="274">
        <f t="shared" si="2"/>
        <v>3.0449999999999995</v>
      </c>
      <c r="Z59" s="406"/>
      <c r="AA59" s="439">
        <f t="shared" si="4"/>
        <v>6.3786995310646605E-2</v>
      </c>
      <c r="AB59" s="440"/>
      <c r="AC59" s="243" t="s">
        <v>857</v>
      </c>
    </row>
    <row r="60" spans="2:29" hidden="1" x14ac:dyDescent="0.3">
      <c r="B60" s="262" t="s">
        <v>791</v>
      </c>
      <c r="C60" s="263" t="s">
        <v>851</v>
      </c>
      <c r="D60" s="264" t="s">
        <v>232</v>
      </c>
      <c r="E60" s="265" t="s">
        <v>232</v>
      </c>
      <c r="F60" s="266">
        <v>0.5</v>
      </c>
      <c r="G60" s="265"/>
      <c r="H60" s="267"/>
      <c r="I60" s="267">
        <v>2.25</v>
      </c>
      <c r="J60" s="268">
        <f>IF(ISBLANK($E60),0,VLOOKUP($E60,'Table of Hazards (AI only)'!$B$6:$P$129,8,))</f>
        <v>31</v>
      </c>
      <c r="K60" s="268"/>
      <c r="L60" s="268">
        <f>IF(ISBLANK($E60),0,VLOOKUP($E60,'Table of Hazards (AI only)'!$B$6:$P$129,9,))</f>
        <v>11</v>
      </c>
      <c r="M60" s="269">
        <f>IF(ISBLANK($E60),0,VLOOKUP($E60,'Table of Hazards (AI only)'!$B$6:$P$129,11,))</f>
        <v>46.333333333333336</v>
      </c>
      <c r="N60" s="269"/>
      <c r="O60" s="270">
        <f>IF(ISBLANK($E60),0,VLOOKUP($E60,'Table of Hazards (AI only)'!$B$6:$P$129,12,))</f>
        <v>0.30374759671736479</v>
      </c>
      <c r="P60" s="268">
        <f>IF(ISBLANK($G60),0,VLOOKUP($G60,'Table of Hazards (AI only)'!$B$6:$P$129,8,))</f>
        <v>0</v>
      </c>
      <c r="Q60" s="268"/>
      <c r="R60" s="268">
        <f>IF(ISBLANK($G60),0,VLOOKUP($G60,'Table of Hazards (AI only)'!$B$6:$P$129,9,))</f>
        <v>0</v>
      </c>
      <c r="S60" s="269">
        <f>IF(ISBLANK($G60),0,VLOOKUP($G60,'Table of Hazards (AI only)'!$B$6:$P$129,11,))</f>
        <v>0</v>
      </c>
      <c r="T60" s="269"/>
      <c r="U60" s="270">
        <f>IF(ISBLANK($G60),0,VLOOKUP($G60,'Table of Hazards (AI only)'!$B$6:$P$129,12,))</f>
        <v>0</v>
      </c>
      <c r="V60" s="271">
        <f t="shared" si="0"/>
        <v>34.875</v>
      </c>
      <c r="W60" s="271"/>
      <c r="X60" s="272">
        <f t="shared" si="1"/>
        <v>12.375</v>
      </c>
      <c r="Y60" s="274">
        <f t="shared" si="2"/>
        <v>52.125</v>
      </c>
      <c r="Z60" s="406"/>
      <c r="AA60" s="439">
        <f t="shared" si="4"/>
        <v>0.34171604630703539</v>
      </c>
      <c r="AB60" s="440"/>
      <c r="AC60" s="243" t="s">
        <v>858</v>
      </c>
    </row>
    <row r="61" spans="2:29" hidden="1" x14ac:dyDescent="0.3">
      <c r="B61" s="262" t="s">
        <v>791</v>
      </c>
      <c r="C61" s="263" t="s">
        <v>851</v>
      </c>
      <c r="D61" s="264" t="s">
        <v>278</v>
      </c>
      <c r="E61" s="265" t="s">
        <v>278</v>
      </c>
      <c r="F61" s="266">
        <v>4.4999999999999998E-2</v>
      </c>
      <c r="G61" s="265"/>
      <c r="H61" s="267"/>
      <c r="I61" s="267">
        <v>1.5</v>
      </c>
      <c r="J61" s="268">
        <f>IF(ISBLANK($E61),0,VLOOKUP($E61,'Table of Hazards (AI only)'!$B$6:$P$129,8,))</f>
        <v>29</v>
      </c>
      <c r="K61" s="268"/>
      <c r="L61" s="268">
        <f>IF(ISBLANK($E61),0,VLOOKUP($E61,'Table of Hazards (AI only)'!$B$6:$P$129,9,))</f>
        <v>17</v>
      </c>
      <c r="M61" s="269">
        <f>IF(ISBLANK($E61),0,VLOOKUP($E61,'Table of Hazards (AI only)'!$B$6:$P$129,11,))</f>
        <v>24.666666666666668</v>
      </c>
      <c r="N61" s="269"/>
      <c r="O61" s="270">
        <f>IF(ISBLANK($E61),0,VLOOKUP($E61,'Table of Hazards (AI only)'!$B$6:$P$129,12,))</f>
        <v>0.30374759671736479</v>
      </c>
      <c r="P61" s="268">
        <f>IF(ISBLANK($G61),0,VLOOKUP($G61,'Table of Hazards (AI only)'!$B$6:$P$129,8,))</f>
        <v>0</v>
      </c>
      <c r="Q61" s="268"/>
      <c r="R61" s="268">
        <f>IF(ISBLANK($G61),0,VLOOKUP($G61,'Table of Hazards (AI only)'!$B$6:$P$129,9,))</f>
        <v>0</v>
      </c>
      <c r="S61" s="269">
        <f>IF(ISBLANK($G61),0,VLOOKUP($G61,'Table of Hazards (AI only)'!$B$6:$P$129,11,))</f>
        <v>0</v>
      </c>
      <c r="T61" s="269"/>
      <c r="U61" s="270">
        <f>IF(ISBLANK($G61),0,VLOOKUP($G61,'Table of Hazards (AI only)'!$B$6:$P$129,12,))</f>
        <v>0</v>
      </c>
      <c r="V61" s="271">
        <f t="shared" si="0"/>
        <v>1.9575</v>
      </c>
      <c r="W61" s="271"/>
      <c r="X61" s="272">
        <f t="shared" si="1"/>
        <v>1.1475</v>
      </c>
      <c r="Y61" s="274">
        <f t="shared" si="2"/>
        <v>1.665</v>
      </c>
      <c r="Z61" s="406"/>
      <c r="AA61" s="439">
        <f t="shared" si="4"/>
        <v>2.0502962778422121E-2</v>
      </c>
      <c r="AB61" s="440"/>
      <c r="AC61" s="243" t="s">
        <v>795</v>
      </c>
    </row>
    <row r="62" spans="2:29" hidden="1" x14ac:dyDescent="0.3">
      <c r="B62" s="262" t="s">
        <v>791</v>
      </c>
      <c r="C62" s="263" t="s">
        <v>851</v>
      </c>
      <c r="D62" s="264" t="s">
        <v>279</v>
      </c>
      <c r="E62" s="265" t="s">
        <v>279</v>
      </c>
      <c r="F62" s="266">
        <v>0.1</v>
      </c>
      <c r="G62" s="265"/>
      <c r="H62" s="267"/>
      <c r="I62" s="267">
        <v>0.3</v>
      </c>
      <c r="J62" s="268">
        <f>IF(ISBLANK($E62),0,VLOOKUP($E62,'Table of Hazards (AI only)'!$B$6:$P$129,8,))</f>
        <v>43</v>
      </c>
      <c r="K62" s="268"/>
      <c r="L62" s="268">
        <f>IF(ISBLANK($E62),0,VLOOKUP($E62,'Table of Hazards (AI only)'!$B$6:$P$129,9,))</f>
        <v>22</v>
      </c>
      <c r="M62" s="269">
        <f>IF(ISBLANK($E62),0,VLOOKUP($E62,'Table of Hazards (AI only)'!$B$6:$P$129,11,))</f>
        <v>29.333333333333332</v>
      </c>
      <c r="N62" s="269"/>
      <c r="O62" s="270">
        <f>IF(ISBLANK($E62),0,VLOOKUP($E62,'Table of Hazards (AI only)'!$B$6:$P$129,12,))</f>
        <v>0.30374759671736479</v>
      </c>
      <c r="P62" s="268">
        <f>IF(ISBLANK($G62),0,VLOOKUP($G62,'Table of Hazards (AI only)'!$B$6:$P$129,8,))</f>
        <v>0</v>
      </c>
      <c r="Q62" s="268"/>
      <c r="R62" s="268">
        <f>IF(ISBLANK($G62),0,VLOOKUP($G62,'Table of Hazards (AI only)'!$B$6:$P$129,9,))</f>
        <v>0</v>
      </c>
      <c r="S62" s="269">
        <f>IF(ISBLANK($G62),0,VLOOKUP($G62,'Table of Hazards (AI only)'!$B$6:$P$129,11,))</f>
        <v>0</v>
      </c>
      <c r="T62" s="269"/>
      <c r="U62" s="270">
        <f>IF(ISBLANK($G62),0,VLOOKUP($G62,'Table of Hazards (AI only)'!$B$6:$P$129,12,))</f>
        <v>0</v>
      </c>
      <c r="V62" s="271">
        <f t="shared" si="0"/>
        <v>1.2899999999999998</v>
      </c>
      <c r="W62" s="271"/>
      <c r="X62" s="272">
        <f t="shared" si="1"/>
        <v>0.66</v>
      </c>
      <c r="Y62" s="274">
        <f t="shared" si="2"/>
        <v>0.88</v>
      </c>
      <c r="Z62" s="406"/>
      <c r="AA62" s="439">
        <f t="shared" si="4"/>
        <v>9.112427901520944E-3</v>
      </c>
      <c r="AB62" s="440"/>
      <c r="AC62" s="243" t="s">
        <v>796</v>
      </c>
    </row>
    <row r="63" spans="2:29" hidden="1" x14ac:dyDescent="0.3">
      <c r="B63" s="262" t="s">
        <v>791</v>
      </c>
      <c r="C63" s="263" t="s">
        <v>851</v>
      </c>
      <c r="D63" s="264" t="s">
        <v>281</v>
      </c>
      <c r="E63" s="265" t="s">
        <v>281</v>
      </c>
      <c r="F63" s="266">
        <v>0.85</v>
      </c>
      <c r="G63" s="265"/>
      <c r="H63" s="267"/>
      <c r="I63" s="267">
        <v>5</v>
      </c>
      <c r="J63" s="268">
        <f>IF(ISBLANK($E63),0,VLOOKUP($E63,'Table of Hazards (AI only)'!$B$6:$P$129,8,))</f>
        <v>8</v>
      </c>
      <c r="K63" s="268"/>
      <c r="L63" s="268">
        <f>IF(ISBLANK($E63),0,VLOOKUP($E63,'Table of Hazards (AI only)'!$B$6:$P$129,9,))</f>
        <v>2</v>
      </c>
      <c r="M63" s="269">
        <f>IF(ISBLANK($E63),0,VLOOKUP($E63,'Table of Hazards (AI only)'!$B$6:$P$129,11,))</f>
        <v>8.6666666666666661</v>
      </c>
      <c r="N63" s="269"/>
      <c r="O63" s="270">
        <f>IF(ISBLANK($E63),0,VLOOKUP($E63,'Table of Hazards (AI only)'!$B$6:$P$129,12,))</f>
        <v>0.30374759671736479</v>
      </c>
      <c r="P63" s="268">
        <f>IF(ISBLANK($G63),0,VLOOKUP($G63,'Table of Hazards (AI only)'!$B$6:$P$129,8,))</f>
        <v>0</v>
      </c>
      <c r="Q63" s="268"/>
      <c r="R63" s="268">
        <f>IF(ISBLANK($G63),0,VLOOKUP($G63,'Table of Hazards (AI only)'!$B$6:$P$129,9,))</f>
        <v>0</v>
      </c>
      <c r="S63" s="269">
        <f>IF(ISBLANK($G63),0,VLOOKUP($G63,'Table of Hazards (AI only)'!$B$6:$P$129,11,))</f>
        <v>0</v>
      </c>
      <c r="T63" s="269"/>
      <c r="U63" s="270">
        <f>IF(ISBLANK($G63),0,VLOOKUP($G63,'Table of Hazards (AI only)'!$B$6:$P$129,12,))</f>
        <v>0</v>
      </c>
      <c r="V63" s="271">
        <f t="shared" si="0"/>
        <v>34</v>
      </c>
      <c r="W63" s="271"/>
      <c r="X63" s="272">
        <f t="shared" si="1"/>
        <v>8.5</v>
      </c>
      <c r="Y63" s="274">
        <f t="shared" si="2"/>
        <v>36.833333333333329</v>
      </c>
      <c r="Z63" s="406"/>
      <c r="AA63" s="439">
        <f t="shared" si="4"/>
        <v>1.2909272860488001</v>
      </c>
      <c r="AB63" s="440"/>
      <c r="AC63" s="243" t="s">
        <v>850</v>
      </c>
    </row>
    <row r="64" spans="2:29" hidden="1" x14ac:dyDescent="0.3">
      <c r="B64" s="262" t="s">
        <v>791</v>
      </c>
      <c r="C64" s="263" t="s">
        <v>851</v>
      </c>
      <c r="D64" s="264" t="s">
        <v>234</v>
      </c>
      <c r="E64" s="265" t="s">
        <v>234</v>
      </c>
      <c r="F64" s="266">
        <v>0.25</v>
      </c>
      <c r="G64" s="265"/>
      <c r="H64" s="267"/>
      <c r="I64" s="267">
        <v>1.1499999999999999</v>
      </c>
      <c r="J64" s="268">
        <f>IF(ISBLANK($E64),0,VLOOKUP($E64,'Table of Hazards (AI only)'!$B$6:$P$129,8,))</f>
        <v>33</v>
      </c>
      <c r="K64" s="268"/>
      <c r="L64" s="268">
        <f>IF(ISBLANK($E64),0,VLOOKUP($E64,'Table of Hazards (AI only)'!$B$6:$P$129,9,))</f>
        <v>18</v>
      </c>
      <c r="M64" s="269">
        <f>IF(ISBLANK($E64),0,VLOOKUP($E64,'Table of Hazards (AI only)'!$B$6:$P$129,11,))</f>
        <v>16.666666666666668</v>
      </c>
      <c r="N64" s="269"/>
      <c r="O64" s="270">
        <f>IF(ISBLANK($E64),0,VLOOKUP($E64,'Table of Hazards (AI only)'!$B$6:$P$129,12,))</f>
        <v>0.30374759671736479</v>
      </c>
      <c r="P64" s="268">
        <f>IF(ISBLANK($G64),0,VLOOKUP($G64,'Table of Hazards (AI only)'!$B$6:$P$129,8,))</f>
        <v>0</v>
      </c>
      <c r="Q64" s="268"/>
      <c r="R64" s="268">
        <f>IF(ISBLANK($G64),0,VLOOKUP($G64,'Table of Hazards (AI only)'!$B$6:$P$129,9,))</f>
        <v>0</v>
      </c>
      <c r="S64" s="269">
        <f>IF(ISBLANK($G64),0,VLOOKUP($G64,'Table of Hazards (AI only)'!$B$6:$P$129,11,))</f>
        <v>0</v>
      </c>
      <c r="T64" s="269"/>
      <c r="U64" s="270">
        <f>IF(ISBLANK($G64),0,VLOOKUP($G64,'Table of Hazards (AI only)'!$B$6:$P$129,12,))</f>
        <v>0</v>
      </c>
      <c r="V64" s="271">
        <f t="shared" si="0"/>
        <v>9.4874999999999989</v>
      </c>
      <c r="W64" s="271"/>
      <c r="X64" s="272">
        <f t="shared" si="1"/>
        <v>5.1749999999999998</v>
      </c>
      <c r="Y64" s="274">
        <f t="shared" si="2"/>
        <v>4.791666666666667</v>
      </c>
      <c r="Z64" s="406"/>
      <c r="AA64" s="439">
        <f t="shared" si="4"/>
        <v>8.7327434056242367E-2</v>
      </c>
      <c r="AB64" s="440"/>
      <c r="AC64" s="243" t="s">
        <v>859</v>
      </c>
    </row>
    <row r="65" spans="2:29" hidden="1" x14ac:dyDescent="0.3">
      <c r="B65" s="262" t="s">
        <v>791</v>
      </c>
      <c r="C65" s="263" t="s">
        <v>851</v>
      </c>
      <c r="D65" s="264" t="s">
        <v>835</v>
      </c>
      <c r="E65" s="265" t="s">
        <v>261</v>
      </c>
      <c r="F65" s="266">
        <v>0.05</v>
      </c>
      <c r="G65" s="265" t="s">
        <v>250</v>
      </c>
      <c r="H65" s="267">
        <v>0.55000000000000004</v>
      </c>
      <c r="I65" s="267">
        <v>1.5</v>
      </c>
      <c r="J65" s="268">
        <f>IF(ISBLANK($E65),0,VLOOKUP($E65,'Table of Hazards (AI only)'!$B$6:$P$129,8,))</f>
        <v>21</v>
      </c>
      <c r="K65" s="268"/>
      <c r="L65" s="268">
        <f>IF(ISBLANK($E65),0,VLOOKUP($E65,'Table of Hazards (AI only)'!$B$6:$P$129,9,))</f>
        <v>6</v>
      </c>
      <c r="M65" s="269">
        <f>IF(ISBLANK($E65),0,VLOOKUP($E65,'Table of Hazards (AI only)'!$B$6:$P$129,11,))</f>
        <v>13.333333333333334</v>
      </c>
      <c r="N65" s="269"/>
      <c r="O65" s="270">
        <f>IF(ISBLANK($E65),0,VLOOKUP($E65,'Table of Hazards (AI only)'!$B$6:$P$129,12,))</f>
        <v>0.30374759671736479</v>
      </c>
      <c r="P65" s="268">
        <f>IF(ISBLANK($G65),0,VLOOKUP($G65,'Table of Hazards (AI only)'!$B$6:$P$129,8,))</f>
        <v>18.5</v>
      </c>
      <c r="Q65" s="268"/>
      <c r="R65" s="268">
        <f>IF(ISBLANK($G65),0,VLOOKUP($G65,'Table of Hazards (AI only)'!$B$6:$P$129,9,))</f>
        <v>3.5</v>
      </c>
      <c r="S65" s="269">
        <f>IF(ISBLANK($G65),0,VLOOKUP($G65,'Table of Hazards (AI only)'!$B$6:$P$129,11,))</f>
        <v>12.833333333333334</v>
      </c>
      <c r="T65" s="269"/>
      <c r="U65" s="270">
        <f>IF(ISBLANK($G65),0,VLOOKUP($G65,'Table of Hazards (AI only)'!$B$6:$P$129,12,))</f>
        <v>0.30374759671736479</v>
      </c>
      <c r="V65" s="271">
        <f t="shared" si="0"/>
        <v>16.837500000000002</v>
      </c>
      <c r="W65" s="271"/>
      <c r="X65" s="272">
        <f t="shared" si="1"/>
        <v>3.3375000000000008</v>
      </c>
      <c r="Y65" s="274">
        <f t="shared" si="2"/>
        <v>11.587500000000002</v>
      </c>
      <c r="Z65" s="406"/>
      <c r="AA65" s="439">
        <f t="shared" si="4"/>
        <v>0.27337283704562831</v>
      </c>
      <c r="AB65" s="440"/>
      <c r="AC65" s="243" t="s">
        <v>860</v>
      </c>
    </row>
    <row r="66" spans="2:29" hidden="1" x14ac:dyDescent="0.3">
      <c r="B66" s="262" t="s">
        <v>791</v>
      </c>
      <c r="C66" s="263" t="s">
        <v>851</v>
      </c>
      <c r="D66" s="264" t="s">
        <v>235</v>
      </c>
      <c r="E66" s="265" t="s">
        <v>235</v>
      </c>
      <c r="F66" s="266">
        <v>0.25</v>
      </c>
      <c r="G66" s="265"/>
      <c r="H66" s="267"/>
      <c r="I66" s="267">
        <v>0.27500000000000002</v>
      </c>
      <c r="J66" s="268">
        <f>IF(ISBLANK($E66),0,VLOOKUP($E66,'Table of Hazards (AI only)'!$B$6:$P$129,8,))</f>
        <v>13</v>
      </c>
      <c r="K66" s="268"/>
      <c r="L66" s="268">
        <f>IF(ISBLANK($E66),0,VLOOKUP($E66,'Table of Hazards (AI only)'!$B$6:$P$129,9,))</f>
        <v>4</v>
      </c>
      <c r="M66" s="269">
        <f>IF(ISBLANK($E66),0,VLOOKUP($E66,'Table of Hazards (AI only)'!$B$6:$P$129,11,))</f>
        <v>10</v>
      </c>
      <c r="N66" s="269"/>
      <c r="O66" s="270">
        <f>IF(ISBLANK($E66),0,VLOOKUP($E66,'Table of Hazards (AI only)'!$B$6:$P$129,12,))</f>
        <v>0.30374759671736479</v>
      </c>
      <c r="P66" s="268">
        <f>IF(ISBLANK($G66),0,VLOOKUP($G66,'Table of Hazards (AI only)'!$B$6:$P$129,8,))</f>
        <v>0</v>
      </c>
      <c r="Q66" s="268"/>
      <c r="R66" s="268">
        <f>IF(ISBLANK($G66),0,VLOOKUP($G66,'Table of Hazards (AI only)'!$B$6:$P$129,9,))</f>
        <v>0</v>
      </c>
      <c r="S66" s="269">
        <f>IF(ISBLANK($G66),0,VLOOKUP($G66,'Table of Hazards (AI only)'!$B$6:$P$129,11,))</f>
        <v>0</v>
      </c>
      <c r="T66" s="269"/>
      <c r="U66" s="270">
        <f>IF(ISBLANK($G66),0,VLOOKUP($G66,'Table of Hazards (AI only)'!$B$6:$P$129,12,))</f>
        <v>0</v>
      </c>
      <c r="V66" s="271">
        <f t="shared" si="0"/>
        <v>0.89375000000000004</v>
      </c>
      <c r="W66" s="271"/>
      <c r="X66" s="272">
        <f t="shared" si="1"/>
        <v>0.27500000000000002</v>
      </c>
      <c r="Y66" s="274">
        <f t="shared" si="2"/>
        <v>0.6875</v>
      </c>
      <c r="Z66" s="406"/>
      <c r="AA66" s="439">
        <f t="shared" si="4"/>
        <v>2.0882647274318832E-2</v>
      </c>
      <c r="AB66" s="440"/>
      <c r="AC66" s="243" t="s">
        <v>861</v>
      </c>
    </row>
    <row r="67" spans="2:29" hidden="1" x14ac:dyDescent="0.3">
      <c r="B67" s="262" t="s">
        <v>791</v>
      </c>
      <c r="C67" s="263" t="s">
        <v>851</v>
      </c>
      <c r="D67" s="264" t="s">
        <v>236</v>
      </c>
      <c r="E67" s="265" t="s">
        <v>236</v>
      </c>
      <c r="F67" s="266">
        <v>0.3</v>
      </c>
      <c r="G67" s="265"/>
      <c r="H67" s="267"/>
      <c r="I67" s="267">
        <v>1.1499999999999999</v>
      </c>
      <c r="J67" s="268">
        <f>IF(ISBLANK($E67),0,VLOOKUP($E67,'Table of Hazards (AI only)'!$B$6:$P$129,8,))</f>
        <v>32.5</v>
      </c>
      <c r="K67" s="268"/>
      <c r="L67" s="268">
        <f>IF(ISBLANK($E67),0,VLOOKUP($E67,'Table of Hazards (AI only)'!$B$6:$P$129,9,))</f>
        <v>5.5</v>
      </c>
      <c r="M67" s="269">
        <f>IF(ISBLANK($E67),0,VLOOKUP($E67,'Table of Hazards (AI only)'!$B$6:$P$129,11,))</f>
        <v>22.833333333333332</v>
      </c>
      <c r="N67" s="269"/>
      <c r="O67" s="270">
        <f>IF(ISBLANK($E67),0,VLOOKUP($E67,'Table of Hazards (AI only)'!$B$6:$P$129,12,))</f>
        <v>0.30374759671736479</v>
      </c>
      <c r="P67" s="268">
        <f>IF(ISBLANK($G67),0,VLOOKUP($G67,'Table of Hazards (AI only)'!$B$6:$P$129,8,))</f>
        <v>0</v>
      </c>
      <c r="Q67" s="268"/>
      <c r="R67" s="268">
        <f>IF(ISBLANK($G67),0,VLOOKUP($G67,'Table of Hazards (AI only)'!$B$6:$P$129,9,))</f>
        <v>0</v>
      </c>
      <c r="S67" s="269">
        <f>IF(ISBLANK($G67),0,VLOOKUP($G67,'Table of Hazards (AI only)'!$B$6:$P$129,11,))</f>
        <v>0</v>
      </c>
      <c r="T67" s="269"/>
      <c r="U67" s="270">
        <f>IF(ISBLANK($G67),0,VLOOKUP($G67,'Table of Hazards (AI only)'!$B$6:$P$129,12,))</f>
        <v>0</v>
      </c>
      <c r="V67" s="271">
        <f t="shared" si="0"/>
        <v>11.212499999999999</v>
      </c>
      <c r="W67" s="271"/>
      <c r="X67" s="272">
        <f t="shared" si="1"/>
        <v>1.8974999999999997</v>
      </c>
      <c r="Y67" s="274">
        <f t="shared" si="2"/>
        <v>7.8774999999999986</v>
      </c>
      <c r="Z67" s="406"/>
      <c r="AA67" s="439">
        <f t="shared" si="4"/>
        <v>0.10479292086749084</v>
      </c>
      <c r="AB67" s="440"/>
      <c r="AC67" s="243" t="s">
        <v>862</v>
      </c>
    </row>
    <row r="68" spans="2:29" hidden="1" x14ac:dyDescent="0.3">
      <c r="B68" s="262" t="s">
        <v>791</v>
      </c>
      <c r="C68" s="263" t="s">
        <v>851</v>
      </c>
      <c r="D68" s="264" t="s">
        <v>285</v>
      </c>
      <c r="E68" s="265" t="s">
        <v>285</v>
      </c>
      <c r="F68" s="266">
        <v>0.8</v>
      </c>
      <c r="G68" s="265"/>
      <c r="H68" s="267"/>
      <c r="I68" s="267">
        <v>1.1499999999999999</v>
      </c>
      <c r="J68" s="268">
        <f>IF(ISBLANK($E68),0,VLOOKUP($E68,'Table of Hazards (AI only)'!$B$6:$P$129,8,))</f>
        <v>11.5</v>
      </c>
      <c r="K68" s="268"/>
      <c r="L68" s="268">
        <f>IF(ISBLANK($E68),0,VLOOKUP($E68,'Table of Hazards (AI only)'!$B$6:$P$129,9,))</f>
        <v>2.5</v>
      </c>
      <c r="M68" s="269">
        <f>IF(ISBLANK($E68),0,VLOOKUP($E68,'Table of Hazards (AI only)'!$B$6:$P$129,11,))</f>
        <v>9.1666666666666661</v>
      </c>
      <c r="N68" s="269"/>
      <c r="O68" s="270">
        <f>IF(ISBLANK($E68),0,VLOOKUP($E68,'Table of Hazards (AI only)'!$B$6:$P$129,12,))</f>
        <v>0.30374759671736479</v>
      </c>
      <c r="P68" s="268">
        <f>IF(ISBLANK($G68),0,VLOOKUP($G68,'Table of Hazards (AI only)'!$B$6:$P$129,8,))</f>
        <v>0</v>
      </c>
      <c r="Q68" s="268"/>
      <c r="R68" s="268">
        <f>IF(ISBLANK($G68),0,VLOOKUP($G68,'Table of Hazards (AI only)'!$B$6:$P$129,9,))</f>
        <v>0</v>
      </c>
      <c r="S68" s="269">
        <f>IF(ISBLANK($G68),0,VLOOKUP($G68,'Table of Hazards (AI only)'!$B$6:$P$129,11,))</f>
        <v>0</v>
      </c>
      <c r="T68" s="269"/>
      <c r="U68" s="270">
        <f>IF(ISBLANK($G68),0,VLOOKUP($G68,'Table of Hazards (AI only)'!$B$6:$P$129,12,))</f>
        <v>0</v>
      </c>
      <c r="V68" s="271">
        <f t="shared" si="0"/>
        <v>10.58</v>
      </c>
      <c r="W68" s="271"/>
      <c r="X68" s="272">
        <f t="shared" si="1"/>
        <v>2.2999999999999998</v>
      </c>
      <c r="Y68" s="274">
        <f t="shared" si="2"/>
        <v>8.4333333333333318</v>
      </c>
      <c r="Z68" s="406"/>
      <c r="AA68" s="439">
        <f t="shared" si="4"/>
        <v>0.27944778897997558</v>
      </c>
      <c r="AB68" s="440"/>
      <c r="AC68" s="243" t="s">
        <v>863</v>
      </c>
    </row>
    <row r="69" spans="2:29" hidden="1" x14ac:dyDescent="0.3">
      <c r="B69" s="262" t="s">
        <v>791</v>
      </c>
      <c r="C69" s="263" t="s">
        <v>851</v>
      </c>
      <c r="D69" s="264" t="s">
        <v>238</v>
      </c>
      <c r="E69" s="265" t="s">
        <v>238</v>
      </c>
      <c r="F69" s="266">
        <v>0.25</v>
      </c>
      <c r="G69" s="265"/>
      <c r="H69" s="267"/>
      <c r="I69" s="267">
        <v>0.4</v>
      </c>
      <c r="J69" s="268">
        <f>IF(ISBLANK($E69),0,VLOOKUP($E69,'Table of Hazards (AI only)'!$B$6:$P$129,8,))</f>
        <v>53</v>
      </c>
      <c r="K69" s="268"/>
      <c r="L69" s="268">
        <f>IF(ISBLANK($E69),0,VLOOKUP($E69,'Table of Hazards (AI only)'!$B$6:$P$129,9,))</f>
        <v>29</v>
      </c>
      <c r="M69" s="269">
        <f>IF(ISBLANK($E69),0,VLOOKUP($E69,'Table of Hazards (AI only)'!$B$6:$P$129,11,))</f>
        <v>27.333333333333332</v>
      </c>
      <c r="N69" s="269"/>
      <c r="O69" s="270">
        <f>IF(ISBLANK($E69),0,VLOOKUP($E69,'Table of Hazards (AI only)'!$B$6:$P$129,12,))</f>
        <v>0.30374759671736479</v>
      </c>
      <c r="P69" s="268">
        <f>IF(ISBLANK($G69),0,VLOOKUP($G69,'Table of Hazards (AI only)'!$B$6:$P$129,8,))</f>
        <v>0</v>
      </c>
      <c r="Q69" s="268"/>
      <c r="R69" s="268">
        <f>IF(ISBLANK($G69),0,VLOOKUP($G69,'Table of Hazards (AI only)'!$B$6:$P$129,9,))</f>
        <v>0</v>
      </c>
      <c r="S69" s="269">
        <f>IF(ISBLANK($G69),0,VLOOKUP($G69,'Table of Hazards (AI only)'!$B$6:$P$129,11,))</f>
        <v>0</v>
      </c>
      <c r="T69" s="269"/>
      <c r="U69" s="270">
        <f>IF(ISBLANK($G69),0,VLOOKUP($G69,'Table of Hazards (AI only)'!$B$6:$P$129,12,))</f>
        <v>0</v>
      </c>
      <c r="V69" s="271">
        <f t="shared" si="0"/>
        <v>5.3000000000000007</v>
      </c>
      <c r="W69" s="271"/>
      <c r="X69" s="272">
        <f t="shared" si="1"/>
        <v>2.9000000000000004</v>
      </c>
      <c r="Y69" s="274">
        <f t="shared" si="2"/>
        <v>2.7333333333333334</v>
      </c>
      <c r="Z69" s="406"/>
      <c r="AA69" s="439">
        <f t="shared" si="4"/>
        <v>3.037475967173648E-2</v>
      </c>
      <c r="AB69" s="440"/>
      <c r="AC69" s="243" t="s">
        <v>864</v>
      </c>
    </row>
    <row r="70" spans="2:29" hidden="1" x14ac:dyDescent="0.3">
      <c r="B70" s="262" t="s">
        <v>791</v>
      </c>
      <c r="C70" s="263" t="s">
        <v>851</v>
      </c>
      <c r="D70" s="264" t="s">
        <v>315</v>
      </c>
      <c r="E70" s="265" t="s">
        <v>315</v>
      </c>
      <c r="F70" s="266">
        <v>0.125</v>
      </c>
      <c r="G70" s="265"/>
      <c r="H70" s="267"/>
      <c r="I70" s="267">
        <v>0.2</v>
      </c>
      <c r="J70" s="268">
        <f>IF(ISBLANK($E70),0,VLOOKUP($E70,'Table of Hazards (AI only)'!$B$6:$P$129,8,))</f>
        <v>48</v>
      </c>
      <c r="K70" s="268"/>
      <c r="L70" s="268">
        <f>IF(ISBLANK($E70),0,VLOOKUP($E70,'Table of Hazards (AI only)'!$B$6:$P$129,9,))</f>
        <v>30</v>
      </c>
      <c r="M70" s="269">
        <f>IF(ISBLANK($E70),0,VLOOKUP($E70,'Table of Hazards (AI only)'!$B$6:$P$129,11,))</f>
        <v>34</v>
      </c>
      <c r="N70" s="269"/>
      <c r="O70" s="270">
        <f>IF(ISBLANK($E70),0,VLOOKUP($E70,'Table of Hazards (AI only)'!$B$6:$P$129,12,))</f>
        <v>0.30374759671736479</v>
      </c>
      <c r="P70" s="268">
        <f>IF(ISBLANK($G70),0,VLOOKUP($G70,'Table of Hazards (AI only)'!$B$6:$P$129,8,))</f>
        <v>0</v>
      </c>
      <c r="Q70" s="268"/>
      <c r="R70" s="268">
        <f>IF(ISBLANK($G70),0,VLOOKUP($G70,'Table of Hazards (AI only)'!$B$6:$P$129,9,))</f>
        <v>0</v>
      </c>
      <c r="S70" s="269">
        <f>IF(ISBLANK($G70),0,VLOOKUP($G70,'Table of Hazards (AI only)'!$B$6:$P$129,11,))</f>
        <v>0</v>
      </c>
      <c r="T70" s="269"/>
      <c r="U70" s="270">
        <f>IF(ISBLANK($G70),0,VLOOKUP($G70,'Table of Hazards (AI only)'!$B$6:$P$129,12,))</f>
        <v>0</v>
      </c>
      <c r="V70" s="271">
        <f t="shared" ref="V70:V133" si="5">(($F70*J70)+($H70*P70))*$I70</f>
        <v>1.2000000000000002</v>
      </c>
      <c r="W70" s="271"/>
      <c r="X70" s="272">
        <f t="shared" ref="X70:X133" si="6">(($F70*L70)+($H70*R70))*$I70</f>
        <v>0.75</v>
      </c>
      <c r="Y70" s="274">
        <f t="shared" ref="Y70:Y133" si="7">(($F70*M70)+($H70*S70))*$I70</f>
        <v>0.85000000000000009</v>
      </c>
      <c r="Z70" s="406"/>
      <c r="AA70" s="439">
        <f t="shared" ref="AA70:AA101" si="8">(($F70*O70)+($H70*U70))*$I70</f>
        <v>7.59368991793412E-3</v>
      </c>
      <c r="AB70" s="440"/>
      <c r="AC70" s="243" t="s">
        <v>797</v>
      </c>
    </row>
    <row r="71" spans="2:29" hidden="1" x14ac:dyDescent="0.3">
      <c r="B71" s="262" t="s">
        <v>791</v>
      </c>
      <c r="C71" s="263" t="s">
        <v>851</v>
      </c>
      <c r="D71" s="264" t="s">
        <v>265</v>
      </c>
      <c r="E71" s="265" t="s">
        <v>265</v>
      </c>
      <c r="F71" s="266">
        <v>0.5</v>
      </c>
      <c r="G71" s="265"/>
      <c r="H71" s="267"/>
      <c r="I71" s="267">
        <v>0.13750000000000001</v>
      </c>
      <c r="J71" s="268">
        <f>IF(ISBLANK($E71),0,VLOOKUP($E71,'Table of Hazards (AI only)'!$B$6:$P$129,8,))</f>
        <v>22</v>
      </c>
      <c r="K71" s="268"/>
      <c r="L71" s="268">
        <f>IF(ISBLANK($E71),0,VLOOKUP($E71,'Table of Hazards (AI only)'!$B$6:$P$129,9,))</f>
        <v>4</v>
      </c>
      <c r="M71" s="269">
        <f>IF(ISBLANK($E71),0,VLOOKUP($E71,'Table of Hazards (AI only)'!$B$6:$P$129,11,))</f>
        <v>12</v>
      </c>
      <c r="N71" s="269"/>
      <c r="O71" s="270">
        <f>IF(ISBLANK($E71),0,VLOOKUP($E71,'Table of Hazards (AI only)'!$B$6:$P$129,12,))</f>
        <v>0.30374759671736479</v>
      </c>
      <c r="P71" s="268">
        <f>IF(ISBLANK($G71),0,VLOOKUP($G71,'Table of Hazards (AI only)'!$B$6:$P$129,8,))</f>
        <v>0</v>
      </c>
      <c r="Q71" s="268"/>
      <c r="R71" s="268">
        <f>IF(ISBLANK($G71),0,VLOOKUP($G71,'Table of Hazards (AI only)'!$B$6:$P$129,9,))</f>
        <v>0</v>
      </c>
      <c r="S71" s="269">
        <f>IF(ISBLANK($G71),0,VLOOKUP($G71,'Table of Hazards (AI only)'!$B$6:$P$129,11,))</f>
        <v>0</v>
      </c>
      <c r="T71" s="269"/>
      <c r="U71" s="270">
        <f>IF(ISBLANK($G71),0,VLOOKUP($G71,'Table of Hazards (AI only)'!$B$6:$P$129,12,))</f>
        <v>0</v>
      </c>
      <c r="V71" s="271">
        <f t="shared" si="5"/>
        <v>1.5125000000000002</v>
      </c>
      <c r="W71" s="271"/>
      <c r="X71" s="272">
        <f t="shared" si="6"/>
        <v>0.27500000000000002</v>
      </c>
      <c r="Y71" s="274">
        <f t="shared" si="7"/>
        <v>0.82500000000000007</v>
      </c>
      <c r="Z71" s="406"/>
      <c r="AA71" s="439">
        <f t="shared" si="8"/>
        <v>2.0882647274318832E-2</v>
      </c>
      <c r="AB71" s="440"/>
      <c r="AC71" s="243" t="s">
        <v>798</v>
      </c>
    </row>
    <row r="72" spans="2:29" hidden="1" x14ac:dyDescent="0.3">
      <c r="B72" s="278" t="s">
        <v>791</v>
      </c>
      <c r="C72" s="278" t="s">
        <v>865</v>
      </c>
      <c r="D72" s="278" t="s">
        <v>487</v>
      </c>
      <c r="E72" s="279" t="s">
        <v>487</v>
      </c>
      <c r="F72" s="280">
        <v>0.54</v>
      </c>
      <c r="G72" s="279"/>
      <c r="H72" s="281"/>
      <c r="I72" s="282">
        <v>0.75</v>
      </c>
      <c r="J72" s="268">
        <f>IF(ISBLANK($E72),0,VLOOKUP($E72,'Table of Hazards (AI only)'!$B$6:$P$129,8,))</f>
        <v>8</v>
      </c>
      <c r="K72" s="268"/>
      <c r="L72" s="268">
        <f>IF(ISBLANK($E72),0,VLOOKUP($E72,'Table of Hazards (AI only)'!$B$6:$P$129,9,))</f>
        <v>2</v>
      </c>
      <c r="M72" s="269">
        <f>IF(ISBLANK($E72),0,VLOOKUP($E72,'Table of Hazards (AI only)'!$B$6:$P$129,11,))</f>
        <v>6.666666666666667</v>
      </c>
      <c r="N72" s="269"/>
      <c r="O72" s="270">
        <f>IF(ISBLANK($E72),0,VLOOKUP($E72,'Table of Hazards (AI only)'!$B$6:$P$129,12,))</f>
        <v>0.30374759671736479</v>
      </c>
      <c r="P72" s="268">
        <f>IF(ISBLANK($G72),0,VLOOKUP($G72,'Table of Hazards (AI only)'!$B$6:$P$129,8,))</f>
        <v>0</v>
      </c>
      <c r="Q72" s="268"/>
      <c r="R72" s="268">
        <f>IF(ISBLANK($G72),0,VLOOKUP($G72,'Table of Hazards (AI only)'!$B$6:$P$129,9,))</f>
        <v>0</v>
      </c>
      <c r="S72" s="269">
        <f>IF(ISBLANK($G72),0,VLOOKUP($G72,'Table of Hazards (AI only)'!$B$6:$P$129,11,))</f>
        <v>0</v>
      </c>
      <c r="T72" s="269"/>
      <c r="U72" s="270">
        <f>IF(ISBLANK($G72),0,VLOOKUP($G72,'Table of Hazards (AI only)'!$B$6:$P$129,12,))</f>
        <v>0</v>
      </c>
      <c r="V72" s="283">
        <f t="shared" si="5"/>
        <v>3.24</v>
      </c>
      <c r="W72" s="283"/>
      <c r="X72" s="284">
        <f t="shared" si="6"/>
        <v>0.81</v>
      </c>
      <c r="Y72" s="274">
        <f t="shared" si="7"/>
        <v>2.7</v>
      </c>
      <c r="Z72" s="406"/>
      <c r="AA72" s="439">
        <f t="shared" si="8"/>
        <v>0.12301777667053275</v>
      </c>
      <c r="AB72" s="440"/>
      <c r="AC72" s="243" t="s">
        <v>866</v>
      </c>
    </row>
    <row r="73" spans="2:29" hidden="1" x14ac:dyDescent="0.3">
      <c r="B73" s="278" t="s">
        <v>791</v>
      </c>
      <c r="C73" s="278" t="s">
        <v>865</v>
      </c>
      <c r="D73" s="278" t="s">
        <v>423</v>
      </c>
      <c r="E73" s="279" t="s">
        <v>423</v>
      </c>
      <c r="F73" s="280">
        <v>0.3</v>
      </c>
      <c r="G73" s="279"/>
      <c r="H73" s="281"/>
      <c r="I73" s="281">
        <v>0.15</v>
      </c>
      <c r="J73" s="268">
        <f>IF(ISBLANK($E73),0,VLOOKUP($E73,'Table of Hazards (AI only)'!$B$6:$P$129,8,))</f>
        <v>18.5</v>
      </c>
      <c r="K73" s="268"/>
      <c r="L73" s="268">
        <f>IF(ISBLANK($E73),0,VLOOKUP($E73,'Table of Hazards (AI only)'!$B$6:$P$129,9,))</f>
        <v>3.5</v>
      </c>
      <c r="M73" s="269">
        <f>IF(ISBLANK($E73),0,VLOOKUP($E73,'Table of Hazards (AI only)'!$B$6:$P$129,11,))</f>
        <v>22.166666666666668</v>
      </c>
      <c r="N73" s="269"/>
      <c r="O73" s="270">
        <f>IF(ISBLANK($E73),0,VLOOKUP($E73,'Table of Hazards (AI only)'!$B$6:$P$129,12,))</f>
        <v>0.30374759671736479</v>
      </c>
      <c r="P73" s="268">
        <f>IF(ISBLANK($G73),0,VLOOKUP($G73,'Table of Hazards (AI only)'!$B$6:$P$129,8,))</f>
        <v>0</v>
      </c>
      <c r="Q73" s="268"/>
      <c r="R73" s="268">
        <f>IF(ISBLANK($G73),0,VLOOKUP($G73,'Table of Hazards (AI only)'!$B$6:$P$129,9,))</f>
        <v>0</v>
      </c>
      <c r="S73" s="269">
        <f>IF(ISBLANK($G73),0,VLOOKUP($G73,'Table of Hazards (AI only)'!$B$6:$P$129,11,))</f>
        <v>0</v>
      </c>
      <c r="T73" s="269"/>
      <c r="U73" s="270">
        <f>IF(ISBLANK($G73),0,VLOOKUP($G73,'Table of Hazards (AI only)'!$B$6:$P$129,12,))</f>
        <v>0</v>
      </c>
      <c r="V73" s="283">
        <f t="shared" si="5"/>
        <v>0.83249999999999991</v>
      </c>
      <c r="W73" s="283"/>
      <c r="X73" s="284">
        <f t="shared" si="6"/>
        <v>0.1575</v>
      </c>
      <c r="Y73" s="274">
        <f t="shared" si="7"/>
        <v>0.99750000000000005</v>
      </c>
      <c r="Z73" s="406"/>
      <c r="AA73" s="439">
        <f t="shared" si="8"/>
        <v>1.3668641852281414E-2</v>
      </c>
      <c r="AB73" s="440"/>
      <c r="AC73" s="243" t="s">
        <v>867</v>
      </c>
    </row>
    <row r="74" spans="2:29" hidden="1" x14ac:dyDescent="0.3">
      <c r="B74" s="278" t="s">
        <v>791</v>
      </c>
      <c r="C74" s="278" t="s">
        <v>865</v>
      </c>
      <c r="D74" s="278" t="s">
        <v>475</v>
      </c>
      <c r="E74" s="279" t="s">
        <v>475</v>
      </c>
      <c r="F74" s="280">
        <v>0.48</v>
      </c>
      <c r="G74" s="279"/>
      <c r="H74" s="281"/>
      <c r="I74" s="281">
        <v>0.15</v>
      </c>
      <c r="J74" s="268">
        <f>IF(ISBLANK($E74),0,VLOOKUP($E74,'Table of Hazards (AI only)'!$B$6:$P$129,8,))</f>
        <v>17</v>
      </c>
      <c r="K74" s="268"/>
      <c r="L74" s="268">
        <f>IF(ISBLANK($E74),0,VLOOKUP($E74,'Table of Hazards (AI only)'!$B$6:$P$129,9,))</f>
        <v>5</v>
      </c>
      <c r="M74" s="269">
        <f>IF(ISBLANK($E74),0,VLOOKUP($E74,'Table of Hazards (AI only)'!$B$6:$P$129,11,))</f>
        <v>17.666666666666668</v>
      </c>
      <c r="N74" s="269"/>
      <c r="O74" s="270">
        <f>IF(ISBLANK($E74),0,VLOOKUP($E74,'Table of Hazards (AI only)'!$B$6:$P$129,12,))</f>
        <v>0.30374759671736479</v>
      </c>
      <c r="P74" s="268">
        <f>IF(ISBLANK($G74),0,VLOOKUP($G74,'Table of Hazards (AI only)'!$B$6:$P$129,8,))</f>
        <v>0</v>
      </c>
      <c r="Q74" s="268"/>
      <c r="R74" s="268">
        <f>IF(ISBLANK($G74),0,VLOOKUP($G74,'Table of Hazards (AI only)'!$B$6:$P$129,9,))</f>
        <v>0</v>
      </c>
      <c r="S74" s="269">
        <f>IF(ISBLANK($G74),0,VLOOKUP($G74,'Table of Hazards (AI only)'!$B$6:$P$129,11,))</f>
        <v>0</v>
      </c>
      <c r="T74" s="269"/>
      <c r="U74" s="270">
        <f>IF(ISBLANK($G74),0,VLOOKUP($G74,'Table of Hazards (AI only)'!$B$6:$P$129,12,))</f>
        <v>0</v>
      </c>
      <c r="V74" s="283">
        <f t="shared" si="5"/>
        <v>1.224</v>
      </c>
      <c r="W74" s="283"/>
      <c r="X74" s="284">
        <f t="shared" si="6"/>
        <v>0.36</v>
      </c>
      <c r="Y74" s="274">
        <f t="shared" si="7"/>
        <v>1.272</v>
      </c>
      <c r="Z74" s="406"/>
      <c r="AA74" s="439">
        <f t="shared" si="8"/>
        <v>2.1869826963650266E-2</v>
      </c>
      <c r="AB74" s="440"/>
      <c r="AC74" s="243" t="s">
        <v>868</v>
      </c>
    </row>
    <row r="75" spans="2:29" hidden="1" x14ac:dyDescent="0.3">
      <c r="B75" s="278" t="s">
        <v>791</v>
      </c>
      <c r="C75" s="278" t="s">
        <v>865</v>
      </c>
      <c r="D75" s="278" t="s">
        <v>395</v>
      </c>
      <c r="E75" s="279" t="s">
        <v>395</v>
      </c>
      <c r="F75" s="280">
        <v>0.2</v>
      </c>
      <c r="G75" s="279"/>
      <c r="H75" s="281"/>
      <c r="I75" s="281">
        <v>0.21</v>
      </c>
      <c r="J75" s="268">
        <f>IF(ISBLANK($E75),0,VLOOKUP($E75,'Table of Hazards (AI only)'!$B$6:$P$129,8,))</f>
        <v>23</v>
      </c>
      <c r="K75" s="268"/>
      <c r="L75" s="268">
        <f>IF(ISBLANK($E75),0,VLOOKUP($E75,'Table of Hazards (AI only)'!$B$6:$P$129,9,))</f>
        <v>11</v>
      </c>
      <c r="M75" s="269">
        <f>IF(ISBLANK($E75),0,VLOOKUP($E75,'Table of Hazards (AI only)'!$B$6:$P$129,11,))</f>
        <v>21.666666666666668</v>
      </c>
      <c r="N75" s="269"/>
      <c r="O75" s="270">
        <f>IF(ISBLANK($E75),0,VLOOKUP($E75,'Table of Hazards (AI only)'!$B$6:$P$129,12,))</f>
        <v>0.30374759671736479</v>
      </c>
      <c r="P75" s="268">
        <f>IF(ISBLANK($G75),0,VLOOKUP($G75,'Table of Hazards (AI only)'!$B$6:$P$129,8,))</f>
        <v>0</v>
      </c>
      <c r="Q75" s="268"/>
      <c r="R75" s="268">
        <f>IF(ISBLANK($G75),0,VLOOKUP($G75,'Table of Hazards (AI only)'!$B$6:$P$129,9,))</f>
        <v>0</v>
      </c>
      <c r="S75" s="269">
        <f>IF(ISBLANK($G75),0,VLOOKUP($G75,'Table of Hazards (AI only)'!$B$6:$P$129,11,))</f>
        <v>0</v>
      </c>
      <c r="T75" s="269"/>
      <c r="U75" s="270">
        <f>IF(ISBLANK($G75),0,VLOOKUP($G75,'Table of Hazards (AI only)'!$B$6:$P$129,12,))</f>
        <v>0</v>
      </c>
      <c r="V75" s="283">
        <f t="shared" si="5"/>
        <v>0.96600000000000008</v>
      </c>
      <c r="W75" s="283"/>
      <c r="X75" s="284">
        <f t="shared" si="6"/>
        <v>0.46200000000000002</v>
      </c>
      <c r="Y75" s="274">
        <f t="shared" si="7"/>
        <v>0.91000000000000014</v>
      </c>
      <c r="Z75" s="406"/>
      <c r="AA75" s="439">
        <f t="shared" si="8"/>
        <v>1.2757399062129322E-2</v>
      </c>
      <c r="AB75" s="440"/>
      <c r="AC75" s="243" t="s">
        <v>869</v>
      </c>
    </row>
    <row r="76" spans="2:29" hidden="1" x14ac:dyDescent="0.3">
      <c r="B76" s="278" t="s">
        <v>791</v>
      </c>
      <c r="C76" s="278" t="s">
        <v>865</v>
      </c>
      <c r="D76" s="278" t="s">
        <v>437</v>
      </c>
      <c r="E76" s="279" t="s">
        <v>437</v>
      </c>
      <c r="F76" s="280">
        <v>0.24</v>
      </c>
      <c r="G76" s="279"/>
      <c r="H76" s="281"/>
      <c r="I76" s="281">
        <v>0.4</v>
      </c>
      <c r="J76" s="268">
        <f>IF(ISBLANK($E76),0,VLOOKUP($E76,'Table of Hazards (AI only)'!$B$6:$P$129,8,))</f>
        <v>20</v>
      </c>
      <c r="K76" s="268"/>
      <c r="L76" s="268">
        <f>IF(ISBLANK($E76),0,VLOOKUP($E76,'Table of Hazards (AI only)'!$B$6:$P$129,9,))</f>
        <v>14</v>
      </c>
      <c r="M76" s="269">
        <f>IF(ISBLANK($E76),0,VLOOKUP($E76,'Table of Hazards (AI only)'!$B$6:$P$129,11,))</f>
        <v>15.333333333333334</v>
      </c>
      <c r="N76" s="269"/>
      <c r="O76" s="270">
        <f>IF(ISBLANK($E76),0,VLOOKUP($E76,'Table of Hazards (AI only)'!$B$6:$P$129,12,))</f>
        <v>0.30374759671736479</v>
      </c>
      <c r="P76" s="268">
        <f>IF(ISBLANK($G76),0,VLOOKUP($G76,'Table of Hazards (AI only)'!$B$6:$P$129,8,))</f>
        <v>0</v>
      </c>
      <c r="Q76" s="268"/>
      <c r="R76" s="268">
        <f>IF(ISBLANK($G76),0,VLOOKUP($G76,'Table of Hazards (AI only)'!$B$6:$P$129,9,))</f>
        <v>0</v>
      </c>
      <c r="S76" s="269">
        <f>IF(ISBLANK($G76),0,VLOOKUP($G76,'Table of Hazards (AI only)'!$B$6:$P$129,11,))</f>
        <v>0</v>
      </c>
      <c r="T76" s="269"/>
      <c r="U76" s="270">
        <f>IF(ISBLANK($G76),0,VLOOKUP($G76,'Table of Hazards (AI only)'!$B$6:$P$129,12,))</f>
        <v>0</v>
      </c>
      <c r="V76" s="283">
        <f t="shared" si="5"/>
        <v>1.92</v>
      </c>
      <c r="W76" s="283"/>
      <c r="X76" s="284">
        <f t="shared" si="6"/>
        <v>1.3440000000000001</v>
      </c>
      <c r="Y76" s="274">
        <f t="shared" si="7"/>
        <v>1.4720000000000002</v>
      </c>
      <c r="Z76" s="406"/>
      <c r="AA76" s="439">
        <f t="shared" si="8"/>
        <v>2.9159769284867021E-2</v>
      </c>
      <c r="AB76" s="440"/>
      <c r="AC76" s="243" t="s">
        <v>870</v>
      </c>
    </row>
    <row r="77" spans="2:29" hidden="1" x14ac:dyDescent="0.3">
      <c r="B77" s="278" t="s">
        <v>791</v>
      </c>
      <c r="C77" s="278" t="s">
        <v>865</v>
      </c>
      <c r="D77" s="278" t="s">
        <v>456</v>
      </c>
      <c r="E77" s="279" t="s">
        <v>456</v>
      </c>
      <c r="F77" s="280">
        <v>0.24</v>
      </c>
      <c r="G77" s="279"/>
      <c r="H77" s="281"/>
      <c r="I77" s="281">
        <v>0.6</v>
      </c>
      <c r="J77" s="268">
        <f>IF(ISBLANK($E77),0,VLOOKUP($E77,'Table of Hazards (AI only)'!$B$6:$P$129,8,))</f>
        <v>23.5</v>
      </c>
      <c r="K77" s="268"/>
      <c r="L77" s="268">
        <f>IF(ISBLANK($E77),0,VLOOKUP($E77,'Table of Hazards (AI only)'!$B$6:$P$129,9,))</f>
        <v>8.5</v>
      </c>
      <c r="M77" s="269">
        <f>IF(ISBLANK($E77),0,VLOOKUP($E77,'Table of Hazards (AI only)'!$B$6:$P$129,11,))</f>
        <v>27.166666666666668</v>
      </c>
      <c r="N77" s="269"/>
      <c r="O77" s="270">
        <f>IF(ISBLANK($E77),0,VLOOKUP($E77,'Table of Hazards (AI only)'!$B$6:$P$129,12,))</f>
        <v>0.30374759671736479</v>
      </c>
      <c r="P77" s="268">
        <f>IF(ISBLANK($G77),0,VLOOKUP($G77,'Table of Hazards (AI only)'!$B$6:$P$129,8,))</f>
        <v>0</v>
      </c>
      <c r="Q77" s="268"/>
      <c r="R77" s="268">
        <f>IF(ISBLANK($G77),0,VLOOKUP($G77,'Table of Hazards (AI only)'!$B$6:$P$129,9,))</f>
        <v>0</v>
      </c>
      <c r="S77" s="269">
        <f>IF(ISBLANK($G77),0,VLOOKUP($G77,'Table of Hazards (AI only)'!$B$6:$P$129,11,))</f>
        <v>0</v>
      </c>
      <c r="T77" s="269"/>
      <c r="U77" s="270">
        <f>IF(ISBLANK($G77),0,VLOOKUP($G77,'Table of Hazards (AI only)'!$B$6:$P$129,12,))</f>
        <v>0</v>
      </c>
      <c r="V77" s="283">
        <f t="shared" si="5"/>
        <v>3.3839999999999999</v>
      </c>
      <c r="W77" s="283"/>
      <c r="X77" s="284">
        <f t="shared" si="6"/>
        <v>1.224</v>
      </c>
      <c r="Y77" s="274">
        <f t="shared" si="7"/>
        <v>3.9119999999999999</v>
      </c>
      <c r="Z77" s="406"/>
      <c r="AA77" s="439">
        <f t="shared" si="8"/>
        <v>4.3739653927300531E-2</v>
      </c>
      <c r="AB77" s="440"/>
      <c r="AC77" s="243" t="s">
        <v>871</v>
      </c>
    </row>
    <row r="78" spans="2:29" hidden="1" x14ac:dyDescent="0.3">
      <c r="B78" s="278" t="s">
        <v>791</v>
      </c>
      <c r="C78" s="278" t="s">
        <v>865</v>
      </c>
      <c r="D78" s="278" t="s">
        <v>478</v>
      </c>
      <c r="E78" s="279" t="s">
        <v>478</v>
      </c>
      <c r="F78" s="280">
        <v>9.5000000000000001E-2</v>
      </c>
      <c r="G78" s="279"/>
      <c r="H78" s="281"/>
      <c r="I78" s="281">
        <v>1.5</v>
      </c>
      <c r="J78" s="268">
        <f>IF(ISBLANK($E78),0,VLOOKUP($E78,'Table of Hazards (AI only)'!$B$6:$P$129,8,))</f>
        <v>43</v>
      </c>
      <c r="K78" s="268"/>
      <c r="L78" s="268">
        <f>IF(ISBLANK($E78),0,VLOOKUP($E78,'Table of Hazards (AI only)'!$B$6:$P$129,9,))</f>
        <v>7</v>
      </c>
      <c r="M78" s="269">
        <f>IF(ISBLANK($E78),0,VLOOKUP($E78,'Table of Hazards (AI only)'!$B$6:$P$129,11,))</f>
        <v>43.666666666666664</v>
      </c>
      <c r="N78" s="269"/>
      <c r="O78" s="270">
        <f>IF(ISBLANK($E78),0,VLOOKUP($E78,'Table of Hazards (AI only)'!$B$6:$P$129,12,))</f>
        <v>0.55953504658461928</v>
      </c>
      <c r="P78" s="268">
        <f>IF(ISBLANK($G78),0,VLOOKUP($G78,'Table of Hazards (AI only)'!$B$6:$P$129,8,))</f>
        <v>0</v>
      </c>
      <c r="Q78" s="268"/>
      <c r="R78" s="268">
        <f>IF(ISBLANK($G78),0,VLOOKUP($G78,'Table of Hazards (AI only)'!$B$6:$P$129,9,))</f>
        <v>0</v>
      </c>
      <c r="S78" s="269">
        <f>IF(ISBLANK($G78),0,VLOOKUP($G78,'Table of Hazards (AI only)'!$B$6:$P$129,11,))</f>
        <v>0</v>
      </c>
      <c r="T78" s="269"/>
      <c r="U78" s="270">
        <f>IF(ISBLANK($G78),0,VLOOKUP($G78,'Table of Hazards (AI only)'!$B$6:$P$129,12,))</f>
        <v>0</v>
      </c>
      <c r="V78" s="283">
        <f t="shared" si="5"/>
        <v>6.1274999999999995</v>
      </c>
      <c r="W78" s="283"/>
      <c r="X78" s="284">
        <f t="shared" si="6"/>
        <v>0.99750000000000005</v>
      </c>
      <c r="Y78" s="274">
        <f t="shared" si="7"/>
        <v>6.2225000000000001</v>
      </c>
      <c r="Z78" s="406"/>
      <c r="AA78" s="439">
        <f t="shared" si="8"/>
        <v>7.9733744138308249E-2</v>
      </c>
      <c r="AB78" s="440"/>
      <c r="AC78" s="243" t="s">
        <v>872</v>
      </c>
    </row>
    <row r="79" spans="2:29" hidden="1" x14ac:dyDescent="0.3">
      <c r="B79" s="278" t="s">
        <v>791</v>
      </c>
      <c r="C79" s="278" t="s">
        <v>873</v>
      </c>
      <c r="D79" s="278" t="s">
        <v>874</v>
      </c>
      <c r="E79" s="279" t="s">
        <v>425</v>
      </c>
      <c r="F79" s="280">
        <v>0.47899999999999998</v>
      </c>
      <c r="G79" s="279"/>
      <c r="H79" s="281"/>
      <c r="I79" s="281">
        <v>1.75</v>
      </c>
      <c r="J79" s="268">
        <f>IF(ISBLANK($E79),0,VLOOKUP($E79,'Table of Hazards (AI only)'!$B$6:$P$129,8,))</f>
        <v>18.5</v>
      </c>
      <c r="K79" s="268"/>
      <c r="L79" s="268">
        <f>IF(ISBLANK($E79),0,VLOOKUP($E79,'Table of Hazards (AI only)'!$B$6:$P$129,9,))</f>
        <v>3.5</v>
      </c>
      <c r="M79" s="269">
        <f>IF(ISBLANK($E79),0,VLOOKUP($E79,'Table of Hazards (AI only)'!$B$6:$P$129,11,))</f>
        <v>16.166666666666668</v>
      </c>
      <c r="N79" s="269"/>
      <c r="O79" s="270">
        <f>IF(ISBLANK($E79),0,VLOOKUP($E79,'Table of Hazards (AI only)'!$B$6:$P$129,12,))</f>
        <v>0.30374759671736479</v>
      </c>
      <c r="P79" s="268">
        <f>IF(ISBLANK($G79),0,VLOOKUP($G79,'Table of Hazards (AI only)'!$B$6:$P$129,8,))</f>
        <v>0</v>
      </c>
      <c r="Q79" s="268"/>
      <c r="R79" s="268">
        <f>IF(ISBLANK($G79),0,VLOOKUP($G79,'Table of Hazards (AI only)'!$B$6:$P$129,9,))</f>
        <v>0</v>
      </c>
      <c r="S79" s="269">
        <f>IF(ISBLANK($G79),0,VLOOKUP($G79,'Table of Hazards (AI only)'!$B$6:$P$129,11,))</f>
        <v>0</v>
      </c>
      <c r="T79" s="269"/>
      <c r="U79" s="270">
        <f>IF(ISBLANK($G79),0,VLOOKUP($G79,'Table of Hazards (AI only)'!$B$6:$P$129,12,))</f>
        <v>0</v>
      </c>
      <c r="V79" s="283">
        <f t="shared" si="5"/>
        <v>15.507624999999999</v>
      </c>
      <c r="W79" s="283"/>
      <c r="X79" s="284">
        <f t="shared" si="6"/>
        <v>2.9338749999999996</v>
      </c>
      <c r="Y79" s="274">
        <f t="shared" si="7"/>
        <v>13.551708333333334</v>
      </c>
      <c r="Z79" s="406"/>
      <c r="AA79" s="439">
        <f t="shared" si="8"/>
        <v>0.25461642294833098</v>
      </c>
      <c r="AB79" s="440"/>
      <c r="AC79" s="243" t="s">
        <v>875</v>
      </c>
    </row>
    <row r="80" spans="2:29" hidden="1" x14ac:dyDescent="0.3">
      <c r="B80" s="278" t="s">
        <v>791</v>
      </c>
      <c r="C80" s="278" t="s">
        <v>873</v>
      </c>
      <c r="D80" s="278" t="s">
        <v>384</v>
      </c>
      <c r="E80" s="279" t="s">
        <v>384</v>
      </c>
      <c r="F80" s="280">
        <v>0.25</v>
      </c>
      <c r="G80" s="279"/>
      <c r="H80" s="281"/>
      <c r="I80" s="281">
        <v>1.5</v>
      </c>
      <c r="J80" s="268">
        <f>IF(ISBLANK($E80),0,VLOOKUP($E80,'Table of Hazards (AI only)'!$B$6:$P$129,8,))</f>
        <v>25</v>
      </c>
      <c r="K80" s="268"/>
      <c r="L80" s="268">
        <f>IF(ISBLANK($E80),0,VLOOKUP($E80,'Table of Hazards (AI only)'!$B$6:$P$129,9,))</f>
        <v>7</v>
      </c>
      <c r="M80" s="269">
        <f>IF(ISBLANK($E80),0,VLOOKUP($E80,'Table of Hazards (AI only)'!$B$6:$P$129,11,))</f>
        <v>14</v>
      </c>
      <c r="N80" s="269"/>
      <c r="O80" s="270">
        <f>IF(ISBLANK($E80),0,VLOOKUP($E80,'Table of Hazards (AI only)'!$B$6:$P$129,12,))</f>
        <v>0.30374759671736479</v>
      </c>
      <c r="P80" s="268">
        <f>IF(ISBLANK($G80),0,VLOOKUP($G80,'Table of Hazards (AI only)'!$B$6:$P$129,8,))</f>
        <v>0</v>
      </c>
      <c r="Q80" s="268"/>
      <c r="R80" s="268">
        <f>IF(ISBLANK($G80),0,VLOOKUP($G80,'Table of Hazards (AI only)'!$B$6:$P$129,9,))</f>
        <v>0</v>
      </c>
      <c r="S80" s="269">
        <f>IF(ISBLANK($G80),0,VLOOKUP($G80,'Table of Hazards (AI only)'!$B$6:$P$129,11,))</f>
        <v>0</v>
      </c>
      <c r="T80" s="269"/>
      <c r="U80" s="270">
        <f>IF(ISBLANK($G80),0,VLOOKUP($G80,'Table of Hazards (AI only)'!$B$6:$P$129,12,))</f>
        <v>0</v>
      </c>
      <c r="V80" s="283">
        <f t="shared" si="5"/>
        <v>9.375</v>
      </c>
      <c r="W80" s="283"/>
      <c r="X80" s="284">
        <f t="shared" si="6"/>
        <v>2.625</v>
      </c>
      <c r="Y80" s="274">
        <f t="shared" si="7"/>
        <v>5.25</v>
      </c>
      <c r="Z80" s="406"/>
      <c r="AA80" s="439">
        <f t="shared" si="8"/>
        <v>0.11390534876901179</v>
      </c>
      <c r="AB80" s="440"/>
      <c r="AC80" s="243" t="s">
        <v>876</v>
      </c>
    </row>
    <row r="81" spans="2:29" hidden="1" x14ac:dyDescent="0.3">
      <c r="B81" s="278" t="s">
        <v>791</v>
      </c>
      <c r="C81" s="278" t="s">
        <v>873</v>
      </c>
      <c r="D81" s="278" t="s">
        <v>404</v>
      </c>
      <c r="E81" s="279" t="s">
        <v>404</v>
      </c>
      <c r="F81" s="280">
        <v>0.3</v>
      </c>
      <c r="G81" s="279"/>
      <c r="H81" s="281"/>
      <c r="I81" s="281">
        <v>0.5</v>
      </c>
      <c r="J81" s="268">
        <f>IF(ISBLANK($E81),0,VLOOKUP($E81,'Table of Hazards (AI only)'!$B$6:$P$129,8,))</f>
        <v>32.5</v>
      </c>
      <c r="K81" s="268"/>
      <c r="L81" s="268">
        <f>IF(ISBLANK($E81),0,VLOOKUP($E81,'Table of Hazards (AI only)'!$B$6:$P$129,9,))</f>
        <v>11.5</v>
      </c>
      <c r="M81" s="269">
        <f>IF(ISBLANK($E81),0,VLOOKUP($E81,'Table of Hazards (AI only)'!$B$6:$P$129,11,))</f>
        <v>26.833333333333332</v>
      </c>
      <c r="N81" s="269"/>
      <c r="O81" s="270">
        <f>IF(ISBLANK($E81),0,VLOOKUP($E81,'Table of Hazards (AI only)'!$B$6:$P$129,12,))</f>
        <v>0.30374759671736479</v>
      </c>
      <c r="P81" s="268">
        <f>IF(ISBLANK($G81),0,VLOOKUP($G81,'Table of Hazards (AI only)'!$B$6:$P$129,8,))</f>
        <v>0</v>
      </c>
      <c r="Q81" s="268"/>
      <c r="R81" s="268">
        <f>IF(ISBLANK($G81),0,VLOOKUP($G81,'Table of Hazards (AI only)'!$B$6:$P$129,9,))</f>
        <v>0</v>
      </c>
      <c r="S81" s="269">
        <f>IF(ISBLANK($G81),0,VLOOKUP($G81,'Table of Hazards (AI only)'!$B$6:$P$129,11,))</f>
        <v>0</v>
      </c>
      <c r="T81" s="269"/>
      <c r="U81" s="270">
        <f>IF(ISBLANK($G81),0,VLOOKUP($G81,'Table of Hazards (AI only)'!$B$6:$P$129,12,))</f>
        <v>0</v>
      </c>
      <c r="V81" s="283">
        <f t="shared" si="5"/>
        <v>4.875</v>
      </c>
      <c r="W81" s="283"/>
      <c r="X81" s="284">
        <f t="shared" si="6"/>
        <v>1.7249999999999999</v>
      </c>
      <c r="Y81" s="274">
        <f t="shared" si="7"/>
        <v>4.0249999999999995</v>
      </c>
      <c r="Z81" s="406"/>
      <c r="AA81" s="439">
        <f t="shared" si="8"/>
        <v>4.5562139507604717E-2</v>
      </c>
      <c r="AB81" s="440"/>
      <c r="AC81" s="243" t="s">
        <v>877</v>
      </c>
    </row>
    <row r="82" spans="2:29" hidden="1" x14ac:dyDescent="0.3">
      <c r="B82" s="278" t="s">
        <v>791</v>
      </c>
      <c r="C82" s="278" t="s">
        <v>873</v>
      </c>
      <c r="D82" s="278" t="s">
        <v>423</v>
      </c>
      <c r="E82" s="279" t="s">
        <v>423</v>
      </c>
      <c r="F82" s="280">
        <v>0.3</v>
      </c>
      <c r="G82" s="279"/>
      <c r="H82" s="281"/>
      <c r="I82" s="281">
        <v>0.15</v>
      </c>
      <c r="J82" s="268">
        <f>IF(ISBLANK($E82),0,VLOOKUP($E82,'Table of Hazards (AI only)'!$B$6:$P$129,8,))</f>
        <v>18.5</v>
      </c>
      <c r="K82" s="268"/>
      <c r="L82" s="268">
        <f>IF(ISBLANK($E82),0,VLOOKUP($E82,'Table of Hazards (AI only)'!$B$6:$P$129,9,))</f>
        <v>3.5</v>
      </c>
      <c r="M82" s="269">
        <f>IF(ISBLANK($E82),0,VLOOKUP($E82,'Table of Hazards (AI only)'!$B$6:$P$129,11,))</f>
        <v>22.166666666666668</v>
      </c>
      <c r="N82" s="269"/>
      <c r="O82" s="270">
        <f>IF(ISBLANK($E82),0,VLOOKUP($E82,'Table of Hazards (AI only)'!$B$6:$P$129,12,))</f>
        <v>0.30374759671736479</v>
      </c>
      <c r="P82" s="268">
        <f>IF(ISBLANK($G82),0,VLOOKUP($G82,'Table of Hazards (AI only)'!$B$6:$P$129,8,))</f>
        <v>0</v>
      </c>
      <c r="Q82" s="268"/>
      <c r="R82" s="268">
        <f>IF(ISBLANK($G82),0,VLOOKUP($G82,'Table of Hazards (AI only)'!$B$6:$P$129,9,))</f>
        <v>0</v>
      </c>
      <c r="S82" s="269">
        <f>IF(ISBLANK($G82),0,VLOOKUP($G82,'Table of Hazards (AI only)'!$B$6:$P$129,11,))</f>
        <v>0</v>
      </c>
      <c r="T82" s="269"/>
      <c r="U82" s="270">
        <f>IF(ISBLANK($G82),0,VLOOKUP($G82,'Table of Hazards (AI only)'!$B$6:$P$129,12,))</f>
        <v>0</v>
      </c>
      <c r="V82" s="283">
        <f t="shared" si="5"/>
        <v>0.83249999999999991</v>
      </c>
      <c r="W82" s="283"/>
      <c r="X82" s="284">
        <f t="shared" si="6"/>
        <v>0.1575</v>
      </c>
      <c r="Y82" s="274">
        <f t="shared" si="7"/>
        <v>0.99750000000000005</v>
      </c>
      <c r="Z82" s="406"/>
      <c r="AA82" s="439">
        <f t="shared" si="8"/>
        <v>1.3668641852281414E-2</v>
      </c>
      <c r="AB82" s="440"/>
      <c r="AC82" s="243" t="s">
        <v>867</v>
      </c>
    </row>
    <row r="83" spans="2:29" hidden="1" x14ac:dyDescent="0.3">
      <c r="B83" s="278" t="s">
        <v>791</v>
      </c>
      <c r="C83" s="278" t="s">
        <v>873</v>
      </c>
      <c r="D83" s="278" t="s">
        <v>463</v>
      </c>
      <c r="E83" s="279" t="s">
        <v>463</v>
      </c>
      <c r="F83" s="280">
        <v>0.25</v>
      </c>
      <c r="G83" s="279"/>
      <c r="H83" s="281"/>
      <c r="I83" s="281">
        <v>0.2</v>
      </c>
      <c r="J83" s="268">
        <f>IF(ISBLANK($E83),0,VLOOKUP($E83,'Table of Hazards (AI only)'!$B$6:$P$129,8,))</f>
        <v>23</v>
      </c>
      <c r="K83" s="268"/>
      <c r="L83" s="268">
        <f>IF(ISBLANK($E83),0,VLOOKUP($E83,'Table of Hazards (AI only)'!$B$6:$P$129,9,))</f>
        <v>14</v>
      </c>
      <c r="M83" s="269">
        <f>IF(ISBLANK($E83),0,VLOOKUP($E83,'Table of Hazards (AI only)'!$B$6:$P$129,11,))</f>
        <v>28.666666666666668</v>
      </c>
      <c r="N83" s="269"/>
      <c r="O83" s="270">
        <f>IF(ISBLANK($E83),0,VLOOKUP($E83,'Table of Hazards (AI only)'!$B$6:$P$129,12,))</f>
        <v>0.30374759671736479</v>
      </c>
      <c r="P83" s="268">
        <f>IF(ISBLANK($G83),0,VLOOKUP($G83,'Table of Hazards (AI only)'!$B$6:$P$129,8,))</f>
        <v>0</v>
      </c>
      <c r="Q83" s="268"/>
      <c r="R83" s="268">
        <f>IF(ISBLANK($G83),0,VLOOKUP($G83,'Table of Hazards (AI only)'!$B$6:$P$129,9,))</f>
        <v>0</v>
      </c>
      <c r="S83" s="269">
        <f>IF(ISBLANK($G83),0,VLOOKUP($G83,'Table of Hazards (AI only)'!$B$6:$P$129,11,))</f>
        <v>0</v>
      </c>
      <c r="T83" s="269"/>
      <c r="U83" s="270">
        <f>IF(ISBLANK($G83),0,VLOOKUP($G83,'Table of Hazards (AI only)'!$B$6:$P$129,12,))</f>
        <v>0</v>
      </c>
      <c r="V83" s="283">
        <f t="shared" si="5"/>
        <v>1.1500000000000001</v>
      </c>
      <c r="W83" s="283"/>
      <c r="X83" s="284">
        <f t="shared" si="6"/>
        <v>0.70000000000000007</v>
      </c>
      <c r="Y83" s="274">
        <f t="shared" si="7"/>
        <v>1.4333333333333336</v>
      </c>
      <c r="Z83" s="406"/>
      <c r="AA83" s="439">
        <f t="shared" si="8"/>
        <v>1.518737983586824E-2</v>
      </c>
      <c r="AB83" s="440"/>
      <c r="AC83" s="243" t="s">
        <v>878</v>
      </c>
    </row>
    <row r="84" spans="2:29" hidden="1" x14ac:dyDescent="0.3">
      <c r="B84" s="278" t="s">
        <v>791</v>
      </c>
      <c r="C84" s="278" t="s">
        <v>879</v>
      </c>
      <c r="D84" s="278" t="s">
        <v>384</v>
      </c>
      <c r="E84" s="279" t="s">
        <v>384</v>
      </c>
      <c r="F84" s="280">
        <v>0.25</v>
      </c>
      <c r="G84" s="279"/>
      <c r="H84" s="281"/>
      <c r="I84" s="281">
        <v>1.5</v>
      </c>
      <c r="J84" s="268">
        <f>IF(ISBLANK($E84),0,VLOOKUP($E84,'Table of Hazards (AI only)'!$B$6:$P$129,8,))</f>
        <v>25</v>
      </c>
      <c r="K84" s="268"/>
      <c r="L84" s="268">
        <f>IF(ISBLANK($E84),0,VLOOKUP($E84,'Table of Hazards (AI only)'!$B$6:$P$129,9,))</f>
        <v>7</v>
      </c>
      <c r="M84" s="269">
        <f>IF(ISBLANK($E84),0,VLOOKUP($E84,'Table of Hazards (AI only)'!$B$6:$P$129,11,))</f>
        <v>14</v>
      </c>
      <c r="N84" s="269"/>
      <c r="O84" s="270">
        <f>IF(ISBLANK($E84),0,VLOOKUP($E84,'Table of Hazards (AI only)'!$B$6:$P$129,12,))</f>
        <v>0.30374759671736479</v>
      </c>
      <c r="P84" s="268">
        <f>IF(ISBLANK($G84),0,VLOOKUP($G84,'Table of Hazards (AI only)'!$B$6:$P$129,8,))</f>
        <v>0</v>
      </c>
      <c r="Q84" s="268"/>
      <c r="R84" s="268">
        <f>IF(ISBLANK($G84),0,VLOOKUP($G84,'Table of Hazards (AI only)'!$B$6:$P$129,9,))</f>
        <v>0</v>
      </c>
      <c r="S84" s="269">
        <f>IF(ISBLANK($G84),0,VLOOKUP($G84,'Table of Hazards (AI only)'!$B$6:$P$129,11,))</f>
        <v>0</v>
      </c>
      <c r="T84" s="269"/>
      <c r="U84" s="270">
        <f>IF(ISBLANK($G84),0,VLOOKUP($G84,'Table of Hazards (AI only)'!$B$6:$P$129,12,))</f>
        <v>0</v>
      </c>
      <c r="V84" s="283">
        <f t="shared" si="5"/>
        <v>9.375</v>
      </c>
      <c r="W84" s="283"/>
      <c r="X84" s="284">
        <f t="shared" si="6"/>
        <v>2.625</v>
      </c>
      <c r="Y84" s="274">
        <f t="shared" si="7"/>
        <v>5.25</v>
      </c>
      <c r="Z84" s="406"/>
      <c r="AA84" s="439">
        <f t="shared" si="8"/>
        <v>0.11390534876901179</v>
      </c>
      <c r="AB84" s="440"/>
      <c r="AC84" s="243" t="s">
        <v>876</v>
      </c>
    </row>
    <row r="85" spans="2:29" hidden="1" x14ac:dyDescent="0.3">
      <c r="B85" s="278" t="s">
        <v>791</v>
      </c>
      <c r="C85" s="278" t="s">
        <v>879</v>
      </c>
      <c r="D85" s="278" t="s">
        <v>386</v>
      </c>
      <c r="E85" s="279" t="s">
        <v>386</v>
      </c>
      <c r="F85" s="280">
        <v>0.25</v>
      </c>
      <c r="G85" s="279"/>
      <c r="H85" s="281"/>
      <c r="I85" s="281">
        <v>1.44</v>
      </c>
      <c r="J85" s="268">
        <f>IF(ISBLANK($E85),0,VLOOKUP($E85,'Table of Hazards (AI only)'!$B$6:$P$129,8,))</f>
        <v>61</v>
      </c>
      <c r="K85" s="268"/>
      <c r="L85" s="268">
        <f>IF(ISBLANK($E85),0,VLOOKUP($E85,'Table of Hazards (AI only)'!$B$6:$P$129,9,))</f>
        <v>7</v>
      </c>
      <c r="M85" s="269">
        <f>IF(ISBLANK($E85),0,VLOOKUP($E85,'Table of Hazards (AI only)'!$B$6:$P$129,11,))</f>
        <v>45.333333333333336</v>
      </c>
      <c r="N85" s="269"/>
      <c r="O85" s="270">
        <f>IF(ISBLANK($E85),0,VLOOKUP($E85,'Table of Hazards (AI only)'!$B$6:$P$129,12,))</f>
        <v>0.55953504658461928</v>
      </c>
      <c r="P85" s="268">
        <f>IF(ISBLANK($G85),0,VLOOKUP($G85,'Table of Hazards (AI only)'!$B$6:$P$129,8,))</f>
        <v>0</v>
      </c>
      <c r="Q85" s="268"/>
      <c r="R85" s="268">
        <f>IF(ISBLANK($G85),0,VLOOKUP($G85,'Table of Hazards (AI only)'!$B$6:$P$129,9,))</f>
        <v>0</v>
      </c>
      <c r="S85" s="269">
        <f>IF(ISBLANK($G85),0,VLOOKUP($G85,'Table of Hazards (AI only)'!$B$6:$P$129,11,))</f>
        <v>0</v>
      </c>
      <c r="T85" s="269"/>
      <c r="U85" s="270">
        <f>IF(ISBLANK($G85),0,VLOOKUP($G85,'Table of Hazards (AI only)'!$B$6:$P$129,12,))</f>
        <v>0</v>
      </c>
      <c r="V85" s="283">
        <f t="shared" si="5"/>
        <v>21.96</v>
      </c>
      <c r="W85" s="283"/>
      <c r="X85" s="284">
        <f t="shared" si="6"/>
        <v>2.52</v>
      </c>
      <c r="Y85" s="274">
        <f t="shared" si="7"/>
        <v>16.32</v>
      </c>
      <c r="Z85" s="406"/>
      <c r="AA85" s="439">
        <f t="shared" si="8"/>
        <v>0.20143261677046292</v>
      </c>
      <c r="AB85" s="440"/>
      <c r="AC85" s="243" t="s">
        <v>880</v>
      </c>
    </row>
    <row r="86" spans="2:29" hidden="1" x14ac:dyDescent="0.3">
      <c r="B86" s="278" t="s">
        <v>791</v>
      </c>
      <c r="C86" s="278" t="s">
        <v>879</v>
      </c>
      <c r="D86" s="278" t="s">
        <v>388</v>
      </c>
      <c r="E86" s="279" t="s">
        <v>388</v>
      </c>
      <c r="F86" s="280">
        <v>0.22500000000000001</v>
      </c>
      <c r="G86" s="279"/>
      <c r="H86" s="281"/>
      <c r="I86" s="281">
        <v>2.85</v>
      </c>
      <c r="J86" s="268">
        <f>IF(ISBLANK($E86),0,VLOOKUP($E86,'Table of Hazards (AI only)'!$B$6:$P$129,8,))</f>
        <v>18.5</v>
      </c>
      <c r="K86" s="268"/>
      <c r="L86" s="268">
        <f>IF(ISBLANK($E86),0,VLOOKUP($E86,'Table of Hazards (AI only)'!$B$6:$P$129,9,))</f>
        <v>3.5</v>
      </c>
      <c r="M86" s="269">
        <f>IF(ISBLANK($E86),0,VLOOKUP($E86,'Table of Hazards (AI only)'!$B$6:$P$129,11,))</f>
        <v>20.166666666666668</v>
      </c>
      <c r="N86" s="269"/>
      <c r="O86" s="270">
        <f>IF(ISBLANK($E86),0,VLOOKUP($E86,'Table of Hazards (AI only)'!$B$6:$P$129,12,))</f>
        <v>0.30374759671736479</v>
      </c>
      <c r="P86" s="268">
        <f>IF(ISBLANK($G86),0,VLOOKUP($G86,'Table of Hazards (AI only)'!$B$6:$P$129,8,))</f>
        <v>0</v>
      </c>
      <c r="Q86" s="268"/>
      <c r="R86" s="268">
        <f>IF(ISBLANK($G86),0,VLOOKUP($G86,'Table of Hazards (AI only)'!$B$6:$P$129,9,))</f>
        <v>0</v>
      </c>
      <c r="S86" s="269">
        <f>IF(ISBLANK($G86),0,VLOOKUP($G86,'Table of Hazards (AI only)'!$B$6:$P$129,11,))</f>
        <v>0</v>
      </c>
      <c r="T86" s="269"/>
      <c r="U86" s="270">
        <f>IF(ISBLANK($G86),0,VLOOKUP($G86,'Table of Hazards (AI only)'!$B$6:$P$129,12,))</f>
        <v>0</v>
      </c>
      <c r="V86" s="283">
        <f t="shared" si="5"/>
        <v>11.863125000000002</v>
      </c>
      <c r="W86" s="283"/>
      <c r="X86" s="284">
        <f t="shared" si="6"/>
        <v>2.2443749999999998</v>
      </c>
      <c r="Y86" s="274">
        <f t="shared" si="7"/>
        <v>12.931875000000002</v>
      </c>
      <c r="Z86" s="406"/>
      <c r="AA86" s="439">
        <f t="shared" si="8"/>
        <v>0.19477814639501018</v>
      </c>
      <c r="AB86" s="440"/>
      <c r="AC86" s="243" t="s">
        <v>881</v>
      </c>
    </row>
    <row r="87" spans="2:29" hidden="1" x14ac:dyDescent="0.3">
      <c r="B87" s="278" t="s">
        <v>791</v>
      </c>
      <c r="C87" s="278" t="s">
        <v>879</v>
      </c>
      <c r="D87" s="278" t="s">
        <v>404</v>
      </c>
      <c r="E87" s="279" t="s">
        <v>404</v>
      </c>
      <c r="F87" s="280">
        <v>0.3</v>
      </c>
      <c r="G87" s="279"/>
      <c r="H87" s="281"/>
      <c r="I87" s="281">
        <v>0.5</v>
      </c>
      <c r="J87" s="268">
        <f>IF(ISBLANK($E87),0,VLOOKUP($E87,'Table of Hazards (AI only)'!$B$6:$P$129,8,))</f>
        <v>32.5</v>
      </c>
      <c r="K87" s="268"/>
      <c r="L87" s="268">
        <f>IF(ISBLANK($E87),0,VLOOKUP($E87,'Table of Hazards (AI only)'!$B$6:$P$129,9,))</f>
        <v>11.5</v>
      </c>
      <c r="M87" s="269">
        <f>IF(ISBLANK($E87),0,VLOOKUP($E87,'Table of Hazards (AI only)'!$B$6:$P$129,11,))</f>
        <v>26.833333333333332</v>
      </c>
      <c r="N87" s="269"/>
      <c r="O87" s="270">
        <f>IF(ISBLANK($E87),0,VLOOKUP($E87,'Table of Hazards (AI only)'!$B$6:$P$129,12,))</f>
        <v>0.30374759671736479</v>
      </c>
      <c r="P87" s="268">
        <f>IF(ISBLANK($G87),0,VLOOKUP($G87,'Table of Hazards (AI only)'!$B$6:$P$129,8,))</f>
        <v>0</v>
      </c>
      <c r="Q87" s="268"/>
      <c r="R87" s="268">
        <f>IF(ISBLANK($G87),0,VLOOKUP($G87,'Table of Hazards (AI only)'!$B$6:$P$129,9,))</f>
        <v>0</v>
      </c>
      <c r="S87" s="269">
        <f>IF(ISBLANK($G87),0,VLOOKUP($G87,'Table of Hazards (AI only)'!$B$6:$P$129,11,))</f>
        <v>0</v>
      </c>
      <c r="T87" s="269"/>
      <c r="U87" s="270">
        <f>IF(ISBLANK($G87),0,VLOOKUP($G87,'Table of Hazards (AI only)'!$B$6:$P$129,12,))</f>
        <v>0</v>
      </c>
      <c r="V87" s="283">
        <f t="shared" si="5"/>
        <v>4.875</v>
      </c>
      <c r="W87" s="283"/>
      <c r="X87" s="284">
        <f t="shared" si="6"/>
        <v>1.7249999999999999</v>
      </c>
      <c r="Y87" s="274">
        <f t="shared" si="7"/>
        <v>4.0249999999999995</v>
      </c>
      <c r="Z87" s="406"/>
      <c r="AA87" s="439">
        <f t="shared" si="8"/>
        <v>4.5562139507604717E-2</v>
      </c>
      <c r="AB87" s="440"/>
      <c r="AC87" s="243" t="s">
        <v>877</v>
      </c>
    </row>
    <row r="88" spans="2:29" hidden="1" x14ac:dyDescent="0.3">
      <c r="B88" s="278" t="s">
        <v>791</v>
      </c>
      <c r="C88" s="278" t="s">
        <v>879</v>
      </c>
      <c r="D88" s="278" t="s">
        <v>364</v>
      </c>
      <c r="E88" s="279" t="s">
        <v>364</v>
      </c>
      <c r="F88" s="280">
        <v>0.05</v>
      </c>
      <c r="G88" s="279"/>
      <c r="H88" s="281"/>
      <c r="I88" s="281">
        <v>1.5</v>
      </c>
      <c r="J88" s="268">
        <f>IF(ISBLANK($E88),0,VLOOKUP($E88,'Table of Hazards (AI only)'!$B$6:$P$129,8,))</f>
        <v>10</v>
      </c>
      <c r="K88" s="268"/>
      <c r="L88" s="268">
        <f>IF(ISBLANK($E88),0,VLOOKUP($E88,'Table of Hazards (AI only)'!$B$6:$P$129,9,))</f>
        <v>4</v>
      </c>
      <c r="M88" s="269">
        <f>IF(ISBLANK($E88),0,VLOOKUP($E88,'Table of Hazards (AI only)'!$B$6:$P$129,11,))</f>
        <v>17.333333333333332</v>
      </c>
      <c r="N88" s="269"/>
      <c r="O88" s="270">
        <f>IF(ISBLANK($E88),0,VLOOKUP($E88,'Table of Hazards (AI only)'!$B$6:$P$129,12,))</f>
        <v>0.30374759671736479</v>
      </c>
      <c r="P88" s="268">
        <f>IF(ISBLANK($G88),0,VLOOKUP($G88,'Table of Hazards (AI only)'!$B$6:$P$129,8,))</f>
        <v>0</v>
      </c>
      <c r="Q88" s="268"/>
      <c r="R88" s="268">
        <f>IF(ISBLANK($G88),0,VLOOKUP($G88,'Table of Hazards (AI only)'!$B$6:$P$129,9,))</f>
        <v>0</v>
      </c>
      <c r="S88" s="269">
        <f>IF(ISBLANK($G88),0,VLOOKUP($G88,'Table of Hazards (AI only)'!$B$6:$P$129,11,))</f>
        <v>0</v>
      </c>
      <c r="T88" s="269"/>
      <c r="U88" s="270">
        <f>IF(ISBLANK($G88),0,VLOOKUP($G88,'Table of Hazards (AI only)'!$B$6:$P$129,12,))</f>
        <v>0</v>
      </c>
      <c r="V88" s="283">
        <f t="shared" si="5"/>
        <v>0.75</v>
      </c>
      <c r="W88" s="283"/>
      <c r="X88" s="284">
        <f t="shared" si="6"/>
        <v>0.30000000000000004</v>
      </c>
      <c r="Y88" s="274">
        <f t="shared" si="7"/>
        <v>1.3</v>
      </c>
      <c r="Z88" s="406"/>
      <c r="AA88" s="439">
        <f t="shared" si="8"/>
        <v>2.2781069753802362E-2</v>
      </c>
      <c r="AB88" s="440"/>
      <c r="AC88" s="243" t="s">
        <v>882</v>
      </c>
    </row>
    <row r="89" spans="2:29" hidden="1" x14ac:dyDescent="0.3">
      <c r="B89" s="278" t="s">
        <v>791</v>
      </c>
      <c r="C89" s="278" t="s">
        <v>879</v>
      </c>
      <c r="D89" s="278" t="s">
        <v>463</v>
      </c>
      <c r="E89" s="279" t="s">
        <v>463</v>
      </c>
      <c r="F89" s="280">
        <v>0.25</v>
      </c>
      <c r="G89" s="279"/>
      <c r="H89" s="281"/>
      <c r="I89" s="281">
        <v>0.2</v>
      </c>
      <c r="J89" s="268">
        <f>IF(ISBLANK($E89),0,VLOOKUP($E89,'Table of Hazards (AI only)'!$B$6:$P$129,8,))</f>
        <v>23</v>
      </c>
      <c r="K89" s="268"/>
      <c r="L89" s="268">
        <f>IF(ISBLANK($E89),0,VLOOKUP($E89,'Table of Hazards (AI only)'!$B$6:$P$129,9,))</f>
        <v>14</v>
      </c>
      <c r="M89" s="269">
        <f>IF(ISBLANK($E89),0,VLOOKUP($E89,'Table of Hazards (AI only)'!$B$6:$P$129,11,))</f>
        <v>28.666666666666668</v>
      </c>
      <c r="N89" s="269"/>
      <c r="O89" s="270">
        <f>IF(ISBLANK($E89),0,VLOOKUP($E89,'Table of Hazards (AI only)'!$B$6:$P$129,12,))</f>
        <v>0.30374759671736479</v>
      </c>
      <c r="P89" s="268">
        <f>IF(ISBLANK($G89),0,VLOOKUP($G89,'Table of Hazards (AI only)'!$B$6:$P$129,8,))</f>
        <v>0</v>
      </c>
      <c r="Q89" s="268"/>
      <c r="R89" s="268">
        <f>IF(ISBLANK($G89),0,VLOOKUP($G89,'Table of Hazards (AI only)'!$B$6:$P$129,9,))</f>
        <v>0</v>
      </c>
      <c r="S89" s="269">
        <f>IF(ISBLANK($G89),0,VLOOKUP($G89,'Table of Hazards (AI only)'!$B$6:$P$129,11,))</f>
        <v>0</v>
      </c>
      <c r="T89" s="269"/>
      <c r="U89" s="270">
        <f>IF(ISBLANK($G89),0,VLOOKUP($G89,'Table of Hazards (AI only)'!$B$6:$P$129,12,))</f>
        <v>0</v>
      </c>
      <c r="V89" s="283">
        <f t="shared" si="5"/>
        <v>1.1500000000000001</v>
      </c>
      <c r="W89" s="283"/>
      <c r="X89" s="284">
        <f t="shared" si="6"/>
        <v>0.70000000000000007</v>
      </c>
      <c r="Y89" s="274">
        <f t="shared" si="7"/>
        <v>1.4333333333333336</v>
      </c>
      <c r="Z89" s="406"/>
      <c r="AA89" s="439">
        <f t="shared" si="8"/>
        <v>1.518737983586824E-2</v>
      </c>
      <c r="AB89" s="440"/>
      <c r="AC89" s="243" t="s">
        <v>878</v>
      </c>
    </row>
    <row r="90" spans="2:29" hidden="1" x14ac:dyDescent="0.3">
      <c r="B90" s="278" t="s">
        <v>791</v>
      </c>
      <c r="C90" s="278" t="s">
        <v>883</v>
      </c>
      <c r="D90" s="278" t="s">
        <v>458</v>
      </c>
      <c r="E90" s="279" t="s">
        <v>458</v>
      </c>
      <c r="F90" s="280">
        <v>0.2</v>
      </c>
      <c r="G90" s="279"/>
      <c r="H90" s="281"/>
      <c r="I90" s="281">
        <v>0.43</v>
      </c>
      <c r="J90" s="268">
        <f>IF(ISBLANK($E90),0,VLOOKUP($E90,'Table of Hazards (AI only)'!$B$6:$P$129,8,))</f>
        <v>58</v>
      </c>
      <c r="K90" s="268"/>
      <c r="L90" s="268">
        <f>IF(ISBLANK($E90),0,VLOOKUP($E90,'Table of Hazards (AI only)'!$B$6:$P$129,9,))</f>
        <v>4</v>
      </c>
      <c r="M90" s="269">
        <f>IF(ISBLANK($E90),0,VLOOKUP($E90,'Table of Hazards (AI only)'!$B$6:$P$129,11,))</f>
        <v>30.666666666666668</v>
      </c>
      <c r="N90" s="269"/>
      <c r="O90" s="270">
        <f>IF(ISBLANK($E90),0,VLOOKUP($E90,'Table of Hazards (AI only)'!$B$6:$P$129,12,))</f>
        <v>0.55953504658461928</v>
      </c>
      <c r="P90" s="268">
        <f>IF(ISBLANK($G90),0,VLOOKUP($G90,'Table of Hazards (AI only)'!$B$6:$P$129,8,))</f>
        <v>0</v>
      </c>
      <c r="Q90" s="268"/>
      <c r="R90" s="268">
        <f>IF(ISBLANK($G90),0,VLOOKUP($G90,'Table of Hazards (AI only)'!$B$6:$P$129,9,))</f>
        <v>0</v>
      </c>
      <c r="S90" s="269">
        <f>IF(ISBLANK($G90),0,VLOOKUP($G90,'Table of Hazards (AI only)'!$B$6:$P$129,11,))</f>
        <v>0</v>
      </c>
      <c r="T90" s="269"/>
      <c r="U90" s="270">
        <f>IF(ISBLANK($G90),0,VLOOKUP($G90,'Table of Hazards (AI only)'!$B$6:$P$129,12,))</f>
        <v>0</v>
      </c>
      <c r="V90" s="283">
        <f t="shared" si="5"/>
        <v>4.9880000000000004</v>
      </c>
      <c r="W90" s="283"/>
      <c r="X90" s="284">
        <f t="shared" si="6"/>
        <v>0.34400000000000003</v>
      </c>
      <c r="Y90" s="274">
        <f t="shared" si="7"/>
        <v>2.6373333333333333</v>
      </c>
      <c r="Z90" s="406"/>
      <c r="AA90" s="439">
        <f t="shared" si="8"/>
        <v>4.8120014006277259E-2</v>
      </c>
      <c r="AB90" s="440"/>
      <c r="AC90" s="243" t="s">
        <v>884</v>
      </c>
    </row>
    <row r="91" spans="2:29" hidden="1" x14ac:dyDescent="0.3">
      <c r="B91" s="278" t="s">
        <v>791</v>
      </c>
      <c r="C91" s="278" t="s">
        <v>883</v>
      </c>
      <c r="D91" s="278" t="s">
        <v>390</v>
      </c>
      <c r="E91" s="279" t="s">
        <v>390</v>
      </c>
      <c r="F91" s="280">
        <v>0.5</v>
      </c>
      <c r="G91" s="279"/>
      <c r="H91" s="281"/>
      <c r="I91" s="281">
        <v>0.4</v>
      </c>
      <c r="J91" s="268">
        <f>IF(ISBLANK($E91),0,VLOOKUP($E91,'Table of Hazards (AI only)'!$B$6:$P$129,8,))</f>
        <v>37</v>
      </c>
      <c r="K91" s="268"/>
      <c r="L91" s="268">
        <f>IF(ISBLANK($E91),0,VLOOKUP($E91,'Table of Hazards (AI only)'!$B$6:$P$129,9,))</f>
        <v>13</v>
      </c>
      <c r="M91" s="269">
        <f>IF(ISBLANK($E91),0,VLOOKUP($E91,'Table of Hazards (AI only)'!$B$6:$P$129,11,))</f>
        <v>35.333333333333336</v>
      </c>
      <c r="N91" s="269"/>
      <c r="O91" s="270">
        <f>IF(ISBLANK($E91),0,VLOOKUP($E91,'Table of Hazards (AI only)'!$B$6:$P$129,12,))</f>
        <v>0.30374759671736479</v>
      </c>
      <c r="P91" s="268">
        <f>IF(ISBLANK($G91),0,VLOOKUP($G91,'Table of Hazards (AI only)'!$B$6:$P$129,8,))</f>
        <v>0</v>
      </c>
      <c r="Q91" s="268"/>
      <c r="R91" s="268">
        <f>IF(ISBLANK($G91),0,VLOOKUP($G91,'Table of Hazards (AI only)'!$B$6:$P$129,9,))</f>
        <v>0</v>
      </c>
      <c r="S91" s="269">
        <f>IF(ISBLANK($G91),0,VLOOKUP($G91,'Table of Hazards (AI only)'!$B$6:$P$129,11,))</f>
        <v>0</v>
      </c>
      <c r="T91" s="269"/>
      <c r="U91" s="270">
        <f>IF(ISBLANK($G91),0,VLOOKUP($G91,'Table of Hazards (AI only)'!$B$6:$P$129,12,))</f>
        <v>0</v>
      </c>
      <c r="V91" s="283">
        <f t="shared" si="5"/>
        <v>7.4</v>
      </c>
      <c r="W91" s="283"/>
      <c r="X91" s="284">
        <f t="shared" si="6"/>
        <v>2.6</v>
      </c>
      <c r="Y91" s="274">
        <f t="shared" si="7"/>
        <v>7.0666666666666673</v>
      </c>
      <c r="Z91" s="406"/>
      <c r="AA91" s="439">
        <f t="shared" si="8"/>
        <v>6.074951934347296E-2</v>
      </c>
      <c r="AB91" s="440"/>
      <c r="AC91" s="243" t="s">
        <v>885</v>
      </c>
    </row>
    <row r="92" spans="2:29" hidden="1" x14ac:dyDescent="0.3">
      <c r="B92" s="278" t="s">
        <v>791</v>
      </c>
      <c r="C92" s="278" t="s">
        <v>883</v>
      </c>
      <c r="D92" s="278" t="s">
        <v>419</v>
      </c>
      <c r="E92" s="279" t="s">
        <v>419</v>
      </c>
      <c r="F92" s="280">
        <v>0.24</v>
      </c>
      <c r="G92" s="279"/>
      <c r="H92" s="281"/>
      <c r="I92" s="281">
        <v>0.2</v>
      </c>
      <c r="J92" s="268">
        <f>IF(ISBLANK($E92),0,VLOOKUP($E92,'Table of Hazards (AI only)'!$B$6:$P$129,8,))</f>
        <v>25</v>
      </c>
      <c r="K92" s="268"/>
      <c r="L92" s="268">
        <f>IF(ISBLANK($E92),0,VLOOKUP($E92,'Table of Hazards (AI only)'!$B$6:$P$129,9,))</f>
        <v>7</v>
      </c>
      <c r="M92" s="269">
        <f>IF(ISBLANK($E92),0,VLOOKUP($E92,'Table of Hazards (AI only)'!$B$6:$P$129,11,))</f>
        <v>14</v>
      </c>
      <c r="N92" s="269"/>
      <c r="O92" s="270">
        <f>IF(ISBLANK($E92),0,VLOOKUP($E92,'Table of Hazards (AI only)'!$B$6:$P$129,12,))</f>
        <v>0.30374759671736479</v>
      </c>
      <c r="P92" s="268">
        <f>IF(ISBLANK($G92),0,VLOOKUP($G92,'Table of Hazards (AI only)'!$B$6:$P$129,8,))</f>
        <v>0</v>
      </c>
      <c r="Q92" s="268"/>
      <c r="R92" s="268">
        <f>IF(ISBLANK($G92),0,VLOOKUP($G92,'Table of Hazards (AI only)'!$B$6:$P$129,9,))</f>
        <v>0</v>
      </c>
      <c r="S92" s="269">
        <f>IF(ISBLANK($G92),0,VLOOKUP($G92,'Table of Hazards (AI only)'!$B$6:$P$129,11,))</f>
        <v>0</v>
      </c>
      <c r="T92" s="269"/>
      <c r="U92" s="270">
        <f>IF(ISBLANK($G92),0,VLOOKUP($G92,'Table of Hazards (AI only)'!$B$6:$P$129,12,))</f>
        <v>0</v>
      </c>
      <c r="V92" s="283">
        <f t="shared" si="5"/>
        <v>1.2000000000000002</v>
      </c>
      <c r="W92" s="283"/>
      <c r="X92" s="284">
        <f t="shared" si="6"/>
        <v>0.33600000000000002</v>
      </c>
      <c r="Y92" s="274">
        <f t="shared" si="7"/>
        <v>0.67200000000000004</v>
      </c>
      <c r="Z92" s="406"/>
      <c r="AA92" s="439">
        <f t="shared" si="8"/>
        <v>1.457988464243351E-2</v>
      </c>
      <c r="AB92" s="440"/>
      <c r="AC92" s="243" t="s">
        <v>886</v>
      </c>
    </row>
    <row r="93" spans="2:29" hidden="1" x14ac:dyDescent="0.3">
      <c r="B93" s="278" t="s">
        <v>791</v>
      </c>
      <c r="C93" s="278" t="s">
        <v>883</v>
      </c>
      <c r="D93" s="278" t="s">
        <v>444</v>
      </c>
      <c r="E93" s="279" t="s">
        <v>444</v>
      </c>
      <c r="F93" s="280">
        <v>0.2</v>
      </c>
      <c r="G93" s="279"/>
      <c r="H93" s="281"/>
      <c r="I93" s="281">
        <v>1</v>
      </c>
      <c r="J93" s="268">
        <f>IF(ISBLANK($E93),0,VLOOKUP($E93,'Table of Hazards (AI only)'!$B$6:$P$129,8,))</f>
        <v>21</v>
      </c>
      <c r="K93" s="268"/>
      <c r="L93" s="268">
        <f>IF(ISBLANK($E93),0,VLOOKUP($E93,'Table of Hazards (AI only)'!$B$6:$P$129,9,))</f>
        <v>6</v>
      </c>
      <c r="M93" s="269">
        <f>IF(ISBLANK($E93),0,VLOOKUP($E93,'Table of Hazards (AI only)'!$B$6:$P$129,11,))</f>
        <v>24</v>
      </c>
      <c r="N93" s="269"/>
      <c r="O93" s="270">
        <f>IF(ISBLANK($E93),0,VLOOKUP($E93,'Table of Hazards (AI only)'!$B$6:$P$129,12,))</f>
        <v>0.30374759671736479</v>
      </c>
      <c r="P93" s="268">
        <f>IF(ISBLANK($G93),0,VLOOKUP($G93,'Table of Hazards (AI only)'!$B$6:$P$129,8,))</f>
        <v>0</v>
      </c>
      <c r="Q93" s="268"/>
      <c r="R93" s="268">
        <f>IF(ISBLANK($G93),0,VLOOKUP($G93,'Table of Hazards (AI only)'!$B$6:$P$129,9,))</f>
        <v>0</v>
      </c>
      <c r="S93" s="269">
        <f>IF(ISBLANK($G93),0,VLOOKUP($G93,'Table of Hazards (AI only)'!$B$6:$P$129,11,))</f>
        <v>0</v>
      </c>
      <c r="T93" s="269"/>
      <c r="U93" s="270">
        <f>IF(ISBLANK($G93),0,VLOOKUP($G93,'Table of Hazards (AI only)'!$B$6:$P$129,12,))</f>
        <v>0</v>
      </c>
      <c r="V93" s="283">
        <f t="shared" si="5"/>
        <v>4.2</v>
      </c>
      <c r="W93" s="283"/>
      <c r="X93" s="284">
        <f t="shared" si="6"/>
        <v>1.2000000000000002</v>
      </c>
      <c r="Y93" s="274">
        <f t="shared" si="7"/>
        <v>4.8000000000000007</v>
      </c>
      <c r="Z93" s="406"/>
      <c r="AA93" s="439">
        <f t="shared" si="8"/>
        <v>6.074951934347296E-2</v>
      </c>
      <c r="AB93" s="440"/>
      <c r="AC93" s="243" t="s">
        <v>887</v>
      </c>
    </row>
    <row r="94" spans="2:29" hidden="1" x14ac:dyDescent="0.3">
      <c r="B94" s="278" t="s">
        <v>791</v>
      </c>
      <c r="C94" s="278" t="s">
        <v>883</v>
      </c>
      <c r="D94" s="278" t="s">
        <v>406</v>
      </c>
      <c r="E94" s="279" t="s">
        <v>406</v>
      </c>
      <c r="F94" s="280">
        <v>0.11</v>
      </c>
      <c r="G94" s="279"/>
      <c r="H94" s="281"/>
      <c r="I94" s="281">
        <v>0.25</v>
      </c>
      <c r="J94" s="268">
        <f>IF(ISBLANK($E94),0,VLOOKUP($E94,'Table of Hazards (AI only)'!$B$6:$P$129,8,))</f>
        <v>15</v>
      </c>
      <c r="K94" s="268"/>
      <c r="L94" s="268">
        <f>IF(ISBLANK($E94),0,VLOOKUP($E94,'Table of Hazards (AI only)'!$B$6:$P$129,9,))</f>
        <v>3</v>
      </c>
      <c r="M94" s="269">
        <f>IF(ISBLANK($E94),0,VLOOKUP($E94,'Table of Hazards (AI only)'!$B$6:$P$129,11,))</f>
        <v>9.6666666666666661</v>
      </c>
      <c r="N94" s="269"/>
      <c r="O94" s="270">
        <f>IF(ISBLANK($E94),0,VLOOKUP($E94,'Table of Hazards (AI only)'!$B$6:$P$129,12,))</f>
        <v>0.30374759671736479</v>
      </c>
      <c r="P94" s="268">
        <f>IF(ISBLANK($G94),0,VLOOKUP($G94,'Table of Hazards (AI only)'!$B$6:$P$129,8,))</f>
        <v>0</v>
      </c>
      <c r="Q94" s="268"/>
      <c r="R94" s="268">
        <f>IF(ISBLANK($G94),0,VLOOKUP($G94,'Table of Hazards (AI only)'!$B$6:$P$129,9,))</f>
        <v>0</v>
      </c>
      <c r="S94" s="269">
        <f>IF(ISBLANK($G94),0,VLOOKUP($G94,'Table of Hazards (AI only)'!$B$6:$P$129,11,))</f>
        <v>0</v>
      </c>
      <c r="T94" s="269"/>
      <c r="U94" s="270">
        <f>IF(ISBLANK($G94),0,VLOOKUP($G94,'Table of Hazards (AI only)'!$B$6:$P$129,12,))</f>
        <v>0</v>
      </c>
      <c r="V94" s="283">
        <f t="shared" si="5"/>
        <v>0.41249999999999998</v>
      </c>
      <c r="W94" s="283"/>
      <c r="X94" s="284">
        <f t="shared" si="6"/>
        <v>8.2500000000000004E-2</v>
      </c>
      <c r="Y94" s="274">
        <f t="shared" si="7"/>
        <v>0.26583333333333331</v>
      </c>
      <c r="Z94" s="406"/>
      <c r="AA94" s="439">
        <f t="shared" si="8"/>
        <v>8.3530589097275312E-3</v>
      </c>
      <c r="AB94" s="440"/>
      <c r="AC94" s="243" t="s">
        <v>888</v>
      </c>
    </row>
    <row r="95" spans="2:29" hidden="1" x14ac:dyDescent="0.3">
      <c r="B95" s="278" t="s">
        <v>791</v>
      </c>
      <c r="C95" s="278" t="s">
        <v>883</v>
      </c>
      <c r="D95" s="278" t="s">
        <v>358</v>
      </c>
      <c r="E95" s="279" t="s">
        <v>358</v>
      </c>
      <c r="F95" s="280">
        <v>1.7999999999999999E-2</v>
      </c>
      <c r="G95" s="279"/>
      <c r="H95" s="281"/>
      <c r="I95" s="281">
        <v>0.75</v>
      </c>
      <c r="J95" s="268">
        <f>IF(ISBLANK($E95),0,VLOOKUP($E95,'Table of Hazards (AI only)'!$B$6:$P$129,8,))</f>
        <v>90</v>
      </c>
      <c r="K95" s="268"/>
      <c r="L95" s="268">
        <f>IF(ISBLANK($E95),0,VLOOKUP($E95,'Table of Hazards (AI only)'!$B$6:$P$129,9,))</f>
        <v>4</v>
      </c>
      <c r="M95" s="269">
        <f>IF(ISBLANK($E95),0,VLOOKUP($E95,'Table of Hazards (AI only)'!$B$6:$P$129,11,))</f>
        <v>46</v>
      </c>
      <c r="N95" s="269"/>
      <c r="O95" s="270">
        <f>IF(ISBLANK($E95),0,VLOOKUP($E95,'Table of Hazards (AI only)'!$B$6:$P$129,12,))</f>
        <v>0.60749519343472957</v>
      </c>
      <c r="P95" s="268">
        <f>IF(ISBLANK($G95),0,VLOOKUP($G95,'Table of Hazards (AI only)'!$B$6:$P$129,8,))</f>
        <v>0</v>
      </c>
      <c r="Q95" s="268"/>
      <c r="R95" s="268">
        <f>IF(ISBLANK($G95),0,VLOOKUP($G95,'Table of Hazards (AI only)'!$B$6:$P$129,9,))</f>
        <v>0</v>
      </c>
      <c r="S95" s="269">
        <f>IF(ISBLANK($G95),0,VLOOKUP($G95,'Table of Hazards (AI only)'!$B$6:$P$129,11,))</f>
        <v>0</v>
      </c>
      <c r="T95" s="269"/>
      <c r="U95" s="270">
        <f>IF(ISBLANK($G95),0,VLOOKUP($G95,'Table of Hazards (AI only)'!$B$6:$P$129,12,))</f>
        <v>0</v>
      </c>
      <c r="V95" s="283">
        <f t="shared" si="5"/>
        <v>1.2149999999999999</v>
      </c>
      <c r="W95" s="283"/>
      <c r="X95" s="284">
        <f t="shared" si="6"/>
        <v>5.3999999999999992E-2</v>
      </c>
      <c r="Y95" s="274">
        <f t="shared" si="7"/>
        <v>0.621</v>
      </c>
      <c r="Z95" s="406"/>
      <c r="AA95" s="439">
        <f t="shared" si="8"/>
        <v>8.2011851113688479E-3</v>
      </c>
      <c r="AB95" s="440"/>
      <c r="AC95" s="243" t="s">
        <v>889</v>
      </c>
    </row>
    <row r="96" spans="2:29" hidden="1" x14ac:dyDescent="0.3">
      <c r="B96" s="278" t="s">
        <v>791</v>
      </c>
      <c r="C96" s="278" t="s">
        <v>890</v>
      </c>
      <c r="D96" s="278" t="s">
        <v>475</v>
      </c>
      <c r="E96" s="279" t="s">
        <v>475</v>
      </c>
      <c r="F96" s="280">
        <v>0.48</v>
      </c>
      <c r="G96" s="279"/>
      <c r="H96" s="281"/>
      <c r="I96" s="281">
        <v>0.2</v>
      </c>
      <c r="J96" s="268">
        <f>IF(ISBLANK($E96),0,VLOOKUP($E96,'Table of Hazards (AI only)'!$B$6:$P$129,8,))</f>
        <v>17</v>
      </c>
      <c r="K96" s="268"/>
      <c r="L96" s="268">
        <f>IF(ISBLANK($E96),0,VLOOKUP($E96,'Table of Hazards (AI only)'!$B$6:$P$129,9,))</f>
        <v>5</v>
      </c>
      <c r="M96" s="269">
        <f>IF(ISBLANK($E96),0,VLOOKUP($E96,'Table of Hazards (AI only)'!$B$6:$P$129,11,))</f>
        <v>17.666666666666668</v>
      </c>
      <c r="N96" s="269"/>
      <c r="O96" s="270">
        <f>IF(ISBLANK($E96),0,VLOOKUP($E96,'Table of Hazards (AI only)'!$B$6:$P$129,12,))</f>
        <v>0.30374759671736479</v>
      </c>
      <c r="P96" s="268">
        <f>IF(ISBLANK($G96),0,VLOOKUP($G96,'Table of Hazards (AI only)'!$B$6:$P$129,8,))</f>
        <v>0</v>
      </c>
      <c r="Q96" s="268"/>
      <c r="R96" s="268">
        <f>IF(ISBLANK($G96),0,VLOOKUP($G96,'Table of Hazards (AI only)'!$B$6:$P$129,9,))</f>
        <v>0</v>
      </c>
      <c r="S96" s="269">
        <f>IF(ISBLANK($G96),0,VLOOKUP($G96,'Table of Hazards (AI only)'!$B$6:$P$129,11,))</f>
        <v>0</v>
      </c>
      <c r="T96" s="269"/>
      <c r="U96" s="270">
        <f>IF(ISBLANK($G96),0,VLOOKUP($G96,'Table of Hazards (AI only)'!$B$6:$P$129,12,))</f>
        <v>0</v>
      </c>
      <c r="V96" s="283">
        <f t="shared" si="5"/>
        <v>1.6320000000000001</v>
      </c>
      <c r="W96" s="283"/>
      <c r="X96" s="284">
        <f t="shared" si="6"/>
        <v>0.48</v>
      </c>
      <c r="Y96" s="274">
        <f t="shared" si="7"/>
        <v>1.6960000000000002</v>
      </c>
      <c r="Z96" s="406"/>
      <c r="AA96" s="439">
        <f t="shared" si="8"/>
        <v>2.9159769284867021E-2</v>
      </c>
      <c r="AB96" s="440"/>
      <c r="AC96" s="243" t="s">
        <v>868</v>
      </c>
    </row>
    <row r="97" spans="2:29" hidden="1" x14ac:dyDescent="0.3">
      <c r="B97" s="278" t="s">
        <v>791</v>
      </c>
      <c r="C97" s="278" t="s">
        <v>891</v>
      </c>
      <c r="D97" s="278" t="s">
        <v>397</v>
      </c>
      <c r="E97" s="279" t="s">
        <v>397</v>
      </c>
      <c r="F97" s="280">
        <v>2.5000000000000001E-2</v>
      </c>
      <c r="G97" s="279"/>
      <c r="H97" s="281"/>
      <c r="I97" s="281">
        <v>0.47499999999999998</v>
      </c>
      <c r="J97" s="268">
        <f>IF(ISBLANK($E97),0,VLOOKUP($E97,'Table of Hazards (AI only)'!$B$6:$P$129,8,))</f>
        <v>15</v>
      </c>
      <c r="K97" s="268"/>
      <c r="L97" s="268">
        <f>IF(ISBLANK($E97),0,VLOOKUP($E97,'Table of Hazards (AI only)'!$B$6:$P$129,9,))</f>
        <v>3</v>
      </c>
      <c r="M97" s="269">
        <f>IF(ISBLANK($E97),0,VLOOKUP($E97,'Table of Hazards (AI only)'!$B$6:$P$129,11,))</f>
        <v>21</v>
      </c>
      <c r="N97" s="269"/>
      <c r="O97" s="270">
        <f>IF(ISBLANK($E97),0,VLOOKUP($E97,'Table of Hazards (AI only)'!$B$6:$P$129,12,))</f>
        <v>0.30374759671736479</v>
      </c>
      <c r="P97" s="268">
        <f>IF(ISBLANK($G97),0,VLOOKUP($G97,'Table of Hazards (AI only)'!$B$6:$P$129,8,))</f>
        <v>0</v>
      </c>
      <c r="Q97" s="268"/>
      <c r="R97" s="268">
        <f>IF(ISBLANK($G97),0,VLOOKUP($G97,'Table of Hazards (AI only)'!$B$6:$P$129,9,))</f>
        <v>0</v>
      </c>
      <c r="S97" s="269">
        <f>IF(ISBLANK($G97),0,VLOOKUP($G97,'Table of Hazards (AI only)'!$B$6:$P$129,11,))</f>
        <v>0</v>
      </c>
      <c r="T97" s="269"/>
      <c r="U97" s="270">
        <f>IF(ISBLANK($G97),0,VLOOKUP($G97,'Table of Hazards (AI only)'!$B$6:$P$129,12,))</f>
        <v>0</v>
      </c>
      <c r="V97" s="283">
        <f t="shared" si="5"/>
        <v>0.17812499999999998</v>
      </c>
      <c r="W97" s="283"/>
      <c r="X97" s="284">
        <f t="shared" si="6"/>
        <v>3.5625000000000004E-2</v>
      </c>
      <c r="Y97" s="274">
        <f t="shared" si="7"/>
        <v>0.24937499999999999</v>
      </c>
      <c r="Z97" s="406"/>
      <c r="AA97" s="439">
        <f t="shared" si="8"/>
        <v>3.6070027110187068E-3</v>
      </c>
      <c r="AB97" s="440"/>
      <c r="AC97" s="243" t="s">
        <v>892</v>
      </c>
    </row>
    <row r="98" spans="2:29" hidden="1" x14ac:dyDescent="0.3">
      <c r="B98" s="278" t="s">
        <v>791</v>
      </c>
      <c r="C98" s="278" t="s">
        <v>891</v>
      </c>
      <c r="D98" s="278" t="s">
        <v>378</v>
      </c>
      <c r="E98" s="279" t="s">
        <v>378</v>
      </c>
      <c r="F98" s="280">
        <v>2.5000000000000001E-2</v>
      </c>
      <c r="G98" s="279"/>
      <c r="H98" s="281"/>
      <c r="I98" s="281">
        <v>0.5</v>
      </c>
      <c r="J98" s="268">
        <f>IF(ISBLANK($E98),0,VLOOKUP($E98,'Table of Hazards (AI only)'!$B$6:$P$129,8,))</f>
        <v>18.5</v>
      </c>
      <c r="K98" s="268"/>
      <c r="L98" s="268">
        <f>IF(ISBLANK($E98),0,VLOOKUP($E98,'Table of Hazards (AI only)'!$B$6:$P$129,9,))</f>
        <v>3.5</v>
      </c>
      <c r="M98" s="269">
        <f>IF(ISBLANK($E98),0,VLOOKUP($E98,'Table of Hazards (AI only)'!$B$6:$P$129,11,))</f>
        <v>18.833333333333332</v>
      </c>
      <c r="N98" s="269"/>
      <c r="O98" s="270">
        <f>IF(ISBLANK($E98),0,VLOOKUP($E98,'Table of Hazards (AI only)'!$B$6:$P$129,12,))</f>
        <v>0.30374759671736479</v>
      </c>
      <c r="P98" s="268">
        <f>IF(ISBLANK($G98),0,VLOOKUP($G98,'Table of Hazards (AI only)'!$B$6:$P$129,8,))</f>
        <v>0</v>
      </c>
      <c r="Q98" s="268"/>
      <c r="R98" s="268">
        <f>IF(ISBLANK($G98),0,VLOOKUP($G98,'Table of Hazards (AI only)'!$B$6:$P$129,9,))</f>
        <v>0</v>
      </c>
      <c r="S98" s="269">
        <f>IF(ISBLANK($G98),0,VLOOKUP($G98,'Table of Hazards (AI only)'!$B$6:$P$129,11,))</f>
        <v>0</v>
      </c>
      <c r="T98" s="269"/>
      <c r="U98" s="270">
        <f>IF(ISBLANK($G98),0,VLOOKUP($G98,'Table of Hazards (AI only)'!$B$6:$P$129,12,))</f>
        <v>0</v>
      </c>
      <c r="V98" s="283">
        <f t="shared" si="5"/>
        <v>0.23125000000000001</v>
      </c>
      <c r="W98" s="283"/>
      <c r="X98" s="284">
        <f t="shared" si="6"/>
        <v>4.3750000000000004E-2</v>
      </c>
      <c r="Y98" s="274">
        <f t="shared" si="7"/>
        <v>0.23541666666666666</v>
      </c>
      <c r="Z98" s="406"/>
      <c r="AA98" s="439">
        <f t="shared" si="8"/>
        <v>3.79684495896706E-3</v>
      </c>
      <c r="AB98" s="440"/>
      <c r="AC98" s="243" t="s">
        <v>893</v>
      </c>
    </row>
    <row r="99" spans="2:29" hidden="1" x14ac:dyDescent="0.3">
      <c r="B99" s="278" t="s">
        <v>791</v>
      </c>
      <c r="C99" s="278" t="s">
        <v>894</v>
      </c>
      <c r="D99" s="278" t="s">
        <v>419</v>
      </c>
      <c r="E99" s="279" t="s">
        <v>419</v>
      </c>
      <c r="F99" s="280">
        <v>0.24</v>
      </c>
      <c r="G99" s="279"/>
      <c r="H99" s="281"/>
      <c r="I99" s="281">
        <v>0.2</v>
      </c>
      <c r="J99" s="268">
        <f>IF(ISBLANK($E99),0,VLOOKUP($E99,'Table of Hazards (AI only)'!$B$6:$P$129,8,))</f>
        <v>25</v>
      </c>
      <c r="K99" s="268"/>
      <c r="L99" s="268">
        <f>IF(ISBLANK($E99),0,VLOOKUP($E99,'Table of Hazards (AI only)'!$B$6:$P$129,9,))</f>
        <v>7</v>
      </c>
      <c r="M99" s="269">
        <f>IF(ISBLANK($E99),0,VLOOKUP($E99,'Table of Hazards (AI only)'!$B$6:$P$129,11,))</f>
        <v>14</v>
      </c>
      <c r="N99" s="269"/>
      <c r="O99" s="270">
        <f>IF(ISBLANK($E99),0,VLOOKUP($E99,'Table of Hazards (AI only)'!$B$6:$P$129,12,))</f>
        <v>0.30374759671736479</v>
      </c>
      <c r="P99" s="268">
        <f>IF(ISBLANK($G99),0,VLOOKUP($G99,'Table of Hazards (AI only)'!$B$6:$P$129,8,))</f>
        <v>0</v>
      </c>
      <c r="Q99" s="268"/>
      <c r="R99" s="268">
        <f>IF(ISBLANK($G99),0,VLOOKUP($G99,'Table of Hazards (AI only)'!$B$6:$P$129,9,))</f>
        <v>0</v>
      </c>
      <c r="S99" s="269">
        <f>IF(ISBLANK($G99),0,VLOOKUP($G99,'Table of Hazards (AI only)'!$B$6:$P$129,11,))</f>
        <v>0</v>
      </c>
      <c r="T99" s="269"/>
      <c r="U99" s="270">
        <f>IF(ISBLANK($G99),0,VLOOKUP($G99,'Table of Hazards (AI only)'!$B$6:$P$129,12,))</f>
        <v>0</v>
      </c>
      <c r="V99" s="283">
        <f t="shared" si="5"/>
        <v>1.2000000000000002</v>
      </c>
      <c r="W99" s="283"/>
      <c r="X99" s="284">
        <f t="shared" si="6"/>
        <v>0.33600000000000002</v>
      </c>
      <c r="Y99" s="274">
        <f t="shared" si="7"/>
        <v>0.67200000000000004</v>
      </c>
      <c r="Z99" s="406"/>
      <c r="AA99" s="439">
        <f t="shared" si="8"/>
        <v>1.457988464243351E-2</v>
      </c>
      <c r="AB99" s="440"/>
      <c r="AC99" s="243" t="s">
        <v>886</v>
      </c>
    </row>
    <row r="100" spans="2:29" hidden="1" x14ac:dyDescent="0.3">
      <c r="B100" s="278" t="s">
        <v>791</v>
      </c>
      <c r="C100" s="278" t="s">
        <v>894</v>
      </c>
      <c r="D100" s="278" t="s">
        <v>895</v>
      </c>
      <c r="E100" s="279" t="s">
        <v>895</v>
      </c>
      <c r="F100" s="280">
        <v>0.69599999999999995</v>
      </c>
      <c r="G100" s="279"/>
      <c r="H100" s="281"/>
      <c r="I100" s="281">
        <v>3.25</v>
      </c>
      <c r="J100" s="268">
        <f>IF(ISBLANK($E100),0,VLOOKUP($E100,'Table of Hazards (AI only)'!$B$6:$P$129,8,))</f>
        <v>68.5</v>
      </c>
      <c r="K100" s="268"/>
      <c r="L100" s="268">
        <f>IF(ISBLANK($E100),0,VLOOKUP($E100,'Table of Hazards (AI only)'!$B$6:$P$129,9,))</f>
        <v>8.5</v>
      </c>
      <c r="M100" s="269">
        <f>IF(ISBLANK($E100),0,VLOOKUP($E100,'Table of Hazards (AI only)'!$B$6:$P$129,11,))</f>
        <v>34.833333333333336</v>
      </c>
      <c r="N100" s="269"/>
      <c r="O100" s="270">
        <f>IF(ISBLANK($E100),0,VLOOKUP($E100,'Table of Hazards (AI only)'!$B$6:$P$129,12,))</f>
        <v>0.60749519343472957</v>
      </c>
      <c r="P100" s="268">
        <f>IF(ISBLANK($G100),0,VLOOKUP($G100,'Table of Hazards (AI only)'!$B$6:$P$129,8,))</f>
        <v>0</v>
      </c>
      <c r="Q100" s="268"/>
      <c r="R100" s="268">
        <f>IF(ISBLANK($G100),0,VLOOKUP($G100,'Table of Hazards (AI only)'!$B$6:$P$129,9,))</f>
        <v>0</v>
      </c>
      <c r="S100" s="269">
        <f>IF(ISBLANK($G100),0,VLOOKUP($G100,'Table of Hazards (AI only)'!$B$6:$P$129,11,))</f>
        <v>0</v>
      </c>
      <c r="T100" s="269"/>
      <c r="U100" s="270">
        <f>IF(ISBLANK($G100),0,VLOOKUP($G100,'Table of Hazards (AI only)'!$B$6:$P$129,12,))</f>
        <v>0</v>
      </c>
      <c r="V100" s="283">
        <f t="shared" si="5"/>
        <v>154.94699999999997</v>
      </c>
      <c r="W100" s="283"/>
      <c r="X100" s="284">
        <f t="shared" si="6"/>
        <v>19.226999999999997</v>
      </c>
      <c r="Y100" s="274">
        <f t="shared" si="7"/>
        <v>78.793000000000006</v>
      </c>
      <c r="Z100" s="406"/>
      <c r="AA100" s="439">
        <f t="shared" si="8"/>
        <v>1.3741541275493583</v>
      </c>
      <c r="AB100" s="440"/>
      <c r="AC100" s="243" t="s">
        <v>896</v>
      </c>
    </row>
    <row r="101" spans="2:29" hidden="1" x14ac:dyDescent="0.3">
      <c r="B101" s="278" t="s">
        <v>791</v>
      </c>
      <c r="C101" s="278" t="s">
        <v>894</v>
      </c>
      <c r="D101" s="278" t="s">
        <v>358</v>
      </c>
      <c r="E101" s="279" t="s">
        <v>358</v>
      </c>
      <c r="F101" s="280">
        <v>1.7999999999999999E-2</v>
      </c>
      <c r="G101" s="279"/>
      <c r="H101" s="281"/>
      <c r="I101" s="281">
        <v>0.75</v>
      </c>
      <c r="J101" s="268">
        <f>IF(ISBLANK($E101),0,VLOOKUP($E101,'Table of Hazards (AI only)'!$B$6:$P$129,8,))</f>
        <v>90</v>
      </c>
      <c r="K101" s="268"/>
      <c r="L101" s="268">
        <f>IF(ISBLANK($E101),0,VLOOKUP($E101,'Table of Hazards (AI only)'!$B$6:$P$129,9,))</f>
        <v>4</v>
      </c>
      <c r="M101" s="269">
        <f>IF(ISBLANK($E101),0,VLOOKUP($E101,'Table of Hazards (AI only)'!$B$6:$P$129,11,))</f>
        <v>46</v>
      </c>
      <c r="N101" s="269"/>
      <c r="O101" s="270">
        <f>IF(ISBLANK($E101),0,VLOOKUP($E101,'Table of Hazards (AI only)'!$B$6:$P$129,12,))</f>
        <v>0.60749519343472957</v>
      </c>
      <c r="P101" s="268">
        <f>IF(ISBLANK($G101),0,VLOOKUP($G101,'Table of Hazards (AI only)'!$B$6:$P$129,8,))</f>
        <v>0</v>
      </c>
      <c r="Q101" s="268"/>
      <c r="R101" s="268">
        <f>IF(ISBLANK($G101),0,VLOOKUP($G101,'Table of Hazards (AI only)'!$B$6:$P$129,9,))</f>
        <v>0</v>
      </c>
      <c r="S101" s="269">
        <f>IF(ISBLANK($G101),0,VLOOKUP($G101,'Table of Hazards (AI only)'!$B$6:$P$129,11,))</f>
        <v>0</v>
      </c>
      <c r="T101" s="269"/>
      <c r="U101" s="270">
        <f>IF(ISBLANK($G101),0,VLOOKUP($G101,'Table of Hazards (AI only)'!$B$6:$P$129,12,))</f>
        <v>0</v>
      </c>
      <c r="V101" s="283">
        <f t="shared" si="5"/>
        <v>1.2149999999999999</v>
      </c>
      <c r="W101" s="283"/>
      <c r="X101" s="284">
        <f t="shared" si="6"/>
        <v>5.3999999999999992E-2</v>
      </c>
      <c r="Y101" s="274">
        <f t="shared" si="7"/>
        <v>0.621</v>
      </c>
      <c r="Z101" s="406"/>
      <c r="AA101" s="439">
        <f t="shared" si="8"/>
        <v>8.2011851113688479E-3</v>
      </c>
      <c r="AB101" s="440"/>
      <c r="AC101" s="243" t="s">
        <v>889</v>
      </c>
    </row>
    <row r="102" spans="2:29" hidden="1" x14ac:dyDescent="0.3">
      <c r="B102" s="278" t="s">
        <v>791</v>
      </c>
      <c r="C102" s="278" t="s">
        <v>894</v>
      </c>
      <c r="D102" s="278" t="s">
        <v>406</v>
      </c>
      <c r="E102" s="279" t="s">
        <v>406</v>
      </c>
      <c r="F102" s="280">
        <v>0.11</v>
      </c>
      <c r="G102" s="279"/>
      <c r="H102" s="281"/>
      <c r="I102" s="281">
        <v>0.25</v>
      </c>
      <c r="J102" s="268">
        <f>IF(ISBLANK($E102),0,VLOOKUP($E102,'Table of Hazards (AI only)'!$B$6:$P$129,8,))</f>
        <v>15</v>
      </c>
      <c r="K102" s="268"/>
      <c r="L102" s="268">
        <f>IF(ISBLANK($E102),0,VLOOKUP($E102,'Table of Hazards (AI only)'!$B$6:$P$129,9,))</f>
        <v>3</v>
      </c>
      <c r="M102" s="269">
        <f>IF(ISBLANK($E102),0,VLOOKUP($E102,'Table of Hazards (AI only)'!$B$6:$P$129,11,))</f>
        <v>9.6666666666666661</v>
      </c>
      <c r="N102" s="269"/>
      <c r="O102" s="270">
        <f>IF(ISBLANK($E102),0,VLOOKUP($E102,'Table of Hazards (AI only)'!$B$6:$P$129,12,))</f>
        <v>0.30374759671736479</v>
      </c>
      <c r="P102" s="268">
        <f>IF(ISBLANK($G102),0,VLOOKUP($G102,'Table of Hazards (AI only)'!$B$6:$P$129,8,))</f>
        <v>0</v>
      </c>
      <c r="Q102" s="268"/>
      <c r="R102" s="268">
        <f>IF(ISBLANK($G102),0,VLOOKUP($G102,'Table of Hazards (AI only)'!$B$6:$P$129,9,))</f>
        <v>0</v>
      </c>
      <c r="S102" s="269">
        <f>IF(ISBLANK($G102),0,VLOOKUP($G102,'Table of Hazards (AI only)'!$B$6:$P$129,11,))</f>
        <v>0</v>
      </c>
      <c r="T102" s="269"/>
      <c r="U102" s="270">
        <f>IF(ISBLANK($G102),0,VLOOKUP($G102,'Table of Hazards (AI only)'!$B$6:$P$129,12,))</f>
        <v>0</v>
      </c>
      <c r="V102" s="283">
        <f t="shared" si="5"/>
        <v>0.41249999999999998</v>
      </c>
      <c r="W102" s="283"/>
      <c r="X102" s="284">
        <f t="shared" si="6"/>
        <v>8.2500000000000004E-2</v>
      </c>
      <c r="Y102" s="274">
        <f t="shared" si="7"/>
        <v>0.26583333333333331</v>
      </c>
      <c r="Z102" s="406"/>
      <c r="AA102" s="439">
        <f t="shared" ref="AA102:AA134" si="9">(($F102*O102)+($H102*U102))*$I102</f>
        <v>8.3530589097275312E-3</v>
      </c>
      <c r="AB102" s="440"/>
      <c r="AC102" s="243" t="s">
        <v>888</v>
      </c>
    </row>
    <row r="103" spans="2:29" hidden="1" x14ac:dyDescent="0.3">
      <c r="B103" s="278" t="s">
        <v>897</v>
      </c>
      <c r="C103" s="278" t="s">
        <v>898</v>
      </c>
      <c r="D103" s="278" t="s">
        <v>288</v>
      </c>
      <c r="E103" s="279" t="s">
        <v>288</v>
      </c>
      <c r="F103" s="280">
        <v>0.25</v>
      </c>
      <c r="G103" s="279"/>
      <c r="H103" s="281"/>
      <c r="I103" s="281">
        <v>1.55</v>
      </c>
      <c r="J103" s="268">
        <f>IF(ISBLANK($E103),0,VLOOKUP($E103,'Table of Hazards (AI only)'!$B$6:$P$129,8,))</f>
        <v>37</v>
      </c>
      <c r="K103" s="268"/>
      <c r="L103" s="268">
        <f>IF(ISBLANK($E103),0,VLOOKUP($E103,'Table of Hazards (AI only)'!$B$6:$P$129,9,))</f>
        <v>13</v>
      </c>
      <c r="M103" s="269">
        <f>IF(ISBLANK($E103),0,VLOOKUP($E103,'Table of Hazards (AI only)'!$B$6:$P$129,11,))</f>
        <v>53.333333333333336</v>
      </c>
      <c r="N103" s="269"/>
      <c r="O103" s="270">
        <f>IF(ISBLANK($E103),0,VLOOKUP($E103,'Table of Hazards (AI only)'!$B$6:$P$129,12,))</f>
        <v>0.30374759671736479</v>
      </c>
      <c r="P103" s="268">
        <f>IF(ISBLANK($G103),0,VLOOKUP($G103,'Table of Hazards (AI only)'!$B$6:$P$129,8,))</f>
        <v>0</v>
      </c>
      <c r="Q103" s="268"/>
      <c r="R103" s="268">
        <f>IF(ISBLANK($G103),0,VLOOKUP($G103,'Table of Hazards (AI only)'!$B$6:$P$129,9,))</f>
        <v>0</v>
      </c>
      <c r="S103" s="269">
        <f>IF(ISBLANK($G103),0,VLOOKUP($G103,'Table of Hazards (AI only)'!$B$6:$P$129,11,))</f>
        <v>0</v>
      </c>
      <c r="T103" s="269"/>
      <c r="U103" s="270">
        <f>IF(ISBLANK($G103),0,VLOOKUP($G103,'Table of Hazards (AI only)'!$B$6:$P$129,12,))</f>
        <v>0</v>
      </c>
      <c r="V103" s="283">
        <f t="shared" si="5"/>
        <v>14.3375</v>
      </c>
      <c r="W103" s="283"/>
      <c r="X103" s="284">
        <f t="shared" si="6"/>
        <v>5.0375000000000005</v>
      </c>
      <c r="Y103" s="274">
        <f t="shared" si="7"/>
        <v>20.666666666666668</v>
      </c>
      <c r="Z103" s="406"/>
      <c r="AA103" s="439">
        <f t="shared" si="9"/>
        <v>0.11770219372797885</v>
      </c>
      <c r="AB103" s="440"/>
      <c r="AC103" s="243" t="s">
        <v>899</v>
      </c>
    </row>
    <row r="104" spans="2:29" hidden="1" x14ac:dyDescent="0.3">
      <c r="B104" s="278" t="s">
        <v>897</v>
      </c>
      <c r="C104" s="278" t="s">
        <v>900</v>
      </c>
      <c r="D104" s="278" t="s">
        <v>240</v>
      </c>
      <c r="E104" s="279" t="s">
        <v>240</v>
      </c>
      <c r="F104" s="280">
        <v>0.5</v>
      </c>
      <c r="G104" s="279"/>
      <c r="H104" s="281"/>
      <c r="I104" s="281">
        <v>1.25</v>
      </c>
      <c r="J104" s="268">
        <f>IF(ISBLANK($E104),0,VLOOKUP($E104,'Table of Hazards (AI only)'!$B$6:$P$129,8,))</f>
        <v>45</v>
      </c>
      <c r="K104" s="268"/>
      <c r="L104" s="268">
        <f>IF(ISBLANK($E104),0,VLOOKUP($E104,'Table of Hazards (AI only)'!$B$6:$P$129,9,))</f>
        <v>13</v>
      </c>
      <c r="M104" s="269">
        <f>IF(ISBLANK($E104),0,VLOOKUP($E104,'Table of Hazards (AI only)'!$B$6:$P$129,11,))</f>
        <v>29</v>
      </c>
      <c r="N104" s="269"/>
      <c r="O104" s="270">
        <f>IF(ISBLANK($E104),0,VLOOKUP($E104,'Table of Hazards (AI only)'!$B$6:$P$129,12,))</f>
        <v>0.30374759671736479</v>
      </c>
      <c r="P104" s="268">
        <f>IF(ISBLANK($G104),0,VLOOKUP($G104,'Table of Hazards (AI only)'!$B$6:$P$129,8,))</f>
        <v>0</v>
      </c>
      <c r="Q104" s="268"/>
      <c r="R104" s="268">
        <f>IF(ISBLANK($G104),0,VLOOKUP($G104,'Table of Hazards (AI only)'!$B$6:$P$129,9,))</f>
        <v>0</v>
      </c>
      <c r="S104" s="269">
        <f>IF(ISBLANK($G104),0,VLOOKUP($G104,'Table of Hazards (AI only)'!$B$6:$P$129,11,))</f>
        <v>0</v>
      </c>
      <c r="T104" s="269"/>
      <c r="U104" s="270">
        <f>IF(ISBLANK($G104),0,VLOOKUP($G104,'Table of Hazards (AI only)'!$B$6:$P$129,12,))</f>
        <v>0</v>
      </c>
      <c r="V104" s="283">
        <f t="shared" si="5"/>
        <v>28.125</v>
      </c>
      <c r="W104" s="283"/>
      <c r="X104" s="284">
        <f t="shared" si="6"/>
        <v>8.125</v>
      </c>
      <c r="Y104" s="274">
        <f t="shared" si="7"/>
        <v>18.125</v>
      </c>
      <c r="Z104" s="406"/>
      <c r="AA104" s="439">
        <f t="shared" si="9"/>
        <v>0.189842247948353</v>
      </c>
      <c r="AB104" s="440"/>
      <c r="AC104" s="243" t="s">
        <v>901</v>
      </c>
    </row>
    <row r="105" spans="2:29" hidden="1" x14ac:dyDescent="0.3">
      <c r="B105" s="278" t="s">
        <v>897</v>
      </c>
      <c r="C105" s="278" t="s">
        <v>900</v>
      </c>
      <c r="D105" s="278" t="s">
        <v>241</v>
      </c>
      <c r="E105" s="279" t="s">
        <v>241</v>
      </c>
      <c r="F105" s="280">
        <v>0.5</v>
      </c>
      <c r="G105" s="279"/>
      <c r="H105" s="281"/>
      <c r="I105" s="281">
        <v>4</v>
      </c>
      <c r="J105" s="268">
        <f>IF(ISBLANK($E105),0,VLOOKUP($E105,'Table of Hazards (AI only)'!$B$6:$P$129,8,))</f>
        <v>11.5</v>
      </c>
      <c r="K105" s="268"/>
      <c r="L105" s="268">
        <f>IF(ISBLANK($E105),0,VLOOKUP($E105,'Table of Hazards (AI only)'!$B$6:$P$129,9,))</f>
        <v>2.5</v>
      </c>
      <c r="M105" s="269">
        <f>IF(ISBLANK($E105),0,VLOOKUP($E105,'Table of Hazards (AI only)'!$B$6:$P$129,11,))</f>
        <v>8.5</v>
      </c>
      <c r="N105" s="269"/>
      <c r="O105" s="270">
        <f>IF(ISBLANK($E105),0,VLOOKUP($E105,'Table of Hazards (AI only)'!$B$6:$P$129,12,))</f>
        <v>0.30374759671736479</v>
      </c>
      <c r="P105" s="268">
        <f>IF(ISBLANK($G105),0,VLOOKUP($G105,'Table of Hazards (AI only)'!$B$6:$P$129,8,))</f>
        <v>0</v>
      </c>
      <c r="Q105" s="268"/>
      <c r="R105" s="268">
        <f>IF(ISBLANK($G105),0,VLOOKUP($G105,'Table of Hazards (AI only)'!$B$6:$P$129,9,))</f>
        <v>0</v>
      </c>
      <c r="S105" s="269">
        <f>IF(ISBLANK($G105),0,VLOOKUP($G105,'Table of Hazards (AI only)'!$B$6:$P$129,11,))</f>
        <v>0</v>
      </c>
      <c r="T105" s="269"/>
      <c r="U105" s="270">
        <f>IF(ISBLANK($G105),0,VLOOKUP($G105,'Table of Hazards (AI only)'!$B$6:$P$129,12,))</f>
        <v>0</v>
      </c>
      <c r="V105" s="283">
        <f t="shared" si="5"/>
        <v>23</v>
      </c>
      <c r="W105" s="283"/>
      <c r="X105" s="284">
        <f t="shared" si="6"/>
        <v>5</v>
      </c>
      <c r="Y105" s="274">
        <f t="shared" si="7"/>
        <v>17</v>
      </c>
      <c r="Z105" s="406"/>
      <c r="AA105" s="439">
        <f t="shared" si="9"/>
        <v>0.60749519343472957</v>
      </c>
      <c r="AB105" s="440"/>
      <c r="AC105" s="243" t="s">
        <v>902</v>
      </c>
    </row>
    <row r="106" spans="2:29" hidden="1" x14ac:dyDescent="0.3">
      <c r="B106" s="278" t="s">
        <v>897</v>
      </c>
      <c r="C106" s="278" t="s">
        <v>903</v>
      </c>
      <c r="D106" s="278" t="s">
        <v>242</v>
      </c>
      <c r="E106" s="279" t="s">
        <v>242</v>
      </c>
      <c r="F106" s="280">
        <v>0.5</v>
      </c>
      <c r="G106" s="279"/>
      <c r="H106" s="281"/>
      <c r="I106" s="281">
        <v>0.375</v>
      </c>
      <c r="J106" s="268">
        <f>IF(ISBLANK($E106),0,VLOOKUP($E106,'Table of Hazards (AI only)'!$B$6:$P$129,8,))</f>
        <v>32.5</v>
      </c>
      <c r="K106" s="268"/>
      <c r="L106" s="268">
        <f>IF(ISBLANK($E106),0,VLOOKUP($E106,'Table of Hazards (AI only)'!$B$6:$P$129,9,))</f>
        <v>11.5</v>
      </c>
      <c r="M106" s="269">
        <f>IF(ISBLANK($E106),0,VLOOKUP($E106,'Table of Hazards (AI only)'!$B$6:$P$129,11,))</f>
        <v>15.5</v>
      </c>
      <c r="N106" s="269"/>
      <c r="O106" s="270">
        <f>IF(ISBLANK($E106),0,VLOOKUP($E106,'Table of Hazards (AI only)'!$B$6:$P$129,12,))</f>
        <v>0.30374759671736479</v>
      </c>
      <c r="P106" s="268">
        <f>IF(ISBLANK($G106),0,VLOOKUP($G106,'Table of Hazards (AI only)'!$B$6:$P$129,8,))</f>
        <v>0</v>
      </c>
      <c r="Q106" s="268"/>
      <c r="R106" s="268">
        <f>IF(ISBLANK($G106),0,VLOOKUP($G106,'Table of Hazards (AI only)'!$B$6:$P$129,9,))</f>
        <v>0</v>
      </c>
      <c r="S106" s="269">
        <f>IF(ISBLANK($G106),0,VLOOKUP($G106,'Table of Hazards (AI only)'!$B$6:$P$129,11,))</f>
        <v>0</v>
      </c>
      <c r="T106" s="269"/>
      <c r="U106" s="270">
        <f>IF(ISBLANK($G106),0,VLOOKUP($G106,'Table of Hazards (AI only)'!$B$6:$P$129,12,))</f>
        <v>0</v>
      </c>
      <c r="V106" s="283">
        <f t="shared" si="5"/>
        <v>6.09375</v>
      </c>
      <c r="W106" s="283"/>
      <c r="X106" s="284">
        <f t="shared" si="6"/>
        <v>2.15625</v>
      </c>
      <c r="Y106" s="274">
        <f t="shared" si="7"/>
        <v>2.90625</v>
      </c>
      <c r="Z106" s="406"/>
      <c r="AA106" s="439">
        <f t="shared" si="9"/>
        <v>5.6952674384505894E-2</v>
      </c>
      <c r="AB106" s="440"/>
      <c r="AC106" s="243" t="s">
        <v>904</v>
      </c>
    </row>
    <row r="107" spans="2:29" hidden="1" x14ac:dyDescent="0.3">
      <c r="B107" s="278" t="s">
        <v>897</v>
      </c>
      <c r="C107" s="278" t="s">
        <v>903</v>
      </c>
      <c r="D107" s="278" t="s">
        <v>252</v>
      </c>
      <c r="E107" s="279" t="s">
        <v>252</v>
      </c>
      <c r="F107" s="280">
        <v>0.25</v>
      </c>
      <c r="G107" s="279"/>
      <c r="H107" s="281"/>
      <c r="I107" s="281">
        <v>0.9</v>
      </c>
      <c r="J107" s="268">
        <f>IF(ISBLANK($E107),0,VLOOKUP($E107,'Table of Hazards (AI only)'!$B$6:$P$129,8,))</f>
        <v>40.5</v>
      </c>
      <c r="K107" s="268"/>
      <c r="L107" s="268">
        <f>IF(ISBLANK($E107),0,VLOOKUP($E107,'Table of Hazards (AI only)'!$B$6:$P$129,9,))</f>
        <v>25.5</v>
      </c>
      <c r="M107" s="269">
        <f>IF(ISBLANK($E107),0,VLOOKUP($E107,'Table of Hazards (AI only)'!$B$6:$P$129,11,))</f>
        <v>22.166666666666668</v>
      </c>
      <c r="N107" s="269"/>
      <c r="O107" s="270">
        <f>IF(ISBLANK($E107),0,VLOOKUP($E107,'Table of Hazards (AI only)'!$B$6:$P$129,12,))</f>
        <v>0.30374759671736479</v>
      </c>
      <c r="P107" s="268">
        <f>IF(ISBLANK($G107),0,VLOOKUP($G107,'Table of Hazards (AI only)'!$B$6:$P$129,8,))</f>
        <v>0</v>
      </c>
      <c r="Q107" s="268"/>
      <c r="R107" s="268">
        <f>IF(ISBLANK($G107),0,VLOOKUP($G107,'Table of Hazards (AI only)'!$B$6:$P$129,9,))</f>
        <v>0</v>
      </c>
      <c r="S107" s="269">
        <f>IF(ISBLANK($G107),0,VLOOKUP($G107,'Table of Hazards (AI only)'!$B$6:$P$129,11,))</f>
        <v>0</v>
      </c>
      <c r="T107" s="269"/>
      <c r="U107" s="270">
        <f>IF(ISBLANK($G107),0,VLOOKUP($G107,'Table of Hazards (AI only)'!$B$6:$P$129,12,))</f>
        <v>0</v>
      </c>
      <c r="V107" s="283">
        <f t="shared" si="5"/>
        <v>9.1125000000000007</v>
      </c>
      <c r="W107" s="283"/>
      <c r="X107" s="284">
        <f t="shared" si="6"/>
        <v>5.7374999999999998</v>
      </c>
      <c r="Y107" s="274">
        <f t="shared" si="7"/>
        <v>4.9875000000000007</v>
      </c>
      <c r="Z107" s="406"/>
      <c r="AA107" s="439">
        <f t="shared" si="9"/>
        <v>6.8343209261407079E-2</v>
      </c>
      <c r="AB107" s="440"/>
      <c r="AC107" s="243" t="s">
        <v>905</v>
      </c>
    </row>
    <row r="108" spans="2:29" hidden="1" x14ac:dyDescent="0.3">
      <c r="B108" s="278" t="s">
        <v>897</v>
      </c>
      <c r="C108" s="278" t="s">
        <v>903</v>
      </c>
      <c r="D108" s="278" t="s">
        <v>244</v>
      </c>
      <c r="E108" s="279" t="s">
        <v>244</v>
      </c>
      <c r="F108" s="280">
        <v>0.8</v>
      </c>
      <c r="G108" s="279"/>
      <c r="H108" s="281"/>
      <c r="I108" s="281">
        <v>2.5</v>
      </c>
      <c r="J108" s="268">
        <f>IF(ISBLANK($E108),0,VLOOKUP($E108,'Table of Hazards (AI only)'!$B$6:$P$129,8,))</f>
        <v>14.5</v>
      </c>
      <c r="K108" s="268"/>
      <c r="L108" s="268">
        <f>IF(ISBLANK($E108),0,VLOOKUP($E108,'Table of Hazards (AI only)'!$B$6:$P$129,9,))</f>
        <v>5.5</v>
      </c>
      <c r="M108" s="269">
        <f>IF(ISBLANK($E108),0,VLOOKUP($E108,'Table of Hazards (AI only)'!$B$6:$P$129,11,))</f>
        <v>10.166666666666666</v>
      </c>
      <c r="N108" s="269"/>
      <c r="O108" s="270">
        <f>IF(ISBLANK($E108),0,VLOOKUP($E108,'Table of Hazards (AI only)'!$B$6:$P$129,12,))</f>
        <v>0.30374759671736479</v>
      </c>
      <c r="P108" s="268">
        <f>IF(ISBLANK($G108),0,VLOOKUP($G108,'Table of Hazards (AI only)'!$B$6:$P$129,8,))</f>
        <v>0</v>
      </c>
      <c r="Q108" s="268"/>
      <c r="R108" s="268">
        <f>IF(ISBLANK($G108),0,VLOOKUP($G108,'Table of Hazards (AI only)'!$B$6:$P$129,9,))</f>
        <v>0</v>
      </c>
      <c r="S108" s="269">
        <f>IF(ISBLANK($G108),0,VLOOKUP($G108,'Table of Hazards (AI only)'!$B$6:$P$129,11,))</f>
        <v>0</v>
      </c>
      <c r="T108" s="269"/>
      <c r="U108" s="270">
        <f>IF(ISBLANK($G108),0,VLOOKUP($G108,'Table of Hazards (AI only)'!$B$6:$P$129,12,))</f>
        <v>0</v>
      </c>
      <c r="V108" s="283">
        <f t="shared" si="5"/>
        <v>29.000000000000004</v>
      </c>
      <c r="W108" s="283"/>
      <c r="X108" s="284">
        <f t="shared" si="6"/>
        <v>11</v>
      </c>
      <c r="Y108" s="274">
        <f t="shared" si="7"/>
        <v>20.333333333333332</v>
      </c>
      <c r="Z108" s="406"/>
      <c r="AA108" s="439">
        <f t="shared" si="9"/>
        <v>0.60749519343472957</v>
      </c>
      <c r="AB108" s="440"/>
      <c r="AC108" s="243" t="s">
        <v>906</v>
      </c>
    </row>
    <row r="109" spans="2:29" hidden="1" x14ac:dyDescent="0.3">
      <c r="B109" s="278" t="s">
        <v>897</v>
      </c>
      <c r="C109" s="278" t="s">
        <v>907</v>
      </c>
      <c r="D109" s="278" t="s">
        <v>908</v>
      </c>
      <c r="E109" s="279" t="s">
        <v>247</v>
      </c>
      <c r="F109" s="280">
        <v>0.3</v>
      </c>
      <c r="G109" s="279" t="s">
        <v>249</v>
      </c>
      <c r="H109" s="280">
        <v>0.22500000000000001</v>
      </c>
      <c r="I109" s="281">
        <v>0.8</v>
      </c>
      <c r="J109" s="268">
        <f>IF(ISBLANK($E109),0,VLOOKUP($E109,'Table of Hazards (AI only)'!$B$6:$P$129,8,))</f>
        <v>15</v>
      </c>
      <c r="K109" s="268"/>
      <c r="L109" s="268">
        <f>IF(ISBLANK($E109),0,VLOOKUP($E109,'Table of Hazards (AI only)'!$B$6:$P$129,9,))</f>
        <v>3</v>
      </c>
      <c r="M109" s="269">
        <f>IF(ISBLANK($E109),0,VLOOKUP($E109,'Table of Hazards (AI only)'!$B$6:$P$129,11,))</f>
        <v>13.666666666666666</v>
      </c>
      <c r="N109" s="269"/>
      <c r="O109" s="270">
        <f>IF(ISBLANK($E109),0,VLOOKUP($E109,'Table of Hazards (AI only)'!$B$6:$P$129,12,))</f>
        <v>0.30374759671736479</v>
      </c>
      <c r="P109" s="268">
        <f>IF(ISBLANK($G109),0,VLOOKUP($G109,'Table of Hazards (AI only)'!$B$6:$P$129,8,))</f>
        <v>27</v>
      </c>
      <c r="Q109" s="268"/>
      <c r="R109" s="268">
        <f>IF(ISBLANK($G109),0,VLOOKUP($G109,'Table of Hazards (AI only)'!$B$6:$P$129,9,))</f>
        <v>15</v>
      </c>
      <c r="S109" s="269">
        <f>IF(ISBLANK($G109),0,VLOOKUP($G109,'Table of Hazards (AI only)'!$B$6:$P$129,11,))</f>
        <v>16.666666666666668</v>
      </c>
      <c r="T109" s="269"/>
      <c r="U109" s="270">
        <f>IF(ISBLANK($G109),0,VLOOKUP($G109,'Table of Hazards (AI only)'!$B$6:$P$129,12,))</f>
        <v>0.30374759671736479</v>
      </c>
      <c r="V109" s="283">
        <f t="shared" si="5"/>
        <v>8.4599999999999991</v>
      </c>
      <c r="W109" s="283"/>
      <c r="X109" s="284">
        <f t="shared" si="6"/>
        <v>3.4200000000000004</v>
      </c>
      <c r="Y109" s="274">
        <f t="shared" si="7"/>
        <v>6.28</v>
      </c>
      <c r="Z109" s="406"/>
      <c r="AA109" s="439">
        <f t="shared" si="9"/>
        <v>0.12757399062129321</v>
      </c>
      <c r="AB109" s="440"/>
      <c r="AC109" s="243" t="s">
        <v>909</v>
      </c>
    </row>
    <row r="110" spans="2:29" hidden="1" x14ac:dyDescent="0.3">
      <c r="B110" s="278" t="s">
        <v>897</v>
      </c>
      <c r="C110" s="278" t="s">
        <v>907</v>
      </c>
      <c r="D110" s="278" t="s">
        <v>910</v>
      </c>
      <c r="E110" s="279" t="s">
        <v>247</v>
      </c>
      <c r="F110" s="280">
        <v>0.12</v>
      </c>
      <c r="G110" s="279" t="s">
        <v>250</v>
      </c>
      <c r="H110" s="280">
        <v>0.44</v>
      </c>
      <c r="I110" s="281">
        <v>2</v>
      </c>
      <c r="J110" s="268">
        <f>IF(ISBLANK($E110),0,VLOOKUP($E110,'Table of Hazards (AI only)'!$B$6:$P$129,8,))</f>
        <v>15</v>
      </c>
      <c r="K110" s="268"/>
      <c r="L110" s="268">
        <f>IF(ISBLANK($E110),0,VLOOKUP($E110,'Table of Hazards (AI only)'!$B$6:$P$129,9,))</f>
        <v>3</v>
      </c>
      <c r="M110" s="269">
        <f>IF(ISBLANK($E110),0,VLOOKUP($E110,'Table of Hazards (AI only)'!$B$6:$P$129,11,))</f>
        <v>13.666666666666666</v>
      </c>
      <c r="N110" s="269"/>
      <c r="O110" s="270">
        <f>IF(ISBLANK($E110),0,VLOOKUP($E110,'Table of Hazards (AI only)'!$B$6:$P$129,12,))</f>
        <v>0.30374759671736479</v>
      </c>
      <c r="P110" s="268">
        <f>IF(ISBLANK($G110),0,VLOOKUP($G110,'Table of Hazards (AI only)'!$B$6:$P$129,8,))</f>
        <v>18.5</v>
      </c>
      <c r="Q110" s="268"/>
      <c r="R110" s="268">
        <f>IF(ISBLANK($G110),0,VLOOKUP($G110,'Table of Hazards (AI only)'!$B$6:$P$129,9,))</f>
        <v>3.5</v>
      </c>
      <c r="S110" s="269">
        <f>IF(ISBLANK($G110),0,VLOOKUP($G110,'Table of Hazards (AI only)'!$B$6:$P$129,11,))</f>
        <v>12.833333333333334</v>
      </c>
      <c r="T110" s="269"/>
      <c r="U110" s="270">
        <f>IF(ISBLANK($G110),0,VLOOKUP($G110,'Table of Hazards (AI only)'!$B$6:$P$129,12,))</f>
        <v>0.30374759671736479</v>
      </c>
      <c r="V110" s="283">
        <f t="shared" si="5"/>
        <v>19.880000000000003</v>
      </c>
      <c r="W110" s="283"/>
      <c r="X110" s="284">
        <f t="shared" si="6"/>
        <v>3.8</v>
      </c>
      <c r="Y110" s="274">
        <f t="shared" si="7"/>
        <v>14.573333333333334</v>
      </c>
      <c r="Z110" s="406"/>
      <c r="AA110" s="439">
        <f t="shared" si="9"/>
        <v>0.34019730832344852</v>
      </c>
      <c r="AB110" s="440"/>
      <c r="AC110" s="243" t="s">
        <v>911</v>
      </c>
    </row>
    <row r="111" spans="2:29" hidden="1" x14ac:dyDescent="0.3">
      <c r="B111" s="278" t="s">
        <v>897</v>
      </c>
      <c r="C111" s="278" t="s">
        <v>907</v>
      </c>
      <c r="D111" s="278" t="s">
        <v>912</v>
      </c>
      <c r="E111" s="279" t="s">
        <v>252</v>
      </c>
      <c r="F111" s="280">
        <v>0.2</v>
      </c>
      <c r="G111" s="279" t="s">
        <v>254</v>
      </c>
      <c r="H111" s="280">
        <v>0.125</v>
      </c>
      <c r="I111" s="281">
        <v>1</v>
      </c>
      <c r="J111" s="268">
        <f>IF(ISBLANK($E111),0,VLOOKUP($E111,'Table of Hazards (AI only)'!$B$6:$P$129,8,))</f>
        <v>40.5</v>
      </c>
      <c r="K111" s="268"/>
      <c r="L111" s="268">
        <f>IF(ISBLANK($E111),0,VLOOKUP($E111,'Table of Hazards (AI only)'!$B$6:$P$129,9,))</f>
        <v>25.5</v>
      </c>
      <c r="M111" s="269">
        <f>IF(ISBLANK($E111),0,VLOOKUP($E111,'Table of Hazards (AI only)'!$B$6:$P$129,11,))</f>
        <v>22.166666666666668</v>
      </c>
      <c r="N111" s="269"/>
      <c r="O111" s="270">
        <f>IF(ISBLANK($E111),0,VLOOKUP($E111,'Table of Hazards (AI only)'!$B$6:$P$129,12,))</f>
        <v>0.30374759671736479</v>
      </c>
      <c r="P111" s="268">
        <f>IF(ISBLANK($G111),0,VLOOKUP($G111,'Table of Hazards (AI only)'!$B$6:$P$129,8,))</f>
        <v>37</v>
      </c>
      <c r="Q111" s="268"/>
      <c r="R111" s="268">
        <f>IF(ISBLANK($G111),0,VLOOKUP($G111,'Table of Hazards (AI only)'!$B$6:$P$129,9,))</f>
        <v>19</v>
      </c>
      <c r="S111" s="269">
        <f>IF(ISBLANK($G111),0,VLOOKUP($G111,'Table of Hazards (AI only)'!$B$6:$P$129,11,))</f>
        <v>18</v>
      </c>
      <c r="T111" s="269"/>
      <c r="U111" s="270">
        <f>IF(ISBLANK($G111),0,VLOOKUP($G111,'Table of Hazards (AI only)'!$B$6:$P$129,12,))</f>
        <v>0.30374759671736479</v>
      </c>
      <c r="V111" s="283">
        <f t="shared" si="5"/>
        <v>12.725</v>
      </c>
      <c r="W111" s="283"/>
      <c r="X111" s="284">
        <f t="shared" si="6"/>
        <v>7.4750000000000005</v>
      </c>
      <c r="Y111" s="274">
        <f t="shared" si="7"/>
        <v>6.6833333333333336</v>
      </c>
      <c r="Z111" s="406"/>
      <c r="AA111" s="439">
        <f t="shared" si="9"/>
        <v>9.8717968933143552E-2</v>
      </c>
      <c r="AB111" s="440"/>
      <c r="AC111" s="243" t="s">
        <v>913</v>
      </c>
    </row>
    <row r="112" spans="2:29" hidden="1" x14ac:dyDescent="0.3">
      <c r="B112" s="278" t="s">
        <v>897</v>
      </c>
      <c r="C112" s="278" t="s">
        <v>907</v>
      </c>
      <c r="D112" s="278" t="s">
        <v>818</v>
      </c>
      <c r="E112" s="279" t="s">
        <v>255</v>
      </c>
      <c r="F112" s="280">
        <v>4.3999999999999997E-2</v>
      </c>
      <c r="G112" s="279" t="s">
        <v>244</v>
      </c>
      <c r="H112" s="280">
        <v>0.66700000000000004</v>
      </c>
      <c r="I112" s="281">
        <v>2.25</v>
      </c>
      <c r="J112" s="268">
        <f>IF(ISBLANK($E112),0,VLOOKUP($E112,'Table of Hazards (AI only)'!$B$6:$P$129,8,))</f>
        <v>18.5</v>
      </c>
      <c r="K112" s="268"/>
      <c r="L112" s="268">
        <f>IF(ISBLANK($E112),0,VLOOKUP($E112,'Table of Hazards (AI only)'!$B$6:$P$129,9,))</f>
        <v>3.5</v>
      </c>
      <c r="M112" s="269">
        <f>IF(ISBLANK($E112),0,VLOOKUP($E112,'Table of Hazards (AI only)'!$B$6:$P$129,11,))</f>
        <v>18.166666666666668</v>
      </c>
      <c r="N112" s="269"/>
      <c r="O112" s="270">
        <f>IF(ISBLANK($E112),0,VLOOKUP($E112,'Table of Hazards (AI only)'!$B$6:$P$129,12,))</f>
        <v>0.30374759671736479</v>
      </c>
      <c r="P112" s="268">
        <f>IF(ISBLANK($G112),0,VLOOKUP($G112,'Table of Hazards (AI only)'!$B$6:$P$129,8,))</f>
        <v>14.5</v>
      </c>
      <c r="Q112" s="268"/>
      <c r="R112" s="268">
        <f>IF(ISBLANK($G112),0,VLOOKUP($G112,'Table of Hazards (AI only)'!$B$6:$P$129,9,))</f>
        <v>5.5</v>
      </c>
      <c r="S112" s="269">
        <f>IF(ISBLANK($G112),0,VLOOKUP($G112,'Table of Hazards (AI only)'!$B$6:$P$129,11,))</f>
        <v>10.166666666666666</v>
      </c>
      <c r="T112" s="269"/>
      <c r="U112" s="270">
        <f>IF(ISBLANK($G112),0,VLOOKUP($G112,'Table of Hazards (AI only)'!$B$6:$P$129,12,))</f>
        <v>0.30374759671736479</v>
      </c>
      <c r="V112" s="283">
        <f t="shared" si="5"/>
        <v>23.592375000000001</v>
      </c>
      <c r="W112" s="283"/>
      <c r="X112" s="284">
        <f t="shared" si="6"/>
        <v>8.6006250000000009</v>
      </c>
      <c r="Y112" s="274">
        <f t="shared" si="7"/>
        <v>17.056124999999998</v>
      </c>
      <c r="Z112" s="406"/>
      <c r="AA112" s="439">
        <f t="shared" si="9"/>
        <v>0.4859202178486044</v>
      </c>
      <c r="AB112" s="440"/>
      <c r="AC112" s="243" t="s">
        <v>819</v>
      </c>
    </row>
    <row r="113" spans="2:29" hidden="1" x14ac:dyDescent="0.3">
      <c r="B113" s="278" t="s">
        <v>897</v>
      </c>
      <c r="C113" s="278" t="s">
        <v>907</v>
      </c>
      <c r="D113" s="278" t="s">
        <v>914</v>
      </c>
      <c r="E113" s="279" t="s">
        <v>256</v>
      </c>
      <c r="F113" s="280">
        <v>6.25E-2</v>
      </c>
      <c r="G113" s="279" t="s">
        <v>257</v>
      </c>
      <c r="H113" s="280">
        <v>0.625</v>
      </c>
      <c r="I113" s="281">
        <v>1.5</v>
      </c>
      <c r="J113" s="268">
        <f>IF(ISBLANK($E113),0,VLOOKUP($E113,'Table of Hazards (AI only)'!$B$6:$P$129,8,))</f>
        <v>18.5</v>
      </c>
      <c r="K113" s="268"/>
      <c r="L113" s="268">
        <f>IF(ISBLANK($E113),0,VLOOKUP($E113,'Table of Hazards (AI only)'!$B$6:$P$129,9,))</f>
        <v>9.5</v>
      </c>
      <c r="M113" s="269">
        <f>IF(ISBLANK($E113),0,VLOOKUP($E113,'Table of Hazards (AI only)'!$B$6:$P$129,11,))</f>
        <v>14.833333333333334</v>
      </c>
      <c r="N113" s="269"/>
      <c r="O113" s="270">
        <f>IF(ISBLANK($E113),0,VLOOKUP($E113,'Table of Hazards (AI only)'!$B$6:$P$129,12,))</f>
        <v>0.30374759671736479</v>
      </c>
      <c r="P113" s="268">
        <f>IF(ISBLANK($G113),0,VLOOKUP($G113,'Table of Hazards (AI only)'!$B$6:$P$129,8,))</f>
        <v>25.5</v>
      </c>
      <c r="Q113" s="268"/>
      <c r="R113" s="268">
        <f>IF(ISBLANK($G113),0,VLOOKUP($G113,'Table of Hazards (AI only)'!$B$6:$P$129,9,))</f>
        <v>10.5</v>
      </c>
      <c r="S113" s="269">
        <f>IF(ISBLANK($G113),0,VLOOKUP($G113,'Table of Hazards (AI only)'!$B$6:$P$129,11,))</f>
        <v>15.166666666666666</v>
      </c>
      <c r="T113" s="269"/>
      <c r="U113" s="270">
        <f>IF(ISBLANK($G113),0,VLOOKUP($G113,'Table of Hazards (AI only)'!$B$6:$P$129,12,))</f>
        <v>0.30374759671736479</v>
      </c>
      <c r="V113" s="283">
        <f t="shared" si="5"/>
        <v>25.640625</v>
      </c>
      <c r="W113" s="283"/>
      <c r="X113" s="284">
        <f t="shared" si="6"/>
        <v>10.734375</v>
      </c>
      <c r="Y113" s="274">
        <f t="shared" si="7"/>
        <v>15.609375</v>
      </c>
      <c r="Z113" s="406"/>
      <c r="AA113" s="439">
        <f t="shared" si="9"/>
        <v>0.31323970911478244</v>
      </c>
      <c r="AB113" s="440"/>
      <c r="AC113" s="243" t="s">
        <v>915</v>
      </c>
    </row>
    <row r="114" spans="2:29" hidden="1" x14ac:dyDescent="0.3">
      <c r="B114" s="278" t="s">
        <v>897</v>
      </c>
      <c r="C114" s="278" t="s">
        <v>907</v>
      </c>
      <c r="D114" s="278" t="s">
        <v>916</v>
      </c>
      <c r="E114" s="279" t="s">
        <v>257</v>
      </c>
      <c r="F114" s="280">
        <v>0.53</v>
      </c>
      <c r="G114" s="279" t="s">
        <v>258</v>
      </c>
      <c r="H114" s="280">
        <v>0.31</v>
      </c>
      <c r="I114" s="281">
        <v>2.25</v>
      </c>
      <c r="J114" s="268">
        <f>IF(ISBLANK($E114),0,VLOOKUP($E114,'Table of Hazards (AI only)'!$B$6:$P$129,8,))</f>
        <v>25.5</v>
      </c>
      <c r="K114" s="268"/>
      <c r="L114" s="268">
        <f>IF(ISBLANK($E114),0,VLOOKUP($E114,'Table of Hazards (AI only)'!$B$6:$P$129,9,))</f>
        <v>10.5</v>
      </c>
      <c r="M114" s="269">
        <f>IF(ISBLANK($E114),0,VLOOKUP($E114,'Table of Hazards (AI only)'!$B$6:$P$129,11,))</f>
        <v>15.166666666666666</v>
      </c>
      <c r="N114" s="269"/>
      <c r="O114" s="270">
        <f>IF(ISBLANK($E114),0,VLOOKUP($E114,'Table of Hazards (AI only)'!$B$6:$P$129,12,))</f>
        <v>0.30374759671736479</v>
      </c>
      <c r="P114" s="268">
        <f>IF(ISBLANK($G114),0,VLOOKUP($G114,'Table of Hazards (AI only)'!$B$6:$P$129,8,))</f>
        <v>23</v>
      </c>
      <c r="Q114" s="268"/>
      <c r="R114" s="268">
        <f>IF(ISBLANK($G114),0,VLOOKUP($G114,'Table of Hazards (AI only)'!$B$6:$P$129,9,))</f>
        <v>11</v>
      </c>
      <c r="S114" s="269">
        <f>IF(ISBLANK($G114),0,VLOOKUP($G114,'Table of Hazards (AI only)'!$B$6:$P$129,11,))</f>
        <v>13</v>
      </c>
      <c r="T114" s="269"/>
      <c r="U114" s="270">
        <f>IF(ISBLANK($G114),0,VLOOKUP($G114,'Table of Hazards (AI only)'!$B$6:$P$129,12,))</f>
        <v>0.30374759671736479</v>
      </c>
      <c r="V114" s="283">
        <f t="shared" si="5"/>
        <v>46.451250000000002</v>
      </c>
      <c r="W114" s="283"/>
      <c r="X114" s="284">
        <f t="shared" si="6"/>
        <v>20.193750000000001</v>
      </c>
      <c r="Y114" s="274">
        <f t="shared" si="7"/>
        <v>27.153750000000002</v>
      </c>
      <c r="Z114" s="406"/>
      <c r="AA114" s="439">
        <f t="shared" si="9"/>
        <v>0.57408295779581942</v>
      </c>
      <c r="AB114" s="440"/>
      <c r="AC114" s="243" t="s">
        <v>917</v>
      </c>
    </row>
    <row r="115" spans="2:29" hidden="1" x14ac:dyDescent="0.3">
      <c r="B115" s="278" t="s">
        <v>897</v>
      </c>
      <c r="C115" s="278" t="s">
        <v>907</v>
      </c>
      <c r="D115" s="278" t="s">
        <v>918</v>
      </c>
      <c r="E115" s="279" t="s">
        <v>261</v>
      </c>
      <c r="F115" s="280">
        <v>0.04</v>
      </c>
      <c r="G115" s="279" t="s">
        <v>249</v>
      </c>
      <c r="H115" s="280">
        <v>7.1999999999999995E-2</v>
      </c>
      <c r="I115" s="281">
        <v>2</v>
      </c>
      <c r="J115" s="268">
        <f>IF(ISBLANK($E115),0,VLOOKUP($E115,'Table of Hazards (AI only)'!$B$6:$P$129,8,))</f>
        <v>21</v>
      </c>
      <c r="K115" s="268"/>
      <c r="L115" s="268">
        <f>IF(ISBLANK($E115),0,VLOOKUP($E115,'Table of Hazards (AI only)'!$B$6:$P$129,9,))</f>
        <v>6</v>
      </c>
      <c r="M115" s="269">
        <f>IF(ISBLANK($E115),0,VLOOKUP($E115,'Table of Hazards (AI only)'!$B$6:$P$129,11,))</f>
        <v>13.333333333333334</v>
      </c>
      <c r="N115" s="269"/>
      <c r="O115" s="270">
        <f>IF(ISBLANK($E115),0,VLOOKUP($E115,'Table of Hazards (AI only)'!$B$6:$P$129,12,))</f>
        <v>0.30374759671736479</v>
      </c>
      <c r="P115" s="268">
        <f>IF(ISBLANK($G115),0,VLOOKUP($G115,'Table of Hazards (AI only)'!$B$6:$P$129,8,))</f>
        <v>27</v>
      </c>
      <c r="Q115" s="268"/>
      <c r="R115" s="268">
        <f>IF(ISBLANK($G115),0,VLOOKUP($G115,'Table of Hazards (AI only)'!$B$6:$P$129,9,))</f>
        <v>15</v>
      </c>
      <c r="S115" s="269">
        <f>IF(ISBLANK($G115),0,VLOOKUP($G115,'Table of Hazards (AI only)'!$B$6:$P$129,11,))</f>
        <v>16.666666666666668</v>
      </c>
      <c r="T115" s="269"/>
      <c r="U115" s="270">
        <f>IF(ISBLANK($G115),0,VLOOKUP($G115,'Table of Hazards (AI only)'!$B$6:$P$129,12,))</f>
        <v>0.30374759671736479</v>
      </c>
      <c r="V115" s="283">
        <f t="shared" si="5"/>
        <v>5.5679999999999996</v>
      </c>
      <c r="W115" s="283"/>
      <c r="X115" s="284">
        <f t="shared" si="6"/>
        <v>2.6399999999999997</v>
      </c>
      <c r="Y115" s="274">
        <f t="shared" si="7"/>
        <v>3.4666666666666668</v>
      </c>
      <c r="Z115" s="406"/>
      <c r="AA115" s="439">
        <f t="shared" si="9"/>
        <v>6.8039461664689715E-2</v>
      </c>
      <c r="AB115" s="440"/>
      <c r="AC115" s="243" t="s">
        <v>919</v>
      </c>
    </row>
    <row r="116" spans="2:29" hidden="1" x14ac:dyDescent="0.3">
      <c r="B116" s="278" t="s">
        <v>897</v>
      </c>
      <c r="C116" s="278" t="s">
        <v>907</v>
      </c>
      <c r="D116" s="278" t="s">
        <v>325</v>
      </c>
      <c r="E116" s="279" t="s">
        <v>325</v>
      </c>
      <c r="F116" s="280">
        <v>0.2</v>
      </c>
      <c r="G116" s="279"/>
      <c r="H116" s="281"/>
      <c r="I116" s="281">
        <v>0.6</v>
      </c>
      <c r="J116" s="268">
        <f>IF(ISBLANK($E116),0,VLOOKUP($E116,'Table of Hazards (AI only)'!$B$6:$P$129,8,))</f>
        <v>25.5</v>
      </c>
      <c r="K116" s="268"/>
      <c r="L116" s="268">
        <f>IF(ISBLANK($E116),0,VLOOKUP($E116,'Table of Hazards (AI only)'!$B$6:$P$129,9,))</f>
        <v>4.5</v>
      </c>
      <c r="M116" s="269">
        <f>IF(ISBLANK($E116),0,VLOOKUP($E116,'Table of Hazards (AI only)'!$B$6:$P$129,11,))</f>
        <v>13.833333333333334</v>
      </c>
      <c r="N116" s="269"/>
      <c r="O116" s="270">
        <f>IF(ISBLANK($E116),0,VLOOKUP($E116,'Table of Hazards (AI only)'!$B$6:$P$129,12,))</f>
        <v>0.30374759671736479</v>
      </c>
      <c r="P116" s="268">
        <f>IF(ISBLANK($G116),0,VLOOKUP($G116,'Table of Hazards (AI only)'!$B$6:$P$129,8,))</f>
        <v>0</v>
      </c>
      <c r="Q116" s="268"/>
      <c r="R116" s="268">
        <f>IF(ISBLANK($G116),0,VLOOKUP($G116,'Table of Hazards (AI only)'!$B$6:$P$129,9,))</f>
        <v>0</v>
      </c>
      <c r="S116" s="269">
        <f>IF(ISBLANK($G116),0,VLOOKUP($G116,'Table of Hazards (AI only)'!$B$6:$P$129,11,))</f>
        <v>0</v>
      </c>
      <c r="T116" s="269"/>
      <c r="U116" s="270">
        <f>IF(ISBLANK($G116),0,VLOOKUP($G116,'Table of Hazards (AI only)'!$B$6:$P$129,12,))</f>
        <v>0</v>
      </c>
      <c r="V116" s="283">
        <f t="shared" si="5"/>
        <v>3.06</v>
      </c>
      <c r="W116" s="283"/>
      <c r="X116" s="284">
        <f t="shared" si="6"/>
        <v>0.54</v>
      </c>
      <c r="Y116" s="274">
        <f t="shared" si="7"/>
        <v>1.6600000000000001</v>
      </c>
      <c r="Z116" s="406"/>
      <c r="AA116" s="439">
        <f t="shared" si="9"/>
        <v>3.6449711606083776E-2</v>
      </c>
      <c r="AB116" s="440"/>
      <c r="AC116" s="243" t="s">
        <v>807</v>
      </c>
    </row>
    <row r="117" spans="2:29" hidden="1" x14ac:dyDescent="0.3">
      <c r="B117" s="278" t="s">
        <v>897</v>
      </c>
      <c r="C117" s="278" t="s">
        <v>907</v>
      </c>
      <c r="D117" s="278" t="s">
        <v>252</v>
      </c>
      <c r="E117" s="279" t="s">
        <v>252</v>
      </c>
      <c r="F117" s="280">
        <v>0.25</v>
      </c>
      <c r="G117" s="279"/>
      <c r="H117" s="281"/>
      <c r="I117" s="281">
        <v>0.9</v>
      </c>
      <c r="J117" s="268">
        <f>IF(ISBLANK($E117),0,VLOOKUP($E117,'Table of Hazards (AI only)'!$B$6:$P$129,8,))</f>
        <v>40.5</v>
      </c>
      <c r="K117" s="268"/>
      <c r="L117" s="268">
        <f>IF(ISBLANK($E117),0,VLOOKUP($E117,'Table of Hazards (AI only)'!$B$6:$P$129,9,))</f>
        <v>25.5</v>
      </c>
      <c r="M117" s="269">
        <f>IF(ISBLANK($E117),0,VLOOKUP($E117,'Table of Hazards (AI only)'!$B$6:$P$129,11,))</f>
        <v>22.166666666666668</v>
      </c>
      <c r="N117" s="269"/>
      <c r="O117" s="270">
        <f>IF(ISBLANK($E117),0,VLOOKUP($E117,'Table of Hazards (AI only)'!$B$6:$P$129,12,))</f>
        <v>0.30374759671736479</v>
      </c>
      <c r="P117" s="268">
        <f>IF(ISBLANK($G117),0,VLOOKUP($G117,'Table of Hazards (AI only)'!$B$6:$P$129,8,))</f>
        <v>0</v>
      </c>
      <c r="Q117" s="268"/>
      <c r="R117" s="268">
        <f>IF(ISBLANK($G117),0,VLOOKUP($G117,'Table of Hazards (AI only)'!$B$6:$P$129,9,))</f>
        <v>0</v>
      </c>
      <c r="S117" s="269">
        <f>IF(ISBLANK($G117),0,VLOOKUP($G117,'Table of Hazards (AI only)'!$B$6:$P$129,11,))</f>
        <v>0</v>
      </c>
      <c r="T117" s="269"/>
      <c r="U117" s="270">
        <f>IF(ISBLANK($G117),0,VLOOKUP($G117,'Table of Hazards (AI only)'!$B$6:$P$129,12,))</f>
        <v>0</v>
      </c>
      <c r="V117" s="283">
        <f t="shared" si="5"/>
        <v>9.1125000000000007</v>
      </c>
      <c r="W117" s="283"/>
      <c r="X117" s="284">
        <f t="shared" si="6"/>
        <v>5.7374999999999998</v>
      </c>
      <c r="Y117" s="274">
        <f t="shared" si="7"/>
        <v>4.9875000000000007</v>
      </c>
      <c r="Z117" s="406"/>
      <c r="AA117" s="439">
        <f t="shared" si="9"/>
        <v>6.8343209261407079E-2</v>
      </c>
      <c r="AB117" s="440"/>
      <c r="AC117" s="243" t="s">
        <v>905</v>
      </c>
    </row>
    <row r="118" spans="2:29" hidden="1" x14ac:dyDescent="0.3">
      <c r="B118" s="278" t="s">
        <v>897</v>
      </c>
      <c r="C118" s="278" t="s">
        <v>907</v>
      </c>
      <c r="D118" s="278" t="s">
        <v>272</v>
      </c>
      <c r="E118" s="279" t="s">
        <v>272</v>
      </c>
      <c r="F118" s="280">
        <v>0.45</v>
      </c>
      <c r="G118" s="279"/>
      <c r="H118" s="281"/>
      <c r="I118" s="281">
        <v>0.45</v>
      </c>
      <c r="J118" s="268">
        <f>IF(ISBLANK($E118),0,VLOOKUP($E118,'Table of Hazards (AI only)'!$B$6:$P$129,8,))</f>
        <v>25.5</v>
      </c>
      <c r="K118" s="268"/>
      <c r="L118" s="268">
        <f>IF(ISBLANK($E118),0,VLOOKUP($E118,'Table of Hazards (AI only)'!$B$6:$P$129,9,))</f>
        <v>4.5</v>
      </c>
      <c r="M118" s="269">
        <f>IF(ISBLANK($E118),0,VLOOKUP($E118,'Table of Hazards (AI only)'!$B$6:$P$129,11,))</f>
        <v>17.166666666666668</v>
      </c>
      <c r="N118" s="269"/>
      <c r="O118" s="270">
        <f>IF(ISBLANK($E118),0,VLOOKUP($E118,'Table of Hazards (AI only)'!$B$6:$P$129,12,))</f>
        <v>0.30374759671736479</v>
      </c>
      <c r="P118" s="268">
        <f>IF(ISBLANK($G118),0,VLOOKUP($G118,'Table of Hazards (AI only)'!$B$6:$P$129,8,))</f>
        <v>0</v>
      </c>
      <c r="Q118" s="268"/>
      <c r="R118" s="268">
        <f>IF(ISBLANK($G118),0,VLOOKUP($G118,'Table of Hazards (AI only)'!$B$6:$P$129,9,))</f>
        <v>0</v>
      </c>
      <c r="S118" s="269">
        <f>IF(ISBLANK($G118),0,VLOOKUP($G118,'Table of Hazards (AI only)'!$B$6:$P$129,11,))</f>
        <v>0</v>
      </c>
      <c r="T118" s="269"/>
      <c r="U118" s="270">
        <f>IF(ISBLANK($G118),0,VLOOKUP($G118,'Table of Hazards (AI only)'!$B$6:$P$129,12,))</f>
        <v>0</v>
      </c>
      <c r="V118" s="283">
        <f t="shared" si="5"/>
        <v>5.1637500000000003</v>
      </c>
      <c r="W118" s="283"/>
      <c r="X118" s="284">
        <f t="shared" si="6"/>
        <v>0.91125</v>
      </c>
      <c r="Y118" s="274">
        <f t="shared" si="7"/>
        <v>3.4762500000000003</v>
      </c>
      <c r="Z118" s="406"/>
      <c r="AA118" s="439">
        <f t="shared" si="9"/>
        <v>6.1508888335266375E-2</v>
      </c>
      <c r="AB118" s="440"/>
      <c r="AC118" s="243" t="s">
        <v>920</v>
      </c>
    </row>
    <row r="119" spans="2:29" hidden="1" x14ac:dyDescent="0.3">
      <c r="B119" s="278" t="s">
        <v>897</v>
      </c>
      <c r="C119" s="278" t="s">
        <v>907</v>
      </c>
      <c r="D119" s="278" t="s">
        <v>288</v>
      </c>
      <c r="E119" s="279" t="s">
        <v>288</v>
      </c>
      <c r="F119" s="280">
        <v>0.25</v>
      </c>
      <c r="G119" s="279"/>
      <c r="H119" s="281"/>
      <c r="I119" s="281">
        <v>1.55</v>
      </c>
      <c r="J119" s="268">
        <f>IF(ISBLANK($E119),0,VLOOKUP($E119,'Table of Hazards (AI only)'!$B$6:$P$129,8,))</f>
        <v>37</v>
      </c>
      <c r="K119" s="268"/>
      <c r="L119" s="268">
        <f>IF(ISBLANK($E119),0,VLOOKUP($E119,'Table of Hazards (AI only)'!$B$6:$P$129,9,))</f>
        <v>13</v>
      </c>
      <c r="M119" s="269">
        <f>IF(ISBLANK($E119),0,VLOOKUP($E119,'Table of Hazards (AI only)'!$B$6:$P$129,11,))</f>
        <v>53.333333333333336</v>
      </c>
      <c r="N119" s="269"/>
      <c r="O119" s="270">
        <f>IF(ISBLANK($E119),0,VLOOKUP($E119,'Table of Hazards (AI only)'!$B$6:$P$129,12,))</f>
        <v>0.30374759671736479</v>
      </c>
      <c r="P119" s="268">
        <f>IF(ISBLANK($G119),0,VLOOKUP($G119,'Table of Hazards (AI only)'!$B$6:$P$129,8,))</f>
        <v>0</v>
      </c>
      <c r="Q119" s="268"/>
      <c r="R119" s="268">
        <f>IF(ISBLANK($G119),0,VLOOKUP($G119,'Table of Hazards (AI only)'!$B$6:$P$129,9,))</f>
        <v>0</v>
      </c>
      <c r="S119" s="269">
        <f>IF(ISBLANK($G119),0,VLOOKUP($G119,'Table of Hazards (AI only)'!$B$6:$P$129,11,))</f>
        <v>0</v>
      </c>
      <c r="T119" s="269"/>
      <c r="U119" s="270">
        <f>IF(ISBLANK($G119),0,VLOOKUP($G119,'Table of Hazards (AI only)'!$B$6:$P$129,12,))</f>
        <v>0</v>
      </c>
      <c r="V119" s="283">
        <f t="shared" si="5"/>
        <v>14.3375</v>
      </c>
      <c r="W119" s="283"/>
      <c r="X119" s="284">
        <f t="shared" si="6"/>
        <v>5.0375000000000005</v>
      </c>
      <c r="Y119" s="274">
        <f t="shared" si="7"/>
        <v>20.666666666666668</v>
      </c>
      <c r="Z119" s="406"/>
      <c r="AA119" s="439">
        <f t="shared" si="9"/>
        <v>0.11770219372797885</v>
      </c>
      <c r="AB119" s="440"/>
      <c r="AC119" s="243" t="s">
        <v>899</v>
      </c>
    </row>
    <row r="120" spans="2:29" hidden="1" x14ac:dyDescent="0.3">
      <c r="B120" s="278" t="s">
        <v>897</v>
      </c>
      <c r="C120" s="278" t="s">
        <v>907</v>
      </c>
      <c r="D120" s="278" t="s">
        <v>244</v>
      </c>
      <c r="E120" s="279" t="s">
        <v>244</v>
      </c>
      <c r="F120" s="280">
        <v>0.8</v>
      </c>
      <c r="G120" s="279"/>
      <c r="H120" s="281"/>
      <c r="I120" s="281">
        <v>2.5</v>
      </c>
      <c r="J120" s="268">
        <f>IF(ISBLANK($E120),0,VLOOKUP($E120,'Table of Hazards (AI only)'!$B$6:$P$129,8,))</f>
        <v>14.5</v>
      </c>
      <c r="K120" s="268"/>
      <c r="L120" s="268">
        <f>IF(ISBLANK($E120),0,VLOOKUP($E120,'Table of Hazards (AI only)'!$B$6:$P$129,9,))</f>
        <v>5.5</v>
      </c>
      <c r="M120" s="269">
        <f>IF(ISBLANK($E120),0,VLOOKUP($E120,'Table of Hazards (AI only)'!$B$6:$P$129,11,))</f>
        <v>10.166666666666666</v>
      </c>
      <c r="N120" s="269"/>
      <c r="O120" s="270">
        <f>IF(ISBLANK($E120),0,VLOOKUP($E120,'Table of Hazards (AI only)'!$B$6:$P$129,12,))</f>
        <v>0.30374759671736479</v>
      </c>
      <c r="P120" s="268">
        <f>IF(ISBLANK($G120),0,VLOOKUP($G120,'Table of Hazards (AI only)'!$B$6:$P$129,8,))</f>
        <v>0</v>
      </c>
      <c r="Q120" s="268"/>
      <c r="R120" s="268">
        <f>IF(ISBLANK($G120),0,VLOOKUP($G120,'Table of Hazards (AI only)'!$B$6:$P$129,9,))</f>
        <v>0</v>
      </c>
      <c r="S120" s="269">
        <f>IF(ISBLANK($G120),0,VLOOKUP($G120,'Table of Hazards (AI only)'!$B$6:$P$129,11,))</f>
        <v>0</v>
      </c>
      <c r="T120" s="269"/>
      <c r="U120" s="270">
        <f>IF(ISBLANK($G120),0,VLOOKUP($G120,'Table of Hazards (AI only)'!$B$6:$P$129,12,))</f>
        <v>0</v>
      </c>
      <c r="V120" s="283">
        <f t="shared" si="5"/>
        <v>29.000000000000004</v>
      </c>
      <c r="W120" s="283"/>
      <c r="X120" s="284">
        <f t="shared" si="6"/>
        <v>11</v>
      </c>
      <c r="Y120" s="274">
        <f t="shared" si="7"/>
        <v>20.333333333333332</v>
      </c>
      <c r="Z120" s="406"/>
      <c r="AA120" s="439">
        <f t="shared" si="9"/>
        <v>0.60749519343472957</v>
      </c>
      <c r="AB120" s="440"/>
      <c r="AC120" s="243" t="s">
        <v>906</v>
      </c>
    </row>
    <row r="121" spans="2:29" hidden="1" x14ac:dyDescent="0.3">
      <c r="B121" s="278" t="s">
        <v>897</v>
      </c>
      <c r="C121" s="278" t="s">
        <v>907</v>
      </c>
      <c r="D121" s="278" t="s">
        <v>824</v>
      </c>
      <c r="E121" s="279" t="s">
        <v>346</v>
      </c>
      <c r="F121" s="280">
        <v>4.2000000000000003E-2</v>
      </c>
      <c r="G121" s="279" t="s">
        <v>288</v>
      </c>
      <c r="H121" s="281">
        <v>0.40600000000000003</v>
      </c>
      <c r="I121" s="281">
        <v>1.85</v>
      </c>
      <c r="J121" s="268">
        <f>IF(ISBLANK($E121),0,VLOOKUP($E121,'Table of Hazards (AI only)'!$B$6:$P$129,8,))</f>
        <v>38</v>
      </c>
      <c r="K121" s="268"/>
      <c r="L121" s="268">
        <f>IF(ISBLANK($E121),0,VLOOKUP($E121,'Table of Hazards (AI only)'!$B$6:$P$129,9,))</f>
        <v>18</v>
      </c>
      <c r="M121" s="269">
        <f>IF(ISBLANK($E121),0,VLOOKUP($E121,'Table of Hazards (AI only)'!$B$6:$P$129,11,))</f>
        <v>25.666666666666668</v>
      </c>
      <c r="N121" s="269"/>
      <c r="O121" s="270">
        <f>IF(ISBLANK($E121),0,VLOOKUP($E121,'Table of Hazards (AI only)'!$B$6:$P$129,12,))</f>
        <v>0.30374759671736479</v>
      </c>
      <c r="P121" s="268">
        <f>IF(ISBLANK($G121),0,VLOOKUP($G121,'Table of Hazards (AI only)'!$B$6:$P$129,8,))</f>
        <v>37</v>
      </c>
      <c r="Q121" s="268"/>
      <c r="R121" s="268">
        <f>IF(ISBLANK($G121),0,VLOOKUP($G121,'Table of Hazards (AI only)'!$B$6:$P$129,9,))</f>
        <v>13</v>
      </c>
      <c r="S121" s="269">
        <f>IF(ISBLANK($G121),0,VLOOKUP($G121,'Table of Hazards (AI only)'!$B$6:$P$129,11,))</f>
        <v>53.333333333333336</v>
      </c>
      <c r="T121" s="269"/>
      <c r="U121" s="270">
        <f>IF(ISBLANK($G121),0,VLOOKUP($G121,'Table of Hazards (AI only)'!$B$6:$P$129,12,))</f>
        <v>0.30374759671736479</v>
      </c>
      <c r="V121" s="283">
        <f t="shared" si="5"/>
        <v>30.743300000000005</v>
      </c>
      <c r="W121" s="283"/>
      <c r="X121" s="284">
        <f t="shared" si="6"/>
        <v>11.162900000000002</v>
      </c>
      <c r="Y121" s="274">
        <f t="shared" si="7"/>
        <v>42.05296666666667</v>
      </c>
      <c r="Z121" s="406"/>
      <c r="AA121" s="439">
        <f t="shared" si="9"/>
        <v>0.25174600815935194</v>
      </c>
      <c r="AB121" s="440"/>
      <c r="AC121" s="243" t="s">
        <v>825</v>
      </c>
    </row>
    <row r="122" spans="2:29" hidden="1" x14ac:dyDescent="0.3">
      <c r="B122" s="278" t="s">
        <v>897</v>
      </c>
      <c r="C122" s="278" t="s">
        <v>907</v>
      </c>
      <c r="D122" s="278" t="s">
        <v>307</v>
      </c>
      <c r="E122" s="279" t="s">
        <v>307</v>
      </c>
      <c r="F122" s="280">
        <v>4.4999999999999998E-2</v>
      </c>
      <c r="G122" s="279"/>
      <c r="H122" s="281"/>
      <c r="I122" s="281">
        <v>2</v>
      </c>
      <c r="J122" s="268">
        <f>IF(ISBLANK($E122),0,VLOOKUP($E122,'Table of Hazards (AI only)'!$B$6:$P$129,8,))</f>
        <v>50</v>
      </c>
      <c r="K122" s="268"/>
      <c r="L122" s="268">
        <f>IF(ISBLANK($E122),0,VLOOKUP($E122,'Table of Hazards (AI only)'!$B$6:$P$129,9,))</f>
        <v>20</v>
      </c>
      <c r="M122" s="269">
        <f>IF(ISBLANK($E122),0,VLOOKUP($E122,'Table of Hazards (AI only)'!$B$6:$P$129,11,))</f>
        <v>79.333333333333329</v>
      </c>
      <c r="N122" s="269"/>
      <c r="O122" s="270">
        <f>IF(ISBLANK($E122),0,VLOOKUP($E122,'Table of Hazards (AI only)'!$B$6:$P$129,12,))</f>
        <v>0.35170774356747503</v>
      </c>
      <c r="P122" s="268">
        <f>IF(ISBLANK($G122),0,VLOOKUP($G122,'Table of Hazards (AI only)'!$B$6:$P$129,8,))</f>
        <v>0</v>
      </c>
      <c r="Q122" s="268"/>
      <c r="R122" s="268">
        <f>IF(ISBLANK($G122),0,VLOOKUP($G122,'Table of Hazards (AI only)'!$B$6:$P$129,9,))</f>
        <v>0</v>
      </c>
      <c r="S122" s="269">
        <f>IF(ISBLANK($G122),0,VLOOKUP($G122,'Table of Hazards (AI only)'!$B$6:$P$129,11,))</f>
        <v>0</v>
      </c>
      <c r="T122" s="269"/>
      <c r="U122" s="270">
        <f>IF(ISBLANK($G122),0,VLOOKUP($G122,'Table of Hazards (AI only)'!$B$6:$P$129,12,))</f>
        <v>0</v>
      </c>
      <c r="V122" s="283">
        <f t="shared" si="5"/>
        <v>4.5</v>
      </c>
      <c r="W122" s="283"/>
      <c r="X122" s="284">
        <f t="shared" si="6"/>
        <v>1.7999999999999998</v>
      </c>
      <c r="Y122" s="274">
        <f t="shared" si="7"/>
        <v>7.14</v>
      </c>
      <c r="Z122" s="406"/>
      <c r="AA122" s="439">
        <f t="shared" si="9"/>
        <v>3.1653696921072755E-2</v>
      </c>
      <c r="AB122" s="440"/>
      <c r="AC122" s="243" t="s">
        <v>921</v>
      </c>
    </row>
    <row r="123" spans="2:29" hidden="1" x14ac:dyDescent="0.3">
      <c r="B123" s="278" t="s">
        <v>897</v>
      </c>
      <c r="C123" s="278" t="s">
        <v>907</v>
      </c>
      <c r="D123" s="278" t="s">
        <v>274</v>
      </c>
      <c r="E123" s="279" t="s">
        <v>274</v>
      </c>
      <c r="F123" s="280">
        <v>0.25</v>
      </c>
      <c r="G123" s="279"/>
      <c r="H123" s="281"/>
      <c r="I123" s="281">
        <v>0.5</v>
      </c>
      <c r="J123" s="268">
        <f>IF(ISBLANK($E123),0,VLOOKUP($E123,'Table of Hazards (AI only)'!$B$6:$P$129,8,))</f>
        <v>10</v>
      </c>
      <c r="K123" s="268"/>
      <c r="L123" s="268">
        <f>IF(ISBLANK($E123),0,VLOOKUP($E123,'Table of Hazards (AI only)'!$B$6:$P$129,9,))</f>
        <v>4</v>
      </c>
      <c r="M123" s="269">
        <f>IF(ISBLANK($E123),0,VLOOKUP($E123,'Table of Hazards (AI only)'!$B$6:$P$129,11,))</f>
        <v>10</v>
      </c>
      <c r="N123" s="269"/>
      <c r="O123" s="270">
        <f>IF(ISBLANK($E123),0,VLOOKUP($E123,'Table of Hazards (AI only)'!$B$6:$P$129,12,))</f>
        <v>0.30374759671736479</v>
      </c>
      <c r="P123" s="268">
        <f>IF(ISBLANK($G123),0,VLOOKUP($G123,'Table of Hazards (AI only)'!$B$6:$P$129,8,))</f>
        <v>0</v>
      </c>
      <c r="Q123" s="268"/>
      <c r="R123" s="268">
        <f>IF(ISBLANK($G123),0,VLOOKUP($G123,'Table of Hazards (AI only)'!$B$6:$P$129,9,))</f>
        <v>0</v>
      </c>
      <c r="S123" s="269">
        <f>IF(ISBLANK($G123),0,VLOOKUP($G123,'Table of Hazards (AI only)'!$B$6:$P$129,11,))</f>
        <v>0</v>
      </c>
      <c r="T123" s="269"/>
      <c r="U123" s="270">
        <f>IF(ISBLANK($G123),0,VLOOKUP($G123,'Table of Hazards (AI only)'!$B$6:$P$129,12,))</f>
        <v>0</v>
      </c>
      <c r="V123" s="283">
        <f t="shared" si="5"/>
        <v>1.25</v>
      </c>
      <c r="W123" s="283"/>
      <c r="X123" s="284">
        <f t="shared" si="6"/>
        <v>0.5</v>
      </c>
      <c r="Y123" s="274">
        <f t="shared" si="7"/>
        <v>1.25</v>
      </c>
      <c r="Z123" s="406"/>
      <c r="AA123" s="439">
        <f t="shared" si="9"/>
        <v>3.7968449589670598E-2</v>
      </c>
      <c r="AB123" s="440"/>
      <c r="AC123" s="243" t="s">
        <v>827</v>
      </c>
    </row>
    <row r="124" spans="2:29" hidden="1" x14ac:dyDescent="0.3">
      <c r="B124" s="278" t="s">
        <v>897</v>
      </c>
      <c r="C124" s="278" t="s">
        <v>907</v>
      </c>
      <c r="D124" s="278" t="s">
        <v>922</v>
      </c>
      <c r="E124" s="279" t="s">
        <v>311</v>
      </c>
      <c r="F124" s="280">
        <v>4.9000000000000002E-2</v>
      </c>
      <c r="G124" s="279" t="s">
        <v>288</v>
      </c>
      <c r="H124" s="281">
        <v>0.25900000000000001</v>
      </c>
      <c r="I124" s="281">
        <v>0.4</v>
      </c>
      <c r="J124" s="268">
        <f>IF(ISBLANK($E124),0,VLOOKUP($E124,'Table of Hazards (AI only)'!$B$6:$P$129,8,))</f>
        <v>20</v>
      </c>
      <c r="K124" s="268"/>
      <c r="L124" s="268">
        <f>IF(ISBLANK($E124),0,VLOOKUP($E124,'Table of Hazards (AI only)'!$B$6:$P$129,9,))</f>
        <v>12</v>
      </c>
      <c r="M124" s="269">
        <f>IF(ISBLANK($E124),0,VLOOKUP($E124,'Table of Hazards (AI only)'!$B$6:$P$129,11,))</f>
        <v>36.666666666666664</v>
      </c>
      <c r="N124" s="269"/>
      <c r="O124" s="270">
        <f>IF(ISBLANK($E124),0,VLOOKUP($E124,'Table of Hazards (AI only)'!$B$6:$P$129,12,))</f>
        <v>0.30374759671736479</v>
      </c>
      <c r="P124" s="268">
        <f>IF(ISBLANK($G124),0,VLOOKUP($G124,'Table of Hazards (AI only)'!$B$6:$P$129,8,))</f>
        <v>37</v>
      </c>
      <c r="Q124" s="268"/>
      <c r="R124" s="268">
        <f>IF(ISBLANK($G124),0,VLOOKUP($G124,'Table of Hazards (AI only)'!$B$6:$P$129,9,))</f>
        <v>13</v>
      </c>
      <c r="S124" s="269">
        <f>IF(ISBLANK($G124),0,VLOOKUP($G124,'Table of Hazards (AI only)'!$B$6:$P$129,11,))</f>
        <v>53.333333333333336</v>
      </c>
      <c r="T124" s="269"/>
      <c r="U124" s="270">
        <f>IF(ISBLANK($G124),0,VLOOKUP($G124,'Table of Hazards (AI only)'!$B$6:$P$129,12,))</f>
        <v>0.30374759671736479</v>
      </c>
      <c r="V124" s="283">
        <f t="shared" si="5"/>
        <v>4.2252000000000001</v>
      </c>
      <c r="W124" s="283"/>
      <c r="X124" s="284">
        <f t="shared" si="6"/>
        <v>1.5820000000000001</v>
      </c>
      <c r="Y124" s="274">
        <f t="shared" si="7"/>
        <v>6.2440000000000007</v>
      </c>
      <c r="Z124" s="406"/>
      <c r="AA124" s="439">
        <f t="shared" si="9"/>
        <v>3.7421703915579342E-2</v>
      </c>
      <c r="AB124" s="440"/>
      <c r="AC124" s="243" t="s">
        <v>923</v>
      </c>
    </row>
    <row r="125" spans="2:29" hidden="1" x14ac:dyDescent="0.3">
      <c r="B125" s="278" t="s">
        <v>897</v>
      </c>
      <c r="C125" s="278" t="s">
        <v>907</v>
      </c>
      <c r="D125" s="278" t="s">
        <v>311</v>
      </c>
      <c r="E125" s="279" t="s">
        <v>311</v>
      </c>
      <c r="F125" s="280">
        <v>4.9000000000000002E-2</v>
      </c>
      <c r="G125" s="279"/>
      <c r="H125" s="281"/>
      <c r="I125" s="281">
        <v>0.4</v>
      </c>
      <c r="J125" s="268">
        <f>IF(ISBLANK($E125),0,VLOOKUP($E125,'Table of Hazards (AI only)'!$B$6:$P$129,8,))</f>
        <v>20</v>
      </c>
      <c r="K125" s="268"/>
      <c r="L125" s="268">
        <f>IF(ISBLANK($E125),0,VLOOKUP($E125,'Table of Hazards (AI only)'!$B$6:$P$129,9,))</f>
        <v>12</v>
      </c>
      <c r="M125" s="269">
        <f>IF(ISBLANK($E125),0,VLOOKUP($E125,'Table of Hazards (AI only)'!$B$6:$P$129,11,))</f>
        <v>36.666666666666664</v>
      </c>
      <c r="N125" s="269"/>
      <c r="O125" s="270">
        <f>IF(ISBLANK($E125),0,VLOOKUP($E125,'Table of Hazards (AI only)'!$B$6:$P$129,12,))</f>
        <v>0.30374759671736479</v>
      </c>
      <c r="P125" s="268">
        <f>IF(ISBLANK($G125),0,VLOOKUP($G125,'Table of Hazards (AI only)'!$B$6:$P$129,8,))</f>
        <v>0</v>
      </c>
      <c r="Q125" s="268"/>
      <c r="R125" s="268">
        <f>IF(ISBLANK($G125),0,VLOOKUP($G125,'Table of Hazards (AI only)'!$B$6:$P$129,9,))</f>
        <v>0</v>
      </c>
      <c r="S125" s="269">
        <f>IF(ISBLANK($G125),0,VLOOKUP($G125,'Table of Hazards (AI only)'!$B$6:$P$129,11,))</f>
        <v>0</v>
      </c>
      <c r="T125" s="269"/>
      <c r="U125" s="270">
        <f>IF(ISBLANK($G125),0,VLOOKUP($G125,'Table of Hazards (AI only)'!$B$6:$P$129,12,))</f>
        <v>0</v>
      </c>
      <c r="V125" s="283">
        <f t="shared" si="5"/>
        <v>0.39200000000000002</v>
      </c>
      <c r="W125" s="283"/>
      <c r="X125" s="284">
        <f t="shared" si="6"/>
        <v>0.23520000000000005</v>
      </c>
      <c r="Y125" s="274">
        <f t="shared" si="7"/>
        <v>0.71866666666666668</v>
      </c>
      <c r="Z125" s="406"/>
      <c r="AA125" s="439">
        <f t="shared" si="9"/>
        <v>5.9534528956603503E-3</v>
      </c>
      <c r="AB125" s="440"/>
    </row>
    <row r="126" spans="2:29" hidden="1" x14ac:dyDescent="0.3">
      <c r="B126" s="278" t="s">
        <v>897</v>
      </c>
      <c r="C126" s="278" t="s">
        <v>907</v>
      </c>
      <c r="D126" s="278" t="s">
        <v>350</v>
      </c>
      <c r="E126" s="279" t="s">
        <v>350</v>
      </c>
      <c r="F126" s="280">
        <v>0.46500000000000002</v>
      </c>
      <c r="G126" s="279"/>
      <c r="H126" s="281"/>
      <c r="I126" s="281">
        <v>1.5</v>
      </c>
      <c r="J126" s="268">
        <f>IF(ISBLANK($E126),0,VLOOKUP($E126,'Table of Hazards (AI only)'!$B$6:$P$129,8,))</f>
        <v>10</v>
      </c>
      <c r="K126" s="268"/>
      <c r="L126" s="268">
        <f>IF(ISBLANK($E126),0,VLOOKUP($E126,'Table of Hazards (AI only)'!$B$6:$P$129,9,))</f>
        <v>4</v>
      </c>
      <c r="M126" s="269">
        <f>IF(ISBLANK($E126),0,VLOOKUP($E126,'Table of Hazards (AI only)'!$B$6:$P$129,11,))</f>
        <v>10</v>
      </c>
      <c r="N126" s="269"/>
      <c r="O126" s="270">
        <f>IF(ISBLANK($E126),0,VLOOKUP($E126,'Table of Hazards (AI only)'!$B$6:$P$129,12,))</f>
        <v>0.30374759671736479</v>
      </c>
      <c r="P126" s="268">
        <f>IF(ISBLANK($G126),0,VLOOKUP($G126,'Table of Hazards (AI only)'!$B$6:$P$129,8,))</f>
        <v>0</v>
      </c>
      <c r="Q126" s="268"/>
      <c r="R126" s="268">
        <f>IF(ISBLANK($G126),0,VLOOKUP($G126,'Table of Hazards (AI only)'!$B$6:$P$129,9,))</f>
        <v>0</v>
      </c>
      <c r="S126" s="269">
        <f>IF(ISBLANK($G126),0,VLOOKUP($G126,'Table of Hazards (AI only)'!$B$6:$P$129,11,))</f>
        <v>0</v>
      </c>
      <c r="T126" s="269"/>
      <c r="U126" s="270">
        <f>IF(ISBLANK($G126),0,VLOOKUP($G126,'Table of Hazards (AI only)'!$B$6:$P$129,12,))</f>
        <v>0</v>
      </c>
      <c r="V126" s="283">
        <f t="shared" si="5"/>
        <v>6.9750000000000005</v>
      </c>
      <c r="W126" s="283"/>
      <c r="X126" s="284">
        <f t="shared" si="6"/>
        <v>2.79</v>
      </c>
      <c r="Y126" s="274">
        <f t="shared" si="7"/>
        <v>6.9750000000000005</v>
      </c>
      <c r="Z126" s="406"/>
      <c r="AA126" s="439">
        <f t="shared" si="9"/>
        <v>0.21186394871036196</v>
      </c>
      <c r="AB126" s="440"/>
      <c r="AC126" s="243" t="s">
        <v>924</v>
      </c>
    </row>
    <row r="127" spans="2:29" ht="13.95" hidden="1" customHeight="1" x14ac:dyDescent="0.3">
      <c r="B127" s="285" t="s">
        <v>897</v>
      </c>
      <c r="C127" s="286" t="s">
        <v>803</v>
      </c>
      <c r="D127" s="287" t="s">
        <v>300</v>
      </c>
      <c r="E127" s="288" t="s">
        <v>300</v>
      </c>
      <c r="F127" s="266">
        <v>0.51700000000000002</v>
      </c>
      <c r="G127" s="288"/>
      <c r="H127" s="266"/>
      <c r="I127" s="289">
        <v>2</v>
      </c>
      <c r="J127" s="290">
        <f>IF(ISBLANK($E127),0,VLOOKUP($E127,'Table of Hazards (AI only)'!$B$6:$P$129,8,))</f>
        <v>20</v>
      </c>
      <c r="K127" s="290"/>
      <c r="L127" s="290">
        <f>IF(ISBLANK($E127),0,VLOOKUP($E127,'Table of Hazards (AI only)'!$B$6:$P$129,9,))</f>
        <v>10</v>
      </c>
      <c r="M127" s="291">
        <f>IF(ISBLANK($E127),0,VLOOKUP($E127,'Table of Hazards (AI only)'!$B$6:$P$129,11,))</f>
        <v>26</v>
      </c>
      <c r="N127" s="291"/>
      <c r="O127" s="292">
        <f>IF(ISBLANK($E127),0,VLOOKUP($E127,'Table of Hazards (AI only)'!$B$6:$P$129,12,))</f>
        <v>0.30374759671736479</v>
      </c>
      <c r="P127" s="290">
        <f>IF(ISBLANK($G127),0,VLOOKUP($G127,'Table of Hazards (AI only)'!$B$6:$P$129,8,))</f>
        <v>0</v>
      </c>
      <c r="Q127" s="290"/>
      <c r="R127" s="290">
        <f>IF(ISBLANK($G127),0,VLOOKUP($G127,'Table of Hazards (AI only)'!$B$6:$P$129,9,))</f>
        <v>0</v>
      </c>
      <c r="S127" s="291">
        <f>IF(ISBLANK($G127),0,VLOOKUP($G127,'Table of Hazards (AI only)'!$B$6:$P$129,11,))</f>
        <v>0</v>
      </c>
      <c r="T127" s="291"/>
      <c r="U127" s="292">
        <f>IF(ISBLANK($G127),0,VLOOKUP($G127,'Table of Hazards (AI only)'!$B$6:$P$129,12,))</f>
        <v>0</v>
      </c>
      <c r="V127" s="293">
        <f t="shared" si="5"/>
        <v>20.68</v>
      </c>
      <c r="W127" s="293"/>
      <c r="X127" s="294">
        <f t="shared" si="6"/>
        <v>10.34</v>
      </c>
      <c r="Y127" s="295">
        <f t="shared" si="7"/>
        <v>26.884</v>
      </c>
      <c r="Z127" s="407"/>
      <c r="AA127" s="441">
        <f t="shared" si="9"/>
        <v>0.31407501500575519</v>
      </c>
      <c r="AB127" s="442"/>
      <c r="AC127" s="296" t="s">
        <v>833</v>
      </c>
    </row>
    <row r="128" spans="2:29" hidden="1" x14ac:dyDescent="0.3">
      <c r="B128" s="278" t="s">
        <v>897</v>
      </c>
      <c r="C128" s="278" t="s">
        <v>907</v>
      </c>
      <c r="D128" s="278" t="s">
        <v>257</v>
      </c>
      <c r="E128" s="279" t="s">
        <v>257</v>
      </c>
      <c r="F128" s="280">
        <v>0.66700000000000004</v>
      </c>
      <c r="G128" s="279"/>
      <c r="H128" s="280"/>
      <c r="I128" s="281">
        <v>1.5</v>
      </c>
      <c r="J128" s="268">
        <f>IF(ISBLANK($E128),0,VLOOKUP($E128,'Table of Hazards (AI only)'!$B$6:$P$129,8,))</f>
        <v>25.5</v>
      </c>
      <c r="K128" s="268"/>
      <c r="L128" s="268">
        <f>IF(ISBLANK($E128),0,VLOOKUP($E128,'Table of Hazards (AI only)'!$B$6:$P$129,9,))</f>
        <v>10.5</v>
      </c>
      <c r="M128" s="269">
        <f>IF(ISBLANK($E128),0,VLOOKUP($E128,'Table of Hazards (AI only)'!$B$6:$P$129,11,))</f>
        <v>15.166666666666666</v>
      </c>
      <c r="N128" s="269"/>
      <c r="O128" s="270">
        <f>IF(ISBLANK($E128),0,VLOOKUP($E128,'Table of Hazards (AI only)'!$B$6:$P$129,12,))</f>
        <v>0.30374759671736479</v>
      </c>
      <c r="P128" s="268">
        <f>IF(ISBLANK($G128),0,VLOOKUP($G128,'Table of Hazards (AI only)'!$B$6:$P$129,8,))</f>
        <v>0</v>
      </c>
      <c r="Q128" s="268"/>
      <c r="R128" s="268">
        <f>IF(ISBLANK($G128),0,VLOOKUP($G128,'Table of Hazards (AI only)'!$B$6:$P$129,9,))</f>
        <v>0</v>
      </c>
      <c r="S128" s="269">
        <f>IF(ISBLANK($G128),0,VLOOKUP($G128,'Table of Hazards (AI only)'!$B$6:$P$129,11,))</f>
        <v>0</v>
      </c>
      <c r="T128" s="269"/>
      <c r="U128" s="270">
        <f>IF(ISBLANK($G128),0,VLOOKUP($G128,'Table of Hazards (AI only)'!$B$6:$P$129,12,))</f>
        <v>0</v>
      </c>
      <c r="V128" s="283">
        <f t="shared" si="5"/>
        <v>25.512750000000004</v>
      </c>
      <c r="W128" s="283"/>
      <c r="X128" s="284">
        <f t="shared" si="6"/>
        <v>10.50525</v>
      </c>
      <c r="Y128" s="274">
        <f t="shared" si="7"/>
        <v>15.174250000000001</v>
      </c>
      <c r="Z128" s="406"/>
      <c r="AA128" s="439">
        <f t="shared" si="9"/>
        <v>0.30389947051572352</v>
      </c>
      <c r="AB128" s="440"/>
      <c r="AC128" s="243" t="s">
        <v>925</v>
      </c>
    </row>
    <row r="129" spans="2:29" hidden="1" x14ac:dyDescent="0.3">
      <c r="B129" s="278" t="s">
        <v>897</v>
      </c>
      <c r="C129" s="278" t="s">
        <v>926</v>
      </c>
      <c r="D129" s="278" t="s">
        <v>927</v>
      </c>
      <c r="E129" s="279" t="s">
        <v>262</v>
      </c>
      <c r="F129" s="280">
        <v>0.26700000000000002</v>
      </c>
      <c r="G129" s="279" t="s">
        <v>261</v>
      </c>
      <c r="H129" s="280">
        <v>6.7000000000000004E-2</v>
      </c>
      <c r="I129" s="281">
        <v>1.5</v>
      </c>
      <c r="J129" s="268">
        <f>IF(ISBLANK($E129),0,VLOOKUP($E129,'Table of Hazards (AI only)'!$B$6:$P$129,8,))</f>
        <v>48</v>
      </c>
      <c r="K129" s="268"/>
      <c r="L129" s="268">
        <f>IF(ISBLANK($E129),0,VLOOKUP($E129,'Table of Hazards (AI only)'!$B$6:$P$129,9,))</f>
        <v>30</v>
      </c>
      <c r="M129" s="269">
        <f>IF(ISBLANK($E129),0,VLOOKUP($E129,'Table of Hazards (AI only)'!$B$6:$P$129,11,))</f>
        <v>22.666666666666668</v>
      </c>
      <c r="N129" s="269"/>
      <c r="O129" s="270">
        <f>IF(ISBLANK($E129),0,VLOOKUP($E129,'Table of Hazards (AI only)'!$B$6:$P$129,12,))</f>
        <v>0.30374759671736479</v>
      </c>
      <c r="P129" s="268">
        <f>IF(ISBLANK($G129),0,VLOOKUP($G129,'Table of Hazards (AI only)'!$B$6:$P$129,8,))</f>
        <v>21</v>
      </c>
      <c r="Q129" s="268"/>
      <c r="R129" s="268">
        <f>IF(ISBLANK($G129),0,VLOOKUP($G129,'Table of Hazards (AI only)'!$B$6:$P$129,9,))</f>
        <v>6</v>
      </c>
      <c r="S129" s="269">
        <f>IF(ISBLANK($G129),0,VLOOKUP($G129,'Table of Hazards (AI only)'!$B$6:$P$129,11,))</f>
        <v>13.333333333333334</v>
      </c>
      <c r="T129" s="269"/>
      <c r="U129" s="270">
        <f>IF(ISBLANK($G129),0,VLOOKUP($G129,'Table of Hazards (AI only)'!$B$6:$P$129,12,))</f>
        <v>0.30374759671736479</v>
      </c>
      <c r="V129" s="283">
        <f t="shared" si="5"/>
        <v>21.334500000000002</v>
      </c>
      <c r="W129" s="283"/>
      <c r="X129" s="284">
        <f t="shared" si="6"/>
        <v>12.617999999999999</v>
      </c>
      <c r="Y129" s="274">
        <f t="shared" si="7"/>
        <v>10.418000000000001</v>
      </c>
      <c r="Z129" s="406"/>
      <c r="AA129" s="439">
        <f t="shared" si="9"/>
        <v>0.15217754595539978</v>
      </c>
      <c r="AB129" s="440"/>
      <c r="AC129" s="243" t="s">
        <v>928</v>
      </c>
    </row>
    <row r="130" spans="2:29" hidden="1" x14ac:dyDescent="0.3">
      <c r="B130" s="278" t="s">
        <v>897</v>
      </c>
      <c r="C130" s="278" t="s">
        <v>926</v>
      </c>
      <c r="D130" s="278" t="s">
        <v>844</v>
      </c>
      <c r="E130" s="279" t="s">
        <v>263</v>
      </c>
      <c r="F130" s="280">
        <v>0.375</v>
      </c>
      <c r="G130" s="279" t="s">
        <v>264</v>
      </c>
      <c r="H130" s="280">
        <v>0.25</v>
      </c>
      <c r="I130" s="281">
        <v>0.6</v>
      </c>
      <c r="J130" s="268">
        <f>IF(ISBLANK($E130),0,VLOOKUP($E130,'Table of Hazards (AI only)'!$B$6:$P$129,8,))</f>
        <v>25</v>
      </c>
      <c r="K130" s="268"/>
      <c r="L130" s="268">
        <f>IF(ISBLANK($E130),0,VLOOKUP($E130,'Table of Hazards (AI only)'!$B$6:$P$129,9,))</f>
        <v>13</v>
      </c>
      <c r="M130" s="269">
        <f>IF(ISBLANK($E130),0,VLOOKUP($E130,'Table of Hazards (AI only)'!$B$6:$P$129,11,))</f>
        <v>18</v>
      </c>
      <c r="N130" s="269"/>
      <c r="O130" s="270">
        <f>IF(ISBLANK($E130),0,VLOOKUP($E130,'Table of Hazards (AI only)'!$B$6:$P$129,12,))</f>
        <v>0.30374759671736479</v>
      </c>
      <c r="P130" s="268">
        <f>IF(ISBLANK($G130),0,VLOOKUP($G130,'Table of Hazards (AI only)'!$B$6:$P$129,8,))</f>
        <v>22</v>
      </c>
      <c r="Q130" s="268"/>
      <c r="R130" s="268">
        <f>IF(ISBLANK($G130),0,VLOOKUP($G130,'Table of Hazards (AI only)'!$B$6:$P$129,9,))</f>
        <v>4</v>
      </c>
      <c r="S130" s="269">
        <f>IF(ISBLANK($G130),0,VLOOKUP($G130,'Table of Hazards (AI only)'!$B$6:$P$129,11,))</f>
        <v>12</v>
      </c>
      <c r="T130" s="269"/>
      <c r="U130" s="270">
        <f>IF(ISBLANK($G130),0,VLOOKUP($G130,'Table of Hazards (AI only)'!$B$6:$P$129,12,))</f>
        <v>0.30374759671736479</v>
      </c>
      <c r="V130" s="283">
        <f t="shared" si="5"/>
        <v>8.9249999999999989</v>
      </c>
      <c r="W130" s="283"/>
      <c r="X130" s="284">
        <f t="shared" si="6"/>
        <v>3.5249999999999999</v>
      </c>
      <c r="Y130" s="274">
        <f t="shared" si="7"/>
        <v>5.85</v>
      </c>
      <c r="Z130" s="406"/>
      <c r="AA130" s="439">
        <f t="shared" si="9"/>
        <v>0.11390534876901177</v>
      </c>
      <c r="AB130" s="440"/>
      <c r="AC130" s="243" t="s">
        <v>845</v>
      </c>
    </row>
    <row r="131" spans="2:29" hidden="1" x14ac:dyDescent="0.3">
      <c r="B131" s="278" t="s">
        <v>897</v>
      </c>
      <c r="C131" s="278" t="s">
        <v>926</v>
      </c>
      <c r="D131" s="278" t="s">
        <v>929</v>
      </c>
      <c r="E131" s="279" t="s">
        <v>265</v>
      </c>
      <c r="F131" s="280">
        <v>0.25</v>
      </c>
      <c r="G131" s="279" t="s">
        <v>266</v>
      </c>
      <c r="H131" s="281">
        <v>0.25</v>
      </c>
      <c r="I131" s="281">
        <v>0.7</v>
      </c>
      <c r="J131" s="268">
        <f>IF(ISBLANK($E131),0,VLOOKUP($E131,'Table of Hazards (AI only)'!$B$6:$P$129,8,))</f>
        <v>22</v>
      </c>
      <c r="K131" s="268"/>
      <c r="L131" s="268">
        <f>IF(ISBLANK($E131),0,VLOOKUP($E131,'Table of Hazards (AI only)'!$B$6:$P$129,9,))</f>
        <v>4</v>
      </c>
      <c r="M131" s="269">
        <f>IF(ISBLANK($E131),0,VLOOKUP($E131,'Table of Hazards (AI only)'!$B$6:$P$129,11,))</f>
        <v>12</v>
      </c>
      <c r="N131" s="269"/>
      <c r="O131" s="270">
        <f>IF(ISBLANK($E131),0,VLOOKUP($E131,'Table of Hazards (AI only)'!$B$6:$P$129,12,))</f>
        <v>0.30374759671736479</v>
      </c>
      <c r="P131" s="268">
        <f>IF(ISBLANK($G131),0,VLOOKUP($G131,'Table of Hazards (AI only)'!$B$6:$P$129,8,))</f>
        <v>36.5</v>
      </c>
      <c r="Q131" s="268"/>
      <c r="R131" s="268">
        <f>IF(ISBLANK($G131),0,VLOOKUP($G131,'Table of Hazards (AI only)'!$B$6:$P$129,9,))</f>
        <v>15.5</v>
      </c>
      <c r="S131" s="269">
        <f>IF(ISBLANK($G131),0,VLOOKUP($G131,'Table of Hazards (AI only)'!$B$6:$P$129,11,))</f>
        <v>20.833333333333332</v>
      </c>
      <c r="T131" s="269"/>
      <c r="U131" s="270">
        <f>IF(ISBLANK($G131),0,VLOOKUP($G131,'Table of Hazards (AI only)'!$B$6:$P$129,12,))</f>
        <v>0.30374759671736479</v>
      </c>
      <c r="V131" s="283">
        <f t="shared" si="5"/>
        <v>10.237499999999999</v>
      </c>
      <c r="W131" s="283"/>
      <c r="X131" s="284">
        <f t="shared" si="6"/>
        <v>3.4124999999999996</v>
      </c>
      <c r="Y131" s="274">
        <f t="shared" si="7"/>
        <v>5.7458333333333318</v>
      </c>
      <c r="Z131" s="406"/>
      <c r="AA131" s="439">
        <f t="shared" si="9"/>
        <v>0.10631165885107767</v>
      </c>
      <c r="AB131" s="440"/>
      <c r="AC131" s="243" t="s">
        <v>930</v>
      </c>
    </row>
    <row r="132" spans="2:29" hidden="1" x14ac:dyDescent="0.3">
      <c r="B132" s="278" t="s">
        <v>897</v>
      </c>
      <c r="C132" s="278" t="s">
        <v>926</v>
      </c>
      <c r="D132" s="278" t="s">
        <v>303</v>
      </c>
      <c r="E132" s="279" t="s">
        <v>303</v>
      </c>
      <c r="F132" s="280">
        <v>0.5</v>
      </c>
      <c r="G132" s="279"/>
      <c r="H132" s="281"/>
      <c r="I132" s="281">
        <v>1.25</v>
      </c>
      <c r="J132" s="268">
        <f>IF(ISBLANK($E132),0,VLOOKUP($E132,'Table of Hazards (AI only)'!$B$6:$P$129,8,))</f>
        <v>18.5</v>
      </c>
      <c r="K132" s="268"/>
      <c r="L132" s="268">
        <f>IF(ISBLANK($E132),0,VLOOKUP($E132,'Table of Hazards (AI only)'!$B$6:$P$129,9,))</f>
        <v>3.5</v>
      </c>
      <c r="M132" s="269">
        <f>IF(ISBLANK($E132),0,VLOOKUP($E132,'Table of Hazards (AI only)'!$B$6:$P$129,11,))</f>
        <v>12.833333333333334</v>
      </c>
      <c r="N132" s="269"/>
      <c r="O132" s="270">
        <f>IF(ISBLANK($E132),0,VLOOKUP($E132,'Table of Hazards (AI only)'!$B$6:$P$129,12,))</f>
        <v>0.30374759671736479</v>
      </c>
      <c r="P132" s="268">
        <f>IF(ISBLANK($G132),0,VLOOKUP($G132,'Table of Hazards (AI only)'!$B$6:$P$129,8,))</f>
        <v>0</v>
      </c>
      <c r="Q132" s="268"/>
      <c r="R132" s="268">
        <f>IF(ISBLANK($G132),0,VLOOKUP($G132,'Table of Hazards (AI only)'!$B$6:$P$129,9,))</f>
        <v>0</v>
      </c>
      <c r="S132" s="269">
        <f>IF(ISBLANK($G132),0,VLOOKUP($G132,'Table of Hazards (AI only)'!$B$6:$P$129,11,))</f>
        <v>0</v>
      </c>
      <c r="T132" s="269"/>
      <c r="U132" s="270">
        <f>IF(ISBLANK($G132),0,VLOOKUP($G132,'Table of Hazards (AI only)'!$B$6:$P$129,12,))</f>
        <v>0</v>
      </c>
      <c r="V132" s="283">
        <f t="shared" si="5"/>
        <v>11.5625</v>
      </c>
      <c r="W132" s="283"/>
      <c r="X132" s="284">
        <f t="shared" si="6"/>
        <v>2.1875</v>
      </c>
      <c r="Y132" s="274">
        <f t="shared" si="7"/>
        <v>8.0208333333333339</v>
      </c>
      <c r="Z132" s="406"/>
      <c r="AA132" s="439">
        <f t="shared" si="9"/>
        <v>0.189842247948353</v>
      </c>
      <c r="AB132" s="440"/>
      <c r="AC132" s="243" t="s">
        <v>846</v>
      </c>
    </row>
    <row r="133" spans="2:29" hidden="1" x14ac:dyDescent="0.3">
      <c r="B133" s="278" t="s">
        <v>897</v>
      </c>
      <c r="C133" s="278" t="s">
        <v>926</v>
      </c>
      <c r="D133" s="278" t="s">
        <v>268</v>
      </c>
      <c r="E133" s="279" t="s">
        <v>268</v>
      </c>
      <c r="F133" s="280">
        <v>0.4</v>
      </c>
      <c r="G133" s="279"/>
      <c r="H133" s="281"/>
      <c r="I133" s="281">
        <v>2</v>
      </c>
      <c r="J133" s="268">
        <f>IF(ISBLANK($E133),0,VLOOKUP($E133,'Table of Hazards (AI only)'!$B$6:$P$129,8,))</f>
        <v>19</v>
      </c>
      <c r="K133" s="268"/>
      <c r="L133" s="268">
        <f>IF(ISBLANK($E133),0,VLOOKUP($E133,'Table of Hazards (AI only)'!$B$6:$P$129,9,))</f>
        <v>7</v>
      </c>
      <c r="M133" s="269">
        <f>IF(ISBLANK($E133),0,VLOOKUP($E133,'Table of Hazards (AI only)'!$B$6:$P$129,11,))</f>
        <v>14</v>
      </c>
      <c r="N133" s="269"/>
      <c r="O133" s="270">
        <f>IF(ISBLANK($E133),0,VLOOKUP($E133,'Table of Hazards (AI only)'!$B$6:$P$129,12,))</f>
        <v>0.30374759671736479</v>
      </c>
      <c r="P133" s="268">
        <f>IF(ISBLANK($G133),0,VLOOKUP($G133,'Table of Hazards (AI only)'!$B$6:$P$129,8,))</f>
        <v>0</v>
      </c>
      <c r="Q133" s="268"/>
      <c r="R133" s="268">
        <f>IF(ISBLANK($G133),0,VLOOKUP($G133,'Table of Hazards (AI only)'!$B$6:$P$129,9,))</f>
        <v>0</v>
      </c>
      <c r="S133" s="269">
        <f>IF(ISBLANK($G133),0,VLOOKUP($G133,'Table of Hazards (AI only)'!$B$6:$P$129,11,))</f>
        <v>0</v>
      </c>
      <c r="T133" s="269"/>
      <c r="U133" s="270">
        <f>IF(ISBLANK($G133),0,VLOOKUP($G133,'Table of Hazards (AI only)'!$B$6:$P$129,12,))</f>
        <v>0</v>
      </c>
      <c r="V133" s="283">
        <f t="shared" si="5"/>
        <v>15.200000000000001</v>
      </c>
      <c r="W133" s="283"/>
      <c r="X133" s="284">
        <f t="shared" si="6"/>
        <v>5.6000000000000005</v>
      </c>
      <c r="Y133" s="274">
        <f t="shared" si="7"/>
        <v>11.200000000000001</v>
      </c>
      <c r="Z133" s="406"/>
      <c r="AA133" s="439">
        <f t="shared" si="9"/>
        <v>0.24299807737389184</v>
      </c>
      <c r="AB133" s="440"/>
      <c r="AC133" s="243" t="s">
        <v>849</v>
      </c>
    </row>
    <row r="134" spans="2:29" hidden="1" x14ac:dyDescent="0.3">
      <c r="B134" s="278" t="s">
        <v>897</v>
      </c>
      <c r="C134" s="278" t="s">
        <v>931</v>
      </c>
      <c r="D134" s="297" t="s">
        <v>517</v>
      </c>
      <c r="E134" s="279" t="s">
        <v>517</v>
      </c>
      <c r="F134" s="298">
        <v>1E-3</v>
      </c>
      <c r="G134" s="279"/>
      <c r="H134" s="282"/>
      <c r="I134" s="299">
        <v>10</v>
      </c>
      <c r="J134" s="268">
        <f>IF(ISBLANK($E134),0,VLOOKUP($E134,'Table of Hazards (AI only)'!$B$6:$P$129,8,))</f>
        <v>34.5</v>
      </c>
      <c r="K134" s="268"/>
      <c r="L134" s="268">
        <f>IF(ISBLANK($E134),0,VLOOKUP($E134,'Table of Hazards (AI only)'!$B$6:$P$129,9,))</f>
        <v>13.5</v>
      </c>
      <c r="M134" s="269">
        <f>IF(ISBLANK($E134),0,VLOOKUP($E134,'Table of Hazards (AI only)'!$B$6:$P$129,11,))</f>
        <v>24.166666666666668</v>
      </c>
      <c r="N134" s="269"/>
      <c r="O134" s="270">
        <f>IF(ISBLANK($E134),0,VLOOKUP($E134,'Table of Hazards (AI only)'!$B$6:$P$129,12,))</f>
        <v>0.30374759671736479</v>
      </c>
      <c r="P134" s="268">
        <f>IF(ISBLANK($G134),0,VLOOKUP($G134,'Table of Hazards (AI only)'!$B$6:$P$129,8,))</f>
        <v>0</v>
      </c>
      <c r="Q134" s="268"/>
      <c r="R134" s="268">
        <f>IF(ISBLANK($G134),0,VLOOKUP($G134,'Table of Hazards (AI only)'!$B$6:$P$129,9,))</f>
        <v>0</v>
      </c>
      <c r="S134" s="269">
        <f>IF(ISBLANK($G134),0,VLOOKUP($G134,'Table of Hazards (AI only)'!$B$6:$P$129,11,))</f>
        <v>0</v>
      </c>
      <c r="T134" s="269"/>
      <c r="U134" s="270">
        <f>IF(ISBLANK($G134),0,VLOOKUP($G134,'Table of Hazards (AI only)'!$B$6:$P$129,12,))</f>
        <v>0</v>
      </c>
      <c r="V134" s="283">
        <f t="shared" ref="V134:V197" si="10">(($F134*J134)+($H134*P134))*$I134</f>
        <v>0.34500000000000003</v>
      </c>
      <c r="W134" s="283"/>
      <c r="X134" s="284">
        <f t="shared" ref="X134:X197" si="11">(($F134*L134)+($H134*R134))*$I134</f>
        <v>0.13500000000000001</v>
      </c>
      <c r="Y134" s="274">
        <f t="shared" ref="Y134:Y197" si="12">(($F134*M134)+($H134*S134))*$I134</f>
        <v>0.2416666666666667</v>
      </c>
      <c r="Z134" s="406"/>
      <c r="AA134" s="439">
        <f t="shared" si="9"/>
        <v>3.037475967173648E-3</v>
      </c>
      <c r="AB134" s="440"/>
      <c r="AC134" s="243" t="s">
        <v>932</v>
      </c>
    </row>
    <row r="135" spans="2:29" hidden="1" x14ac:dyDescent="0.3">
      <c r="B135" s="278" t="s">
        <v>897</v>
      </c>
      <c r="C135" s="278" t="s">
        <v>933</v>
      </c>
      <c r="D135" s="278" t="s">
        <v>463</v>
      </c>
      <c r="E135" s="279" t="s">
        <v>463</v>
      </c>
      <c r="F135" s="280">
        <v>0.25</v>
      </c>
      <c r="G135" s="279"/>
      <c r="H135" s="281"/>
      <c r="I135" s="281">
        <v>0.2</v>
      </c>
      <c r="J135" s="268">
        <f>IF(ISBLANK($E135),0,VLOOKUP($E135,'Table of Hazards (AI only)'!$B$6:$P$129,8,))</f>
        <v>23</v>
      </c>
      <c r="K135" s="268"/>
      <c r="L135" s="268">
        <f>IF(ISBLANK($E135),0,VLOOKUP($E135,'Table of Hazards (AI only)'!$B$6:$P$129,9,))</f>
        <v>14</v>
      </c>
      <c r="M135" s="269">
        <f>IF(ISBLANK($E135),0,VLOOKUP($E135,'Table of Hazards (AI only)'!$B$6:$P$129,11,))</f>
        <v>28.666666666666668</v>
      </c>
      <c r="N135" s="269"/>
      <c r="O135" s="270">
        <f>IF(ISBLANK($E135),0,VLOOKUP($E135,'Table of Hazards (AI only)'!$B$6:$P$129,12,))</f>
        <v>0.30374759671736479</v>
      </c>
      <c r="P135" s="268">
        <f>IF(ISBLANK($G135),0,VLOOKUP($G135,'Table of Hazards (AI only)'!$B$6:$P$129,8,))</f>
        <v>0</v>
      </c>
      <c r="Q135" s="268"/>
      <c r="R135" s="268">
        <f>IF(ISBLANK($G135),0,VLOOKUP($G135,'Table of Hazards (AI only)'!$B$6:$P$129,9,))</f>
        <v>0</v>
      </c>
      <c r="S135" s="269">
        <f>IF(ISBLANK($G135),0,VLOOKUP($G135,'Table of Hazards (AI only)'!$B$6:$P$129,11,))</f>
        <v>0</v>
      </c>
      <c r="T135" s="269"/>
      <c r="U135" s="270">
        <f>IF(ISBLANK($G135),0,VLOOKUP($G135,'Table of Hazards (AI only)'!$B$6:$P$129,12,))</f>
        <v>0</v>
      </c>
      <c r="V135" s="283">
        <f t="shared" si="10"/>
        <v>1.1500000000000001</v>
      </c>
      <c r="W135" s="283"/>
      <c r="X135" s="284">
        <f t="shared" si="11"/>
        <v>0.70000000000000007</v>
      </c>
      <c r="Y135" s="274">
        <f t="shared" si="12"/>
        <v>1.4333333333333336</v>
      </c>
      <c r="Z135" s="406"/>
      <c r="AA135" s="439">
        <f t="shared" ref="AA135:AA199" si="13">(($F135*O135)+($H135*U135))*$I135</f>
        <v>1.518737983586824E-2</v>
      </c>
      <c r="AB135" s="440"/>
      <c r="AC135" s="243" t="s">
        <v>878</v>
      </c>
    </row>
    <row r="136" spans="2:29" hidden="1" x14ac:dyDescent="0.3">
      <c r="B136" s="278" t="s">
        <v>897</v>
      </c>
      <c r="C136" s="278" t="s">
        <v>933</v>
      </c>
      <c r="D136" s="278" t="s">
        <v>465</v>
      </c>
      <c r="E136" s="279" t="s">
        <v>465</v>
      </c>
      <c r="F136" s="280">
        <v>1.4999999999999999E-2</v>
      </c>
      <c r="G136" s="279"/>
      <c r="H136" s="281"/>
      <c r="I136" s="281">
        <v>1.6</v>
      </c>
      <c r="J136" s="268">
        <f>IF(ISBLANK($E136),0,VLOOKUP($E136,'Table of Hazards (AI only)'!$B$6:$P$129,8,))</f>
        <v>130</v>
      </c>
      <c r="K136" s="268"/>
      <c r="L136" s="268">
        <f>IF(ISBLANK($E136),0,VLOOKUP($E136,'Table of Hazards (AI only)'!$B$6:$P$129,9,))</f>
        <v>10</v>
      </c>
      <c r="M136" s="269">
        <f>IF(ISBLANK($E136),0,VLOOKUP($E136,'Table of Hazards (AI only)'!$B$6:$P$129,11,))</f>
        <v>88</v>
      </c>
      <c r="N136" s="269"/>
      <c r="O136" s="270">
        <f>IF(ISBLANK($E136),0,VLOOKUP($E136,'Table of Hazards (AI only)'!$B$6:$P$129,12,))</f>
        <v>0.60749519343472957</v>
      </c>
      <c r="P136" s="268">
        <f>IF(ISBLANK($G136),0,VLOOKUP($G136,'Table of Hazards (AI only)'!$B$6:$P$129,8,))</f>
        <v>0</v>
      </c>
      <c r="Q136" s="268"/>
      <c r="R136" s="268">
        <f>IF(ISBLANK($G136),0,VLOOKUP($G136,'Table of Hazards (AI only)'!$B$6:$P$129,9,))</f>
        <v>0</v>
      </c>
      <c r="S136" s="269">
        <f>IF(ISBLANK($G136),0,VLOOKUP($G136,'Table of Hazards (AI only)'!$B$6:$P$129,11,))</f>
        <v>0</v>
      </c>
      <c r="T136" s="269"/>
      <c r="U136" s="270">
        <f>IF(ISBLANK($G136),0,VLOOKUP($G136,'Table of Hazards (AI only)'!$B$6:$P$129,12,))</f>
        <v>0</v>
      </c>
      <c r="V136" s="283">
        <f t="shared" si="10"/>
        <v>3.12</v>
      </c>
      <c r="W136" s="283"/>
      <c r="X136" s="284">
        <f t="shared" si="11"/>
        <v>0.24</v>
      </c>
      <c r="Y136" s="274">
        <f t="shared" si="12"/>
        <v>2.1119999999999997</v>
      </c>
      <c r="Z136" s="406"/>
      <c r="AA136" s="439">
        <f t="shared" si="13"/>
        <v>1.457988464243351E-2</v>
      </c>
      <c r="AB136" s="440"/>
      <c r="AC136" s="243" t="s">
        <v>934</v>
      </c>
    </row>
    <row r="137" spans="2:29" hidden="1" x14ac:dyDescent="0.3">
      <c r="B137" s="278" t="s">
        <v>897</v>
      </c>
      <c r="C137" s="278" t="s">
        <v>933</v>
      </c>
      <c r="D137" s="278" t="s">
        <v>460</v>
      </c>
      <c r="E137" s="279" t="s">
        <v>460</v>
      </c>
      <c r="F137" s="280">
        <v>5.0000000000000001E-3</v>
      </c>
      <c r="G137" s="279"/>
      <c r="H137" s="281"/>
      <c r="I137" s="281">
        <v>17.5</v>
      </c>
      <c r="J137" s="268">
        <f>IF(ISBLANK($E137),0,VLOOKUP($E137,'Table of Hazards (AI only)'!$B$6:$P$129,8,))</f>
        <v>68.5</v>
      </c>
      <c r="K137" s="268"/>
      <c r="L137" s="268">
        <f>IF(ISBLANK($E137),0,VLOOKUP($E137,'Table of Hazards (AI only)'!$B$6:$P$129,9,))</f>
        <v>8.5</v>
      </c>
      <c r="M137" s="269">
        <f>IF(ISBLANK($E137),0,VLOOKUP($E137,'Table of Hazards (AI only)'!$B$6:$P$129,11,))</f>
        <v>73.5</v>
      </c>
      <c r="N137" s="269"/>
      <c r="O137" s="270">
        <f>IF(ISBLANK($E137),0,VLOOKUP($E137,'Table of Hazards (AI only)'!$B$6:$P$129,12,))</f>
        <v>0.60749519343472957</v>
      </c>
      <c r="P137" s="268">
        <f>IF(ISBLANK($G137),0,VLOOKUP($G137,'Table of Hazards (AI only)'!$B$6:$P$129,8,))</f>
        <v>0</v>
      </c>
      <c r="Q137" s="268"/>
      <c r="R137" s="268">
        <f>IF(ISBLANK($G137),0,VLOOKUP($G137,'Table of Hazards (AI only)'!$B$6:$P$129,9,))</f>
        <v>0</v>
      </c>
      <c r="S137" s="269">
        <f>IF(ISBLANK($G137),0,VLOOKUP($G137,'Table of Hazards (AI only)'!$B$6:$P$129,11,))</f>
        <v>0</v>
      </c>
      <c r="T137" s="269"/>
      <c r="U137" s="270">
        <f>IF(ISBLANK($G137),0,VLOOKUP($G137,'Table of Hazards (AI only)'!$B$6:$P$129,12,))</f>
        <v>0</v>
      </c>
      <c r="V137" s="283">
        <f t="shared" si="10"/>
        <v>5.9937500000000004</v>
      </c>
      <c r="W137" s="283"/>
      <c r="X137" s="284">
        <f t="shared" si="11"/>
        <v>0.74375000000000002</v>
      </c>
      <c r="Y137" s="274">
        <f t="shared" si="12"/>
        <v>6.4312499999999995</v>
      </c>
      <c r="Z137" s="406"/>
      <c r="AA137" s="439">
        <f t="shared" si="13"/>
        <v>5.3155829425538842E-2</v>
      </c>
      <c r="AB137" s="440"/>
      <c r="AC137" s="243" t="s">
        <v>935</v>
      </c>
    </row>
    <row r="138" spans="2:29" hidden="1" x14ac:dyDescent="0.3">
      <c r="B138" s="278" t="s">
        <v>897</v>
      </c>
      <c r="C138" s="278" t="s">
        <v>933</v>
      </c>
      <c r="D138" s="278" t="s">
        <v>430</v>
      </c>
      <c r="E138" s="279" t="s">
        <v>430</v>
      </c>
      <c r="F138" s="280">
        <v>0.1</v>
      </c>
      <c r="G138" s="279"/>
      <c r="H138" s="281"/>
      <c r="I138" s="281">
        <v>0.1125</v>
      </c>
      <c r="J138" s="268">
        <f>IF(ISBLANK($E138),0,VLOOKUP($E138,'Table of Hazards (AI only)'!$B$6:$P$129,8,))</f>
        <v>43</v>
      </c>
      <c r="K138" s="268"/>
      <c r="L138" s="268">
        <f>IF(ISBLANK($E138),0,VLOOKUP($E138,'Table of Hazards (AI only)'!$B$6:$P$129,9,))</f>
        <v>7</v>
      </c>
      <c r="M138" s="269">
        <f>IF(ISBLANK($E138),0,VLOOKUP($E138,'Table of Hazards (AI only)'!$B$6:$P$129,11,))</f>
        <v>32.333333333333336</v>
      </c>
      <c r="N138" s="269"/>
      <c r="O138" s="270">
        <f>IF(ISBLANK($E138),0,VLOOKUP($E138,'Table of Hazards (AI only)'!$B$6:$P$129,12,))</f>
        <v>0.55953504658461928</v>
      </c>
      <c r="P138" s="268">
        <f>IF(ISBLANK($G138),0,VLOOKUP($G138,'Table of Hazards (AI only)'!$B$6:$P$129,8,))</f>
        <v>0</v>
      </c>
      <c r="Q138" s="268"/>
      <c r="R138" s="268">
        <f>IF(ISBLANK($G138),0,VLOOKUP($G138,'Table of Hazards (AI only)'!$B$6:$P$129,9,))</f>
        <v>0</v>
      </c>
      <c r="S138" s="269">
        <f>IF(ISBLANK($G138),0,VLOOKUP($G138,'Table of Hazards (AI only)'!$B$6:$P$129,11,))</f>
        <v>0</v>
      </c>
      <c r="T138" s="269"/>
      <c r="U138" s="270">
        <f>IF(ISBLANK($G138),0,VLOOKUP($G138,'Table of Hazards (AI only)'!$B$6:$P$129,12,))</f>
        <v>0</v>
      </c>
      <c r="V138" s="283">
        <f t="shared" si="10"/>
        <v>0.48375000000000001</v>
      </c>
      <c r="W138" s="283"/>
      <c r="X138" s="284">
        <f t="shared" si="11"/>
        <v>7.8750000000000014E-2</v>
      </c>
      <c r="Y138" s="274">
        <f t="shared" si="12"/>
        <v>0.36375000000000007</v>
      </c>
      <c r="Z138" s="406"/>
      <c r="AA138" s="439">
        <f t="shared" si="13"/>
        <v>6.2947692740769673E-3</v>
      </c>
      <c r="AB138" s="440"/>
      <c r="AC138" s="243" t="s">
        <v>936</v>
      </c>
    </row>
    <row r="139" spans="2:29" hidden="1" x14ac:dyDescent="0.3">
      <c r="B139" s="278" t="s">
        <v>897</v>
      </c>
      <c r="C139" s="278" t="s">
        <v>937</v>
      </c>
      <c r="D139" s="278" t="s">
        <v>485</v>
      </c>
      <c r="E139" s="279" t="s">
        <v>485</v>
      </c>
      <c r="F139" s="280">
        <v>0.04</v>
      </c>
      <c r="G139" s="279"/>
      <c r="H139" s="281"/>
      <c r="I139" s="281">
        <v>0.6</v>
      </c>
      <c r="J139" s="268">
        <f>IF(ISBLANK($E139),0,VLOOKUP($E139,'Table of Hazards (AI only)'!$B$6:$P$129,8,))</f>
        <v>15</v>
      </c>
      <c r="K139" s="268"/>
      <c r="L139" s="268">
        <f>IF(ISBLANK($E139),0,VLOOKUP($E139,'Table of Hazards (AI only)'!$B$6:$P$129,9,))</f>
        <v>3</v>
      </c>
      <c r="M139" s="269">
        <f>IF(ISBLANK($E139),0,VLOOKUP($E139,'Table of Hazards (AI only)'!$B$6:$P$129,11,))</f>
        <v>17.666666666666668</v>
      </c>
      <c r="N139" s="269"/>
      <c r="O139" s="270">
        <f>IF(ISBLANK($E139),0,VLOOKUP($E139,'Table of Hazards (AI only)'!$B$6:$P$129,12,))</f>
        <v>0.30374759671736479</v>
      </c>
      <c r="P139" s="268">
        <f>IF(ISBLANK($G139),0,VLOOKUP($G139,'Table of Hazards (AI only)'!$B$6:$P$129,8,))</f>
        <v>0</v>
      </c>
      <c r="Q139" s="268"/>
      <c r="R139" s="268">
        <f>IF(ISBLANK($G139),0,VLOOKUP($G139,'Table of Hazards (AI only)'!$B$6:$P$129,9,))</f>
        <v>0</v>
      </c>
      <c r="S139" s="269">
        <f>IF(ISBLANK($G139),0,VLOOKUP($G139,'Table of Hazards (AI only)'!$B$6:$P$129,11,))</f>
        <v>0</v>
      </c>
      <c r="T139" s="269"/>
      <c r="U139" s="270">
        <f>IF(ISBLANK($G139),0,VLOOKUP($G139,'Table of Hazards (AI only)'!$B$6:$P$129,12,))</f>
        <v>0</v>
      </c>
      <c r="V139" s="283">
        <f t="shared" si="10"/>
        <v>0.36</v>
      </c>
      <c r="W139" s="283"/>
      <c r="X139" s="284">
        <f t="shared" si="11"/>
        <v>7.1999999999999995E-2</v>
      </c>
      <c r="Y139" s="274">
        <f t="shared" si="12"/>
        <v>0.42400000000000004</v>
      </c>
      <c r="Z139" s="406"/>
      <c r="AA139" s="439">
        <f t="shared" si="13"/>
        <v>7.2899423212167552E-3</v>
      </c>
      <c r="AB139" s="440"/>
      <c r="AC139" s="243" t="s">
        <v>938</v>
      </c>
    </row>
    <row r="140" spans="2:29" hidden="1" x14ac:dyDescent="0.3">
      <c r="B140" s="278" t="s">
        <v>897</v>
      </c>
      <c r="C140" s="278" t="s">
        <v>937</v>
      </c>
      <c r="D140" s="278" t="s">
        <v>440</v>
      </c>
      <c r="E140" s="279" t="s">
        <v>440</v>
      </c>
      <c r="F140" s="280">
        <v>0.5</v>
      </c>
      <c r="G140" s="279"/>
      <c r="H140" s="281"/>
      <c r="I140" s="281">
        <v>0.75</v>
      </c>
      <c r="J140" s="268">
        <f>IF(ISBLANK($E140),0,VLOOKUP($E140,'Table of Hazards (AI only)'!$B$6:$P$129,8,))</f>
        <v>51</v>
      </c>
      <c r="K140" s="268"/>
      <c r="L140" s="268">
        <f>IF(ISBLANK($E140),0,VLOOKUP($E140,'Table of Hazards (AI only)'!$B$6:$P$129,9,))</f>
        <v>15</v>
      </c>
      <c r="M140" s="269">
        <f>IF(ISBLANK($E140),0,VLOOKUP($E140,'Table of Hazards (AI only)'!$B$6:$P$129,11,))</f>
        <v>36</v>
      </c>
      <c r="N140" s="269"/>
      <c r="O140" s="270">
        <f>IF(ISBLANK($E140),0,VLOOKUP($E140,'Table of Hazards (AI only)'!$B$6:$P$129,12,))</f>
        <v>0.55953504658461928</v>
      </c>
      <c r="P140" s="268">
        <f>IF(ISBLANK($G140),0,VLOOKUP($G140,'Table of Hazards (AI only)'!$B$6:$P$129,8,))</f>
        <v>0</v>
      </c>
      <c r="Q140" s="268"/>
      <c r="R140" s="268">
        <f>IF(ISBLANK($G140),0,VLOOKUP($G140,'Table of Hazards (AI only)'!$B$6:$P$129,9,))</f>
        <v>0</v>
      </c>
      <c r="S140" s="269">
        <f>IF(ISBLANK($G140),0,VLOOKUP($G140,'Table of Hazards (AI only)'!$B$6:$P$129,11,))</f>
        <v>0</v>
      </c>
      <c r="T140" s="269"/>
      <c r="U140" s="270">
        <f>IF(ISBLANK($G140),0,VLOOKUP($G140,'Table of Hazards (AI only)'!$B$6:$P$129,12,))</f>
        <v>0</v>
      </c>
      <c r="V140" s="283">
        <f t="shared" si="10"/>
        <v>19.125</v>
      </c>
      <c r="W140" s="283"/>
      <c r="X140" s="284">
        <f t="shared" si="11"/>
        <v>5.625</v>
      </c>
      <c r="Y140" s="274">
        <f t="shared" si="12"/>
        <v>13.5</v>
      </c>
      <c r="Z140" s="406"/>
      <c r="AA140" s="439">
        <f t="shared" si="13"/>
        <v>0.20982564246923224</v>
      </c>
      <c r="AB140" s="440"/>
      <c r="AC140" s="243" t="s">
        <v>939</v>
      </c>
    </row>
    <row r="141" spans="2:29" hidden="1" x14ac:dyDescent="0.3">
      <c r="B141" s="278" t="s">
        <v>897</v>
      </c>
      <c r="C141" s="278" t="s">
        <v>937</v>
      </c>
      <c r="D141" s="278" t="s">
        <v>454</v>
      </c>
      <c r="E141" s="279" t="s">
        <v>454</v>
      </c>
      <c r="F141" s="280">
        <v>0.24</v>
      </c>
      <c r="G141" s="279"/>
      <c r="H141" s="281"/>
      <c r="I141" s="281">
        <v>0.4</v>
      </c>
      <c r="J141" s="268">
        <f>IF(ISBLANK($E141),0,VLOOKUP($E141,'Table of Hazards (AI only)'!$B$6:$P$129,8,))</f>
        <v>39</v>
      </c>
      <c r="K141" s="268"/>
      <c r="L141" s="268">
        <f>IF(ISBLANK($E141),0,VLOOKUP($E141,'Table of Hazards (AI only)'!$B$6:$P$129,9,))</f>
        <v>3</v>
      </c>
      <c r="M141" s="269">
        <f>IF(ISBLANK($E141),0,VLOOKUP($E141,'Table of Hazards (AI only)'!$B$6:$P$129,11,))</f>
        <v>23.666666666666668</v>
      </c>
      <c r="N141" s="269"/>
      <c r="O141" s="270">
        <f>IF(ISBLANK($E141),0,VLOOKUP($E141,'Table of Hazards (AI only)'!$B$6:$P$129,12,))</f>
        <v>0.55953504658461928</v>
      </c>
      <c r="P141" s="268">
        <f>IF(ISBLANK($G141),0,VLOOKUP($G141,'Table of Hazards (AI only)'!$B$6:$P$129,8,))</f>
        <v>0</v>
      </c>
      <c r="Q141" s="268"/>
      <c r="R141" s="268">
        <f>IF(ISBLANK($G141),0,VLOOKUP($G141,'Table of Hazards (AI only)'!$B$6:$P$129,9,))</f>
        <v>0</v>
      </c>
      <c r="S141" s="269">
        <f>IF(ISBLANK($G141),0,VLOOKUP($G141,'Table of Hazards (AI only)'!$B$6:$P$129,11,))</f>
        <v>0</v>
      </c>
      <c r="T141" s="269"/>
      <c r="U141" s="270">
        <f>IF(ISBLANK($G141),0,VLOOKUP($G141,'Table of Hazards (AI only)'!$B$6:$P$129,12,))</f>
        <v>0</v>
      </c>
      <c r="V141" s="283">
        <f t="shared" si="10"/>
        <v>3.7439999999999998</v>
      </c>
      <c r="W141" s="283"/>
      <c r="X141" s="284">
        <f t="shared" si="11"/>
        <v>0.28799999999999998</v>
      </c>
      <c r="Y141" s="274">
        <f t="shared" si="12"/>
        <v>2.2719999999999998</v>
      </c>
      <c r="Z141" s="406"/>
      <c r="AA141" s="439">
        <f t="shared" si="13"/>
        <v>5.3715364472123453E-2</v>
      </c>
      <c r="AB141" s="440"/>
      <c r="AC141" s="243" t="s">
        <v>940</v>
      </c>
    </row>
    <row r="142" spans="2:29" hidden="1" x14ac:dyDescent="0.3">
      <c r="B142" s="278" t="s">
        <v>897</v>
      </c>
      <c r="C142" s="278" t="s">
        <v>937</v>
      </c>
      <c r="D142" s="278" t="s">
        <v>397</v>
      </c>
      <c r="E142" s="279" t="s">
        <v>397</v>
      </c>
      <c r="F142" s="280">
        <v>2.5000000000000001E-2</v>
      </c>
      <c r="G142" s="279"/>
      <c r="H142" s="281"/>
      <c r="I142" s="281">
        <v>0.4</v>
      </c>
      <c r="J142" s="268">
        <f>IF(ISBLANK($E142),0,VLOOKUP($E142,'Table of Hazards (AI only)'!$B$6:$P$129,8,))</f>
        <v>15</v>
      </c>
      <c r="K142" s="268"/>
      <c r="L142" s="268">
        <f>IF(ISBLANK($E142),0,VLOOKUP($E142,'Table of Hazards (AI only)'!$B$6:$P$129,9,))</f>
        <v>3</v>
      </c>
      <c r="M142" s="269">
        <f>IF(ISBLANK($E142),0,VLOOKUP($E142,'Table of Hazards (AI only)'!$B$6:$P$129,11,))</f>
        <v>21</v>
      </c>
      <c r="N142" s="269"/>
      <c r="O142" s="270">
        <f>IF(ISBLANK($E142),0,VLOOKUP($E142,'Table of Hazards (AI only)'!$B$6:$P$129,12,))</f>
        <v>0.30374759671736479</v>
      </c>
      <c r="P142" s="268">
        <f>IF(ISBLANK($G142),0,VLOOKUP($G142,'Table of Hazards (AI only)'!$B$6:$P$129,8,))</f>
        <v>0</v>
      </c>
      <c r="Q142" s="268"/>
      <c r="R142" s="268">
        <f>IF(ISBLANK($G142),0,VLOOKUP($G142,'Table of Hazards (AI only)'!$B$6:$P$129,9,))</f>
        <v>0</v>
      </c>
      <c r="S142" s="269">
        <f>IF(ISBLANK($G142),0,VLOOKUP($G142,'Table of Hazards (AI only)'!$B$6:$P$129,11,))</f>
        <v>0</v>
      </c>
      <c r="T142" s="269"/>
      <c r="U142" s="270">
        <f>IF(ISBLANK($G142),0,VLOOKUP($G142,'Table of Hazards (AI only)'!$B$6:$P$129,12,))</f>
        <v>0</v>
      </c>
      <c r="V142" s="283">
        <f t="shared" si="10"/>
        <v>0.15000000000000002</v>
      </c>
      <c r="W142" s="283"/>
      <c r="X142" s="284">
        <f t="shared" si="11"/>
        <v>3.0000000000000006E-2</v>
      </c>
      <c r="Y142" s="274">
        <f t="shared" si="12"/>
        <v>0.21000000000000002</v>
      </c>
      <c r="Z142" s="406"/>
      <c r="AA142" s="439">
        <f t="shared" si="13"/>
        <v>3.037475967173648E-3</v>
      </c>
      <c r="AB142" s="440"/>
      <c r="AC142" s="243" t="s">
        <v>941</v>
      </c>
    </row>
    <row r="143" spans="2:29" hidden="1" x14ac:dyDescent="0.3">
      <c r="B143" s="278" t="s">
        <v>897</v>
      </c>
      <c r="C143" s="278" t="s">
        <v>937</v>
      </c>
      <c r="D143" s="278" t="s">
        <v>371</v>
      </c>
      <c r="E143" s="279" t="s">
        <v>371</v>
      </c>
      <c r="F143" s="280">
        <v>0.05</v>
      </c>
      <c r="G143" s="279"/>
      <c r="H143" s="281"/>
      <c r="I143" s="281">
        <v>8.5000000000000006E-2</v>
      </c>
      <c r="J143" s="268">
        <f>IF(ISBLANK($E143),0,VLOOKUP($E143,'Table of Hazards (AI only)'!$B$6:$P$129,8,))</f>
        <v>25</v>
      </c>
      <c r="K143" s="268"/>
      <c r="L143" s="268">
        <f>IF(ISBLANK($E143),0,VLOOKUP($E143,'Table of Hazards (AI only)'!$B$6:$P$129,9,))</f>
        <v>7</v>
      </c>
      <c r="M143" s="269">
        <f>IF(ISBLANK($E143),0,VLOOKUP($E143,'Table of Hazards (AI only)'!$B$6:$P$129,11,))</f>
        <v>22</v>
      </c>
      <c r="N143" s="269"/>
      <c r="O143" s="270">
        <f>IF(ISBLANK($E143),0,VLOOKUP($E143,'Table of Hazards (AI only)'!$B$6:$P$129,12,))</f>
        <v>0.30374759671736479</v>
      </c>
      <c r="P143" s="268">
        <f>IF(ISBLANK($G143),0,VLOOKUP($G143,'Table of Hazards (AI only)'!$B$6:$P$129,8,))</f>
        <v>0</v>
      </c>
      <c r="Q143" s="268"/>
      <c r="R143" s="268">
        <f>IF(ISBLANK($G143),0,VLOOKUP($G143,'Table of Hazards (AI only)'!$B$6:$P$129,9,))</f>
        <v>0</v>
      </c>
      <c r="S143" s="269">
        <f>IF(ISBLANK($G143),0,VLOOKUP($G143,'Table of Hazards (AI only)'!$B$6:$P$129,11,))</f>
        <v>0</v>
      </c>
      <c r="T143" s="269"/>
      <c r="U143" s="270">
        <f>IF(ISBLANK($G143),0,VLOOKUP($G143,'Table of Hazards (AI only)'!$B$6:$P$129,12,))</f>
        <v>0</v>
      </c>
      <c r="V143" s="283">
        <f t="shared" si="10"/>
        <v>0.10625000000000001</v>
      </c>
      <c r="W143" s="283"/>
      <c r="X143" s="284">
        <f t="shared" si="11"/>
        <v>2.9750000000000006E-2</v>
      </c>
      <c r="Y143" s="274">
        <f t="shared" si="12"/>
        <v>9.3500000000000014E-2</v>
      </c>
      <c r="Z143" s="406"/>
      <c r="AA143" s="439">
        <f t="shared" si="13"/>
        <v>1.2909272860488004E-3</v>
      </c>
      <c r="AB143" s="440"/>
      <c r="AC143" s="243" t="s">
        <v>942</v>
      </c>
    </row>
    <row r="144" spans="2:29" hidden="1" x14ac:dyDescent="0.3">
      <c r="B144" s="278" t="s">
        <v>897</v>
      </c>
      <c r="C144" s="278" t="s">
        <v>937</v>
      </c>
      <c r="D144" s="278" t="s">
        <v>465</v>
      </c>
      <c r="E144" s="279" t="s">
        <v>465</v>
      </c>
      <c r="F144" s="280">
        <v>1.4999999999999999E-2</v>
      </c>
      <c r="G144" s="279"/>
      <c r="H144" s="281"/>
      <c r="I144" s="281">
        <v>1.6</v>
      </c>
      <c r="J144" s="268">
        <f>IF(ISBLANK($E144),0,VLOOKUP($E144,'Table of Hazards (AI only)'!$B$6:$P$129,8,))</f>
        <v>130</v>
      </c>
      <c r="K144" s="268"/>
      <c r="L144" s="268">
        <f>IF(ISBLANK($E144),0,VLOOKUP($E144,'Table of Hazards (AI only)'!$B$6:$P$129,9,))</f>
        <v>10</v>
      </c>
      <c r="M144" s="269">
        <f>IF(ISBLANK($E144),0,VLOOKUP($E144,'Table of Hazards (AI only)'!$B$6:$P$129,11,))</f>
        <v>88</v>
      </c>
      <c r="N144" s="269"/>
      <c r="O144" s="270">
        <f>IF(ISBLANK($E144),0,VLOOKUP($E144,'Table of Hazards (AI only)'!$B$6:$P$129,12,))</f>
        <v>0.60749519343472957</v>
      </c>
      <c r="P144" s="268">
        <f>IF(ISBLANK($G144),0,VLOOKUP($G144,'Table of Hazards (AI only)'!$B$6:$P$129,8,))</f>
        <v>0</v>
      </c>
      <c r="Q144" s="268"/>
      <c r="R144" s="268">
        <f>IF(ISBLANK($G144),0,VLOOKUP($G144,'Table of Hazards (AI only)'!$B$6:$P$129,9,))</f>
        <v>0</v>
      </c>
      <c r="S144" s="269">
        <f>IF(ISBLANK($G144),0,VLOOKUP($G144,'Table of Hazards (AI only)'!$B$6:$P$129,11,))</f>
        <v>0</v>
      </c>
      <c r="T144" s="269"/>
      <c r="U144" s="270">
        <f>IF(ISBLANK($G144),0,VLOOKUP($G144,'Table of Hazards (AI only)'!$B$6:$P$129,12,))</f>
        <v>0</v>
      </c>
      <c r="V144" s="283">
        <f t="shared" si="10"/>
        <v>3.12</v>
      </c>
      <c r="W144" s="283"/>
      <c r="X144" s="284">
        <f t="shared" si="11"/>
        <v>0.24</v>
      </c>
      <c r="Y144" s="274">
        <f t="shared" si="12"/>
        <v>2.1119999999999997</v>
      </c>
      <c r="Z144" s="406"/>
      <c r="AA144" s="439">
        <f t="shared" si="13"/>
        <v>1.457988464243351E-2</v>
      </c>
      <c r="AB144" s="440"/>
      <c r="AC144" s="243" t="s">
        <v>934</v>
      </c>
    </row>
    <row r="145" spans="2:29" hidden="1" x14ac:dyDescent="0.3">
      <c r="B145" s="278" t="s">
        <v>897</v>
      </c>
      <c r="C145" s="278" t="s">
        <v>937</v>
      </c>
      <c r="D145" s="278" t="s">
        <v>430</v>
      </c>
      <c r="E145" s="279" t="s">
        <v>430</v>
      </c>
      <c r="F145" s="280">
        <v>0.1</v>
      </c>
      <c r="G145" s="279"/>
      <c r="H145" s="281"/>
      <c r="I145" s="281">
        <v>0.11</v>
      </c>
      <c r="J145" s="268">
        <f>IF(ISBLANK($E145),0,VLOOKUP($E145,'Table of Hazards (AI only)'!$B$6:$P$129,8,))</f>
        <v>43</v>
      </c>
      <c r="K145" s="268"/>
      <c r="L145" s="268">
        <f>IF(ISBLANK($E145),0,VLOOKUP($E145,'Table of Hazards (AI only)'!$B$6:$P$129,9,))</f>
        <v>7</v>
      </c>
      <c r="M145" s="269">
        <f>IF(ISBLANK($E145),0,VLOOKUP($E145,'Table of Hazards (AI only)'!$B$6:$P$129,11,))</f>
        <v>32.333333333333336</v>
      </c>
      <c r="N145" s="269"/>
      <c r="O145" s="270">
        <f>IF(ISBLANK($E145),0,VLOOKUP($E145,'Table of Hazards (AI only)'!$B$6:$P$129,12,))</f>
        <v>0.55953504658461928</v>
      </c>
      <c r="P145" s="268">
        <f>IF(ISBLANK($G145),0,VLOOKUP($G145,'Table of Hazards (AI only)'!$B$6:$P$129,8,))</f>
        <v>0</v>
      </c>
      <c r="Q145" s="268"/>
      <c r="R145" s="268">
        <f>IF(ISBLANK($G145),0,VLOOKUP($G145,'Table of Hazards (AI only)'!$B$6:$P$129,9,))</f>
        <v>0</v>
      </c>
      <c r="S145" s="269">
        <f>IF(ISBLANK($G145),0,VLOOKUP($G145,'Table of Hazards (AI only)'!$B$6:$P$129,11,))</f>
        <v>0</v>
      </c>
      <c r="T145" s="269"/>
      <c r="U145" s="270">
        <f>IF(ISBLANK($G145),0,VLOOKUP($G145,'Table of Hazards (AI only)'!$B$6:$P$129,12,))</f>
        <v>0</v>
      </c>
      <c r="V145" s="283">
        <f t="shared" si="10"/>
        <v>0.47299999999999998</v>
      </c>
      <c r="W145" s="283"/>
      <c r="X145" s="284">
        <f t="shared" si="11"/>
        <v>7.7000000000000013E-2</v>
      </c>
      <c r="Y145" s="274">
        <f t="shared" si="12"/>
        <v>0.35566666666666674</v>
      </c>
      <c r="Z145" s="406"/>
      <c r="AA145" s="439">
        <f t="shared" si="13"/>
        <v>6.1548855124308128E-3</v>
      </c>
      <c r="AB145" s="440"/>
      <c r="AC145" s="243" t="s">
        <v>936</v>
      </c>
    </row>
    <row r="146" spans="2:29" hidden="1" x14ac:dyDescent="0.3">
      <c r="B146" s="278" t="s">
        <v>897</v>
      </c>
      <c r="C146" s="278" t="s">
        <v>937</v>
      </c>
      <c r="D146" s="278" t="s">
        <v>463</v>
      </c>
      <c r="E146" s="279" t="s">
        <v>463</v>
      </c>
      <c r="F146" s="280">
        <v>0.25</v>
      </c>
      <c r="G146" s="279"/>
      <c r="H146" s="281"/>
      <c r="I146" s="281">
        <v>0.2</v>
      </c>
      <c r="J146" s="268">
        <f>IF(ISBLANK($E146),0,VLOOKUP($E146,'Table of Hazards (AI only)'!$B$6:$P$129,8,))</f>
        <v>23</v>
      </c>
      <c r="K146" s="268"/>
      <c r="L146" s="268">
        <f>IF(ISBLANK($E146),0,VLOOKUP($E146,'Table of Hazards (AI only)'!$B$6:$P$129,9,))</f>
        <v>14</v>
      </c>
      <c r="M146" s="269">
        <f>IF(ISBLANK($E146),0,VLOOKUP($E146,'Table of Hazards (AI only)'!$B$6:$P$129,11,))</f>
        <v>28.666666666666668</v>
      </c>
      <c r="N146" s="269"/>
      <c r="O146" s="270">
        <f>IF(ISBLANK($E146),0,VLOOKUP($E146,'Table of Hazards (AI only)'!$B$6:$P$129,12,))</f>
        <v>0.30374759671736479</v>
      </c>
      <c r="P146" s="268">
        <f>IF(ISBLANK($G146),0,VLOOKUP($G146,'Table of Hazards (AI only)'!$B$6:$P$129,8,))</f>
        <v>0</v>
      </c>
      <c r="Q146" s="268"/>
      <c r="R146" s="268">
        <f>IF(ISBLANK($G146),0,VLOOKUP($G146,'Table of Hazards (AI only)'!$B$6:$P$129,9,))</f>
        <v>0</v>
      </c>
      <c r="S146" s="269">
        <f>IF(ISBLANK($G146),0,VLOOKUP($G146,'Table of Hazards (AI only)'!$B$6:$P$129,11,))</f>
        <v>0</v>
      </c>
      <c r="T146" s="269"/>
      <c r="U146" s="270">
        <f>IF(ISBLANK($G146),0,VLOOKUP($G146,'Table of Hazards (AI only)'!$B$6:$P$129,12,))</f>
        <v>0</v>
      </c>
      <c r="V146" s="283">
        <f t="shared" si="10"/>
        <v>1.1500000000000001</v>
      </c>
      <c r="W146" s="283"/>
      <c r="X146" s="284">
        <f t="shared" si="11"/>
        <v>0.70000000000000007</v>
      </c>
      <c r="Y146" s="274">
        <f t="shared" si="12"/>
        <v>1.4333333333333336</v>
      </c>
      <c r="Z146" s="406"/>
      <c r="AA146" s="439">
        <f t="shared" si="13"/>
        <v>1.518737983586824E-2</v>
      </c>
      <c r="AB146" s="440"/>
      <c r="AC146" s="243" t="s">
        <v>878</v>
      </c>
    </row>
    <row r="147" spans="2:29" hidden="1" x14ac:dyDescent="0.3">
      <c r="B147" s="278" t="s">
        <v>897</v>
      </c>
      <c r="C147" s="278" t="s">
        <v>937</v>
      </c>
      <c r="D147" s="278" t="s">
        <v>364</v>
      </c>
      <c r="E147" s="279" t="s">
        <v>364</v>
      </c>
      <c r="F147" s="280">
        <v>0.05</v>
      </c>
      <c r="G147" s="279"/>
      <c r="H147" s="281"/>
      <c r="I147" s="281">
        <v>1</v>
      </c>
      <c r="J147" s="268">
        <f>IF(ISBLANK($E147),0,VLOOKUP($E147,'Table of Hazards (AI only)'!$B$6:$P$129,8,))</f>
        <v>10</v>
      </c>
      <c r="K147" s="268"/>
      <c r="L147" s="268">
        <f>IF(ISBLANK($E147),0,VLOOKUP($E147,'Table of Hazards (AI only)'!$B$6:$P$129,9,))</f>
        <v>4</v>
      </c>
      <c r="M147" s="269">
        <f>IF(ISBLANK($E147),0,VLOOKUP($E147,'Table of Hazards (AI only)'!$B$6:$P$129,11,))</f>
        <v>17.333333333333332</v>
      </c>
      <c r="N147" s="269"/>
      <c r="O147" s="270">
        <f>IF(ISBLANK($E147),0,VLOOKUP($E147,'Table of Hazards (AI only)'!$B$6:$P$129,12,))</f>
        <v>0.30374759671736479</v>
      </c>
      <c r="P147" s="268">
        <f>IF(ISBLANK($G147),0,VLOOKUP($G147,'Table of Hazards (AI only)'!$B$6:$P$129,8,))</f>
        <v>0</v>
      </c>
      <c r="Q147" s="268"/>
      <c r="R147" s="268">
        <f>IF(ISBLANK($G147),0,VLOOKUP($G147,'Table of Hazards (AI only)'!$B$6:$P$129,9,))</f>
        <v>0</v>
      </c>
      <c r="S147" s="269">
        <f>IF(ISBLANK($G147),0,VLOOKUP($G147,'Table of Hazards (AI only)'!$B$6:$P$129,11,))</f>
        <v>0</v>
      </c>
      <c r="T147" s="269"/>
      <c r="U147" s="270">
        <f>IF(ISBLANK($G147),0,VLOOKUP($G147,'Table of Hazards (AI only)'!$B$6:$P$129,12,))</f>
        <v>0</v>
      </c>
      <c r="V147" s="283">
        <f t="shared" si="10"/>
        <v>0.5</v>
      </c>
      <c r="W147" s="283"/>
      <c r="X147" s="284">
        <f t="shared" si="11"/>
        <v>0.2</v>
      </c>
      <c r="Y147" s="274">
        <f t="shared" si="12"/>
        <v>0.8666666666666667</v>
      </c>
      <c r="Z147" s="406"/>
      <c r="AA147" s="439">
        <f t="shared" si="13"/>
        <v>1.518737983586824E-2</v>
      </c>
      <c r="AB147" s="440"/>
      <c r="AC147" s="243" t="s">
        <v>882</v>
      </c>
    </row>
    <row r="148" spans="2:29" hidden="1" x14ac:dyDescent="0.3">
      <c r="B148" s="278" t="s">
        <v>897</v>
      </c>
      <c r="C148" s="278" t="s">
        <v>937</v>
      </c>
      <c r="D148" s="278" t="s">
        <v>421</v>
      </c>
      <c r="E148" s="279" t="s">
        <v>421</v>
      </c>
      <c r="F148" s="280">
        <v>0.7</v>
      </c>
      <c r="G148" s="279"/>
      <c r="H148" s="281"/>
      <c r="I148" s="281">
        <v>0.5</v>
      </c>
      <c r="J148" s="268">
        <f>IF(ISBLANK($E148),0,VLOOKUP($E148,'Table of Hazards (AI only)'!$B$6:$P$129,8,))</f>
        <v>57.5</v>
      </c>
      <c r="K148" s="268"/>
      <c r="L148" s="268">
        <f>IF(ISBLANK($E148),0,VLOOKUP($E148,'Table of Hazards (AI only)'!$B$6:$P$129,9,))</f>
        <v>36.5</v>
      </c>
      <c r="M148" s="269">
        <f>IF(ISBLANK($E148),0,VLOOKUP($E148,'Table of Hazards (AI only)'!$B$6:$P$129,11,))</f>
        <v>50.5</v>
      </c>
      <c r="N148" s="269"/>
      <c r="O148" s="270">
        <f>IF(ISBLANK($E148),0,VLOOKUP($E148,'Table of Hazards (AI only)'!$B$6:$P$129,12,))</f>
        <v>0.30374759671736479</v>
      </c>
      <c r="P148" s="268">
        <f>IF(ISBLANK($G148),0,VLOOKUP($G148,'Table of Hazards (AI only)'!$B$6:$P$129,8,))</f>
        <v>0</v>
      </c>
      <c r="Q148" s="268"/>
      <c r="R148" s="268">
        <f>IF(ISBLANK($G148),0,VLOOKUP($G148,'Table of Hazards (AI only)'!$B$6:$P$129,9,))</f>
        <v>0</v>
      </c>
      <c r="S148" s="269">
        <f>IF(ISBLANK($G148),0,VLOOKUP($G148,'Table of Hazards (AI only)'!$B$6:$P$129,11,))</f>
        <v>0</v>
      </c>
      <c r="T148" s="269"/>
      <c r="U148" s="270">
        <f>IF(ISBLANK($G148),0,VLOOKUP($G148,'Table of Hazards (AI only)'!$B$6:$P$129,12,))</f>
        <v>0</v>
      </c>
      <c r="V148" s="283">
        <f t="shared" si="10"/>
        <v>20.125</v>
      </c>
      <c r="W148" s="283"/>
      <c r="X148" s="284">
        <f t="shared" si="11"/>
        <v>12.774999999999999</v>
      </c>
      <c r="Y148" s="274">
        <f t="shared" si="12"/>
        <v>17.674999999999997</v>
      </c>
      <c r="Z148" s="406"/>
      <c r="AA148" s="439">
        <f t="shared" si="13"/>
        <v>0.10631165885107767</v>
      </c>
      <c r="AB148" s="440"/>
      <c r="AC148" s="243" t="s">
        <v>943</v>
      </c>
    </row>
    <row r="149" spans="2:29" hidden="1" x14ac:dyDescent="0.3">
      <c r="B149" s="278" t="s">
        <v>897</v>
      </c>
      <c r="C149" s="278" t="s">
        <v>937</v>
      </c>
      <c r="D149" s="278" t="s">
        <v>450</v>
      </c>
      <c r="E149" s="279" t="s">
        <v>450</v>
      </c>
      <c r="F149" s="280">
        <v>4.8000000000000001E-2</v>
      </c>
      <c r="G149" s="279"/>
      <c r="H149" s="281"/>
      <c r="I149" s="281">
        <v>1.375</v>
      </c>
      <c r="J149" s="268">
        <f>IF(ISBLANK($E149),0,VLOOKUP($E149,'Table of Hazards (AI only)'!$B$6:$P$129,8,))</f>
        <v>28</v>
      </c>
      <c r="K149" s="268"/>
      <c r="L149" s="268">
        <f>IF(ISBLANK($E149),0,VLOOKUP($E149,'Table of Hazards (AI only)'!$B$6:$P$129,9,))</f>
        <v>10</v>
      </c>
      <c r="M149" s="269">
        <f>IF(ISBLANK($E149),0,VLOOKUP($E149,'Table of Hazards (AI only)'!$B$6:$P$129,11,))</f>
        <v>16</v>
      </c>
      <c r="N149" s="269"/>
      <c r="O149" s="270">
        <f>IF(ISBLANK($E149),0,VLOOKUP($E149,'Table of Hazards (AI only)'!$B$6:$P$129,12,))</f>
        <v>0.30374759671736479</v>
      </c>
      <c r="P149" s="268">
        <f>IF(ISBLANK($G149),0,VLOOKUP($G149,'Table of Hazards (AI only)'!$B$6:$P$129,8,))</f>
        <v>0</v>
      </c>
      <c r="Q149" s="268"/>
      <c r="R149" s="268">
        <f>IF(ISBLANK($G149),0,VLOOKUP($G149,'Table of Hazards (AI only)'!$B$6:$P$129,9,))</f>
        <v>0</v>
      </c>
      <c r="S149" s="269">
        <f>IF(ISBLANK($G149),0,VLOOKUP($G149,'Table of Hazards (AI only)'!$B$6:$P$129,11,))</f>
        <v>0</v>
      </c>
      <c r="T149" s="269"/>
      <c r="U149" s="270">
        <f>IF(ISBLANK($G149),0,VLOOKUP($G149,'Table of Hazards (AI only)'!$B$6:$P$129,12,))</f>
        <v>0</v>
      </c>
      <c r="V149" s="283">
        <f t="shared" si="10"/>
        <v>1.8480000000000001</v>
      </c>
      <c r="W149" s="283"/>
      <c r="X149" s="284">
        <f t="shared" si="11"/>
        <v>0.65999999999999992</v>
      </c>
      <c r="Y149" s="274">
        <f t="shared" si="12"/>
        <v>1.056</v>
      </c>
      <c r="Z149" s="406"/>
      <c r="AA149" s="439">
        <f t="shared" si="13"/>
        <v>2.0047341383346077E-2</v>
      </c>
      <c r="AB149" s="440"/>
      <c r="AC149" s="243" t="s">
        <v>944</v>
      </c>
    </row>
    <row r="150" spans="2:29" hidden="1" x14ac:dyDescent="0.3">
      <c r="B150" s="278" t="s">
        <v>897</v>
      </c>
      <c r="C150" s="278" t="s">
        <v>945</v>
      </c>
      <c r="D150" s="278" t="s">
        <v>487</v>
      </c>
      <c r="E150" s="279" t="s">
        <v>487</v>
      </c>
      <c r="F150" s="280">
        <v>0.54</v>
      </c>
      <c r="G150" s="279"/>
      <c r="H150" s="281"/>
      <c r="I150" s="281">
        <v>0.875</v>
      </c>
      <c r="J150" s="268">
        <f>IF(ISBLANK($E150),0,VLOOKUP($E150,'Table of Hazards (AI only)'!$B$6:$P$129,8,))</f>
        <v>8</v>
      </c>
      <c r="K150" s="268"/>
      <c r="L150" s="268">
        <f>IF(ISBLANK($E150),0,VLOOKUP($E150,'Table of Hazards (AI only)'!$B$6:$P$129,9,))</f>
        <v>2</v>
      </c>
      <c r="M150" s="269">
        <f>IF(ISBLANK($E150),0,VLOOKUP($E150,'Table of Hazards (AI only)'!$B$6:$P$129,11,))</f>
        <v>6.666666666666667</v>
      </c>
      <c r="N150" s="269"/>
      <c r="O150" s="270">
        <f>IF(ISBLANK($E150),0,VLOOKUP($E150,'Table of Hazards (AI only)'!$B$6:$P$129,12,))</f>
        <v>0.30374759671736479</v>
      </c>
      <c r="P150" s="268">
        <f>IF(ISBLANK($G150),0,VLOOKUP($G150,'Table of Hazards (AI only)'!$B$6:$P$129,8,))</f>
        <v>0</v>
      </c>
      <c r="Q150" s="268"/>
      <c r="R150" s="268">
        <f>IF(ISBLANK($G150),0,VLOOKUP($G150,'Table of Hazards (AI only)'!$B$6:$P$129,9,))</f>
        <v>0</v>
      </c>
      <c r="S150" s="269">
        <f>IF(ISBLANK($G150),0,VLOOKUP($G150,'Table of Hazards (AI only)'!$B$6:$P$129,11,))</f>
        <v>0</v>
      </c>
      <c r="T150" s="269"/>
      <c r="U150" s="270">
        <f>IF(ISBLANK($G150),0,VLOOKUP($G150,'Table of Hazards (AI only)'!$B$6:$P$129,12,))</f>
        <v>0</v>
      </c>
      <c r="V150" s="283">
        <f t="shared" si="10"/>
        <v>3.7800000000000002</v>
      </c>
      <c r="W150" s="283"/>
      <c r="X150" s="284">
        <f t="shared" si="11"/>
        <v>0.94500000000000006</v>
      </c>
      <c r="Y150" s="274">
        <f t="shared" si="12"/>
        <v>3.1500000000000004</v>
      </c>
      <c r="Z150" s="406"/>
      <c r="AA150" s="439">
        <f t="shared" si="13"/>
        <v>0.14352073944895488</v>
      </c>
      <c r="AB150" s="440"/>
      <c r="AC150" s="243" t="s">
        <v>866</v>
      </c>
    </row>
    <row r="151" spans="2:29" hidden="1" x14ac:dyDescent="0.3">
      <c r="B151" s="278" t="s">
        <v>897</v>
      </c>
      <c r="C151" s="278" t="s">
        <v>945</v>
      </c>
      <c r="D151" s="278" t="s">
        <v>490</v>
      </c>
      <c r="E151" s="279" t="s">
        <v>490</v>
      </c>
      <c r="F151" s="280">
        <v>0.01</v>
      </c>
      <c r="G151" s="279"/>
      <c r="H151" s="281"/>
      <c r="I151" s="281">
        <v>0.15</v>
      </c>
      <c r="J151" s="268">
        <f>IF(ISBLANK($E151),0,VLOOKUP($E151,'Table of Hazards (AI only)'!$B$6:$P$129,8,))</f>
        <v>12</v>
      </c>
      <c r="K151" s="268"/>
      <c r="L151" s="268">
        <f>IF(ISBLANK($E151),0,VLOOKUP($E151,'Table of Hazards (AI only)'!$B$6:$P$129,9,))</f>
        <v>6</v>
      </c>
      <c r="M151" s="269">
        <f>IF(ISBLANK($E151),0,VLOOKUP($E151,'Table of Hazards (AI only)'!$B$6:$P$129,11,))</f>
        <v>10</v>
      </c>
      <c r="N151" s="269"/>
      <c r="O151" s="270">
        <f>IF(ISBLANK($E151),0,VLOOKUP($E151,'Table of Hazards (AI only)'!$B$6:$P$129,12,))</f>
        <v>0.30374759671736479</v>
      </c>
      <c r="P151" s="268">
        <f>IF(ISBLANK($G151),0,VLOOKUP($G151,'Table of Hazards (AI only)'!$B$6:$P$129,8,))</f>
        <v>0</v>
      </c>
      <c r="Q151" s="268"/>
      <c r="R151" s="268">
        <f>IF(ISBLANK($G151),0,VLOOKUP($G151,'Table of Hazards (AI only)'!$B$6:$P$129,9,))</f>
        <v>0</v>
      </c>
      <c r="S151" s="269">
        <f>IF(ISBLANK($G151),0,VLOOKUP($G151,'Table of Hazards (AI only)'!$B$6:$P$129,11,))</f>
        <v>0</v>
      </c>
      <c r="T151" s="269"/>
      <c r="U151" s="270">
        <f>IF(ISBLANK($G151),0,VLOOKUP($G151,'Table of Hazards (AI only)'!$B$6:$P$129,12,))</f>
        <v>0</v>
      </c>
      <c r="V151" s="283">
        <f t="shared" si="10"/>
        <v>1.7999999999999999E-2</v>
      </c>
      <c r="W151" s="283"/>
      <c r="X151" s="284">
        <f t="shared" si="11"/>
        <v>8.9999999999999993E-3</v>
      </c>
      <c r="Y151" s="274">
        <f t="shared" si="12"/>
        <v>1.4999999999999999E-2</v>
      </c>
      <c r="Z151" s="406"/>
      <c r="AA151" s="439">
        <f t="shared" si="13"/>
        <v>4.556213950760472E-4</v>
      </c>
      <c r="AB151" s="440"/>
      <c r="AC151" s="243" t="s">
        <v>946</v>
      </c>
    </row>
    <row r="152" spans="2:29" hidden="1" x14ac:dyDescent="0.3">
      <c r="B152" s="278" t="s">
        <v>897</v>
      </c>
      <c r="C152" s="278" t="s">
        <v>945</v>
      </c>
      <c r="D152" s="278" t="s">
        <v>371</v>
      </c>
      <c r="E152" s="279" t="s">
        <v>371</v>
      </c>
      <c r="F152" s="280">
        <v>0.05</v>
      </c>
      <c r="G152" s="279"/>
      <c r="H152" s="281"/>
      <c r="I152" s="281">
        <v>0.85</v>
      </c>
      <c r="J152" s="268">
        <f>IF(ISBLANK($E152),0,VLOOKUP($E152,'Table of Hazards (AI only)'!$B$6:$P$129,8,))</f>
        <v>25</v>
      </c>
      <c r="K152" s="268"/>
      <c r="L152" s="268">
        <f>IF(ISBLANK($E152),0,VLOOKUP($E152,'Table of Hazards (AI only)'!$B$6:$P$129,9,))</f>
        <v>7</v>
      </c>
      <c r="M152" s="269">
        <f>IF(ISBLANK($E152),0,VLOOKUP($E152,'Table of Hazards (AI only)'!$B$6:$P$129,11,))</f>
        <v>22</v>
      </c>
      <c r="N152" s="269"/>
      <c r="O152" s="270">
        <f>IF(ISBLANK($E152),0,VLOOKUP($E152,'Table of Hazards (AI only)'!$B$6:$P$129,12,))</f>
        <v>0.30374759671736479</v>
      </c>
      <c r="P152" s="268">
        <f>IF(ISBLANK($G152),0,VLOOKUP($G152,'Table of Hazards (AI only)'!$B$6:$P$129,8,))</f>
        <v>0</v>
      </c>
      <c r="Q152" s="268"/>
      <c r="R152" s="268">
        <f>IF(ISBLANK($G152),0,VLOOKUP($G152,'Table of Hazards (AI only)'!$B$6:$P$129,9,))</f>
        <v>0</v>
      </c>
      <c r="S152" s="269">
        <f>IF(ISBLANK($G152),0,VLOOKUP($G152,'Table of Hazards (AI only)'!$B$6:$P$129,11,))</f>
        <v>0</v>
      </c>
      <c r="T152" s="269"/>
      <c r="U152" s="270">
        <f>IF(ISBLANK($G152),0,VLOOKUP($G152,'Table of Hazards (AI only)'!$B$6:$P$129,12,))</f>
        <v>0</v>
      </c>
      <c r="V152" s="283">
        <f t="shared" si="10"/>
        <v>1.0625</v>
      </c>
      <c r="W152" s="283"/>
      <c r="X152" s="284">
        <f t="shared" si="11"/>
        <v>0.29750000000000004</v>
      </c>
      <c r="Y152" s="274">
        <f t="shared" si="12"/>
        <v>0.93500000000000005</v>
      </c>
      <c r="Z152" s="406"/>
      <c r="AA152" s="439">
        <f t="shared" si="13"/>
        <v>1.2909272860488003E-2</v>
      </c>
      <c r="AB152" s="440"/>
      <c r="AC152" s="243" t="s">
        <v>942</v>
      </c>
    </row>
    <row r="153" spans="2:29" hidden="1" x14ac:dyDescent="0.3">
      <c r="B153" s="278" t="s">
        <v>897</v>
      </c>
      <c r="C153" s="278" t="s">
        <v>945</v>
      </c>
      <c r="D153" s="278" t="s">
        <v>397</v>
      </c>
      <c r="E153" s="279" t="s">
        <v>397</v>
      </c>
      <c r="F153" s="280">
        <v>2.5000000000000001E-2</v>
      </c>
      <c r="G153" s="279"/>
      <c r="H153" s="281"/>
      <c r="I153" s="281">
        <v>0.4</v>
      </c>
      <c r="J153" s="268">
        <f>IF(ISBLANK($E153),0,VLOOKUP($E153,'Table of Hazards (AI only)'!$B$6:$P$129,8,))</f>
        <v>15</v>
      </c>
      <c r="K153" s="268"/>
      <c r="L153" s="268">
        <f>IF(ISBLANK($E153),0,VLOOKUP($E153,'Table of Hazards (AI only)'!$B$6:$P$129,9,))</f>
        <v>3</v>
      </c>
      <c r="M153" s="269">
        <f>IF(ISBLANK($E153),0,VLOOKUP($E153,'Table of Hazards (AI only)'!$B$6:$P$129,11,))</f>
        <v>21</v>
      </c>
      <c r="N153" s="269"/>
      <c r="O153" s="270">
        <f>IF(ISBLANK($E153),0,VLOOKUP($E153,'Table of Hazards (AI only)'!$B$6:$P$129,12,))</f>
        <v>0.30374759671736479</v>
      </c>
      <c r="P153" s="268">
        <f>IF(ISBLANK($G153),0,VLOOKUP($G153,'Table of Hazards (AI only)'!$B$6:$P$129,8,))</f>
        <v>0</v>
      </c>
      <c r="Q153" s="268"/>
      <c r="R153" s="268">
        <f>IF(ISBLANK($G153),0,VLOOKUP($G153,'Table of Hazards (AI only)'!$B$6:$P$129,9,))</f>
        <v>0</v>
      </c>
      <c r="S153" s="269">
        <f>IF(ISBLANK($G153),0,VLOOKUP($G153,'Table of Hazards (AI only)'!$B$6:$P$129,11,))</f>
        <v>0</v>
      </c>
      <c r="T153" s="269"/>
      <c r="U153" s="270">
        <f>IF(ISBLANK($G153),0,VLOOKUP($G153,'Table of Hazards (AI only)'!$B$6:$P$129,12,))</f>
        <v>0</v>
      </c>
      <c r="V153" s="283">
        <f t="shared" si="10"/>
        <v>0.15000000000000002</v>
      </c>
      <c r="W153" s="283"/>
      <c r="X153" s="284">
        <f t="shared" si="11"/>
        <v>3.0000000000000006E-2</v>
      </c>
      <c r="Y153" s="274">
        <f t="shared" si="12"/>
        <v>0.21000000000000002</v>
      </c>
      <c r="Z153" s="406"/>
      <c r="AA153" s="439">
        <f t="shared" si="13"/>
        <v>3.037475967173648E-3</v>
      </c>
      <c r="AB153" s="440"/>
      <c r="AC153" s="243" t="s">
        <v>941</v>
      </c>
    </row>
    <row r="154" spans="2:29" hidden="1" x14ac:dyDescent="0.3">
      <c r="B154" s="278" t="s">
        <v>897</v>
      </c>
      <c r="C154" s="278" t="s">
        <v>945</v>
      </c>
      <c r="D154" s="278" t="s">
        <v>465</v>
      </c>
      <c r="E154" s="279" t="s">
        <v>465</v>
      </c>
      <c r="F154" s="280">
        <v>1.4999999999999999E-2</v>
      </c>
      <c r="G154" s="279"/>
      <c r="H154" s="281"/>
      <c r="I154" s="281">
        <v>1.6</v>
      </c>
      <c r="J154" s="268">
        <f>IF(ISBLANK($E154),0,VLOOKUP($E154,'Table of Hazards (AI only)'!$B$6:$P$129,8,))</f>
        <v>130</v>
      </c>
      <c r="K154" s="268"/>
      <c r="L154" s="268">
        <f>IF(ISBLANK($E154),0,VLOOKUP($E154,'Table of Hazards (AI only)'!$B$6:$P$129,9,))</f>
        <v>10</v>
      </c>
      <c r="M154" s="269">
        <f>IF(ISBLANK($E154),0,VLOOKUP($E154,'Table of Hazards (AI only)'!$B$6:$P$129,11,))</f>
        <v>88</v>
      </c>
      <c r="N154" s="269"/>
      <c r="O154" s="270">
        <f>IF(ISBLANK($E154),0,VLOOKUP($E154,'Table of Hazards (AI only)'!$B$6:$P$129,12,))</f>
        <v>0.60749519343472957</v>
      </c>
      <c r="P154" s="268">
        <f>IF(ISBLANK($G154),0,VLOOKUP($G154,'Table of Hazards (AI only)'!$B$6:$P$129,8,))</f>
        <v>0</v>
      </c>
      <c r="Q154" s="268"/>
      <c r="R154" s="268">
        <f>IF(ISBLANK($G154),0,VLOOKUP($G154,'Table of Hazards (AI only)'!$B$6:$P$129,9,))</f>
        <v>0</v>
      </c>
      <c r="S154" s="269">
        <f>IF(ISBLANK($G154),0,VLOOKUP($G154,'Table of Hazards (AI only)'!$B$6:$P$129,11,))</f>
        <v>0</v>
      </c>
      <c r="T154" s="269"/>
      <c r="U154" s="270">
        <f>IF(ISBLANK($G154),0,VLOOKUP($G154,'Table of Hazards (AI only)'!$B$6:$P$129,12,))</f>
        <v>0</v>
      </c>
      <c r="V154" s="283">
        <f t="shared" si="10"/>
        <v>3.12</v>
      </c>
      <c r="W154" s="283"/>
      <c r="X154" s="284">
        <f t="shared" si="11"/>
        <v>0.24</v>
      </c>
      <c r="Y154" s="274">
        <f t="shared" si="12"/>
        <v>2.1119999999999997</v>
      </c>
      <c r="Z154" s="406"/>
      <c r="AA154" s="439">
        <f t="shared" si="13"/>
        <v>1.457988464243351E-2</v>
      </c>
      <c r="AB154" s="440"/>
      <c r="AC154" s="243" t="s">
        <v>934</v>
      </c>
    </row>
    <row r="155" spans="2:29" hidden="1" x14ac:dyDescent="0.3">
      <c r="B155" s="278" t="s">
        <v>897</v>
      </c>
      <c r="C155" s="278" t="s">
        <v>945</v>
      </c>
      <c r="D155" s="278" t="s">
        <v>430</v>
      </c>
      <c r="E155" s="279" t="s">
        <v>430</v>
      </c>
      <c r="F155" s="280">
        <v>0.1</v>
      </c>
      <c r="G155" s="279"/>
      <c r="H155" s="281"/>
      <c r="I155" s="281">
        <v>0.1125</v>
      </c>
      <c r="J155" s="268">
        <f>IF(ISBLANK($E155),0,VLOOKUP($E155,'Table of Hazards (AI only)'!$B$6:$P$129,8,))</f>
        <v>43</v>
      </c>
      <c r="K155" s="268"/>
      <c r="L155" s="268">
        <f>IF(ISBLANK($E155),0,VLOOKUP($E155,'Table of Hazards (AI only)'!$B$6:$P$129,9,))</f>
        <v>7</v>
      </c>
      <c r="M155" s="269">
        <f>IF(ISBLANK($E155),0,VLOOKUP($E155,'Table of Hazards (AI only)'!$B$6:$P$129,11,))</f>
        <v>32.333333333333336</v>
      </c>
      <c r="N155" s="269"/>
      <c r="O155" s="270">
        <f>IF(ISBLANK($E155),0,VLOOKUP($E155,'Table of Hazards (AI only)'!$B$6:$P$129,12,))</f>
        <v>0.55953504658461928</v>
      </c>
      <c r="P155" s="268">
        <f>IF(ISBLANK($G155),0,VLOOKUP($G155,'Table of Hazards (AI only)'!$B$6:$P$129,8,))</f>
        <v>0</v>
      </c>
      <c r="Q155" s="268"/>
      <c r="R155" s="268">
        <f>IF(ISBLANK($G155),0,VLOOKUP($G155,'Table of Hazards (AI only)'!$B$6:$P$129,9,))</f>
        <v>0</v>
      </c>
      <c r="S155" s="269">
        <f>IF(ISBLANK($G155),0,VLOOKUP($G155,'Table of Hazards (AI only)'!$B$6:$P$129,11,))</f>
        <v>0</v>
      </c>
      <c r="T155" s="269"/>
      <c r="U155" s="270">
        <f>IF(ISBLANK($G155),0,VLOOKUP($G155,'Table of Hazards (AI only)'!$B$6:$P$129,12,))</f>
        <v>0</v>
      </c>
      <c r="V155" s="283">
        <f t="shared" si="10"/>
        <v>0.48375000000000001</v>
      </c>
      <c r="W155" s="283"/>
      <c r="X155" s="284">
        <f t="shared" si="11"/>
        <v>7.8750000000000014E-2</v>
      </c>
      <c r="Y155" s="274">
        <f t="shared" si="12"/>
        <v>0.36375000000000007</v>
      </c>
      <c r="Z155" s="406"/>
      <c r="AA155" s="439">
        <f t="shared" si="13"/>
        <v>6.2947692740769673E-3</v>
      </c>
      <c r="AB155" s="440"/>
      <c r="AC155" s="243" t="s">
        <v>936</v>
      </c>
    </row>
    <row r="156" spans="2:29" hidden="1" x14ac:dyDescent="0.3">
      <c r="B156" s="278" t="s">
        <v>897</v>
      </c>
      <c r="C156" s="278" t="s">
        <v>945</v>
      </c>
      <c r="D156" s="278" t="s">
        <v>404</v>
      </c>
      <c r="E156" s="279" t="s">
        <v>404</v>
      </c>
      <c r="F156" s="280">
        <v>0.3</v>
      </c>
      <c r="G156" s="279"/>
      <c r="H156" s="281"/>
      <c r="I156" s="281">
        <v>0.5</v>
      </c>
      <c r="J156" s="268">
        <f>IF(ISBLANK($E156),0,VLOOKUP($E156,'Table of Hazards (AI only)'!$B$6:$P$129,8,))</f>
        <v>32.5</v>
      </c>
      <c r="K156" s="268"/>
      <c r="L156" s="268">
        <f>IF(ISBLANK($E156),0,VLOOKUP($E156,'Table of Hazards (AI only)'!$B$6:$P$129,9,))</f>
        <v>11.5</v>
      </c>
      <c r="M156" s="269">
        <f>IF(ISBLANK($E156),0,VLOOKUP($E156,'Table of Hazards (AI only)'!$B$6:$P$129,11,))</f>
        <v>26.833333333333332</v>
      </c>
      <c r="N156" s="269"/>
      <c r="O156" s="270">
        <f>IF(ISBLANK($E156),0,VLOOKUP($E156,'Table of Hazards (AI only)'!$B$6:$P$129,12,))</f>
        <v>0.30374759671736479</v>
      </c>
      <c r="P156" s="268">
        <f>IF(ISBLANK($G156),0,VLOOKUP($G156,'Table of Hazards (AI only)'!$B$6:$P$129,8,))</f>
        <v>0</v>
      </c>
      <c r="Q156" s="268"/>
      <c r="R156" s="268">
        <f>IF(ISBLANK($G156),0,VLOOKUP($G156,'Table of Hazards (AI only)'!$B$6:$P$129,9,))</f>
        <v>0</v>
      </c>
      <c r="S156" s="269">
        <f>IF(ISBLANK($G156),0,VLOOKUP($G156,'Table of Hazards (AI only)'!$B$6:$P$129,11,))</f>
        <v>0</v>
      </c>
      <c r="T156" s="269"/>
      <c r="U156" s="270">
        <f>IF(ISBLANK($G156),0,VLOOKUP($G156,'Table of Hazards (AI only)'!$B$6:$P$129,12,))</f>
        <v>0</v>
      </c>
      <c r="V156" s="283">
        <f t="shared" si="10"/>
        <v>4.875</v>
      </c>
      <c r="W156" s="283"/>
      <c r="X156" s="284">
        <f t="shared" si="11"/>
        <v>1.7249999999999999</v>
      </c>
      <c r="Y156" s="274">
        <f t="shared" si="12"/>
        <v>4.0249999999999995</v>
      </c>
      <c r="Z156" s="406"/>
      <c r="AA156" s="439">
        <f t="shared" si="13"/>
        <v>4.5562139507604717E-2</v>
      </c>
      <c r="AB156" s="440"/>
      <c r="AC156" s="243" t="s">
        <v>877</v>
      </c>
    </row>
    <row r="157" spans="2:29" hidden="1" x14ac:dyDescent="0.3">
      <c r="B157" s="278" t="s">
        <v>897</v>
      </c>
      <c r="C157" s="278" t="s">
        <v>945</v>
      </c>
      <c r="D157" s="278" t="s">
        <v>475</v>
      </c>
      <c r="E157" s="279" t="s">
        <v>475</v>
      </c>
      <c r="F157" s="280">
        <v>0.48</v>
      </c>
      <c r="G157" s="279"/>
      <c r="H157" s="281"/>
      <c r="I157" s="281">
        <v>0.2</v>
      </c>
      <c r="J157" s="268">
        <f>IF(ISBLANK($E157),0,VLOOKUP($E157,'Table of Hazards (AI only)'!$B$6:$P$129,8,))</f>
        <v>17</v>
      </c>
      <c r="K157" s="268"/>
      <c r="L157" s="268">
        <f>IF(ISBLANK($E157),0,VLOOKUP($E157,'Table of Hazards (AI only)'!$B$6:$P$129,9,))</f>
        <v>5</v>
      </c>
      <c r="M157" s="269">
        <f>IF(ISBLANK($E157),0,VLOOKUP($E157,'Table of Hazards (AI only)'!$B$6:$P$129,11,))</f>
        <v>17.666666666666668</v>
      </c>
      <c r="N157" s="269"/>
      <c r="O157" s="270">
        <f>IF(ISBLANK($E157),0,VLOOKUP($E157,'Table of Hazards (AI only)'!$B$6:$P$129,12,))</f>
        <v>0.30374759671736479</v>
      </c>
      <c r="P157" s="268">
        <f>IF(ISBLANK($G157),0,VLOOKUP($G157,'Table of Hazards (AI only)'!$B$6:$P$129,8,))</f>
        <v>0</v>
      </c>
      <c r="Q157" s="268"/>
      <c r="R157" s="268">
        <f>IF(ISBLANK($G157),0,VLOOKUP($G157,'Table of Hazards (AI only)'!$B$6:$P$129,9,))</f>
        <v>0</v>
      </c>
      <c r="S157" s="269">
        <f>IF(ISBLANK($G157),0,VLOOKUP($G157,'Table of Hazards (AI only)'!$B$6:$P$129,11,))</f>
        <v>0</v>
      </c>
      <c r="T157" s="269"/>
      <c r="U157" s="270">
        <f>IF(ISBLANK($G157),0,VLOOKUP($G157,'Table of Hazards (AI only)'!$B$6:$P$129,12,))</f>
        <v>0</v>
      </c>
      <c r="V157" s="283">
        <f t="shared" si="10"/>
        <v>1.6320000000000001</v>
      </c>
      <c r="W157" s="283"/>
      <c r="X157" s="284">
        <f t="shared" si="11"/>
        <v>0.48</v>
      </c>
      <c r="Y157" s="274">
        <f t="shared" si="12"/>
        <v>1.6960000000000002</v>
      </c>
      <c r="Z157" s="406"/>
      <c r="AA157" s="439">
        <f t="shared" si="13"/>
        <v>2.9159769284867021E-2</v>
      </c>
      <c r="AB157" s="440"/>
      <c r="AC157" s="243" t="s">
        <v>868</v>
      </c>
    </row>
    <row r="158" spans="2:29" hidden="1" x14ac:dyDescent="0.3">
      <c r="B158" s="278" t="s">
        <v>897</v>
      </c>
      <c r="C158" s="278" t="s">
        <v>945</v>
      </c>
      <c r="D158" s="278" t="s">
        <v>432</v>
      </c>
      <c r="E158" s="279" t="s">
        <v>432</v>
      </c>
      <c r="F158" s="280">
        <v>0.24</v>
      </c>
      <c r="G158" s="279"/>
      <c r="H158" s="281"/>
      <c r="I158" s="281">
        <v>1</v>
      </c>
      <c r="J158" s="268">
        <f>IF(ISBLANK($E158),0,VLOOKUP($E158,'Table of Hazards (AI only)'!$B$6:$P$129,8,))</f>
        <v>32.5</v>
      </c>
      <c r="K158" s="268"/>
      <c r="L158" s="268">
        <f>IF(ISBLANK($E158),0,VLOOKUP($E158,'Table of Hazards (AI only)'!$B$6:$P$129,9,))</f>
        <v>11.5</v>
      </c>
      <c r="M158" s="269">
        <f>IF(ISBLANK($E158),0,VLOOKUP($E158,'Table of Hazards (AI only)'!$B$6:$P$129,11,))</f>
        <v>26.166666666666668</v>
      </c>
      <c r="N158" s="269"/>
      <c r="O158" s="270">
        <f>IF(ISBLANK($E158),0,VLOOKUP($E158,'Table of Hazards (AI only)'!$B$6:$P$129,12,))</f>
        <v>0.30374759671736479</v>
      </c>
      <c r="P158" s="268">
        <f>IF(ISBLANK($G158),0,VLOOKUP($G158,'Table of Hazards (AI only)'!$B$6:$P$129,8,))</f>
        <v>0</v>
      </c>
      <c r="Q158" s="268"/>
      <c r="R158" s="268">
        <f>IF(ISBLANK($G158),0,VLOOKUP($G158,'Table of Hazards (AI only)'!$B$6:$P$129,9,))</f>
        <v>0</v>
      </c>
      <c r="S158" s="269">
        <f>IF(ISBLANK($G158),0,VLOOKUP($G158,'Table of Hazards (AI only)'!$B$6:$P$129,11,))</f>
        <v>0</v>
      </c>
      <c r="T158" s="269"/>
      <c r="U158" s="270">
        <f>IF(ISBLANK($G158),0,VLOOKUP($G158,'Table of Hazards (AI only)'!$B$6:$P$129,12,))</f>
        <v>0</v>
      </c>
      <c r="V158" s="283">
        <f t="shared" si="10"/>
        <v>7.8</v>
      </c>
      <c r="W158" s="283"/>
      <c r="X158" s="284">
        <f t="shared" si="11"/>
        <v>2.76</v>
      </c>
      <c r="Y158" s="274">
        <f t="shared" si="12"/>
        <v>6.28</v>
      </c>
      <c r="Z158" s="406"/>
      <c r="AA158" s="439">
        <f t="shared" si="13"/>
        <v>7.2899423212167552E-2</v>
      </c>
      <c r="AB158" s="440"/>
      <c r="AC158" s="243" t="s">
        <v>947</v>
      </c>
    </row>
    <row r="159" spans="2:29" hidden="1" x14ac:dyDescent="0.3">
      <c r="B159" s="278" t="s">
        <v>897</v>
      </c>
      <c r="C159" s="278" t="s">
        <v>945</v>
      </c>
      <c r="D159" s="278" t="s">
        <v>395</v>
      </c>
      <c r="E159" s="279" t="s">
        <v>395</v>
      </c>
      <c r="F159" s="280">
        <v>0.35</v>
      </c>
      <c r="G159" s="279"/>
      <c r="H159" s="281"/>
      <c r="I159" s="281">
        <v>1</v>
      </c>
      <c r="J159" s="268">
        <f>IF(ISBLANK($E159),0,VLOOKUP($E159,'Table of Hazards (AI only)'!$B$6:$P$129,8,))</f>
        <v>23</v>
      </c>
      <c r="K159" s="268"/>
      <c r="L159" s="268">
        <f>IF(ISBLANK($E159),0,VLOOKUP($E159,'Table of Hazards (AI only)'!$B$6:$P$129,9,))</f>
        <v>11</v>
      </c>
      <c r="M159" s="269">
        <f>IF(ISBLANK($E159),0,VLOOKUP($E159,'Table of Hazards (AI only)'!$B$6:$P$129,11,))</f>
        <v>21.666666666666668</v>
      </c>
      <c r="N159" s="269"/>
      <c r="O159" s="270">
        <f>IF(ISBLANK($E159),0,VLOOKUP($E159,'Table of Hazards (AI only)'!$B$6:$P$129,12,))</f>
        <v>0.30374759671736479</v>
      </c>
      <c r="P159" s="268">
        <f>IF(ISBLANK($G159),0,VLOOKUP($G159,'Table of Hazards (AI only)'!$B$6:$P$129,8,))</f>
        <v>0</v>
      </c>
      <c r="Q159" s="268"/>
      <c r="R159" s="268">
        <f>IF(ISBLANK($G159),0,VLOOKUP($G159,'Table of Hazards (AI only)'!$B$6:$P$129,9,))</f>
        <v>0</v>
      </c>
      <c r="S159" s="269">
        <f>IF(ISBLANK($G159),0,VLOOKUP($G159,'Table of Hazards (AI only)'!$B$6:$P$129,11,))</f>
        <v>0</v>
      </c>
      <c r="T159" s="269"/>
      <c r="U159" s="270">
        <f>IF(ISBLANK($G159),0,VLOOKUP($G159,'Table of Hazards (AI only)'!$B$6:$P$129,12,))</f>
        <v>0</v>
      </c>
      <c r="V159" s="283">
        <f t="shared" si="10"/>
        <v>8.0499999999999989</v>
      </c>
      <c r="W159" s="283"/>
      <c r="X159" s="284">
        <f t="shared" si="11"/>
        <v>3.8499999999999996</v>
      </c>
      <c r="Y159" s="274">
        <f t="shared" si="12"/>
        <v>7.583333333333333</v>
      </c>
      <c r="Z159" s="406"/>
      <c r="AA159" s="439">
        <f t="shared" si="13"/>
        <v>0.10631165885107767</v>
      </c>
      <c r="AB159" s="440"/>
      <c r="AC159" s="243" t="s">
        <v>948</v>
      </c>
    </row>
    <row r="160" spans="2:29" hidden="1" x14ac:dyDescent="0.3">
      <c r="B160" s="278" t="s">
        <v>897</v>
      </c>
      <c r="C160" s="278" t="s">
        <v>945</v>
      </c>
      <c r="D160" s="278" t="s">
        <v>437</v>
      </c>
      <c r="E160" s="279" t="s">
        <v>437</v>
      </c>
      <c r="F160" s="280">
        <v>0.24</v>
      </c>
      <c r="G160" s="279"/>
      <c r="H160" s="281"/>
      <c r="I160" s="281">
        <v>0.45</v>
      </c>
      <c r="J160" s="268">
        <f>IF(ISBLANK($E160),0,VLOOKUP($E160,'Table of Hazards (AI only)'!$B$6:$P$129,8,))</f>
        <v>20</v>
      </c>
      <c r="K160" s="268"/>
      <c r="L160" s="268">
        <f>IF(ISBLANK($E160),0,VLOOKUP($E160,'Table of Hazards (AI only)'!$B$6:$P$129,9,))</f>
        <v>14</v>
      </c>
      <c r="M160" s="269">
        <f>IF(ISBLANK($E160),0,VLOOKUP($E160,'Table of Hazards (AI only)'!$B$6:$P$129,11,))</f>
        <v>15.333333333333334</v>
      </c>
      <c r="N160" s="269"/>
      <c r="O160" s="270">
        <f>IF(ISBLANK($E160),0,VLOOKUP($E160,'Table of Hazards (AI only)'!$B$6:$P$129,12,))</f>
        <v>0.30374759671736479</v>
      </c>
      <c r="P160" s="268">
        <f>IF(ISBLANK($G160),0,VLOOKUP($G160,'Table of Hazards (AI only)'!$B$6:$P$129,8,))</f>
        <v>0</v>
      </c>
      <c r="Q160" s="268"/>
      <c r="R160" s="268">
        <f>IF(ISBLANK($G160),0,VLOOKUP($G160,'Table of Hazards (AI only)'!$B$6:$P$129,9,))</f>
        <v>0</v>
      </c>
      <c r="S160" s="269">
        <f>IF(ISBLANK($G160),0,VLOOKUP($G160,'Table of Hazards (AI only)'!$B$6:$P$129,11,))</f>
        <v>0</v>
      </c>
      <c r="T160" s="269"/>
      <c r="U160" s="270">
        <f>IF(ISBLANK($G160),0,VLOOKUP($G160,'Table of Hazards (AI only)'!$B$6:$P$129,12,))</f>
        <v>0</v>
      </c>
      <c r="V160" s="283">
        <f t="shared" si="10"/>
        <v>2.16</v>
      </c>
      <c r="W160" s="283"/>
      <c r="X160" s="284">
        <f t="shared" si="11"/>
        <v>1.512</v>
      </c>
      <c r="Y160" s="274">
        <f t="shared" si="12"/>
        <v>1.6560000000000001</v>
      </c>
      <c r="Z160" s="406"/>
      <c r="AA160" s="439">
        <f t="shared" si="13"/>
        <v>3.2804740445475399E-2</v>
      </c>
      <c r="AB160" s="440"/>
      <c r="AC160" s="243" t="s">
        <v>870</v>
      </c>
    </row>
    <row r="161" spans="2:29" hidden="1" x14ac:dyDescent="0.3">
      <c r="B161" s="278" t="s">
        <v>897</v>
      </c>
      <c r="C161" s="278" t="s">
        <v>945</v>
      </c>
      <c r="D161" s="278" t="s">
        <v>423</v>
      </c>
      <c r="E161" s="279" t="s">
        <v>423</v>
      </c>
      <c r="F161" s="280">
        <v>0.3</v>
      </c>
      <c r="G161" s="279"/>
      <c r="H161" s="281"/>
      <c r="I161" s="281">
        <v>0.125</v>
      </c>
      <c r="J161" s="268">
        <f>IF(ISBLANK($E161),0,VLOOKUP($E161,'Table of Hazards (AI only)'!$B$6:$P$129,8,))</f>
        <v>18.5</v>
      </c>
      <c r="K161" s="268"/>
      <c r="L161" s="268">
        <f>IF(ISBLANK($E161),0,VLOOKUP($E161,'Table of Hazards (AI only)'!$B$6:$P$129,9,))</f>
        <v>3.5</v>
      </c>
      <c r="M161" s="269">
        <f>IF(ISBLANK($E161),0,VLOOKUP($E161,'Table of Hazards (AI only)'!$B$6:$P$129,11,))</f>
        <v>22.166666666666668</v>
      </c>
      <c r="N161" s="269"/>
      <c r="O161" s="270">
        <f>IF(ISBLANK($E161),0,VLOOKUP($E161,'Table of Hazards (AI only)'!$B$6:$P$129,12,))</f>
        <v>0.30374759671736479</v>
      </c>
      <c r="P161" s="268">
        <f>IF(ISBLANK($G161),0,VLOOKUP($G161,'Table of Hazards (AI only)'!$B$6:$P$129,8,))</f>
        <v>0</v>
      </c>
      <c r="Q161" s="268"/>
      <c r="R161" s="268">
        <f>IF(ISBLANK($G161),0,VLOOKUP($G161,'Table of Hazards (AI only)'!$B$6:$P$129,9,))</f>
        <v>0</v>
      </c>
      <c r="S161" s="269">
        <f>IF(ISBLANK($G161),0,VLOOKUP($G161,'Table of Hazards (AI only)'!$B$6:$P$129,11,))</f>
        <v>0</v>
      </c>
      <c r="T161" s="269"/>
      <c r="U161" s="270">
        <f>IF(ISBLANK($G161),0,VLOOKUP($G161,'Table of Hazards (AI only)'!$B$6:$P$129,12,))</f>
        <v>0</v>
      </c>
      <c r="V161" s="283">
        <f t="shared" si="10"/>
        <v>0.69374999999999998</v>
      </c>
      <c r="W161" s="283"/>
      <c r="X161" s="284">
        <f t="shared" si="11"/>
        <v>0.13125000000000001</v>
      </c>
      <c r="Y161" s="274">
        <f t="shared" si="12"/>
        <v>0.83125000000000004</v>
      </c>
      <c r="Z161" s="406"/>
      <c r="AA161" s="439">
        <f t="shared" si="13"/>
        <v>1.1390534876901179E-2</v>
      </c>
      <c r="AB161" s="440"/>
      <c r="AC161" s="243" t="s">
        <v>867</v>
      </c>
    </row>
    <row r="162" spans="2:29" hidden="1" x14ac:dyDescent="0.3">
      <c r="B162" s="278" t="s">
        <v>897</v>
      </c>
      <c r="C162" s="278" t="s">
        <v>949</v>
      </c>
      <c r="D162" s="278" t="s">
        <v>397</v>
      </c>
      <c r="E162" s="279" t="s">
        <v>397</v>
      </c>
      <c r="F162" s="280">
        <v>2.5000000000000001E-2</v>
      </c>
      <c r="G162" s="279"/>
      <c r="H162" s="281"/>
      <c r="I162" s="281">
        <v>0.4</v>
      </c>
      <c r="J162" s="268">
        <f>IF(ISBLANK($E162),0,VLOOKUP($E162,'Table of Hazards (AI only)'!$B$6:$P$129,8,))</f>
        <v>15</v>
      </c>
      <c r="K162" s="268"/>
      <c r="L162" s="268">
        <f>IF(ISBLANK($E162),0,VLOOKUP($E162,'Table of Hazards (AI only)'!$B$6:$P$129,9,))</f>
        <v>3</v>
      </c>
      <c r="M162" s="269">
        <f>IF(ISBLANK($E162),0,VLOOKUP($E162,'Table of Hazards (AI only)'!$B$6:$P$129,11,))</f>
        <v>21</v>
      </c>
      <c r="N162" s="269"/>
      <c r="O162" s="270">
        <f>IF(ISBLANK($E162),0,VLOOKUP($E162,'Table of Hazards (AI only)'!$B$6:$P$129,12,))</f>
        <v>0.30374759671736479</v>
      </c>
      <c r="P162" s="268">
        <f>IF(ISBLANK($G162),0,VLOOKUP($G162,'Table of Hazards (AI only)'!$B$6:$P$129,8,))</f>
        <v>0</v>
      </c>
      <c r="Q162" s="268"/>
      <c r="R162" s="268">
        <f>IF(ISBLANK($G162),0,VLOOKUP($G162,'Table of Hazards (AI only)'!$B$6:$P$129,9,))</f>
        <v>0</v>
      </c>
      <c r="S162" s="269">
        <f>IF(ISBLANK($G162),0,VLOOKUP($G162,'Table of Hazards (AI only)'!$B$6:$P$129,11,))</f>
        <v>0</v>
      </c>
      <c r="T162" s="269"/>
      <c r="U162" s="270">
        <f>IF(ISBLANK($G162),0,VLOOKUP($G162,'Table of Hazards (AI only)'!$B$6:$P$129,12,))</f>
        <v>0</v>
      </c>
      <c r="V162" s="283">
        <f t="shared" si="10"/>
        <v>0.15000000000000002</v>
      </c>
      <c r="W162" s="283"/>
      <c r="X162" s="284">
        <f t="shared" si="11"/>
        <v>3.0000000000000006E-2</v>
      </c>
      <c r="Y162" s="274">
        <f t="shared" si="12"/>
        <v>0.21000000000000002</v>
      </c>
      <c r="Z162" s="406"/>
      <c r="AA162" s="439">
        <f t="shared" si="13"/>
        <v>3.037475967173648E-3</v>
      </c>
      <c r="AB162" s="440"/>
      <c r="AC162" s="243" t="s">
        <v>950</v>
      </c>
    </row>
    <row r="163" spans="2:29" hidden="1" x14ac:dyDescent="0.3">
      <c r="B163" s="278" t="s">
        <v>897</v>
      </c>
      <c r="C163" s="278" t="s">
        <v>949</v>
      </c>
      <c r="D163" s="278" t="s">
        <v>371</v>
      </c>
      <c r="E163" s="279" t="s">
        <v>371</v>
      </c>
      <c r="F163" s="280">
        <v>0.05</v>
      </c>
      <c r="G163" s="279"/>
      <c r="H163" s="281"/>
      <c r="I163" s="281">
        <v>8.5000000000000006E-2</v>
      </c>
      <c r="J163" s="268">
        <f>IF(ISBLANK($E163),0,VLOOKUP($E163,'Table of Hazards (AI only)'!$B$6:$P$129,8,))</f>
        <v>25</v>
      </c>
      <c r="K163" s="268"/>
      <c r="L163" s="268">
        <f>IF(ISBLANK($E163),0,VLOOKUP($E163,'Table of Hazards (AI only)'!$B$6:$P$129,9,))</f>
        <v>7</v>
      </c>
      <c r="M163" s="269">
        <f>IF(ISBLANK($E163),0,VLOOKUP($E163,'Table of Hazards (AI only)'!$B$6:$P$129,11,))</f>
        <v>22</v>
      </c>
      <c r="N163" s="269"/>
      <c r="O163" s="270">
        <f>IF(ISBLANK($E163),0,VLOOKUP($E163,'Table of Hazards (AI only)'!$B$6:$P$129,12,))</f>
        <v>0.30374759671736479</v>
      </c>
      <c r="P163" s="268">
        <f>IF(ISBLANK($G163),0,VLOOKUP($G163,'Table of Hazards (AI only)'!$B$6:$P$129,8,))</f>
        <v>0</v>
      </c>
      <c r="Q163" s="268"/>
      <c r="R163" s="268">
        <f>IF(ISBLANK($G163),0,VLOOKUP($G163,'Table of Hazards (AI only)'!$B$6:$P$129,9,))</f>
        <v>0</v>
      </c>
      <c r="S163" s="269">
        <f>IF(ISBLANK($G163),0,VLOOKUP($G163,'Table of Hazards (AI only)'!$B$6:$P$129,11,))</f>
        <v>0</v>
      </c>
      <c r="T163" s="269"/>
      <c r="U163" s="270">
        <f>IF(ISBLANK($G163),0,VLOOKUP($G163,'Table of Hazards (AI only)'!$B$6:$P$129,12,))</f>
        <v>0</v>
      </c>
      <c r="V163" s="283">
        <f t="shared" si="10"/>
        <v>0.10625000000000001</v>
      </c>
      <c r="W163" s="283"/>
      <c r="X163" s="284">
        <f t="shared" si="11"/>
        <v>2.9750000000000006E-2</v>
      </c>
      <c r="Y163" s="274">
        <f t="shared" si="12"/>
        <v>9.3500000000000014E-2</v>
      </c>
      <c r="Z163" s="406"/>
      <c r="AA163" s="439">
        <f t="shared" si="13"/>
        <v>1.2909272860488004E-3</v>
      </c>
      <c r="AB163" s="440"/>
      <c r="AC163" s="243" t="s">
        <v>942</v>
      </c>
    </row>
    <row r="164" spans="2:29" hidden="1" x14ac:dyDescent="0.3">
      <c r="B164" s="278" t="s">
        <v>897</v>
      </c>
      <c r="C164" s="278" t="s">
        <v>949</v>
      </c>
      <c r="D164" s="278" t="s">
        <v>465</v>
      </c>
      <c r="E164" s="279" t="s">
        <v>465</v>
      </c>
      <c r="F164" s="280">
        <v>1.4999999999999999E-2</v>
      </c>
      <c r="G164" s="279"/>
      <c r="H164" s="281"/>
      <c r="I164" s="281">
        <v>1.6</v>
      </c>
      <c r="J164" s="268">
        <f>IF(ISBLANK($E164),0,VLOOKUP($E164,'Table of Hazards (AI only)'!$B$6:$P$129,8,))</f>
        <v>130</v>
      </c>
      <c r="K164" s="268"/>
      <c r="L164" s="268">
        <f>IF(ISBLANK($E164),0,VLOOKUP($E164,'Table of Hazards (AI only)'!$B$6:$P$129,9,))</f>
        <v>10</v>
      </c>
      <c r="M164" s="269">
        <f>IF(ISBLANK($E164),0,VLOOKUP($E164,'Table of Hazards (AI only)'!$B$6:$P$129,11,))</f>
        <v>88</v>
      </c>
      <c r="N164" s="269"/>
      <c r="O164" s="270">
        <f>IF(ISBLANK($E164),0,VLOOKUP($E164,'Table of Hazards (AI only)'!$B$6:$P$129,12,))</f>
        <v>0.60749519343472957</v>
      </c>
      <c r="P164" s="268">
        <f>IF(ISBLANK($G164),0,VLOOKUP($G164,'Table of Hazards (AI only)'!$B$6:$P$129,8,))</f>
        <v>0</v>
      </c>
      <c r="Q164" s="268"/>
      <c r="R164" s="268">
        <f>IF(ISBLANK($G164),0,VLOOKUP($G164,'Table of Hazards (AI only)'!$B$6:$P$129,9,))</f>
        <v>0</v>
      </c>
      <c r="S164" s="269">
        <f>IF(ISBLANK($G164),0,VLOOKUP($G164,'Table of Hazards (AI only)'!$B$6:$P$129,11,))</f>
        <v>0</v>
      </c>
      <c r="T164" s="269"/>
      <c r="U164" s="270">
        <f>IF(ISBLANK($G164),0,VLOOKUP($G164,'Table of Hazards (AI only)'!$B$6:$P$129,12,))</f>
        <v>0</v>
      </c>
      <c r="V164" s="283">
        <f t="shared" si="10"/>
        <v>3.12</v>
      </c>
      <c r="W164" s="283"/>
      <c r="X164" s="284">
        <f t="shared" si="11"/>
        <v>0.24</v>
      </c>
      <c r="Y164" s="274">
        <f t="shared" si="12"/>
        <v>2.1119999999999997</v>
      </c>
      <c r="Z164" s="406"/>
      <c r="AA164" s="439">
        <f t="shared" si="13"/>
        <v>1.457988464243351E-2</v>
      </c>
      <c r="AB164" s="440"/>
      <c r="AC164" s="243" t="s">
        <v>934</v>
      </c>
    </row>
    <row r="165" spans="2:29" hidden="1" x14ac:dyDescent="0.3">
      <c r="B165" s="278" t="s">
        <v>897</v>
      </c>
      <c r="C165" s="278" t="s">
        <v>949</v>
      </c>
      <c r="D165" s="278" t="s">
        <v>432</v>
      </c>
      <c r="E165" s="279" t="s">
        <v>432</v>
      </c>
      <c r="F165" s="280">
        <v>0.24</v>
      </c>
      <c r="G165" s="279"/>
      <c r="H165" s="281"/>
      <c r="I165" s="281">
        <v>1</v>
      </c>
      <c r="J165" s="268">
        <f>IF(ISBLANK($E165),0,VLOOKUP($E165,'Table of Hazards (AI only)'!$B$6:$P$129,8,))</f>
        <v>32.5</v>
      </c>
      <c r="K165" s="268"/>
      <c r="L165" s="268">
        <f>IF(ISBLANK($E165),0,VLOOKUP($E165,'Table of Hazards (AI only)'!$B$6:$P$129,9,))</f>
        <v>11.5</v>
      </c>
      <c r="M165" s="269">
        <f>IF(ISBLANK($E165),0,VLOOKUP($E165,'Table of Hazards (AI only)'!$B$6:$P$129,11,))</f>
        <v>26.166666666666668</v>
      </c>
      <c r="N165" s="269"/>
      <c r="O165" s="270">
        <f>IF(ISBLANK($E165),0,VLOOKUP($E165,'Table of Hazards (AI only)'!$B$6:$P$129,12,))</f>
        <v>0.30374759671736479</v>
      </c>
      <c r="P165" s="268">
        <f>IF(ISBLANK($G165),0,VLOOKUP($G165,'Table of Hazards (AI only)'!$B$6:$P$129,8,))</f>
        <v>0</v>
      </c>
      <c r="Q165" s="268"/>
      <c r="R165" s="268">
        <f>IF(ISBLANK($G165),0,VLOOKUP($G165,'Table of Hazards (AI only)'!$B$6:$P$129,9,))</f>
        <v>0</v>
      </c>
      <c r="S165" s="269">
        <f>IF(ISBLANK($G165),0,VLOOKUP($G165,'Table of Hazards (AI only)'!$B$6:$P$129,11,))</f>
        <v>0</v>
      </c>
      <c r="T165" s="269"/>
      <c r="U165" s="270">
        <f>IF(ISBLANK($G165),0,VLOOKUP($G165,'Table of Hazards (AI only)'!$B$6:$P$129,12,))</f>
        <v>0</v>
      </c>
      <c r="V165" s="283">
        <f t="shared" si="10"/>
        <v>7.8</v>
      </c>
      <c r="W165" s="283"/>
      <c r="X165" s="284">
        <f t="shared" si="11"/>
        <v>2.76</v>
      </c>
      <c r="Y165" s="274">
        <f t="shared" si="12"/>
        <v>6.28</v>
      </c>
      <c r="Z165" s="406"/>
      <c r="AA165" s="439">
        <f t="shared" si="13"/>
        <v>7.2899423212167552E-2</v>
      </c>
      <c r="AB165" s="440"/>
      <c r="AC165" s="243" t="s">
        <v>947</v>
      </c>
    </row>
    <row r="166" spans="2:29" hidden="1" x14ac:dyDescent="0.3">
      <c r="B166" s="278" t="s">
        <v>897</v>
      </c>
      <c r="C166" s="278" t="s">
        <v>951</v>
      </c>
      <c r="D166" s="278" t="s">
        <v>485</v>
      </c>
      <c r="E166" s="279" t="s">
        <v>485</v>
      </c>
      <c r="F166" s="280">
        <v>2.5000000000000001E-2</v>
      </c>
      <c r="G166" s="279"/>
      <c r="H166" s="281"/>
      <c r="I166" s="281">
        <v>0.125</v>
      </c>
      <c r="J166" s="268">
        <f>IF(ISBLANK($E166),0,VLOOKUP($E166,'Table of Hazards (AI only)'!$B$6:$P$129,8,))</f>
        <v>15</v>
      </c>
      <c r="K166" s="268"/>
      <c r="L166" s="268">
        <f>IF(ISBLANK($E166),0,VLOOKUP($E166,'Table of Hazards (AI only)'!$B$6:$P$129,9,))</f>
        <v>3</v>
      </c>
      <c r="M166" s="269">
        <f>IF(ISBLANK($E166),0,VLOOKUP($E166,'Table of Hazards (AI only)'!$B$6:$P$129,11,))</f>
        <v>17.666666666666668</v>
      </c>
      <c r="N166" s="269"/>
      <c r="O166" s="270">
        <f>IF(ISBLANK($E166),0,VLOOKUP($E166,'Table of Hazards (AI only)'!$B$6:$P$129,12,))</f>
        <v>0.30374759671736479</v>
      </c>
      <c r="P166" s="268">
        <f>IF(ISBLANK($G166),0,VLOOKUP($G166,'Table of Hazards (AI only)'!$B$6:$P$129,8,))</f>
        <v>0</v>
      </c>
      <c r="Q166" s="268"/>
      <c r="R166" s="268">
        <f>IF(ISBLANK($G166),0,VLOOKUP($G166,'Table of Hazards (AI only)'!$B$6:$P$129,9,))</f>
        <v>0</v>
      </c>
      <c r="S166" s="269">
        <f>IF(ISBLANK($G166),0,VLOOKUP($G166,'Table of Hazards (AI only)'!$B$6:$P$129,11,))</f>
        <v>0</v>
      </c>
      <c r="T166" s="269"/>
      <c r="U166" s="270">
        <f>IF(ISBLANK($G166),0,VLOOKUP($G166,'Table of Hazards (AI only)'!$B$6:$P$129,12,))</f>
        <v>0</v>
      </c>
      <c r="V166" s="283">
        <f t="shared" si="10"/>
        <v>4.6875E-2</v>
      </c>
      <c r="W166" s="283"/>
      <c r="X166" s="284">
        <f t="shared" si="11"/>
        <v>9.3750000000000014E-3</v>
      </c>
      <c r="Y166" s="274">
        <f t="shared" si="12"/>
        <v>5.5208333333333338E-2</v>
      </c>
      <c r="Z166" s="406"/>
      <c r="AA166" s="439">
        <f t="shared" si="13"/>
        <v>9.49211239741765E-4</v>
      </c>
      <c r="AB166" s="440"/>
      <c r="AC166" s="243" t="s">
        <v>952</v>
      </c>
    </row>
    <row r="167" spans="2:29" hidden="1" x14ac:dyDescent="0.3">
      <c r="B167" s="278" t="s">
        <v>897</v>
      </c>
      <c r="C167" s="278" t="s">
        <v>951</v>
      </c>
      <c r="D167" s="278" t="s">
        <v>358</v>
      </c>
      <c r="E167" s="279" t="s">
        <v>358</v>
      </c>
      <c r="F167" s="280">
        <v>1.7999999999999999E-2</v>
      </c>
      <c r="G167" s="279"/>
      <c r="H167" s="281"/>
      <c r="I167" s="281">
        <v>0.75</v>
      </c>
      <c r="J167" s="268">
        <f>IF(ISBLANK($E167),0,VLOOKUP($E167,'Table of Hazards (AI only)'!$B$6:$P$129,8,))</f>
        <v>90</v>
      </c>
      <c r="K167" s="268"/>
      <c r="L167" s="268">
        <f>IF(ISBLANK($E167),0,VLOOKUP($E167,'Table of Hazards (AI only)'!$B$6:$P$129,9,))</f>
        <v>4</v>
      </c>
      <c r="M167" s="269">
        <f>IF(ISBLANK($E167),0,VLOOKUP($E167,'Table of Hazards (AI only)'!$B$6:$P$129,11,))</f>
        <v>46</v>
      </c>
      <c r="N167" s="269"/>
      <c r="O167" s="270">
        <f>IF(ISBLANK($E167),0,VLOOKUP($E167,'Table of Hazards (AI only)'!$B$6:$P$129,12,))</f>
        <v>0.60749519343472957</v>
      </c>
      <c r="P167" s="268">
        <f>IF(ISBLANK($G167),0,VLOOKUP($G167,'Table of Hazards (AI only)'!$B$6:$P$129,8,))</f>
        <v>0</v>
      </c>
      <c r="Q167" s="268"/>
      <c r="R167" s="268">
        <f>IF(ISBLANK($G167),0,VLOOKUP($G167,'Table of Hazards (AI only)'!$B$6:$P$129,9,))</f>
        <v>0</v>
      </c>
      <c r="S167" s="269">
        <f>IF(ISBLANK($G167),0,VLOOKUP($G167,'Table of Hazards (AI only)'!$B$6:$P$129,11,))</f>
        <v>0</v>
      </c>
      <c r="T167" s="269"/>
      <c r="U167" s="270">
        <f>IF(ISBLANK($G167),0,VLOOKUP($G167,'Table of Hazards (AI only)'!$B$6:$P$129,12,))</f>
        <v>0</v>
      </c>
      <c r="V167" s="283">
        <f t="shared" si="10"/>
        <v>1.2149999999999999</v>
      </c>
      <c r="W167" s="283"/>
      <c r="X167" s="284">
        <f t="shared" si="11"/>
        <v>5.3999999999999992E-2</v>
      </c>
      <c r="Y167" s="274">
        <f t="shared" si="12"/>
        <v>0.621</v>
      </c>
      <c r="Z167" s="406"/>
      <c r="AA167" s="439">
        <f t="shared" si="13"/>
        <v>8.2011851113688479E-3</v>
      </c>
      <c r="AB167" s="440"/>
      <c r="AC167" s="243" t="s">
        <v>889</v>
      </c>
    </row>
    <row r="168" spans="2:29" hidden="1" x14ac:dyDescent="0.3">
      <c r="B168" s="278" t="s">
        <v>897</v>
      </c>
      <c r="C168" s="278" t="s">
        <v>951</v>
      </c>
      <c r="D168" s="278" t="s">
        <v>475</v>
      </c>
      <c r="E168" s="279" t="s">
        <v>475</v>
      </c>
      <c r="F168" s="280">
        <v>0.48</v>
      </c>
      <c r="G168" s="279"/>
      <c r="H168" s="281"/>
      <c r="I168" s="281">
        <v>0.32500000000000001</v>
      </c>
      <c r="J168" s="268">
        <f>IF(ISBLANK($E168),0,VLOOKUP($E168,'Table of Hazards (AI only)'!$B$6:$P$129,8,))</f>
        <v>17</v>
      </c>
      <c r="K168" s="268"/>
      <c r="L168" s="268">
        <f>IF(ISBLANK($E168),0,VLOOKUP($E168,'Table of Hazards (AI only)'!$B$6:$P$129,9,))</f>
        <v>5</v>
      </c>
      <c r="M168" s="269">
        <f>IF(ISBLANK($E168),0,VLOOKUP($E168,'Table of Hazards (AI only)'!$B$6:$P$129,11,))</f>
        <v>17.666666666666668</v>
      </c>
      <c r="N168" s="269"/>
      <c r="O168" s="270">
        <f>IF(ISBLANK($E168),0,VLOOKUP($E168,'Table of Hazards (AI only)'!$B$6:$P$129,12,))</f>
        <v>0.30374759671736479</v>
      </c>
      <c r="P168" s="268">
        <f>IF(ISBLANK($G168),0,VLOOKUP($G168,'Table of Hazards (AI only)'!$B$6:$P$129,8,))</f>
        <v>0</v>
      </c>
      <c r="Q168" s="268"/>
      <c r="R168" s="268">
        <f>IF(ISBLANK($G168),0,VLOOKUP($G168,'Table of Hazards (AI only)'!$B$6:$P$129,9,))</f>
        <v>0</v>
      </c>
      <c r="S168" s="269">
        <f>IF(ISBLANK($G168),0,VLOOKUP($G168,'Table of Hazards (AI only)'!$B$6:$P$129,11,))</f>
        <v>0</v>
      </c>
      <c r="T168" s="269"/>
      <c r="U168" s="270">
        <f>IF(ISBLANK($G168),0,VLOOKUP($G168,'Table of Hazards (AI only)'!$B$6:$P$129,12,))</f>
        <v>0</v>
      </c>
      <c r="V168" s="283">
        <f t="shared" si="10"/>
        <v>2.6520000000000001</v>
      </c>
      <c r="W168" s="283"/>
      <c r="X168" s="284">
        <f t="shared" si="11"/>
        <v>0.78</v>
      </c>
      <c r="Y168" s="274">
        <f t="shared" si="12"/>
        <v>2.7560000000000002</v>
      </c>
      <c r="Z168" s="406"/>
      <c r="AA168" s="439">
        <f t="shared" si="13"/>
        <v>4.7384625087908909E-2</v>
      </c>
      <c r="AB168" s="440"/>
      <c r="AC168" s="243" t="s">
        <v>868</v>
      </c>
    </row>
    <row r="169" spans="2:29" hidden="1" x14ac:dyDescent="0.3">
      <c r="B169" s="278" t="s">
        <v>897</v>
      </c>
      <c r="C169" s="278" t="s">
        <v>953</v>
      </c>
      <c r="D169" s="278" t="s">
        <v>475</v>
      </c>
      <c r="E169" s="279" t="s">
        <v>475</v>
      </c>
      <c r="F169" s="280">
        <v>0.48</v>
      </c>
      <c r="G169" s="279"/>
      <c r="H169" s="281"/>
      <c r="I169" s="281">
        <v>0.2</v>
      </c>
      <c r="J169" s="268">
        <f>IF(ISBLANK($E169),0,VLOOKUP($E169,'Table of Hazards (AI only)'!$B$6:$P$129,8,))</f>
        <v>17</v>
      </c>
      <c r="K169" s="268"/>
      <c r="L169" s="268">
        <f>IF(ISBLANK($E169),0,VLOOKUP($E169,'Table of Hazards (AI only)'!$B$6:$P$129,9,))</f>
        <v>5</v>
      </c>
      <c r="M169" s="269">
        <f>IF(ISBLANK($E169),0,VLOOKUP($E169,'Table of Hazards (AI only)'!$B$6:$P$129,11,))</f>
        <v>17.666666666666668</v>
      </c>
      <c r="N169" s="269"/>
      <c r="O169" s="270">
        <f>IF(ISBLANK($E169),0,VLOOKUP($E169,'Table of Hazards (AI only)'!$B$6:$P$129,12,))</f>
        <v>0.30374759671736479</v>
      </c>
      <c r="P169" s="268">
        <f>IF(ISBLANK($G169),0,VLOOKUP($G169,'Table of Hazards (AI only)'!$B$6:$P$129,8,))</f>
        <v>0</v>
      </c>
      <c r="Q169" s="268"/>
      <c r="R169" s="268">
        <f>IF(ISBLANK($G169),0,VLOOKUP($G169,'Table of Hazards (AI only)'!$B$6:$P$129,9,))</f>
        <v>0</v>
      </c>
      <c r="S169" s="269">
        <f>IF(ISBLANK($G169),0,VLOOKUP($G169,'Table of Hazards (AI only)'!$B$6:$P$129,11,))</f>
        <v>0</v>
      </c>
      <c r="T169" s="269"/>
      <c r="U169" s="270">
        <f>IF(ISBLANK($G169),0,VLOOKUP($G169,'Table of Hazards (AI only)'!$B$6:$P$129,12,))</f>
        <v>0</v>
      </c>
      <c r="V169" s="283">
        <f t="shared" si="10"/>
        <v>1.6320000000000001</v>
      </c>
      <c r="W169" s="283"/>
      <c r="X169" s="284">
        <f t="shared" si="11"/>
        <v>0.48</v>
      </c>
      <c r="Y169" s="274">
        <f t="shared" si="12"/>
        <v>1.6960000000000002</v>
      </c>
      <c r="Z169" s="406"/>
      <c r="AA169" s="439">
        <f t="shared" si="13"/>
        <v>2.9159769284867021E-2</v>
      </c>
      <c r="AB169" s="440"/>
      <c r="AC169" s="243" t="s">
        <v>868</v>
      </c>
    </row>
    <row r="170" spans="2:29" hidden="1" x14ac:dyDescent="0.3">
      <c r="B170" s="278" t="s">
        <v>897</v>
      </c>
      <c r="C170" s="278" t="s">
        <v>953</v>
      </c>
      <c r="D170" s="278" t="s">
        <v>430</v>
      </c>
      <c r="E170" s="279" t="s">
        <v>430</v>
      </c>
      <c r="F170" s="280">
        <v>0.1</v>
      </c>
      <c r="G170" s="279"/>
      <c r="H170" s="281"/>
      <c r="I170" s="281">
        <v>1.5249999999999999</v>
      </c>
      <c r="J170" s="268">
        <f>IF(ISBLANK($E170),0,VLOOKUP($E170,'Table of Hazards (AI only)'!$B$6:$P$129,8,))</f>
        <v>43</v>
      </c>
      <c r="K170" s="268"/>
      <c r="L170" s="268">
        <f>IF(ISBLANK($E170),0,VLOOKUP($E170,'Table of Hazards (AI only)'!$B$6:$P$129,9,))</f>
        <v>7</v>
      </c>
      <c r="M170" s="269">
        <f>IF(ISBLANK($E170),0,VLOOKUP($E170,'Table of Hazards (AI only)'!$B$6:$P$129,11,))</f>
        <v>32.333333333333336</v>
      </c>
      <c r="N170" s="269"/>
      <c r="O170" s="270">
        <f>IF(ISBLANK($E170),0,VLOOKUP($E170,'Table of Hazards (AI only)'!$B$6:$P$129,12,))</f>
        <v>0.55953504658461928</v>
      </c>
      <c r="P170" s="268">
        <f>IF(ISBLANK($G170),0,VLOOKUP($G170,'Table of Hazards (AI only)'!$B$6:$P$129,8,))</f>
        <v>0</v>
      </c>
      <c r="Q170" s="268"/>
      <c r="R170" s="268">
        <f>IF(ISBLANK($G170),0,VLOOKUP($G170,'Table of Hazards (AI only)'!$B$6:$P$129,9,))</f>
        <v>0</v>
      </c>
      <c r="S170" s="269">
        <f>IF(ISBLANK($G170),0,VLOOKUP($G170,'Table of Hazards (AI only)'!$B$6:$P$129,11,))</f>
        <v>0</v>
      </c>
      <c r="T170" s="269"/>
      <c r="U170" s="270">
        <f>IF(ISBLANK($G170),0,VLOOKUP($G170,'Table of Hazards (AI only)'!$B$6:$P$129,12,))</f>
        <v>0</v>
      </c>
      <c r="V170" s="283">
        <f t="shared" si="10"/>
        <v>6.5574999999999992</v>
      </c>
      <c r="W170" s="283"/>
      <c r="X170" s="284">
        <f t="shared" si="11"/>
        <v>1.0675000000000001</v>
      </c>
      <c r="Y170" s="274">
        <f t="shared" si="12"/>
        <v>4.9308333333333341</v>
      </c>
      <c r="Z170" s="406"/>
      <c r="AA170" s="439">
        <f t="shared" si="13"/>
        <v>8.5329094604154443E-2</v>
      </c>
      <c r="AB170" s="440"/>
      <c r="AC170" s="243" t="s">
        <v>936</v>
      </c>
    </row>
    <row r="171" spans="2:29" hidden="1" x14ac:dyDescent="0.3">
      <c r="B171" s="278" t="s">
        <v>897</v>
      </c>
      <c r="C171" s="278" t="s">
        <v>953</v>
      </c>
      <c r="D171" s="278" t="s">
        <v>358</v>
      </c>
      <c r="E171" s="279" t="s">
        <v>358</v>
      </c>
      <c r="F171" s="280">
        <v>1.7999999999999999E-2</v>
      </c>
      <c r="G171" s="279"/>
      <c r="H171" s="282"/>
      <c r="I171" s="281">
        <v>0.75</v>
      </c>
      <c r="J171" s="268">
        <f>IF(ISBLANK($E171),0,VLOOKUP($E171,'Table of Hazards (AI only)'!$B$6:$P$129,8,))</f>
        <v>90</v>
      </c>
      <c r="K171" s="268"/>
      <c r="L171" s="268">
        <f>IF(ISBLANK($E171),0,VLOOKUP($E171,'Table of Hazards (AI only)'!$B$6:$P$129,9,))</f>
        <v>4</v>
      </c>
      <c r="M171" s="269">
        <f>IF(ISBLANK($E171),0,VLOOKUP($E171,'Table of Hazards (AI only)'!$B$6:$P$129,11,))</f>
        <v>46</v>
      </c>
      <c r="N171" s="269"/>
      <c r="O171" s="270">
        <f>IF(ISBLANK($E171),0,VLOOKUP($E171,'Table of Hazards (AI only)'!$B$6:$P$129,12,))</f>
        <v>0.60749519343472957</v>
      </c>
      <c r="P171" s="268">
        <f>IF(ISBLANK($G171),0,VLOOKUP($G171,'Table of Hazards (AI only)'!$B$6:$P$129,8,))</f>
        <v>0</v>
      </c>
      <c r="Q171" s="268"/>
      <c r="R171" s="268">
        <f>IF(ISBLANK($G171),0,VLOOKUP($G171,'Table of Hazards (AI only)'!$B$6:$P$129,9,))</f>
        <v>0</v>
      </c>
      <c r="S171" s="269">
        <f>IF(ISBLANK($G171),0,VLOOKUP($G171,'Table of Hazards (AI only)'!$B$6:$P$129,11,))</f>
        <v>0</v>
      </c>
      <c r="T171" s="269"/>
      <c r="U171" s="270">
        <f>IF(ISBLANK($G171),0,VLOOKUP($G171,'Table of Hazards (AI only)'!$B$6:$P$129,12,))</f>
        <v>0</v>
      </c>
      <c r="V171" s="283">
        <f t="shared" si="10"/>
        <v>1.2149999999999999</v>
      </c>
      <c r="W171" s="283"/>
      <c r="X171" s="284">
        <f t="shared" si="11"/>
        <v>5.3999999999999992E-2</v>
      </c>
      <c r="Y171" s="274">
        <f t="shared" si="12"/>
        <v>0.621</v>
      </c>
      <c r="Z171" s="406"/>
      <c r="AA171" s="439">
        <f t="shared" si="13"/>
        <v>8.2011851113688479E-3</v>
      </c>
      <c r="AB171" s="440"/>
      <c r="AC171" s="243" t="s">
        <v>889</v>
      </c>
    </row>
    <row r="172" spans="2:29" hidden="1" x14ac:dyDescent="0.3">
      <c r="B172" s="278" t="s">
        <v>897</v>
      </c>
      <c r="C172" s="278" t="s">
        <v>953</v>
      </c>
      <c r="D172" s="278" t="s">
        <v>366</v>
      </c>
      <c r="E172" s="279" t="s">
        <v>366</v>
      </c>
      <c r="F172" s="280">
        <v>7.4999999999999997E-2</v>
      </c>
      <c r="G172" s="279"/>
      <c r="H172" s="280"/>
      <c r="I172" s="281">
        <v>0.6</v>
      </c>
      <c r="J172" s="268">
        <f>IF(ISBLANK($E172),0,VLOOKUP($E172,'Table of Hazards (AI only)'!$B$6:$P$129,8,))</f>
        <v>21</v>
      </c>
      <c r="K172" s="268"/>
      <c r="L172" s="268">
        <f>IF(ISBLANK($E172),0,VLOOKUP($E172,'Table of Hazards (AI only)'!$B$6:$P$129,9,))</f>
        <v>6</v>
      </c>
      <c r="M172" s="269">
        <f>IF(ISBLANK($E172),0,VLOOKUP($E172,'Table of Hazards (AI only)'!$B$6:$P$129,11,))</f>
        <v>24</v>
      </c>
      <c r="N172" s="269"/>
      <c r="O172" s="270">
        <f>IF(ISBLANK($E172),0,VLOOKUP($E172,'Table of Hazards (AI only)'!$B$6:$P$129,12,))</f>
        <v>0.30374759671736479</v>
      </c>
      <c r="P172" s="268">
        <f>IF(ISBLANK($G172),0,VLOOKUP($G172,'Table of Hazards (AI only)'!$B$6:$P$129,8,))</f>
        <v>0</v>
      </c>
      <c r="Q172" s="268"/>
      <c r="R172" s="268">
        <f>IF(ISBLANK($G172),0,VLOOKUP($G172,'Table of Hazards (AI only)'!$B$6:$P$129,9,))</f>
        <v>0</v>
      </c>
      <c r="S172" s="269">
        <f>IF(ISBLANK($G172),0,VLOOKUP($G172,'Table of Hazards (AI only)'!$B$6:$P$129,11,))</f>
        <v>0</v>
      </c>
      <c r="T172" s="269"/>
      <c r="U172" s="270">
        <f>IF(ISBLANK($G172),0,VLOOKUP($G172,'Table of Hazards (AI only)'!$B$6:$P$129,12,))</f>
        <v>0</v>
      </c>
      <c r="V172" s="283">
        <f t="shared" si="10"/>
        <v>0.94499999999999995</v>
      </c>
      <c r="W172" s="283"/>
      <c r="X172" s="284">
        <f t="shared" si="11"/>
        <v>0.26999999999999996</v>
      </c>
      <c r="Y172" s="274">
        <f t="shared" si="12"/>
        <v>1.0799999999999998</v>
      </c>
      <c r="Z172" s="406"/>
      <c r="AA172" s="439">
        <f t="shared" si="13"/>
        <v>1.3668641852281414E-2</v>
      </c>
      <c r="AB172" s="440"/>
      <c r="AC172" s="243" t="s">
        <v>954</v>
      </c>
    </row>
    <row r="173" spans="2:29" hidden="1" x14ac:dyDescent="0.3">
      <c r="B173" s="278" t="s">
        <v>897</v>
      </c>
      <c r="C173" s="278" t="s">
        <v>953</v>
      </c>
      <c r="D173" s="278" t="s">
        <v>955</v>
      </c>
      <c r="E173" s="279" t="s">
        <v>366</v>
      </c>
      <c r="F173" s="280">
        <v>0.22500000000000001</v>
      </c>
      <c r="G173" s="279" t="s">
        <v>358</v>
      </c>
      <c r="H173" s="282">
        <v>0.126</v>
      </c>
      <c r="I173" s="281">
        <v>1</v>
      </c>
      <c r="J173" s="268">
        <f>IF(ISBLANK($E173),0,VLOOKUP($E173,'Table of Hazards (AI only)'!$B$6:$P$129,8,))</f>
        <v>21</v>
      </c>
      <c r="K173" s="268"/>
      <c r="L173" s="268">
        <f>IF(ISBLANK($E173),0,VLOOKUP($E173,'Table of Hazards (AI only)'!$B$6:$P$129,9,))</f>
        <v>6</v>
      </c>
      <c r="M173" s="269">
        <f>IF(ISBLANK($E173),0,VLOOKUP($E173,'Table of Hazards (AI only)'!$B$6:$P$129,11,))</f>
        <v>24</v>
      </c>
      <c r="N173" s="269"/>
      <c r="O173" s="270">
        <f>IF(ISBLANK($E173),0,VLOOKUP($E173,'Table of Hazards (AI only)'!$B$6:$P$129,12,))</f>
        <v>0.30374759671736479</v>
      </c>
      <c r="P173" s="268">
        <f>IF(ISBLANK($G173),0,VLOOKUP($G173,'Table of Hazards (AI only)'!$B$6:$P$129,8,))</f>
        <v>90</v>
      </c>
      <c r="Q173" s="268"/>
      <c r="R173" s="268">
        <f>IF(ISBLANK($G173),0,VLOOKUP($G173,'Table of Hazards (AI only)'!$B$6:$P$129,9,))</f>
        <v>4</v>
      </c>
      <c r="S173" s="269">
        <f>IF(ISBLANK($G173),0,VLOOKUP($G173,'Table of Hazards (AI only)'!$B$6:$P$129,11,))</f>
        <v>46</v>
      </c>
      <c r="T173" s="269"/>
      <c r="U173" s="270">
        <f>IF(ISBLANK($G173),0,VLOOKUP($G173,'Table of Hazards (AI only)'!$B$6:$P$129,12,))</f>
        <v>0.60749519343472957</v>
      </c>
      <c r="V173" s="283">
        <f t="shared" si="10"/>
        <v>16.065000000000001</v>
      </c>
      <c r="W173" s="283"/>
      <c r="X173" s="284">
        <f t="shared" si="11"/>
        <v>1.8540000000000001</v>
      </c>
      <c r="Y173" s="274">
        <f t="shared" si="12"/>
        <v>11.196000000000002</v>
      </c>
      <c r="Z173" s="406"/>
      <c r="AA173" s="439">
        <f t="shared" si="13"/>
        <v>0.14488760363418302</v>
      </c>
      <c r="AB173" s="440"/>
      <c r="AC173" s="243" t="s">
        <v>956</v>
      </c>
    </row>
    <row r="174" spans="2:29" hidden="1" x14ac:dyDescent="0.3">
      <c r="B174" s="278" t="s">
        <v>897</v>
      </c>
      <c r="C174" s="278" t="s">
        <v>957</v>
      </c>
      <c r="D174" s="278" t="s">
        <v>404</v>
      </c>
      <c r="E174" s="279" t="s">
        <v>404</v>
      </c>
      <c r="F174" s="280">
        <v>0.3</v>
      </c>
      <c r="G174" s="279"/>
      <c r="H174" s="282"/>
      <c r="I174" s="281">
        <v>0.5</v>
      </c>
      <c r="J174" s="268">
        <f>IF(ISBLANK($E174),0,VLOOKUP($E174,'Table of Hazards (AI only)'!$B$6:$P$129,8,))</f>
        <v>32.5</v>
      </c>
      <c r="K174" s="268"/>
      <c r="L174" s="268">
        <f>IF(ISBLANK($E174),0,VLOOKUP($E174,'Table of Hazards (AI only)'!$B$6:$P$129,9,))</f>
        <v>11.5</v>
      </c>
      <c r="M174" s="269">
        <f>IF(ISBLANK($E174),0,VLOOKUP($E174,'Table of Hazards (AI only)'!$B$6:$P$129,11,))</f>
        <v>26.833333333333332</v>
      </c>
      <c r="N174" s="269"/>
      <c r="O174" s="270">
        <f>IF(ISBLANK($E174),0,VLOOKUP($E174,'Table of Hazards (AI only)'!$B$6:$P$129,12,))</f>
        <v>0.30374759671736479</v>
      </c>
      <c r="P174" s="268">
        <f>IF(ISBLANK($G174),0,VLOOKUP($G174,'Table of Hazards (AI only)'!$B$6:$P$129,8,))</f>
        <v>0</v>
      </c>
      <c r="Q174" s="268"/>
      <c r="R174" s="268">
        <f>IF(ISBLANK($G174),0,VLOOKUP($G174,'Table of Hazards (AI only)'!$B$6:$P$129,9,))</f>
        <v>0</v>
      </c>
      <c r="S174" s="269">
        <f>IF(ISBLANK($G174),0,VLOOKUP($G174,'Table of Hazards (AI only)'!$B$6:$P$129,11,))</f>
        <v>0</v>
      </c>
      <c r="T174" s="269"/>
      <c r="U174" s="270">
        <f>IF(ISBLANK($G174),0,VLOOKUP($G174,'Table of Hazards (AI only)'!$B$6:$P$129,12,))</f>
        <v>0</v>
      </c>
      <c r="V174" s="283">
        <f t="shared" si="10"/>
        <v>4.875</v>
      </c>
      <c r="W174" s="283"/>
      <c r="X174" s="284">
        <f t="shared" si="11"/>
        <v>1.7249999999999999</v>
      </c>
      <c r="Y174" s="274">
        <f t="shared" si="12"/>
        <v>4.0249999999999995</v>
      </c>
      <c r="Z174" s="406"/>
      <c r="AA174" s="439">
        <f t="shared" si="13"/>
        <v>4.5562139507604717E-2</v>
      </c>
      <c r="AB174" s="440"/>
      <c r="AC174" s="243" t="s">
        <v>877</v>
      </c>
    </row>
    <row r="175" spans="2:29" hidden="1" x14ac:dyDescent="0.3">
      <c r="B175" s="278" t="s">
        <v>897</v>
      </c>
      <c r="C175" s="278" t="s">
        <v>958</v>
      </c>
      <c r="D175" s="278" t="s">
        <v>358</v>
      </c>
      <c r="E175" s="279" t="s">
        <v>358</v>
      </c>
      <c r="F175" s="280">
        <v>1.7999999999999999E-2</v>
      </c>
      <c r="G175" s="279"/>
      <c r="H175" s="280"/>
      <c r="I175" s="281">
        <v>0.75</v>
      </c>
      <c r="J175" s="268">
        <f>IF(ISBLANK($E175),0,VLOOKUP($E175,'Table of Hazards (AI only)'!$B$6:$P$129,8,))</f>
        <v>90</v>
      </c>
      <c r="K175" s="268"/>
      <c r="L175" s="268">
        <f>IF(ISBLANK($E175),0,VLOOKUP($E175,'Table of Hazards (AI only)'!$B$6:$P$129,9,))</f>
        <v>4</v>
      </c>
      <c r="M175" s="269">
        <f>IF(ISBLANK($E175),0,VLOOKUP($E175,'Table of Hazards (AI only)'!$B$6:$P$129,11,))</f>
        <v>46</v>
      </c>
      <c r="N175" s="269"/>
      <c r="O175" s="270">
        <f>IF(ISBLANK($E175),0,VLOOKUP($E175,'Table of Hazards (AI only)'!$B$6:$P$129,12,))</f>
        <v>0.60749519343472957</v>
      </c>
      <c r="P175" s="268">
        <f>IF(ISBLANK($G175),0,VLOOKUP($G175,'Table of Hazards (AI only)'!$B$6:$P$129,8,))</f>
        <v>0</v>
      </c>
      <c r="Q175" s="268"/>
      <c r="R175" s="268">
        <f>IF(ISBLANK($G175),0,VLOOKUP($G175,'Table of Hazards (AI only)'!$B$6:$P$129,9,))</f>
        <v>0</v>
      </c>
      <c r="S175" s="269">
        <f>IF(ISBLANK($G175),0,VLOOKUP($G175,'Table of Hazards (AI only)'!$B$6:$P$129,11,))</f>
        <v>0</v>
      </c>
      <c r="T175" s="269"/>
      <c r="U175" s="270">
        <f>IF(ISBLANK($G175),0,VLOOKUP($G175,'Table of Hazards (AI only)'!$B$6:$P$129,12,))</f>
        <v>0</v>
      </c>
      <c r="V175" s="283">
        <f t="shared" si="10"/>
        <v>1.2149999999999999</v>
      </c>
      <c r="W175" s="283"/>
      <c r="X175" s="284">
        <f t="shared" si="11"/>
        <v>5.3999999999999992E-2</v>
      </c>
      <c r="Y175" s="274">
        <f t="shared" si="12"/>
        <v>0.621</v>
      </c>
      <c r="Z175" s="406"/>
      <c r="AA175" s="439">
        <f t="shared" si="13"/>
        <v>8.2011851113688479E-3</v>
      </c>
      <c r="AB175" s="440"/>
      <c r="AC175" s="243" t="s">
        <v>889</v>
      </c>
    </row>
    <row r="176" spans="2:29" hidden="1" x14ac:dyDescent="0.3">
      <c r="B176" s="278" t="s">
        <v>897</v>
      </c>
      <c r="C176" s="278" t="s">
        <v>959</v>
      </c>
      <c r="D176" s="278" t="s">
        <v>435</v>
      </c>
      <c r="E176" s="279" t="s">
        <v>435</v>
      </c>
      <c r="F176" s="280">
        <v>0.05</v>
      </c>
      <c r="G176" s="279"/>
      <c r="H176" s="282"/>
      <c r="I176" s="281">
        <v>6.5</v>
      </c>
      <c r="J176" s="268">
        <f>IF(ISBLANK($E176),0,VLOOKUP($E176,'Table of Hazards (AI only)'!$B$6:$P$129,8,))</f>
        <v>53.5</v>
      </c>
      <c r="K176" s="268"/>
      <c r="L176" s="268">
        <f>IF(ISBLANK($E176),0,VLOOKUP($E176,'Table of Hazards (AI only)'!$B$6:$P$129,9,))</f>
        <v>8.5</v>
      </c>
      <c r="M176" s="269">
        <f>IF(ISBLANK($E176),0,VLOOKUP($E176,'Table of Hazards (AI only)'!$B$6:$P$129,11,))</f>
        <v>26.5</v>
      </c>
      <c r="N176" s="269"/>
      <c r="O176" s="270">
        <f>IF(ISBLANK($E176),0,VLOOKUP($E176,'Table of Hazards (AI only)'!$B$6:$P$129,12,))</f>
        <v>0.55953504658461928</v>
      </c>
      <c r="P176" s="268">
        <f>IF(ISBLANK($G176),0,VLOOKUP($G176,'Table of Hazards (AI only)'!$B$6:$P$129,8,))</f>
        <v>0</v>
      </c>
      <c r="Q176" s="268"/>
      <c r="R176" s="268">
        <f>IF(ISBLANK($G176),0,VLOOKUP($G176,'Table of Hazards (AI only)'!$B$6:$P$129,9,))</f>
        <v>0</v>
      </c>
      <c r="S176" s="269">
        <f>IF(ISBLANK($G176),0,VLOOKUP($G176,'Table of Hazards (AI only)'!$B$6:$P$129,11,))</f>
        <v>0</v>
      </c>
      <c r="T176" s="269"/>
      <c r="U176" s="270">
        <f>IF(ISBLANK($G176),0,VLOOKUP($G176,'Table of Hazards (AI only)'!$B$6:$P$129,12,))</f>
        <v>0</v>
      </c>
      <c r="V176" s="283">
        <f t="shared" si="10"/>
        <v>17.387500000000003</v>
      </c>
      <c r="W176" s="283"/>
      <c r="X176" s="284">
        <f t="shared" si="11"/>
        <v>2.7625000000000002</v>
      </c>
      <c r="Y176" s="274">
        <f t="shared" si="12"/>
        <v>8.6125000000000007</v>
      </c>
      <c r="Z176" s="406"/>
      <c r="AA176" s="439">
        <f t="shared" si="13"/>
        <v>0.18184889014000127</v>
      </c>
      <c r="AB176" s="440"/>
      <c r="AC176" s="243" t="s">
        <v>960</v>
      </c>
    </row>
    <row r="177" spans="2:29" hidden="1" x14ac:dyDescent="0.3">
      <c r="B177" s="278" t="s">
        <v>897</v>
      </c>
      <c r="C177" s="278" t="s">
        <v>959</v>
      </c>
      <c r="D177" s="278" t="s">
        <v>412</v>
      </c>
      <c r="E177" s="279" t="s">
        <v>412</v>
      </c>
      <c r="F177" s="280">
        <v>2.9700000000000001E-2</v>
      </c>
      <c r="G177" s="279"/>
      <c r="H177" s="282"/>
      <c r="I177" s="281">
        <v>5</v>
      </c>
      <c r="J177" s="268">
        <f>IF(ISBLANK($E177),0,VLOOKUP($E177,'Table of Hazards (AI only)'!$B$6:$P$129,8,))</f>
        <v>16</v>
      </c>
      <c r="K177" s="268"/>
      <c r="L177" s="268">
        <f>IF(ISBLANK($E177),0,VLOOKUP($E177,'Table of Hazards (AI only)'!$B$6:$P$129,9,))</f>
        <v>6</v>
      </c>
      <c r="M177" s="269">
        <f>IF(ISBLANK($E177),0,VLOOKUP($E177,'Table of Hazards (AI only)'!$B$6:$P$129,11,))</f>
        <v>58</v>
      </c>
      <c r="N177" s="269"/>
      <c r="O177" s="270">
        <f>IF(ISBLANK($E177),0,VLOOKUP($E177,'Table of Hazards (AI only)'!$B$6:$P$129,12,))</f>
        <v>0.30374759671736479</v>
      </c>
      <c r="P177" s="268">
        <f>IF(ISBLANK($G177),0,VLOOKUP($G177,'Table of Hazards (AI only)'!$B$6:$P$129,8,))</f>
        <v>0</v>
      </c>
      <c r="Q177" s="268"/>
      <c r="R177" s="268">
        <f>IF(ISBLANK($G177),0,VLOOKUP($G177,'Table of Hazards (AI only)'!$B$6:$P$129,9,))</f>
        <v>0</v>
      </c>
      <c r="S177" s="269">
        <f>IF(ISBLANK($G177),0,VLOOKUP($G177,'Table of Hazards (AI only)'!$B$6:$P$129,11,))</f>
        <v>0</v>
      </c>
      <c r="T177" s="269"/>
      <c r="U177" s="270">
        <f>IF(ISBLANK($G177),0,VLOOKUP($G177,'Table of Hazards (AI only)'!$B$6:$P$129,12,))</f>
        <v>0</v>
      </c>
      <c r="V177" s="283">
        <f t="shared" si="10"/>
        <v>2.3759999999999999</v>
      </c>
      <c r="W177" s="283"/>
      <c r="X177" s="284">
        <f t="shared" si="11"/>
        <v>0.89100000000000001</v>
      </c>
      <c r="Y177" s="274">
        <f t="shared" si="12"/>
        <v>8.6130000000000013</v>
      </c>
      <c r="Z177" s="406"/>
      <c r="AA177" s="439">
        <f t="shared" si="13"/>
        <v>4.5106518112528672E-2</v>
      </c>
      <c r="AB177" s="440"/>
      <c r="AC177" s="243" t="s">
        <v>961</v>
      </c>
    </row>
    <row r="178" spans="2:29" hidden="1" x14ac:dyDescent="0.3">
      <c r="B178" s="278" t="s">
        <v>897</v>
      </c>
      <c r="C178" s="278" t="s">
        <v>962</v>
      </c>
      <c r="D178" s="297" t="s">
        <v>468</v>
      </c>
      <c r="E178" s="279" t="s">
        <v>468</v>
      </c>
      <c r="F178" s="280">
        <v>0.45</v>
      </c>
      <c r="G178" s="279"/>
      <c r="H178" s="282"/>
      <c r="I178" s="281">
        <v>2.25</v>
      </c>
      <c r="J178" s="268">
        <f>IF(ISBLANK($E178),0,VLOOKUP($E178,'Table of Hazards (AI only)'!$B$6:$P$129,8,))</f>
        <v>8</v>
      </c>
      <c r="K178" s="268"/>
      <c r="L178" s="268">
        <f>IF(ISBLANK($E178),0,VLOOKUP($E178,'Table of Hazards (AI only)'!$B$6:$P$129,9,))</f>
        <v>2</v>
      </c>
      <c r="M178" s="269">
        <f>IF(ISBLANK($E178),0,VLOOKUP($E178,'Table of Hazards (AI only)'!$B$6:$P$129,11,))</f>
        <v>6.666666666666667</v>
      </c>
      <c r="N178" s="269"/>
      <c r="O178" s="270">
        <f>IF(ISBLANK($E178),0,VLOOKUP($E178,'Table of Hazards (AI only)'!$B$6:$P$129,12,))</f>
        <v>0.30374759671736479</v>
      </c>
      <c r="P178" s="268">
        <f>IF(ISBLANK($G178),0,VLOOKUP($G178,'Table of Hazards (AI only)'!$B$6:$P$129,8,))</f>
        <v>0</v>
      </c>
      <c r="Q178" s="268"/>
      <c r="R178" s="268">
        <f>IF(ISBLANK($G178),0,VLOOKUP($G178,'Table of Hazards (AI only)'!$B$6:$P$129,9,))</f>
        <v>0</v>
      </c>
      <c r="S178" s="269">
        <f>IF(ISBLANK($G178),0,VLOOKUP($G178,'Table of Hazards (AI only)'!$B$6:$P$129,11,))</f>
        <v>0</v>
      </c>
      <c r="T178" s="269"/>
      <c r="U178" s="270">
        <f>IF(ISBLANK($G178),0,VLOOKUP($G178,'Table of Hazards (AI only)'!$B$6:$P$129,12,))</f>
        <v>0</v>
      </c>
      <c r="V178" s="283">
        <f t="shared" si="10"/>
        <v>8.1</v>
      </c>
      <c r="W178" s="283"/>
      <c r="X178" s="284">
        <f t="shared" si="11"/>
        <v>2.0249999999999999</v>
      </c>
      <c r="Y178" s="274">
        <f t="shared" si="12"/>
        <v>6.75</v>
      </c>
      <c r="Z178" s="406"/>
      <c r="AA178" s="439">
        <f t="shared" si="13"/>
        <v>0.30754444167633188</v>
      </c>
      <c r="AB178" s="440"/>
      <c r="AC178" s="243" t="s">
        <v>963</v>
      </c>
    </row>
    <row r="179" spans="2:29" hidden="1" x14ac:dyDescent="0.3">
      <c r="B179" s="278" t="s">
        <v>964</v>
      </c>
      <c r="C179" s="278" t="s">
        <v>965</v>
      </c>
      <c r="D179" s="297" t="s">
        <v>242</v>
      </c>
      <c r="E179" s="279" t="s">
        <v>242</v>
      </c>
      <c r="F179" s="280">
        <v>0.5</v>
      </c>
      <c r="G179" s="279"/>
      <c r="H179" s="282"/>
      <c r="I179" s="281">
        <v>0.375</v>
      </c>
      <c r="J179" s="268">
        <f>IF(ISBLANK($E179),0,VLOOKUP($E179,'Table of Hazards (AI only)'!$B$6:$P$129,8,))</f>
        <v>32.5</v>
      </c>
      <c r="K179" s="268"/>
      <c r="L179" s="268">
        <f>IF(ISBLANK($E179),0,VLOOKUP($E179,'Table of Hazards (AI only)'!$B$6:$P$129,9,))</f>
        <v>11.5</v>
      </c>
      <c r="M179" s="269">
        <f>IF(ISBLANK($E179),0,VLOOKUP($E179,'Table of Hazards (AI only)'!$B$6:$P$129,11,))</f>
        <v>15.5</v>
      </c>
      <c r="N179" s="269"/>
      <c r="O179" s="270">
        <f>IF(ISBLANK($E179),0,VLOOKUP($E179,'Table of Hazards (AI only)'!$B$6:$P$129,12,))</f>
        <v>0.30374759671736479</v>
      </c>
      <c r="P179" s="268">
        <f>IF(ISBLANK($G179),0,VLOOKUP($G179,'Table of Hazards (AI only)'!$B$6:$P$129,8,))</f>
        <v>0</v>
      </c>
      <c r="Q179" s="268"/>
      <c r="R179" s="268">
        <f>IF(ISBLANK($G179),0,VLOOKUP($G179,'Table of Hazards (AI only)'!$B$6:$P$129,9,))</f>
        <v>0</v>
      </c>
      <c r="S179" s="269">
        <f>IF(ISBLANK($G179),0,VLOOKUP($G179,'Table of Hazards (AI only)'!$B$6:$P$129,11,))</f>
        <v>0</v>
      </c>
      <c r="T179" s="269"/>
      <c r="U179" s="270">
        <f>IF(ISBLANK($G179),0,VLOOKUP($G179,'Table of Hazards (AI only)'!$B$6:$P$129,12,))</f>
        <v>0</v>
      </c>
      <c r="V179" s="283">
        <f t="shared" si="10"/>
        <v>6.09375</v>
      </c>
      <c r="W179" s="283"/>
      <c r="X179" s="284">
        <f t="shared" si="11"/>
        <v>2.15625</v>
      </c>
      <c r="Y179" s="274">
        <f t="shared" si="12"/>
        <v>2.90625</v>
      </c>
      <c r="Z179" s="406"/>
      <c r="AA179" s="439">
        <f t="shared" si="13"/>
        <v>5.6952674384505894E-2</v>
      </c>
      <c r="AB179" s="440"/>
      <c r="AC179" s="243" t="s">
        <v>904</v>
      </c>
    </row>
    <row r="180" spans="2:29" hidden="1" x14ac:dyDescent="0.3">
      <c r="B180" s="278" t="s">
        <v>964</v>
      </c>
      <c r="C180" s="278" t="s">
        <v>965</v>
      </c>
      <c r="D180" s="297" t="s">
        <v>288</v>
      </c>
      <c r="E180" s="279" t="s">
        <v>288</v>
      </c>
      <c r="F180" s="280">
        <v>0.25</v>
      </c>
      <c r="G180" s="279"/>
      <c r="H180" s="280"/>
      <c r="I180" s="281">
        <v>2.65</v>
      </c>
      <c r="J180" s="268">
        <f>IF(ISBLANK($E180),0,VLOOKUP($E180,'Table of Hazards (AI only)'!$B$6:$P$129,8,))</f>
        <v>37</v>
      </c>
      <c r="K180" s="268"/>
      <c r="L180" s="268">
        <f>IF(ISBLANK($E180),0,VLOOKUP($E180,'Table of Hazards (AI only)'!$B$6:$P$129,9,))</f>
        <v>13</v>
      </c>
      <c r="M180" s="269">
        <f>IF(ISBLANK($E180),0,VLOOKUP($E180,'Table of Hazards (AI only)'!$B$6:$P$129,11,))</f>
        <v>53.333333333333336</v>
      </c>
      <c r="N180" s="269"/>
      <c r="O180" s="270">
        <f>IF(ISBLANK($E180),0,VLOOKUP($E180,'Table of Hazards (AI only)'!$B$6:$P$129,12,))</f>
        <v>0.30374759671736479</v>
      </c>
      <c r="P180" s="268">
        <f>IF(ISBLANK($G180),0,VLOOKUP($G180,'Table of Hazards (AI only)'!$B$6:$P$129,8,))</f>
        <v>0</v>
      </c>
      <c r="Q180" s="268"/>
      <c r="R180" s="268">
        <f>IF(ISBLANK($G180),0,VLOOKUP($G180,'Table of Hazards (AI only)'!$B$6:$P$129,9,))</f>
        <v>0</v>
      </c>
      <c r="S180" s="269">
        <f>IF(ISBLANK($G180),0,VLOOKUP($G180,'Table of Hazards (AI only)'!$B$6:$P$129,11,))</f>
        <v>0</v>
      </c>
      <c r="T180" s="269"/>
      <c r="U180" s="270">
        <f>IF(ISBLANK($G180),0,VLOOKUP($G180,'Table of Hazards (AI only)'!$B$6:$P$129,12,))</f>
        <v>0</v>
      </c>
      <c r="V180" s="283">
        <f t="shared" si="10"/>
        <v>24.512499999999999</v>
      </c>
      <c r="W180" s="283"/>
      <c r="X180" s="284">
        <f t="shared" si="11"/>
        <v>8.6124999999999989</v>
      </c>
      <c r="Y180" s="274">
        <f t="shared" si="12"/>
        <v>35.333333333333336</v>
      </c>
      <c r="Z180" s="406"/>
      <c r="AA180" s="439">
        <f t="shared" si="13"/>
        <v>0.20123278282525417</v>
      </c>
      <c r="AB180" s="440"/>
      <c r="AC180" s="243" t="s">
        <v>899</v>
      </c>
    </row>
    <row r="181" spans="2:29" hidden="1" x14ac:dyDescent="0.3">
      <c r="B181" s="278" t="s">
        <v>964</v>
      </c>
      <c r="C181" s="278" t="s">
        <v>966</v>
      </c>
      <c r="D181" s="297" t="s">
        <v>967</v>
      </c>
      <c r="E181" s="279" t="s">
        <v>250</v>
      </c>
      <c r="F181" s="280">
        <v>0.55000000000000004</v>
      </c>
      <c r="G181" s="279" t="s">
        <v>261</v>
      </c>
      <c r="H181" s="280">
        <v>0.05</v>
      </c>
      <c r="I181" s="281">
        <v>1.75</v>
      </c>
      <c r="J181" s="268">
        <f>IF(ISBLANK($E181),0,VLOOKUP($E181,'Table of Hazards (AI only)'!$B$6:$P$129,8,))</f>
        <v>18.5</v>
      </c>
      <c r="K181" s="268"/>
      <c r="L181" s="268">
        <f>IF(ISBLANK($E181),0,VLOOKUP($E181,'Table of Hazards (AI only)'!$B$6:$P$129,9,))</f>
        <v>3.5</v>
      </c>
      <c r="M181" s="269">
        <f>IF(ISBLANK($E181),0,VLOOKUP($E181,'Table of Hazards (AI only)'!$B$6:$P$129,11,))</f>
        <v>12.833333333333334</v>
      </c>
      <c r="N181" s="269"/>
      <c r="O181" s="270">
        <f>IF(ISBLANK($E181),0,VLOOKUP($E181,'Table of Hazards (AI only)'!$B$6:$P$129,12,))</f>
        <v>0.30374759671736479</v>
      </c>
      <c r="P181" s="268">
        <f>IF(ISBLANK($G181),0,VLOOKUP($G181,'Table of Hazards (AI only)'!$B$6:$P$129,8,))</f>
        <v>21</v>
      </c>
      <c r="Q181" s="268"/>
      <c r="R181" s="268">
        <f>IF(ISBLANK($G181),0,VLOOKUP($G181,'Table of Hazards (AI only)'!$B$6:$P$129,9,))</f>
        <v>6</v>
      </c>
      <c r="S181" s="269">
        <f>IF(ISBLANK($G181),0,VLOOKUP($G181,'Table of Hazards (AI only)'!$B$6:$P$129,11,))</f>
        <v>13.333333333333334</v>
      </c>
      <c r="T181" s="269"/>
      <c r="U181" s="270">
        <f>IF(ISBLANK($G181),0,VLOOKUP($G181,'Table of Hazards (AI only)'!$B$6:$P$129,12,))</f>
        <v>0.30374759671736479</v>
      </c>
      <c r="V181" s="283">
        <f t="shared" si="10"/>
        <v>19.643750000000004</v>
      </c>
      <c r="W181" s="283"/>
      <c r="X181" s="284">
        <f t="shared" si="11"/>
        <v>3.8937500000000007</v>
      </c>
      <c r="Y181" s="274">
        <f t="shared" si="12"/>
        <v>13.518750000000002</v>
      </c>
      <c r="Z181" s="406"/>
      <c r="AA181" s="439">
        <f t="shared" si="13"/>
        <v>0.31893497655323305</v>
      </c>
      <c r="AB181" s="440"/>
      <c r="AC181" s="243" t="s">
        <v>860</v>
      </c>
    </row>
    <row r="182" spans="2:29" hidden="1" x14ac:dyDescent="0.3">
      <c r="B182" s="278" t="s">
        <v>964</v>
      </c>
      <c r="C182" s="278" t="s">
        <v>966</v>
      </c>
      <c r="D182" s="297" t="s">
        <v>918</v>
      </c>
      <c r="E182" s="279" t="s">
        <v>261</v>
      </c>
      <c r="F182" s="280">
        <v>0.04</v>
      </c>
      <c r="G182" s="279" t="s">
        <v>249</v>
      </c>
      <c r="H182" s="282">
        <v>7.1999999999999995E-2</v>
      </c>
      <c r="I182" s="281">
        <v>2.25</v>
      </c>
      <c r="J182" s="268">
        <f>IF(ISBLANK($E182),0,VLOOKUP($E182,'Table of Hazards (AI only)'!$B$6:$P$129,8,))</f>
        <v>21</v>
      </c>
      <c r="K182" s="268"/>
      <c r="L182" s="268">
        <f>IF(ISBLANK($E182),0,VLOOKUP($E182,'Table of Hazards (AI only)'!$B$6:$P$129,9,))</f>
        <v>6</v>
      </c>
      <c r="M182" s="269">
        <f>IF(ISBLANK($E182),0,VLOOKUP($E182,'Table of Hazards (AI only)'!$B$6:$P$129,11,))</f>
        <v>13.333333333333334</v>
      </c>
      <c r="N182" s="269"/>
      <c r="O182" s="270">
        <f>IF(ISBLANK($E182),0,VLOOKUP($E182,'Table of Hazards (AI only)'!$B$6:$P$129,12,))</f>
        <v>0.30374759671736479</v>
      </c>
      <c r="P182" s="268">
        <f>IF(ISBLANK($G182),0,VLOOKUP($G182,'Table of Hazards (AI only)'!$B$6:$P$129,8,))</f>
        <v>27</v>
      </c>
      <c r="Q182" s="268"/>
      <c r="R182" s="268">
        <f>IF(ISBLANK($G182),0,VLOOKUP($G182,'Table of Hazards (AI only)'!$B$6:$P$129,9,))</f>
        <v>15</v>
      </c>
      <c r="S182" s="269">
        <f>IF(ISBLANK($G182),0,VLOOKUP($G182,'Table of Hazards (AI only)'!$B$6:$P$129,11,))</f>
        <v>16.666666666666668</v>
      </c>
      <c r="T182" s="269"/>
      <c r="U182" s="270">
        <f>IF(ISBLANK($G182),0,VLOOKUP($G182,'Table of Hazards (AI only)'!$B$6:$P$129,12,))</f>
        <v>0.30374759671736479</v>
      </c>
      <c r="V182" s="283">
        <f t="shared" si="10"/>
        <v>6.2639999999999993</v>
      </c>
      <c r="W182" s="283"/>
      <c r="X182" s="284">
        <f t="shared" si="11"/>
        <v>2.9699999999999998</v>
      </c>
      <c r="Y182" s="274">
        <f t="shared" si="12"/>
        <v>3.9000000000000004</v>
      </c>
      <c r="Z182" s="406"/>
      <c r="AA182" s="439">
        <f t="shared" si="13"/>
        <v>7.6544394372775937E-2</v>
      </c>
      <c r="AB182" s="440"/>
      <c r="AC182" s="243" t="s">
        <v>919</v>
      </c>
    </row>
    <row r="183" spans="2:29" hidden="1" x14ac:dyDescent="0.3">
      <c r="B183" s="278" t="s">
        <v>964</v>
      </c>
      <c r="C183" s="278" t="s">
        <v>966</v>
      </c>
      <c r="D183" s="297" t="s">
        <v>252</v>
      </c>
      <c r="E183" s="279" t="s">
        <v>252</v>
      </c>
      <c r="F183" s="280">
        <v>0.25</v>
      </c>
      <c r="G183" s="279"/>
      <c r="H183" s="282"/>
      <c r="I183" s="281">
        <v>0.75</v>
      </c>
      <c r="J183" s="268">
        <f>IF(ISBLANK($E183),0,VLOOKUP($E183,'Table of Hazards (AI only)'!$B$6:$P$129,8,))</f>
        <v>40.5</v>
      </c>
      <c r="K183" s="268"/>
      <c r="L183" s="268">
        <f>IF(ISBLANK($E183),0,VLOOKUP($E183,'Table of Hazards (AI only)'!$B$6:$P$129,9,))</f>
        <v>25.5</v>
      </c>
      <c r="M183" s="269">
        <f>IF(ISBLANK($E183),0,VLOOKUP($E183,'Table of Hazards (AI only)'!$B$6:$P$129,11,))</f>
        <v>22.166666666666668</v>
      </c>
      <c r="N183" s="269"/>
      <c r="O183" s="270">
        <f>IF(ISBLANK($E183),0,VLOOKUP($E183,'Table of Hazards (AI only)'!$B$6:$P$129,12,))</f>
        <v>0.30374759671736479</v>
      </c>
      <c r="P183" s="268">
        <f>IF(ISBLANK($G183),0,VLOOKUP($G183,'Table of Hazards (AI only)'!$B$6:$P$129,8,))</f>
        <v>0</v>
      </c>
      <c r="Q183" s="268"/>
      <c r="R183" s="268">
        <f>IF(ISBLANK($G183),0,VLOOKUP($G183,'Table of Hazards (AI only)'!$B$6:$P$129,9,))</f>
        <v>0</v>
      </c>
      <c r="S183" s="269">
        <f>IF(ISBLANK($G183),0,VLOOKUP($G183,'Table of Hazards (AI only)'!$B$6:$P$129,11,))</f>
        <v>0</v>
      </c>
      <c r="T183" s="269"/>
      <c r="U183" s="270">
        <f>IF(ISBLANK($G183),0,VLOOKUP($G183,'Table of Hazards (AI only)'!$B$6:$P$129,12,))</f>
        <v>0</v>
      </c>
      <c r="V183" s="283">
        <f t="shared" si="10"/>
        <v>7.59375</v>
      </c>
      <c r="W183" s="283"/>
      <c r="X183" s="284">
        <f t="shared" si="11"/>
        <v>4.78125</v>
      </c>
      <c r="Y183" s="274">
        <f t="shared" si="12"/>
        <v>4.15625</v>
      </c>
      <c r="Z183" s="406"/>
      <c r="AA183" s="439">
        <f t="shared" si="13"/>
        <v>5.6952674384505894E-2</v>
      </c>
      <c r="AB183" s="440"/>
      <c r="AC183" s="243" t="s">
        <v>905</v>
      </c>
    </row>
    <row r="184" spans="2:29" hidden="1" x14ac:dyDescent="0.3">
      <c r="B184" s="278" t="s">
        <v>964</v>
      </c>
      <c r="C184" s="278" t="s">
        <v>966</v>
      </c>
      <c r="D184" s="297" t="s">
        <v>288</v>
      </c>
      <c r="E184" s="279" t="s">
        <v>288</v>
      </c>
      <c r="F184" s="280">
        <v>0.25</v>
      </c>
      <c r="G184" s="279"/>
      <c r="H184" s="282"/>
      <c r="I184" s="281">
        <v>2.65</v>
      </c>
      <c r="J184" s="268">
        <f>IF(ISBLANK($E184),0,VLOOKUP($E184,'Table of Hazards (AI only)'!$B$6:$P$129,8,))</f>
        <v>37</v>
      </c>
      <c r="K184" s="268"/>
      <c r="L184" s="268">
        <f>IF(ISBLANK($E184),0,VLOOKUP($E184,'Table of Hazards (AI only)'!$B$6:$P$129,9,))</f>
        <v>13</v>
      </c>
      <c r="M184" s="269">
        <f>IF(ISBLANK($E184),0,VLOOKUP($E184,'Table of Hazards (AI only)'!$B$6:$P$129,11,))</f>
        <v>53.333333333333336</v>
      </c>
      <c r="N184" s="269"/>
      <c r="O184" s="270">
        <f>IF(ISBLANK($E184),0,VLOOKUP($E184,'Table of Hazards (AI only)'!$B$6:$P$129,12,))</f>
        <v>0.30374759671736479</v>
      </c>
      <c r="P184" s="268">
        <f>IF(ISBLANK($G184),0,VLOOKUP($G184,'Table of Hazards (AI only)'!$B$6:$P$129,8,))</f>
        <v>0</v>
      </c>
      <c r="Q184" s="268"/>
      <c r="R184" s="268">
        <f>IF(ISBLANK($G184),0,VLOOKUP($G184,'Table of Hazards (AI only)'!$B$6:$P$129,9,))</f>
        <v>0</v>
      </c>
      <c r="S184" s="269">
        <f>IF(ISBLANK($G184),0,VLOOKUP($G184,'Table of Hazards (AI only)'!$B$6:$P$129,11,))</f>
        <v>0</v>
      </c>
      <c r="T184" s="269"/>
      <c r="U184" s="270">
        <f>IF(ISBLANK($G184),0,VLOOKUP($G184,'Table of Hazards (AI only)'!$B$6:$P$129,12,))</f>
        <v>0</v>
      </c>
      <c r="V184" s="283">
        <f t="shared" si="10"/>
        <v>24.512499999999999</v>
      </c>
      <c r="W184" s="283"/>
      <c r="X184" s="284">
        <f t="shared" si="11"/>
        <v>8.6124999999999989</v>
      </c>
      <c r="Y184" s="274">
        <f t="shared" si="12"/>
        <v>35.333333333333336</v>
      </c>
      <c r="Z184" s="406"/>
      <c r="AA184" s="439">
        <f t="shared" si="13"/>
        <v>0.20123278282525417</v>
      </c>
      <c r="AB184" s="440"/>
      <c r="AC184" s="243" t="s">
        <v>899</v>
      </c>
    </row>
    <row r="185" spans="2:29" hidden="1" x14ac:dyDescent="0.3">
      <c r="B185" s="278" t="s">
        <v>964</v>
      </c>
      <c r="C185" s="278" t="s">
        <v>966</v>
      </c>
      <c r="D185" s="297" t="s">
        <v>254</v>
      </c>
      <c r="E185" s="279" t="s">
        <v>254</v>
      </c>
      <c r="F185" s="280">
        <v>0.25</v>
      </c>
      <c r="G185" s="279"/>
      <c r="H185" s="282"/>
      <c r="I185" s="281">
        <v>0.45</v>
      </c>
      <c r="J185" s="268">
        <f>IF(ISBLANK($E185),0,VLOOKUP($E185,'Table of Hazards (AI only)'!$B$6:$P$129,8,))</f>
        <v>37</v>
      </c>
      <c r="K185" s="268"/>
      <c r="L185" s="268">
        <f>IF(ISBLANK($E185),0,VLOOKUP($E185,'Table of Hazards (AI only)'!$B$6:$P$129,9,))</f>
        <v>19</v>
      </c>
      <c r="M185" s="269">
        <f>IF(ISBLANK($E185),0,VLOOKUP($E185,'Table of Hazards (AI only)'!$B$6:$P$129,11,))</f>
        <v>18</v>
      </c>
      <c r="N185" s="269"/>
      <c r="O185" s="270">
        <f>IF(ISBLANK($E185),0,VLOOKUP($E185,'Table of Hazards (AI only)'!$B$6:$P$129,12,))</f>
        <v>0.30374759671736479</v>
      </c>
      <c r="P185" s="268">
        <f>IF(ISBLANK($G185),0,VLOOKUP($G185,'Table of Hazards (AI only)'!$B$6:$P$129,8,))</f>
        <v>0</v>
      </c>
      <c r="Q185" s="268"/>
      <c r="R185" s="268">
        <f>IF(ISBLANK($G185),0,VLOOKUP($G185,'Table of Hazards (AI only)'!$B$6:$P$129,9,))</f>
        <v>0</v>
      </c>
      <c r="S185" s="269">
        <f>IF(ISBLANK($G185),0,VLOOKUP($G185,'Table of Hazards (AI only)'!$B$6:$P$129,11,))</f>
        <v>0</v>
      </c>
      <c r="T185" s="269"/>
      <c r="U185" s="270">
        <f>IF(ISBLANK($G185),0,VLOOKUP($G185,'Table of Hazards (AI only)'!$B$6:$P$129,12,))</f>
        <v>0</v>
      </c>
      <c r="V185" s="283">
        <f t="shared" si="10"/>
        <v>4.1625000000000005</v>
      </c>
      <c r="W185" s="283"/>
      <c r="X185" s="284">
        <f t="shared" si="11"/>
        <v>2.1375000000000002</v>
      </c>
      <c r="Y185" s="274">
        <f t="shared" si="12"/>
        <v>2.0249999999999999</v>
      </c>
      <c r="Z185" s="406"/>
      <c r="AA185" s="439">
        <f t="shared" si="13"/>
        <v>3.4171604630703539E-2</v>
      </c>
      <c r="AB185" s="440"/>
      <c r="AC185" s="243" t="s">
        <v>968</v>
      </c>
    </row>
    <row r="186" spans="2:29" hidden="1" x14ac:dyDescent="0.3">
      <c r="B186" s="278" t="s">
        <v>964</v>
      </c>
      <c r="C186" s="278" t="s">
        <v>966</v>
      </c>
      <c r="D186" s="297" t="s">
        <v>319</v>
      </c>
      <c r="E186" s="279" t="s">
        <v>319</v>
      </c>
      <c r="F186" s="280">
        <v>0.7</v>
      </c>
      <c r="G186" s="279"/>
      <c r="H186" s="280"/>
      <c r="I186" s="281">
        <v>2.5</v>
      </c>
      <c r="J186" s="268">
        <f>IF(ISBLANK($E186),0,VLOOKUP($E186,'Table of Hazards (AI only)'!$B$6:$P$129,8,))</f>
        <v>28</v>
      </c>
      <c r="K186" s="268"/>
      <c r="L186" s="268">
        <f>IF(ISBLANK($E186),0,VLOOKUP($E186,'Table of Hazards (AI only)'!$B$6:$P$129,9,))</f>
        <v>10</v>
      </c>
      <c r="M186" s="269">
        <f>IF(ISBLANK($E186),0,VLOOKUP($E186,'Table of Hazards (AI only)'!$B$6:$P$129,11,))</f>
        <v>24.666666666666668</v>
      </c>
      <c r="N186" s="269"/>
      <c r="O186" s="270">
        <f>IF(ISBLANK($E186),0,VLOOKUP($E186,'Table of Hazards (AI only)'!$B$6:$P$129,12,))</f>
        <v>0.30374759671736479</v>
      </c>
      <c r="P186" s="268">
        <f>IF(ISBLANK($G186),0,VLOOKUP($G186,'Table of Hazards (AI only)'!$B$6:$P$129,8,))</f>
        <v>0</v>
      </c>
      <c r="Q186" s="268"/>
      <c r="R186" s="268">
        <f>IF(ISBLANK($G186),0,VLOOKUP($G186,'Table of Hazards (AI only)'!$B$6:$P$129,9,))</f>
        <v>0</v>
      </c>
      <c r="S186" s="269">
        <f>IF(ISBLANK($G186),0,VLOOKUP($G186,'Table of Hazards (AI only)'!$B$6:$P$129,11,))</f>
        <v>0</v>
      </c>
      <c r="T186" s="269"/>
      <c r="U186" s="270">
        <f>IF(ISBLANK($G186),0,VLOOKUP($G186,'Table of Hazards (AI only)'!$B$6:$P$129,12,))</f>
        <v>0</v>
      </c>
      <c r="V186" s="283">
        <f t="shared" si="10"/>
        <v>48.999999999999993</v>
      </c>
      <c r="W186" s="283"/>
      <c r="X186" s="284">
        <f t="shared" si="11"/>
        <v>17.5</v>
      </c>
      <c r="Y186" s="274">
        <f t="shared" si="12"/>
        <v>43.166666666666664</v>
      </c>
      <c r="Z186" s="406"/>
      <c r="AA186" s="439">
        <f t="shared" si="13"/>
        <v>0.53155829425538836</v>
      </c>
      <c r="AB186" s="440"/>
      <c r="AC186" s="243" t="s">
        <v>834</v>
      </c>
    </row>
    <row r="187" spans="2:29" hidden="1" x14ac:dyDescent="0.3">
      <c r="B187" s="278" t="s">
        <v>964</v>
      </c>
      <c r="C187" s="278" t="s">
        <v>969</v>
      </c>
      <c r="D187" s="297" t="s">
        <v>844</v>
      </c>
      <c r="E187" s="279" t="s">
        <v>263</v>
      </c>
      <c r="F187" s="280">
        <v>0.375</v>
      </c>
      <c r="G187" s="279" t="s">
        <v>264</v>
      </c>
      <c r="H187" s="280">
        <v>0.25</v>
      </c>
      <c r="I187" s="281">
        <v>0.8</v>
      </c>
      <c r="J187" s="268">
        <f>IF(ISBLANK($E187),0,VLOOKUP($E187,'Table of Hazards (AI only)'!$B$6:$P$129,8,))</f>
        <v>25</v>
      </c>
      <c r="K187" s="268"/>
      <c r="L187" s="268">
        <f>IF(ISBLANK($E187),0,VLOOKUP($E187,'Table of Hazards (AI only)'!$B$6:$P$129,9,))</f>
        <v>13</v>
      </c>
      <c r="M187" s="269">
        <f>IF(ISBLANK($E187),0,VLOOKUP($E187,'Table of Hazards (AI only)'!$B$6:$P$129,11,))</f>
        <v>18</v>
      </c>
      <c r="N187" s="269"/>
      <c r="O187" s="270">
        <f>IF(ISBLANK($E187),0,VLOOKUP($E187,'Table of Hazards (AI only)'!$B$6:$P$129,12,))</f>
        <v>0.30374759671736479</v>
      </c>
      <c r="P187" s="268">
        <f>IF(ISBLANK($G187),0,VLOOKUP($G187,'Table of Hazards (AI only)'!$B$6:$P$129,8,))</f>
        <v>22</v>
      </c>
      <c r="Q187" s="268"/>
      <c r="R187" s="268">
        <f>IF(ISBLANK($G187),0,VLOOKUP($G187,'Table of Hazards (AI only)'!$B$6:$P$129,9,))</f>
        <v>4</v>
      </c>
      <c r="S187" s="269">
        <f>IF(ISBLANK($G187),0,VLOOKUP($G187,'Table of Hazards (AI only)'!$B$6:$P$129,11,))</f>
        <v>12</v>
      </c>
      <c r="T187" s="269"/>
      <c r="U187" s="270">
        <f>IF(ISBLANK($G187),0,VLOOKUP($G187,'Table of Hazards (AI only)'!$B$6:$P$129,12,))</f>
        <v>0.30374759671736479</v>
      </c>
      <c r="V187" s="283">
        <f t="shared" si="10"/>
        <v>11.9</v>
      </c>
      <c r="W187" s="283"/>
      <c r="X187" s="284">
        <f t="shared" si="11"/>
        <v>4.7</v>
      </c>
      <c r="Y187" s="274">
        <f t="shared" si="12"/>
        <v>7.8000000000000007</v>
      </c>
      <c r="Z187" s="406"/>
      <c r="AA187" s="439">
        <f t="shared" si="13"/>
        <v>0.15187379835868239</v>
      </c>
      <c r="AB187" s="440"/>
      <c r="AC187" s="243" t="s">
        <v>845</v>
      </c>
    </row>
    <row r="188" spans="2:29" hidden="1" x14ac:dyDescent="0.3">
      <c r="B188" s="278" t="s">
        <v>964</v>
      </c>
      <c r="C188" s="278" t="s">
        <v>969</v>
      </c>
      <c r="D188" s="297" t="s">
        <v>970</v>
      </c>
      <c r="E188" s="279" t="s">
        <v>261</v>
      </c>
      <c r="F188" s="280">
        <v>6.7000000000000004E-2</v>
      </c>
      <c r="G188" s="279" t="s">
        <v>262</v>
      </c>
      <c r="H188" s="282">
        <v>0.26700000000000002</v>
      </c>
      <c r="I188" s="281">
        <v>1.25</v>
      </c>
      <c r="J188" s="268">
        <f>IF(ISBLANK($E188),0,VLOOKUP($E188,'Table of Hazards (AI only)'!$B$6:$P$129,8,))</f>
        <v>21</v>
      </c>
      <c r="K188" s="268"/>
      <c r="L188" s="268">
        <f>IF(ISBLANK($E188),0,VLOOKUP($E188,'Table of Hazards (AI only)'!$B$6:$P$129,9,))</f>
        <v>6</v>
      </c>
      <c r="M188" s="269">
        <f>IF(ISBLANK($E188),0,VLOOKUP($E188,'Table of Hazards (AI only)'!$B$6:$P$129,11,))</f>
        <v>13.333333333333334</v>
      </c>
      <c r="N188" s="269"/>
      <c r="O188" s="270">
        <f>IF(ISBLANK($E188),0,VLOOKUP($E188,'Table of Hazards (AI only)'!$B$6:$P$129,12,))</f>
        <v>0.30374759671736479</v>
      </c>
      <c r="P188" s="268">
        <f>IF(ISBLANK($G188),0,VLOOKUP($G188,'Table of Hazards (AI only)'!$B$6:$P$129,8,))</f>
        <v>48</v>
      </c>
      <c r="Q188" s="268"/>
      <c r="R188" s="268">
        <f>IF(ISBLANK($G188),0,VLOOKUP($G188,'Table of Hazards (AI only)'!$B$6:$P$129,9,))</f>
        <v>30</v>
      </c>
      <c r="S188" s="269">
        <f>IF(ISBLANK($G188),0,VLOOKUP($G188,'Table of Hazards (AI only)'!$B$6:$P$129,11,))</f>
        <v>22.666666666666668</v>
      </c>
      <c r="T188" s="269"/>
      <c r="U188" s="270">
        <f>IF(ISBLANK($G188),0,VLOOKUP($G188,'Table of Hazards (AI only)'!$B$6:$P$129,12,))</f>
        <v>0.30374759671736479</v>
      </c>
      <c r="V188" s="283">
        <f t="shared" si="10"/>
        <v>17.778750000000002</v>
      </c>
      <c r="W188" s="283"/>
      <c r="X188" s="284">
        <f t="shared" si="11"/>
        <v>10.514999999999999</v>
      </c>
      <c r="Y188" s="274">
        <f t="shared" si="12"/>
        <v>8.6816666666666684</v>
      </c>
      <c r="Z188" s="406"/>
      <c r="AA188" s="439">
        <f t="shared" si="13"/>
        <v>0.1268146216294998</v>
      </c>
      <c r="AB188" s="440"/>
      <c r="AC188" s="243" t="s">
        <v>928</v>
      </c>
    </row>
    <row r="189" spans="2:29" hidden="1" x14ac:dyDescent="0.3">
      <c r="B189" s="278" t="s">
        <v>964</v>
      </c>
      <c r="C189" s="278" t="s">
        <v>969</v>
      </c>
      <c r="D189" s="297" t="s">
        <v>303</v>
      </c>
      <c r="E189" s="279" t="s">
        <v>303</v>
      </c>
      <c r="F189" s="280">
        <v>0.5</v>
      </c>
      <c r="G189" s="279"/>
      <c r="H189" s="282"/>
      <c r="I189" s="281">
        <v>1.25</v>
      </c>
      <c r="J189" s="268">
        <f>IF(ISBLANK($E189),0,VLOOKUP($E189,'Table of Hazards (AI only)'!$B$6:$P$129,8,))</f>
        <v>18.5</v>
      </c>
      <c r="K189" s="268"/>
      <c r="L189" s="268">
        <f>IF(ISBLANK($E189),0,VLOOKUP($E189,'Table of Hazards (AI only)'!$B$6:$P$129,9,))</f>
        <v>3.5</v>
      </c>
      <c r="M189" s="269">
        <f>IF(ISBLANK($E189),0,VLOOKUP($E189,'Table of Hazards (AI only)'!$B$6:$P$129,11,))</f>
        <v>12.833333333333334</v>
      </c>
      <c r="N189" s="269"/>
      <c r="O189" s="270">
        <f>IF(ISBLANK($E189),0,VLOOKUP($E189,'Table of Hazards (AI only)'!$B$6:$P$129,12,))</f>
        <v>0.30374759671736479</v>
      </c>
      <c r="P189" s="268">
        <f>IF(ISBLANK($G189),0,VLOOKUP($G189,'Table of Hazards (AI only)'!$B$6:$P$129,8,))</f>
        <v>0</v>
      </c>
      <c r="Q189" s="268"/>
      <c r="R189" s="268">
        <f>IF(ISBLANK($G189),0,VLOOKUP($G189,'Table of Hazards (AI only)'!$B$6:$P$129,9,))</f>
        <v>0</v>
      </c>
      <c r="S189" s="269">
        <f>IF(ISBLANK($G189),0,VLOOKUP($G189,'Table of Hazards (AI only)'!$B$6:$P$129,11,))</f>
        <v>0</v>
      </c>
      <c r="T189" s="269"/>
      <c r="U189" s="270">
        <f>IF(ISBLANK($G189),0,VLOOKUP($G189,'Table of Hazards (AI only)'!$B$6:$P$129,12,))</f>
        <v>0</v>
      </c>
      <c r="V189" s="283">
        <f t="shared" si="10"/>
        <v>11.5625</v>
      </c>
      <c r="W189" s="283"/>
      <c r="X189" s="284">
        <f t="shared" si="11"/>
        <v>2.1875</v>
      </c>
      <c r="Y189" s="274">
        <f t="shared" si="12"/>
        <v>8.0208333333333339</v>
      </c>
      <c r="Z189" s="406"/>
      <c r="AA189" s="439">
        <f t="shared" si="13"/>
        <v>0.189842247948353</v>
      </c>
      <c r="AB189" s="440"/>
      <c r="AC189" s="243" t="s">
        <v>846</v>
      </c>
    </row>
    <row r="190" spans="2:29" hidden="1" x14ac:dyDescent="0.3">
      <c r="B190" s="278" t="s">
        <v>964</v>
      </c>
      <c r="C190" s="278" t="s">
        <v>969</v>
      </c>
      <c r="D190" s="297" t="s">
        <v>270</v>
      </c>
      <c r="E190" s="279" t="s">
        <v>270</v>
      </c>
      <c r="F190" s="280">
        <v>0.5</v>
      </c>
      <c r="G190" s="279"/>
      <c r="H190" s="282"/>
      <c r="I190" s="281">
        <v>1</v>
      </c>
      <c r="J190" s="268">
        <f>IF(ISBLANK($E190),0,VLOOKUP($E190,'Table of Hazards (AI only)'!$B$6:$P$129,8,))</f>
        <v>19</v>
      </c>
      <c r="K190" s="268"/>
      <c r="L190" s="268">
        <f>IF(ISBLANK($E190),0,VLOOKUP($E190,'Table of Hazards (AI only)'!$B$6:$P$129,9,))</f>
        <v>7</v>
      </c>
      <c r="M190" s="269">
        <f>IF(ISBLANK($E190),0,VLOOKUP($E190,'Table of Hazards (AI only)'!$B$6:$P$129,11,))</f>
        <v>13</v>
      </c>
      <c r="N190" s="269"/>
      <c r="O190" s="270">
        <f>IF(ISBLANK($E190),0,VLOOKUP($E190,'Table of Hazards (AI only)'!$B$6:$P$129,12,))</f>
        <v>0.30374759671736479</v>
      </c>
      <c r="P190" s="268">
        <f>IF(ISBLANK($G190),0,VLOOKUP($G190,'Table of Hazards (AI only)'!$B$6:$P$129,8,))</f>
        <v>0</v>
      </c>
      <c r="Q190" s="268"/>
      <c r="R190" s="268">
        <f>IF(ISBLANK($G190),0,VLOOKUP($G190,'Table of Hazards (AI only)'!$B$6:$P$129,9,))</f>
        <v>0</v>
      </c>
      <c r="S190" s="269">
        <f>IF(ISBLANK($G190),0,VLOOKUP($G190,'Table of Hazards (AI only)'!$B$6:$P$129,11,))</f>
        <v>0</v>
      </c>
      <c r="T190" s="269"/>
      <c r="U190" s="270">
        <f>IF(ISBLANK($G190),0,VLOOKUP($G190,'Table of Hazards (AI only)'!$B$6:$P$129,12,))</f>
        <v>0</v>
      </c>
      <c r="V190" s="283">
        <f t="shared" si="10"/>
        <v>9.5</v>
      </c>
      <c r="W190" s="283"/>
      <c r="X190" s="284">
        <f t="shared" si="11"/>
        <v>3.5</v>
      </c>
      <c r="Y190" s="274">
        <f t="shared" si="12"/>
        <v>6.5</v>
      </c>
      <c r="Z190" s="406"/>
      <c r="AA190" s="439">
        <f t="shared" si="13"/>
        <v>0.15187379835868239</v>
      </c>
      <c r="AB190" s="440"/>
      <c r="AC190" s="243" t="s">
        <v>847</v>
      </c>
    </row>
    <row r="191" spans="2:29" hidden="1" x14ac:dyDescent="0.3">
      <c r="B191" s="278" t="s">
        <v>964</v>
      </c>
      <c r="C191" s="278" t="s">
        <v>969</v>
      </c>
      <c r="D191" s="297" t="s">
        <v>267</v>
      </c>
      <c r="E191" s="279" t="s">
        <v>267</v>
      </c>
      <c r="F191" s="280">
        <v>0.2</v>
      </c>
      <c r="G191" s="279"/>
      <c r="H191" s="282"/>
      <c r="I191" s="281">
        <v>0.2</v>
      </c>
      <c r="J191" s="268">
        <f>IF(ISBLANK($E191),0,VLOOKUP($E191,'Table of Hazards (AI only)'!$B$6:$P$129,8,))</f>
        <v>31</v>
      </c>
      <c r="K191" s="268"/>
      <c r="L191" s="268">
        <f>IF(ISBLANK($E191),0,VLOOKUP($E191,'Table of Hazards (AI only)'!$B$6:$P$129,9,))</f>
        <v>7</v>
      </c>
      <c r="M191" s="269">
        <f>IF(ISBLANK($E191),0,VLOOKUP($E191,'Table of Hazards (AI only)'!$B$6:$P$129,11,))</f>
        <v>15</v>
      </c>
      <c r="N191" s="269"/>
      <c r="O191" s="270">
        <f>IF(ISBLANK($E191),0,VLOOKUP($E191,'Table of Hazards (AI only)'!$B$6:$P$129,12,))</f>
        <v>0.30374759671736479</v>
      </c>
      <c r="P191" s="268">
        <f>IF(ISBLANK($G191),0,VLOOKUP($G191,'Table of Hazards (AI only)'!$B$6:$P$129,8,))</f>
        <v>0</v>
      </c>
      <c r="Q191" s="268"/>
      <c r="R191" s="268">
        <f>IF(ISBLANK($G191),0,VLOOKUP($G191,'Table of Hazards (AI only)'!$B$6:$P$129,9,))</f>
        <v>0</v>
      </c>
      <c r="S191" s="269">
        <f>IF(ISBLANK($G191),0,VLOOKUP($G191,'Table of Hazards (AI only)'!$B$6:$P$129,11,))</f>
        <v>0</v>
      </c>
      <c r="T191" s="269"/>
      <c r="U191" s="270">
        <f>IF(ISBLANK($G191),0,VLOOKUP($G191,'Table of Hazards (AI only)'!$B$6:$P$129,12,))</f>
        <v>0</v>
      </c>
      <c r="V191" s="283">
        <f t="shared" si="10"/>
        <v>1.2400000000000002</v>
      </c>
      <c r="W191" s="283"/>
      <c r="X191" s="284">
        <f t="shared" si="11"/>
        <v>0.28000000000000003</v>
      </c>
      <c r="Y191" s="274">
        <f t="shared" si="12"/>
        <v>0.60000000000000009</v>
      </c>
      <c r="Z191" s="406"/>
      <c r="AA191" s="439">
        <f t="shared" si="13"/>
        <v>1.2149903868694592E-2</v>
      </c>
      <c r="AB191" s="440"/>
      <c r="AC191" s="243" t="s">
        <v>971</v>
      </c>
    </row>
    <row r="192" spans="2:29" hidden="1" x14ac:dyDescent="0.3">
      <c r="B192" s="278" t="s">
        <v>964</v>
      </c>
      <c r="C192" s="278" t="s">
        <v>969</v>
      </c>
      <c r="D192" s="297" t="s">
        <v>268</v>
      </c>
      <c r="E192" s="279" t="s">
        <v>268</v>
      </c>
      <c r="F192" s="280">
        <v>0.4</v>
      </c>
      <c r="G192" s="279"/>
      <c r="H192" s="280"/>
      <c r="I192" s="281">
        <v>2</v>
      </c>
      <c r="J192" s="268">
        <f>IF(ISBLANK($E192),0,VLOOKUP($E192,'Table of Hazards (AI only)'!$B$6:$P$129,8,))</f>
        <v>19</v>
      </c>
      <c r="K192" s="268"/>
      <c r="L192" s="268">
        <f>IF(ISBLANK($E192),0,VLOOKUP($E192,'Table of Hazards (AI only)'!$B$6:$P$129,9,))</f>
        <v>7</v>
      </c>
      <c r="M192" s="269">
        <f>IF(ISBLANK($E192),0,VLOOKUP($E192,'Table of Hazards (AI only)'!$B$6:$P$129,11,))</f>
        <v>14</v>
      </c>
      <c r="N192" s="269"/>
      <c r="O192" s="270">
        <f>IF(ISBLANK($E192),0,VLOOKUP($E192,'Table of Hazards (AI only)'!$B$6:$P$129,12,))</f>
        <v>0.30374759671736479</v>
      </c>
      <c r="P192" s="268">
        <f>IF(ISBLANK($G192),0,VLOOKUP($G192,'Table of Hazards (AI only)'!$B$6:$P$129,8,))</f>
        <v>0</v>
      </c>
      <c r="Q192" s="268"/>
      <c r="R192" s="268">
        <f>IF(ISBLANK($G192),0,VLOOKUP($G192,'Table of Hazards (AI only)'!$B$6:$P$129,9,))</f>
        <v>0</v>
      </c>
      <c r="S192" s="269">
        <f>IF(ISBLANK($G192),0,VLOOKUP($G192,'Table of Hazards (AI only)'!$B$6:$P$129,11,))</f>
        <v>0</v>
      </c>
      <c r="T192" s="269"/>
      <c r="U192" s="270">
        <f>IF(ISBLANK($G192),0,VLOOKUP($G192,'Table of Hazards (AI only)'!$B$6:$P$129,12,))</f>
        <v>0</v>
      </c>
      <c r="V192" s="283">
        <f t="shared" si="10"/>
        <v>15.200000000000001</v>
      </c>
      <c r="W192" s="283"/>
      <c r="X192" s="284">
        <f t="shared" si="11"/>
        <v>5.6000000000000005</v>
      </c>
      <c r="Y192" s="274">
        <f t="shared" si="12"/>
        <v>11.200000000000001</v>
      </c>
      <c r="Z192" s="406"/>
      <c r="AA192" s="439">
        <f t="shared" si="13"/>
        <v>0.24299807737389184</v>
      </c>
      <c r="AB192" s="440"/>
      <c r="AC192" s="243" t="s">
        <v>849</v>
      </c>
    </row>
    <row r="193" spans="2:29" hidden="1" x14ac:dyDescent="0.3">
      <c r="B193" s="278" t="s">
        <v>964</v>
      </c>
      <c r="C193" s="278" t="s">
        <v>972</v>
      </c>
      <c r="D193" s="297" t="s">
        <v>908</v>
      </c>
      <c r="E193" s="279" t="s">
        <v>247</v>
      </c>
      <c r="F193" s="280">
        <v>0.3</v>
      </c>
      <c r="G193" s="279" t="s">
        <v>249</v>
      </c>
      <c r="H193" s="280">
        <v>0.22500000000000001</v>
      </c>
      <c r="I193" s="281">
        <v>0.8</v>
      </c>
      <c r="J193" s="268">
        <f>IF(ISBLANK($E193),0,VLOOKUP($E193,'Table of Hazards (AI only)'!$B$6:$P$129,8,))</f>
        <v>15</v>
      </c>
      <c r="K193" s="268"/>
      <c r="L193" s="268">
        <f>IF(ISBLANK($E193),0,VLOOKUP($E193,'Table of Hazards (AI only)'!$B$6:$P$129,9,))</f>
        <v>3</v>
      </c>
      <c r="M193" s="269">
        <f>IF(ISBLANK($E193),0,VLOOKUP($E193,'Table of Hazards (AI only)'!$B$6:$P$129,11,))</f>
        <v>13.666666666666666</v>
      </c>
      <c r="N193" s="269"/>
      <c r="O193" s="270">
        <f>IF(ISBLANK($E193),0,VLOOKUP($E193,'Table of Hazards (AI only)'!$B$6:$P$129,12,))</f>
        <v>0.30374759671736479</v>
      </c>
      <c r="P193" s="268">
        <f>IF(ISBLANK($G193),0,VLOOKUP($G193,'Table of Hazards (AI only)'!$B$6:$P$129,8,))</f>
        <v>27</v>
      </c>
      <c r="Q193" s="268"/>
      <c r="R193" s="268">
        <f>IF(ISBLANK($G193),0,VLOOKUP($G193,'Table of Hazards (AI only)'!$B$6:$P$129,9,))</f>
        <v>15</v>
      </c>
      <c r="S193" s="269">
        <f>IF(ISBLANK($G193),0,VLOOKUP($G193,'Table of Hazards (AI only)'!$B$6:$P$129,11,))</f>
        <v>16.666666666666668</v>
      </c>
      <c r="T193" s="269"/>
      <c r="U193" s="270">
        <f>IF(ISBLANK($G193),0,VLOOKUP($G193,'Table of Hazards (AI only)'!$B$6:$P$129,12,))</f>
        <v>0.30374759671736479</v>
      </c>
      <c r="V193" s="283">
        <f t="shared" si="10"/>
        <v>8.4599999999999991</v>
      </c>
      <c r="W193" s="283"/>
      <c r="X193" s="284">
        <f t="shared" si="11"/>
        <v>3.4200000000000004</v>
      </c>
      <c r="Y193" s="274">
        <f t="shared" si="12"/>
        <v>6.28</v>
      </c>
      <c r="Z193" s="406"/>
      <c r="AA193" s="439">
        <f t="shared" si="13"/>
        <v>0.12757399062129321</v>
      </c>
      <c r="AB193" s="440"/>
      <c r="AC193" s="243" t="s">
        <v>909</v>
      </c>
    </row>
    <row r="194" spans="2:29" hidden="1" x14ac:dyDescent="0.3">
      <c r="B194" s="278" t="s">
        <v>964</v>
      </c>
      <c r="C194" s="278" t="s">
        <v>972</v>
      </c>
      <c r="D194" s="297" t="s">
        <v>973</v>
      </c>
      <c r="E194" s="279" t="s">
        <v>269</v>
      </c>
      <c r="F194" s="280">
        <v>0.04</v>
      </c>
      <c r="G194" s="279" t="s">
        <v>288</v>
      </c>
      <c r="H194" s="280">
        <v>0.33</v>
      </c>
      <c r="I194" s="281">
        <v>0.45</v>
      </c>
      <c r="J194" s="268">
        <f>IF(ISBLANK($E194),0,VLOOKUP($E194,'Table of Hazards (AI only)'!$B$6:$P$129,8,))</f>
        <v>27</v>
      </c>
      <c r="K194" s="268"/>
      <c r="L194" s="268">
        <f>IF(ISBLANK($E194),0,VLOOKUP($E194,'Table of Hazards (AI only)'!$B$6:$P$129,9,))</f>
        <v>15</v>
      </c>
      <c r="M194" s="269">
        <f>IF(ISBLANK($E194),0,VLOOKUP($E194,'Table of Hazards (AI only)'!$B$6:$P$129,11,))</f>
        <v>14.666666666666666</v>
      </c>
      <c r="N194" s="269"/>
      <c r="O194" s="270">
        <f>IF(ISBLANK($E194),0,VLOOKUP($E194,'Table of Hazards (AI only)'!$B$6:$P$129,12,))</f>
        <v>0.30374759671736479</v>
      </c>
      <c r="P194" s="268">
        <f>IF(ISBLANK($G194),0,VLOOKUP($G194,'Table of Hazards (AI only)'!$B$6:$P$129,8,))</f>
        <v>37</v>
      </c>
      <c r="Q194" s="268"/>
      <c r="R194" s="268">
        <f>IF(ISBLANK($G194),0,VLOOKUP($G194,'Table of Hazards (AI only)'!$B$6:$P$129,9,))</f>
        <v>13</v>
      </c>
      <c r="S194" s="269">
        <f>IF(ISBLANK($G194),0,VLOOKUP($G194,'Table of Hazards (AI only)'!$B$6:$P$129,11,))</f>
        <v>53.333333333333336</v>
      </c>
      <c r="T194" s="269"/>
      <c r="U194" s="270">
        <f>IF(ISBLANK($G194),0,VLOOKUP($G194,'Table of Hazards (AI only)'!$B$6:$P$129,12,))</f>
        <v>0.30374759671736479</v>
      </c>
      <c r="V194" s="283">
        <f t="shared" si="10"/>
        <v>5.9805000000000001</v>
      </c>
      <c r="W194" s="283"/>
      <c r="X194" s="284">
        <f t="shared" si="11"/>
        <v>2.2004999999999999</v>
      </c>
      <c r="Y194" s="274">
        <f t="shared" si="12"/>
        <v>8.1840000000000011</v>
      </c>
      <c r="Z194" s="406"/>
      <c r="AA194" s="439">
        <f t="shared" si="13"/>
        <v>5.0573974853441242E-2</v>
      </c>
      <c r="AB194" s="440"/>
      <c r="AC194" s="243" t="s">
        <v>974</v>
      </c>
    </row>
    <row r="195" spans="2:29" hidden="1" x14ac:dyDescent="0.3">
      <c r="B195" s="278" t="s">
        <v>964</v>
      </c>
      <c r="C195" s="278" t="s">
        <v>972</v>
      </c>
      <c r="D195" s="297" t="s">
        <v>975</v>
      </c>
      <c r="E195" s="279" t="s">
        <v>249</v>
      </c>
      <c r="F195" s="280">
        <v>7.1999999999999995E-2</v>
      </c>
      <c r="G195" s="279" t="s">
        <v>261</v>
      </c>
      <c r="H195" s="280">
        <v>0.04</v>
      </c>
      <c r="I195" s="281">
        <v>2.25</v>
      </c>
      <c r="J195" s="268">
        <f>IF(ISBLANK($E195),0,VLOOKUP($E195,'Table of Hazards (AI only)'!$B$6:$P$129,8,))</f>
        <v>27</v>
      </c>
      <c r="K195" s="268"/>
      <c r="L195" s="268">
        <f>IF(ISBLANK($E195),0,VLOOKUP($E195,'Table of Hazards (AI only)'!$B$6:$P$129,9,))</f>
        <v>15</v>
      </c>
      <c r="M195" s="269">
        <f>IF(ISBLANK($E195),0,VLOOKUP($E195,'Table of Hazards (AI only)'!$B$6:$P$129,11,))</f>
        <v>16.666666666666668</v>
      </c>
      <c r="N195" s="269"/>
      <c r="O195" s="270">
        <f>IF(ISBLANK($E195),0,VLOOKUP($E195,'Table of Hazards (AI only)'!$B$6:$P$129,12,))</f>
        <v>0.30374759671736479</v>
      </c>
      <c r="P195" s="268">
        <f>IF(ISBLANK($G195),0,VLOOKUP($G195,'Table of Hazards (AI only)'!$B$6:$P$129,8,))</f>
        <v>21</v>
      </c>
      <c r="Q195" s="268"/>
      <c r="R195" s="268">
        <f>IF(ISBLANK($G195),0,VLOOKUP($G195,'Table of Hazards (AI only)'!$B$6:$P$129,9,))</f>
        <v>6</v>
      </c>
      <c r="S195" s="269">
        <f>IF(ISBLANK($G195),0,VLOOKUP($G195,'Table of Hazards (AI only)'!$B$6:$P$129,11,))</f>
        <v>13.333333333333334</v>
      </c>
      <c r="T195" s="269"/>
      <c r="U195" s="270">
        <f>IF(ISBLANK($G195),0,VLOOKUP($G195,'Table of Hazards (AI only)'!$B$6:$P$129,12,))</f>
        <v>0.30374759671736479</v>
      </c>
      <c r="V195" s="283">
        <f t="shared" si="10"/>
        <v>6.2639999999999993</v>
      </c>
      <c r="W195" s="283"/>
      <c r="X195" s="284">
        <f t="shared" si="11"/>
        <v>2.9699999999999998</v>
      </c>
      <c r="Y195" s="274">
        <f t="shared" si="12"/>
        <v>3.9000000000000004</v>
      </c>
      <c r="Z195" s="406"/>
      <c r="AA195" s="439">
        <f t="shared" si="13"/>
        <v>7.6544394372775937E-2</v>
      </c>
      <c r="AB195" s="440"/>
      <c r="AC195" s="243" t="s">
        <v>919</v>
      </c>
    </row>
    <row r="196" spans="2:29" hidden="1" x14ac:dyDescent="0.3">
      <c r="B196" s="278" t="s">
        <v>964</v>
      </c>
      <c r="C196" s="278" t="s">
        <v>972</v>
      </c>
      <c r="D196" s="297" t="s">
        <v>816</v>
      </c>
      <c r="E196" s="279" t="s">
        <v>271</v>
      </c>
      <c r="F196" s="280">
        <v>0.22500000000000001</v>
      </c>
      <c r="G196" s="279" t="s">
        <v>272</v>
      </c>
      <c r="H196" s="282">
        <v>0.3</v>
      </c>
      <c r="I196" s="281">
        <v>0.4</v>
      </c>
      <c r="J196" s="268">
        <f>IF(ISBLANK($E196),0,VLOOKUP($E196,'Table of Hazards (AI only)'!$B$6:$P$129,8,))</f>
        <v>21</v>
      </c>
      <c r="K196" s="268"/>
      <c r="L196" s="268">
        <f>IF(ISBLANK($E196),0,VLOOKUP($E196,'Table of Hazards (AI only)'!$B$6:$P$129,9,))</f>
        <v>6</v>
      </c>
      <c r="M196" s="269">
        <f>IF(ISBLANK($E196),0,VLOOKUP($E196,'Table of Hazards (AI only)'!$B$6:$P$129,11,))</f>
        <v>15.333333333333334</v>
      </c>
      <c r="N196" s="269"/>
      <c r="O196" s="270">
        <f>IF(ISBLANK($E196),0,VLOOKUP($E196,'Table of Hazards (AI only)'!$B$6:$P$129,12,))</f>
        <v>0.30374759671736479</v>
      </c>
      <c r="P196" s="268">
        <f>IF(ISBLANK($G196),0,VLOOKUP($G196,'Table of Hazards (AI only)'!$B$6:$P$129,8,))</f>
        <v>25.5</v>
      </c>
      <c r="Q196" s="268"/>
      <c r="R196" s="268">
        <f>IF(ISBLANK($G196),0,VLOOKUP($G196,'Table of Hazards (AI only)'!$B$6:$P$129,9,))</f>
        <v>4.5</v>
      </c>
      <c r="S196" s="269">
        <f>IF(ISBLANK($G196),0,VLOOKUP($G196,'Table of Hazards (AI only)'!$B$6:$P$129,11,))</f>
        <v>17.166666666666668</v>
      </c>
      <c r="T196" s="269"/>
      <c r="U196" s="270">
        <f>IF(ISBLANK($G196),0,VLOOKUP($G196,'Table of Hazards (AI only)'!$B$6:$P$129,12,))</f>
        <v>0.30374759671736479</v>
      </c>
      <c r="V196" s="283">
        <f t="shared" si="10"/>
        <v>4.95</v>
      </c>
      <c r="W196" s="283"/>
      <c r="X196" s="284">
        <f t="shared" si="11"/>
        <v>1.08</v>
      </c>
      <c r="Y196" s="274">
        <f t="shared" si="12"/>
        <v>3.4400000000000008</v>
      </c>
      <c r="Z196" s="406"/>
      <c r="AA196" s="439">
        <f t="shared" si="13"/>
        <v>6.3786995310646605E-2</v>
      </c>
      <c r="AB196" s="440"/>
      <c r="AC196" s="243" t="s">
        <v>817</v>
      </c>
    </row>
    <row r="197" spans="2:29" hidden="1" x14ac:dyDescent="0.3">
      <c r="B197" s="278" t="s">
        <v>964</v>
      </c>
      <c r="C197" s="278" t="s">
        <v>972</v>
      </c>
      <c r="D197" s="297" t="s">
        <v>325</v>
      </c>
      <c r="E197" s="279" t="s">
        <v>325</v>
      </c>
      <c r="F197" s="280">
        <v>0.2</v>
      </c>
      <c r="G197" s="279"/>
      <c r="H197" s="282"/>
      <c r="I197" s="281">
        <v>0.6</v>
      </c>
      <c r="J197" s="268">
        <f>IF(ISBLANK($E197),0,VLOOKUP($E197,'Table of Hazards (AI only)'!$B$6:$P$129,8,))</f>
        <v>25.5</v>
      </c>
      <c r="K197" s="268"/>
      <c r="L197" s="268">
        <f>IF(ISBLANK($E197),0,VLOOKUP($E197,'Table of Hazards (AI only)'!$B$6:$P$129,9,))</f>
        <v>4.5</v>
      </c>
      <c r="M197" s="269">
        <f>IF(ISBLANK($E197),0,VLOOKUP($E197,'Table of Hazards (AI only)'!$B$6:$P$129,11,))</f>
        <v>13.833333333333334</v>
      </c>
      <c r="N197" s="269"/>
      <c r="O197" s="270">
        <f>IF(ISBLANK($E197),0,VLOOKUP($E197,'Table of Hazards (AI only)'!$B$6:$P$129,12,))</f>
        <v>0.30374759671736479</v>
      </c>
      <c r="P197" s="268">
        <f>IF(ISBLANK($G197),0,VLOOKUP($G197,'Table of Hazards (AI only)'!$B$6:$P$129,8,))</f>
        <v>0</v>
      </c>
      <c r="Q197" s="268"/>
      <c r="R197" s="268">
        <f>IF(ISBLANK($G197),0,VLOOKUP($G197,'Table of Hazards (AI only)'!$B$6:$P$129,9,))</f>
        <v>0</v>
      </c>
      <c r="S197" s="269">
        <f>IF(ISBLANK($G197),0,VLOOKUP($G197,'Table of Hazards (AI only)'!$B$6:$P$129,11,))</f>
        <v>0</v>
      </c>
      <c r="T197" s="269"/>
      <c r="U197" s="270">
        <f>IF(ISBLANK($G197),0,VLOOKUP($G197,'Table of Hazards (AI only)'!$B$6:$P$129,12,))</f>
        <v>0</v>
      </c>
      <c r="V197" s="283">
        <f t="shared" si="10"/>
        <v>3.06</v>
      </c>
      <c r="W197" s="283"/>
      <c r="X197" s="284">
        <f t="shared" si="11"/>
        <v>0.54</v>
      </c>
      <c r="Y197" s="274">
        <f t="shared" si="12"/>
        <v>1.6600000000000001</v>
      </c>
      <c r="Z197" s="406"/>
      <c r="AA197" s="439">
        <f t="shared" si="13"/>
        <v>3.6449711606083776E-2</v>
      </c>
      <c r="AB197" s="440"/>
      <c r="AC197" s="243" t="s">
        <v>807</v>
      </c>
    </row>
    <row r="198" spans="2:29" hidden="1" x14ac:dyDescent="0.3">
      <c r="B198" s="278" t="s">
        <v>964</v>
      </c>
      <c r="C198" s="278" t="s">
        <v>972</v>
      </c>
      <c r="D198" s="297" t="s">
        <v>252</v>
      </c>
      <c r="E198" s="279" t="s">
        <v>252</v>
      </c>
      <c r="F198" s="280">
        <v>0.25</v>
      </c>
      <c r="G198" s="279"/>
      <c r="H198" s="282"/>
      <c r="I198" s="281">
        <v>0.75</v>
      </c>
      <c r="J198" s="268">
        <f>IF(ISBLANK($E198),0,VLOOKUP($E198,'Table of Hazards (AI only)'!$B$6:$P$129,8,))</f>
        <v>40.5</v>
      </c>
      <c r="K198" s="268"/>
      <c r="L198" s="268">
        <f>IF(ISBLANK($E198),0,VLOOKUP($E198,'Table of Hazards (AI only)'!$B$6:$P$129,9,))</f>
        <v>25.5</v>
      </c>
      <c r="M198" s="269">
        <f>IF(ISBLANK($E198),0,VLOOKUP($E198,'Table of Hazards (AI only)'!$B$6:$P$129,11,))</f>
        <v>22.166666666666668</v>
      </c>
      <c r="N198" s="269"/>
      <c r="O198" s="270">
        <f>IF(ISBLANK($E198),0,VLOOKUP($E198,'Table of Hazards (AI only)'!$B$6:$P$129,12,))</f>
        <v>0.30374759671736479</v>
      </c>
      <c r="P198" s="268">
        <f>IF(ISBLANK($G198),0,VLOOKUP($G198,'Table of Hazards (AI only)'!$B$6:$P$129,8,))</f>
        <v>0</v>
      </c>
      <c r="Q198" s="268"/>
      <c r="R198" s="268">
        <f>IF(ISBLANK($G198),0,VLOOKUP($G198,'Table of Hazards (AI only)'!$B$6:$P$129,9,))</f>
        <v>0</v>
      </c>
      <c r="S198" s="269">
        <f>IF(ISBLANK($G198),0,VLOOKUP($G198,'Table of Hazards (AI only)'!$B$6:$P$129,11,))</f>
        <v>0</v>
      </c>
      <c r="T198" s="269"/>
      <c r="U198" s="270">
        <f>IF(ISBLANK($G198),0,VLOOKUP($G198,'Table of Hazards (AI only)'!$B$6:$P$129,12,))</f>
        <v>0</v>
      </c>
      <c r="V198" s="283">
        <f t="shared" ref="V198:V261" si="14">(($F198*J198)+($H198*P198))*$I198</f>
        <v>7.59375</v>
      </c>
      <c r="W198" s="283"/>
      <c r="X198" s="284">
        <f t="shared" ref="X198:X261" si="15">(($F198*L198)+($H198*R198))*$I198</f>
        <v>4.78125</v>
      </c>
      <c r="Y198" s="274">
        <f t="shared" ref="Y198:Y261" si="16">(($F198*M198)+($H198*S198))*$I198</f>
        <v>4.15625</v>
      </c>
      <c r="Z198" s="406"/>
      <c r="AA198" s="439">
        <f t="shared" si="13"/>
        <v>5.6952674384505894E-2</v>
      </c>
      <c r="AB198" s="440"/>
      <c r="AC198" s="243" t="s">
        <v>905</v>
      </c>
    </row>
    <row r="199" spans="2:29" hidden="1" x14ac:dyDescent="0.3">
      <c r="B199" s="278" t="s">
        <v>964</v>
      </c>
      <c r="C199" s="278" t="s">
        <v>972</v>
      </c>
      <c r="D199" s="297" t="s">
        <v>272</v>
      </c>
      <c r="E199" s="279" t="s">
        <v>272</v>
      </c>
      <c r="F199" s="280">
        <v>0.45</v>
      </c>
      <c r="G199" s="279"/>
      <c r="H199" s="282"/>
      <c r="I199" s="281">
        <v>0.45</v>
      </c>
      <c r="J199" s="268">
        <f>IF(ISBLANK($E199),0,VLOOKUP($E199,'Table of Hazards (AI only)'!$B$6:$P$129,8,))</f>
        <v>25.5</v>
      </c>
      <c r="K199" s="268"/>
      <c r="L199" s="268">
        <f>IF(ISBLANK($E199),0,VLOOKUP($E199,'Table of Hazards (AI only)'!$B$6:$P$129,9,))</f>
        <v>4.5</v>
      </c>
      <c r="M199" s="269">
        <f>IF(ISBLANK($E199),0,VLOOKUP($E199,'Table of Hazards (AI only)'!$B$6:$P$129,11,))</f>
        <v>17.166666666666668</v>
      </c>
      <c r="N199" s="269"/>
      <c r="O199" s="270">
        <f>IF(ISBLANK($E199),0,VLOOKUP($E199,'Table of Hazards (AI only)'!$B$6:$P$129,12,))</f>
        <v>0.30374759671736479</v>
      </c>
      <c r="P199" s="268">
        <f>IF(ISBLANK($G199),0,VLOOKUP($G199,'Table of Hazards (AI only)'!$B$6:$P$129,8,))</f>
        <v>0</v>
      </c>
      <c r="Q199" s="268"/>
      <c r="R199" s="268">
        <f>IF(ISBLANK($G199),0,VLOOKUP($G199,'Table of Hazards (AI only)'!$B$6:$P$129,9,))</f>
        <v>0</v>
      </c>
      <c r="S199" s="269">
        <f>IF(ISBLANK($G199),0,VLOOKUP($G199,'Table of Hazards (AI only)'!$B$6:$P$129,11,))</f>
        <v>0</v>
      </c>
      <c r="T199" s="269"/>
      <c r="U199" s="270">
        <f>IF(ISBLANK($G199),0,VLOOKUP($G199,'Table of Hazards (AI only)'!$B$6:$P$129,12,))</f>
        <v>0</v>
      </c>
      <c r="V199" s="283">
        <f t="shared" si="14"/>
        <v>5.1637500000000003</v>
      </c>
      <c r="W199" s="283"/>
      <c r="X199" s="284">
        <f t="shared" si="15"/>
        <v>0.91125</v>
      </c>
      <c r="Y199" s="274">
        <f t="shared" si="16"/>
        <v>3.4762500000000003</v>
      </c>
      <c r="Z199" s="406"/>
      <c r="AA199" s="439">
        <f t="shared" si="13"/>
        <v>6.1508888335266375E-2</v>
      </c>
      <c r="AB199" s="440"/>
      <c r="AC199" s="243" t="s">
        <v>920</v>
      </c>
    </row>
    <row r="200" spans="2:29" hidden="1" x14ac:dyDescent="0.3">
      <c r="B200" s="278" t="s">
        <v>964</v>
      </c>
      <c r="C200" s="278" t="s">
        <v>972</v>
      </c>
      <c r="D200" s="297" t="s">
        <v>288</v>
      </c>
      <c r="E200" s="279" t="s">
        <v>288</v>
      </c>
      <c r="F200" s="280">
        <v>0.25</v>
      </c>
      <c r="G200" s="279"/>
      <c r="H200" s="282"/>
      <c r="I200" s="281">
        <v>2.65</v>
      </c>
      <c r="J200" s="268">
        <f>IF(ISBLANK($E200),0,VLOOKUP($E200,'Table of Hazards (AI only)'!$B$6:$P$129,8,))</f>
        <v>37</v>
      </c>
      <c r="K200" s="268"/>
      <c r="L200" s="268">
        <f>IF(ISBLANK($E200),0,VLOOKUP($E200,'Table of Hazards (AI only)'!$B$6:$P$129,9,))</f>
        <v>13</v>
      </c>
      <c r="M200" s="269">
        <f>IF(ISBLANK($E200),0,VLOOKUP($E200,'Table of Hazards (AI only)'!$B$6:$P$129,11,))</f>
        <v>53.333333333333336</v>
      </c>
      <c r="N200" s="269"/>
      <c r="O200" s="270">
        <f>IF(ISBLANK($E200),0,VLOOKUP($E200,'Table of Hazards (AI only)'!$B$6:$P$129,12,))</f>
        <v>0.30374759671736479</v>
      </c>
      <c r="P200" s="268">
        <f>IF(ISBLANK($G200),0,VLOOKUP($G200,'Table of Hazards (AI only)'!$B$6:$P$129,8,))</f>
        <v>0</v>
      </c>
      <c r="Q200" s="268"/>
      <c r="R200" s="268">
        <f>IF(ISBLANK($G200),0,VLOOKUP($G200,'Table of Hazards (AI only)'!$B$6:$P$129,9,))</f>
        <v>0</v>
      </c>
      <c r="S200" s="269">
        <f>IF(ISBLANK($G200),0,VLOOKUP($G200,'Table of Hazards (AI only)'!$B$6:$P$129,11,))</f>
        <v>0</v>
      </c>
      <c r="T200" s="269"/>
      <c r="U200" s="270">
        <f>IF(ISBLANK($G200),0,VLOOKUP($G200,'Table of Hazards (AI only)'!$B$6:$P$129,12,))</f>
        <v>0</v>
      </c>
      <c r="V200" s="283">
        <f t="shared" si="14"/>
        <v>24.512499999999999</v>
      </c>
      <c r="W200" s="283"/>
      <c r="X200" s="284">
        <f t="shared" si="15"/>
        <v>8.6124999999999989</v>
      </c>
      <c r="Y200" s="274">
        <f t="shared" si="16"/>
        <v>35.333333333333336</v>
      </c>
      <c r="Z200" s="406"/>
      <c r="AA200" s="439">
        <f t="shared" ref="AA200:AA231" si="17">(($F200*O200)+($H200*U200))*$I200</f>
        <v>0.20123278282525417</v>
      </c>
      <c r="AB200" s="440"/>
      <c r="AC200" s="243" t="s">
        <v>899</v>
      </c>
    </row>
    <row r="201" spans="2:29" hidden="1" x14ac:dyDescent="0.3">
      <c r="B201" s="278" t="s">
        <v>964</v>
      </c>
      <c r="C201" s="278" t="s">
        <v>972</v>
      </c>
      <c r="D201" s="297" t="s">
        <v>273</v>
      </c>
      <c r="E201" s="279" t="s">
        <v>273</v>
      </c>
      <c r="F201" s="280">
        <v>0.16</v>
      </c>
      <c r="G201" s="279"/>
      <c r="H201" s="282"/>
      <c r="I201" s="281">
        <v>0.5</v>
      </c>
      <c r="J201" s="268">
        <f>IF(ISBLANK($E201),0,VLOOKUP($E201,'Table of Hazards (AI only)'!$B$6:$P$129,8,))</f>
        <v>15</v>
      </c>
      <c r="K201" s="268"/>
      <c r="L201" s="268">
        <f>IF(ISBLANK($E201),0,VLOOKUP($E201,'Table of Hazards (AI only)'!$B$6:$P$129,9,))</f>
        <v>3</v>
      </c>
      <c r="M201" s="269">
        <f>IF(ISBLANK($E201),0,VLOOKUP($E201,'Table of Hazards (AI only)'!$B$6:$P$129,11,))</f>
        <v>9.6666666666666661</v>
      </c>
      <c r="N201" s="269"/>
      <c r="O201" s="270">
        <f>IF(ISBLANK($E201),0,VLOOKUP($E201,'Table of Hazards (AI only)'!$B$6:$P$129,12,))</f>
        <v>0.30374759671736479</v>
      </c>
      <c r="P201" s="268">
        <f>IF(ISBLANK($G201),0,VLOOKUP($G201,'Table of Hazards (AI only)'!$B$6:$P$129,8,))</f>
        <v>0</v>
      </c>
      <c r="Q201" s="268"/>
      <c r="R201" s="268">
        <f>IF(ISBLANK($G201),0,VLOOKUP($G201,'Table of Hazards (AI only)'!$B$6:$P$129,9,))</f>
        <v>0</v>
      </c>
      <c r="S201" s="269">
        <f>IF(ISBLANK($G201),0,VLOOKUP($G201,'Table of Hazards (AI only)'!$B$6:$P$129,11,))</f>
        <v>0</v>
      </c>
      <c r="T201" s="269"/>
      <c r="U201" s="270">
        <f>IF(ISBLANK($G201),0,VLOOKUP($G201,'Table of Hazards (AI only)'!$B$6:$P$129,12,))</f>
        <v>0</v>
      </c>
      <c r="V201" s="283">
        <f t="shared" si="14"/>
        <v>1.2</v>
      </c>
      <c r="W201" s="283"/>
      <c r="X201" s="284">
        <f t="shared" si="15"/>
        <v>0.24</v>
      </c>
      <c r="Y201" s="274">
        <f t="shared" si="16"/>
        <v>0.77333333333333332</v>
      </c>
      <c r="Z201" s="406"/>
      <c r="AA201" s="439">
        <f t="shared" si="17"/>
        <v>2.4299807737389184E-2</v>
      </c>
      <c r="AB201" s="440"/>
      <c r="AC201" s="243" t="s">
        <v>976</v>
      </c>
    </row>
    <row r="202" spans="2:29" hidden="1" x14ac:dyDescent="0.3">
      <c r="B202" s="278" t="s">
        <v>964</v>
      </c>
      <c r="C202" s="278" t="s">
        <v>972</v>
      </c>
      <c r="D202" s="297" t="s">
        <v>977</v>
      </c>
      <c r="E202" s="279" t="s">
        <v>244</v>
      </c>
      <c r="F202" s="280">
        <v>0.6</v>
      </c>
      <c r="G202" s="279" t="s">
        <v>272</v>
      </c>
      <c r="H202" s="282">
        <v>0.04</v>
      </c>
      <c r="I202" s="281">
        <v>0.25</v>
      </c>
      <c r="J202" s="268">
        <f>IF(ISBLANK($E202),0,VLOOKUP($E202,'Table of Hazards (AI only)'!$B$6:$P$129,8,))</f>
        <v>14.5</v>
      </c>
      <c r="K202" s="268"/>
      <c r="L202" s="268">
        <f>IF(ISBLANK($E202),0,VLOOKUP($E202,'Table of Hazards (AI only)'!$B$6:$P$129,9,))</f>
        <v>5.5</v>
      </c>
      <c r="M202" s="269">
        <f>IF(ISBLANK($E202),0,VLOOKUP($E202,'Table of Hazards (AI only)'!$B$6:$P$129,11,))</f>
        <v>10.166666666666666</v>
      </c>
      <c r="N202" s="269"/>
      <c r="O202" s="270">
        <f>IF(ISBLANK($E202),0,VLOOKUP($E202,'Table of Hazards (AI only)'!$B$6:$P$129,12,))</f>
        <v>0.30374759671736479</v>
      </c>
      <c r="P202" s="268">
        <f>IF(ISBLANK($G202),0,VLOOKUP($G202,'Table of Hazards (AI only)'!$B$6:$P$129,8,))</f>
        <v>25.5</v>
      </c>
      <c r="Q202" s="268"/>
      <c r="R202" s="268">
        <f>IF(ISBLANK($G202),0,VLOOKUP($G202,'Table of Hazards (AI only)'!$B$6:$P$129,9,))</f>
        <v>4.5</v>
      </c>
      <c r="S202" s="269">
        <f>IF(ISBLANK($G202),0,VLOOKUP($G202,'Table of Hazards (AI only)'!$B$6:$P$129,11,))</f>
        <v>17.166666666666668</v>
      </c>
      <c r="T202" s="269"/>
      <c r="U202" s="270">
        <f>IF(ISBLANK($G202),0,VLOOKUP($G202,'Table of Hazards (AI only)'!$B$6:$P$129,12,))</f>
        <v>0.30374759671736479</v>
      </c>
      <c r="V202" s="283">
        <f t="shared" si="14"/>
        <v>2.4299999999999997</v>
      </c>
      <c r="W202" s="283"/>
      <c r="X202" s="284">
        <f t="shared" si="15"/>
        <v>0.87</v>
      </c>
      <c r="Y202" s="274">
        <f t="shared" si="16"/>
        <v>1.6966666666666665</v>
      </c>
      <c r="Z202" s="406"/>
      <c r="AA202" s="439">
        <f t="shared" si="17"/>
        <v>4.8599615474778368E-2</v>
      </c>
      <c r="AB202" s="440"/>
      <c r="AC202" s="243" t="s">
        <v>978</v>
      </c>
    </row>
    <row r="203" spans="2:29" hidden="1" x14ac:dyDescent="0.3">
      <c r="B203" s="278" t="s">
        <v>964</v>
      </c>
      <c r="C203" s="278" t="s">
        <v>972</v>
      </c>
      <c r="D203" s="297" t="s">
        <v>824</v>
      </c>
      <c r="E203" s="279" t="s">
        <v>346</v>
      </c>
      <c r="F203" s="280">
        <v>4.2000000000000003E-2</v>
      </c>
      <c r="G203" s="279" t="s">
        <v>288</v>
      </c>
      <c r="H203" s="282">
        <v>0.40600000000000003</v>
      </c>
      <c r="I203" s="281">
        <v>1.85</v>
      </c>
      <c r="J203" s="268">
        <f>IF(ISBLANK($E203),0,VLOOKUP($E203,'Table of Hazards (AI only)'!$B$6:$P$129,8,))</f>
        <v>38</v>
      </c>
      <c r="K203" s="268"/>
      <c r="L203" s="268">
        <f>IF(ISBLANK($E203),0,VLOOKUP($E203,'Table of Hazards (AI only)'!$B$6:$P$129,9,))</f>
        <v>18</v>
      </c>
      <c r="M203" s="269">
        <f>IF(ISBLANK($E203),0,VLOOKUP($E203,'Table of Hazards (AI only)'!$B$6:$P$129,11,))</f>
        <v>25.666666666666668</v>
      </c>
      <c r="N203" s="269"/>
      <c r="O203" s="270">
        <f>IF(ISBLANK($E203),0,VLOOKUP($E203,'Table of Hazards (AI only)'!$B$6:$P$129,12,))</f>
        <v>0.30374759671736479</v>
      </c>
      <c r="P203" s="268">
        <f>IF(ISBLANK($G203),0,VLOOKUP($G203,'Table of Hazards (AI only)'!$B$6:$P$129,8,))</f>
        <v>37</v>
      </c>
      <c r="Q203" s="268"/>
      <c r="R203" s="268">
        <f>IF(ISBLANK($G203),0,VLOOKUP($G203,'Table of Hazards (AI only)'!$B$6:$P$129,9,))</f>
        <v>13</v>
      </c>
      <c r="S203" s="269">
        <f>IF(ISBLANK($G203),0,VLOOKUP($G203,'Table of Hazards (AI only)'!$B$6:$P$129,11,))</f>
        <v>53.333333333333336</v>
      </c>
      <c r="T203" s="269"/>
      <c r="U203" s="270">
        <f>IF(ISBLANK($G203),0,VLOOKUP($G203,'Table of Hazards (AI only)'!$B$6:$P$129,12,))</f>
        <v>0.30374759671736479</v>
      </c>
      <c r="V203" s="283">
        <f t="shared" si="14"/>
        <v>30.743300000000005</v>
      </c>
      <c r="W203" s="283"/>
      <c r="X203" s="284">
        <f t="shared" si="15"/>
        <v>11.162900000000002</v>
      </c>
      <c r="Y203" s="274">
        <f t="shared" si="16"/>
        <v>42.05296666666667</v>
      </c>
      <c r="Z203" s="406"/>
      <c r="AA203" s="439">
        <f t="shared" si="17"/>
        <v>0.25174600815935194</v>
      </c>
      <c r="AB203" s="440"/>
      <c r="AC203" s="243" t="s">
        <v>825</v>
      </c>
    </row>
    <row r="204" spans="2:29" hidden="1" x14ac:dyDescent="0.3">
      <c r="B204" s="278" t="s">
        <v>964</v>
      </c>
      <c r="C204" s="278" t="s">
        <v>972</v>
      </c>
      <c r="D204" s="297" t="s">
        <v>274</v>
      </c>
      <c r="E204" s="279" t="s">
        <v>274</v>
      </c>
      <c r="F204" s="280">
        <v>0.25</v>
      </c>
      <c r="G204" s="279"/>
      <c r="H204" s="282"/>
      <c r="I204" s="281">
        <v>0.5</v>
      </c>
      <c r="J204" s="268">
        <f>IF(ISBLANK($E204),0,VLOOKUP($E204,'Table of Hazards (AI only)'!$B$6:$P$129,8,))</f>
        <v>10</v>
      </c>
      <c r="K204" s="268"/>
      <c r="L204" s="268">
        <f>IF(ISBLANK($E204),0,VLOOKUP($E204,'Table of Hazards (AI only)'!$B$6:$P$129,9,))</f>
        <v>4</v>
      </c>
      <c r="M204" s="269">
        <f>IF(ISBLANK($E204),0,VLOOKUP($E204,'Table of Hazards (AI only)'!$B$6:$P$129,11,))</f>
        <v>10</v>
      </c>
      <c r="N204" s="269"/>
      <c r="O204" s="270">
        <f>IF(ISBLANK($E204),0,VLOOKUP($E204,'Table of Hazards (AI only)'!$B$6:$P$129,12,))</f>
        <v>0.30374759671736479</v>
      </c>
      <c r="P204" s="268">
        <f>IF(ISBLANK($G204),0,VLOOKUP($G204,'Table of Hazards (AI only)'!$B$6:$P$129,8,))</f>
        <v>0</v>
      </c>
      <c r="Q204" s="268"/>
      <c r="R204" s="268">
        <f>IF(ISBLANK($G204),0,VLOOKUP($G204,'Table of Hazards (AI only)'!$B$6:$P$129,9,))</f>
        <v>0</v>
      </c>
      <c r="S204" s="269">
        <f>IF(ISBLANK($G204),0,VLOOKUP($G204,'Table of Hazards (AI only)'!$B$6:$P$129,11,))</f>
        <v>0</v>
      </c>
      <c r="T204" s="269"/>
      <c r="U204" s="270">
        <f>IF(ISBLANK($G204),0,VLOOKUP($G204,'Table of Hazards (AI only)'!$B$6:$P$129,12,))</f>
        <v>0</v>
      </c>
      <c r="V204" s="283">
        <f t="shared" si="14"/>
        <v>1.25</v>
      </c>
      <c r="W204" s="283"/>
      <c r="X204" s="284">
        <f t="shared" si="15"/>
        <v>0.5</v>
      </c>
      <c r="Y204" s="274">
        <f t="shared" si="16"/>
        <v>1.25</v>
      </c>
      <c r="Z204" s="406"/>
      <c r="AA204" s="439">
        <f t="shared" si="17"/>
        <v>3.7968449589670598E-2</v>
      </c>
      <c r="AB204" s="440"/>
      <c r="AC204" s="243" t="s">
        <v>827</v>
      </c>
    </row>
    <row r="205" spans="2:29" hidden="1" x14ac:dyDescent="0.3">
      <c r="B205" s="278" t="s">
        <v>964</v>
      </c>
      <c r="C205" s="278" t="s">
        <v>972</v>
      </c>
      <c r="D205" s="297" t="s">
        <v>922</v>
      </c>
      <c r="E205" s="279" t="s">
        <v>311</v>
      </c>
      <c r="F205" s="280">
        <v>4.9000000000000002E-2</v>
      </c>
      <c r="G205" s="279" t="s">
        <v>288</v>
      </c>
      <c r="H205" s="282">
        <v>0.25900000000000001</v>
      </c>
      <c r="I205" s="281">
        <v>0.4</v>
      </c>
      <c r="J205" s="268">
        <f>IF(ISBLANK($E205),0,VLOOKUP($E205,'Table of Hazards (AI only)'!$B$6:$P$129,8,))</f>
        <v>20</v>
      </c>
      <c r="K205" s="268"/>
      <c r="L205" s="268">
        <f>IF(ISBLANK($E205),0,VLOOKUP($E205,'Table of Hazards (AI only)'!$B$6:$P$129,9,))</f>
        <v>12</v>
      </c>
      <c r="M205" s="269">
        <f>IF(ISBLANK($E205),0,VLOOKUP($E205,'Table of Hazards (AI only)'!$B$6:$P$129,11,))</f>
        <v>36.666666666666664</v>
      </c>
      <c r="N205" s="269"/>
      <c r="O205" s="270">
        <f>IF(ISBLANK($E205),0,VLOOKUP($E205,'Table of Hazards (AI only)'!$B$6:$P$129,12,))</f>
        <v>0.30374759671736479</v>
      </c>
      <c r="P205" s="268">
        <f>IF(ISBLANK($G205),0,VLOOKUP($G205,'Table of Hazards (AI only)'!$B$6:$P$129,8,))</f>
        <v>37</v>
      </c>
      <c r="Q205" s="268"/>
      <c r="R205" s="268">
        <f>IF(ISBLANK($G205),0,VLOOKUP($G205,'Table of Hazards (AI only)'!$B$6:$P$129,9,))</f>
        <v>13</v>
      </c>
      <c r="S205" s="269">
        <f>IF(ISBLANK($G205),0,VLOOKUP($G205,'Table of Hazards (AI only)'!$B$6:$P$129,11,))</f>
        <v>53.333333333333336</v>
      </c>
      <c r="T205" s="269"/>
      <c r="U205" s="270">
        <f>IF(ISBLANK($G205),0,VLOOKUP($G205,'Table of Hazards (AI only)'!$B$6:$P$129,12,))</f>
        <v>0.30374759671736479</v>
      </c>
      <c r="V205" s="283">
        <f t="shared" si="14"/>
        <v>4.2252000000000001</v>
      </c>
      <c r="W205" s="283"/>
      <c r="X205" s="284">
        <f t="shared" si="15"/>
        <v>1.5820000000000001</v>
      </c>
      <c r="Y205" s="274">
        <f t="shared" si="16"/>
        <v>6.2440000000000007</v>
      </c>
      <c r="Z205" s="406"/>
      <c r="AA205" s="439">
        <f t="shared" si="17"/>
        <v>3.7421703915579342E-2</v>
      </c>
      <c r="AB205" s="440"/>
      <c r="AC205" s="243" t="s">
        <v>923</v>
      </c>
    </row>
    <row r="206" spans="2:29" hidden="1" x14ac:dyDescent="0.3">
      <c r="B206" s="278" t="s">
        <v>964</v>
      </c>
      <c r="C206" s="278" t="s">
        <v>972</v>
      </c>
      <c r="D206" s="297" t="s">
        <v>979</v>
      </c>
      <c r="E206" s="279" t="s">
        <v>250</v>
      </c>
      <c r="F206" s="280">
        <v>0.44</v>
      </c>
      <c r="G206" s="279" t="s">
        <v>249</v>
      </c>
      <c r="H206" s="282">
        <v>0.09</v>
      </c>
      <c r="I206" s="281">
        <v>2.5</v>
      </c>
      <c r="J206" s="268">
        <f>IF(ISBLANK($E206),0,VLOOKUP($E206,'Table of Hazards (AI only)'!$B$6:$P$129,8,))</f>
        <v>18.5</v>
      </c>
      <c r="K206" s="268"/>
      <c r="L206" s="268">
        <f>IF(ISBLANK($E206),0,VLOOKUP($E206,'Table of Hazards (AI only)'!$B$6:$P$129,9,))</f>
        <v>3.5</v>
      </c>
      <c r="M206" s="269">
        <f>IF(ISBLANK($E206),0,VLOOKUP($E206,'Table of Hazards (AI only)'!$B$6:$P$129,11,))</f>
        <v>12.833333333333334</v>
      </c>
      <c r="N206" s="269"/>
      <c r="O206" s="270">
        <f>IF(ISBLANK($E206),0,VLOOKUP($E206,'Table of Hazards (AI only)'!$B$6:$P$129,12,))</f>
        <v>0.30374759671736479</v>
      </c>
      <c r="P206" s="268">
        <f>IF(ISBLANK($G206),0,VLOOKUP($G206,'Table of Hazards (AI only)'!$B$6:$P$129,8,))</f>
        <v>27</v>
      </c>
      <c r="Q206" s="268"/>
      <c r="R206" s="268">
        <f>IF(ISBLANK($G206),0,VLOOKUP($G206,'Table of Hazards (AI only)'!$B$6:$P$129,9,))</f>
        <v>15</v>
      </c>
      <c r="S206" s="269">
        <f>IF(ISBLANK($G206),0,VLOOKUP($G206,'Table of Hazards (AI only)'!$B$6:$P$129,11,))</f>
        <v>16.666666666666668</v>
      </c>
      <c r="T206" s="269"/>
      <c r="U206" s="270">
        <f>IF(ISBLANK($G206),0,VLOOKUP($G206,'Table of Hazards (AI only)'!$B$6:$P$129,12,))</f>
        <v>0.30374759671736479</v>
      </c>
      <c r="V206" s="283">
        <f t="shared" si="14"/>
        <v>26.425000000000001</v>
      </c>
      <c r="W206" s="283"/>
      <c r="X206" s="284">
        <f t="shared" si="15"/>
        <v>7.2249999999999996</v>
      </c>
      <c r="Y206" s="274">
        <f t="shared" si="16"/>
        <v>17.866666666666667</v>
      </c>
      <c r="Z206" s="406"/>
      <c r="AA206" s="439">
        <f t="shared" si="17"/>
        <v>0.40246556565050828</v>
      </c>
      <c r="AB206" s="440"/>
      <c r="AC206" s="243" t="s">
        <v>980</v>
      </c>
    </row>
    <row r="207" spans="2:29" hidden="1" x14ac:dyDescent="0.3">
      <c r="B207" s="278" t="s">
        <v>964</v>
      </c>
      <c r="C207" s="278" t="s">
        <v>972</v>
      </c>
      <c r="D207" s="297" t="s">
        <v>257</v>
      </c>
      <c r="E207" s="279" t="s">
        <v>257</v>
      </c>
      <c r="F207" s="280">
        <v>0.66700000000000004</v>
      </c>
      <c r="G207" s="279"/>
      <c r="H207" s="282"/>
      <c r="I207" s="281">
        <v>2</v>
      </c>
      <c r="J207" s="268">
        <f>IF(ISBLANK($E207),0,VLOOKUP($E207,'Table of Hazards (AI only)'!$B$6:$P$129,8,))</f>
        <v>25.5</v>
      </c>
      <c r="K207" s="268"/>
      <c r="L207" s="268">
        <f>IF(ISBLANK($E207),0,VLOOKUP($E207,'Table of Hazards (AI only)'!$B$6:$P$129,9,))</f>
        <v>10.5</v>
      </c>
      <c r="M207" s="269">
        <f>IF(ISBLANK($E207),0,VLOOKUP($E207,'Table of Hazards (AI only)'!$B$6:$P$129,11,))</f>
        <v>15.166666666666666</v>
      </c>
      <c r="N207" s="269"/>
      <c r="O207" s="270">
        <f>IF(ISBLANK($E207),0,VLOOKUP($E207,'Table of Hazards (AI only)'!$B$6:$P$129,12,))</f>
        <v>0.30374759671736479</v>
      </c>
      <c r="P207" s="268">
        <f>IF(ISBLANK($G207),0,VLOOKUP($G207,'Table of Hazards (AI only)'!$B$6:$P$129,8,))</f>
        <v>0</v>
      </c>
      <c r="Q207" s="268"/>
      <c r="R207" s="268">
        <f>IF(ISBLANK($G207),0,VLOOKUP($G207,'Table of Hazards (AI only)'!$B$6:$P$129,9,))</f>
        <v>0</v>
      </c>
      <c r="S207" s="269">
        <f>IF(ISBLANK($G207),0,VLOOKUP($G207,'Table of Hazards (AI only)'!$B$6:$P$129,11,))</f>
        <v>0</v>
      </c>
      <c r="T207" s="269"/>
      <c r="U207" s="270">
        <f>IF(ISBLANK($G207),0,VLOOKUP($G207,'Table of Hazards (AI only)'!$B$6:$P$129,12,))</f>
        <v>0</v>
      </c>
      <c r="V207" s="283">
        <f t="shared" si="14"/>
        <v>34.017000000000003</v>
      </c>
      <c r="W207" s="283"/>
      <c r="X207" s="284">
        <f t="shared" si="15"/>
        <v>14.007000000000001</v>
      </c>
      <c r="Y207" s="274">
        <f t="shared" si="16"/>
        <v>20.232333333333333</v>
      </c>
      <c r="Z207" s="406"/>
      <c r="AA207" s="439">
        <f t="shared" si="17"/>
        <v>0.40519929402096466</v>
      </c>
      <c r="AB207" s="440"/>
      <c r="AC207" s="243" t="s">
        <v>925</v>
      </c>
    </row>
    <row r="208" spans="2:29" hidden="1" x14ac:dyDescent="0.3">
      <c r="B208" s="278" t="s">
        <v>964</v>
      </c>
      <c r="C208" s="278" t="s">
        <v>972</v>
      </c>
      <c r="D208" s="297" t="s">
        <v>319</v>
      </c>
      <c r="E208" s="279" t="s">
        <v>319</v>
      </c>
      <c r="F208" s="280">
        <v>0.7</v>
      </c>
      <c r="G208" s="279"/>
      <c r="H208" s="282"/>
      <c r="I208" s="281">
        <v>2.5</v>
      </c>
      <c r="J208" s="268">
        <f>IF(ISBLANK($E208),0,VLOOKUP($E208,'Table of Hazards (AI only)'!$B$6:$P$129,8,))</f>
        <v>28</v>
      </c>
      <c r="K208" s="268"/>
      <c r="L208" s="268">
        <f>IF(ISBLANK($E208),0,VLOOKUP($E208,'Table of Hazards (AI only)'!$B$6:$P$129,9,))</f>
        <v>10</v>
      </c>
      <c r="M208" s="269">
        <f>IF(ISBLANK($E208),0,VLOOKUP($E208,'Table of Hazards (AI only)'!$B$6:$P$129,11,))</f>
        <v>24.666666666666668</v>
      </c>
      <c r="N208" s="269"/>
      <c r="O208" s="270">
        <f>IF(ISBLANK($E208),0,VLOOKUP($E208,'Table of Hazards (AI only)'!$B$6:$P$129,12,))</f>
        <v>0.30374759671736479</v>
      </c>
      <c r="P208" s="268">
        <f>IF(ISBLANK($G208),0,VLOOKUP($G208,'Table of Hazards (AI only)'!$B$6:$P$129,8,))</f>
        <v>0</v>
      </c>
      <c r="Q208" s="268"/>
      <c r="R208" s="268">
        <f>IF(ISBLANK($G208),0,VLOOKUP($G208,'Table of Hazards (AI only)'!$B$6:$P$129,9,))</f>
        <v>0</v>
      </c>
      <c r="S208" s="269">
        <f>IF(ISBLANK($G208),0,VLOOKUP($G208,'Table of Hazards (AI only)'!$B$6:$P$129,11,))</f>
        <v>0</v>
      </c>
      <c r="T208" s="269"/>
      <c r="U208" s="270">
        <f>IF(ISBLANK($G208),0,VLOOKUP($G208,'Table of Hazards (AI only)'!$B$6:$P$129,12,))</f>
        <v>0</v>
      </c>
      <c r="V208" s="283">
        <f t="shared" si="14"/>
        <v>48.999999999999993</v>
      </c>
      <c r="W208" s="283"/>
      <c r="X208" s="284">
        <f t="shared" si="15"/>
        <v>17.5</v>
      </c>
      <c r="Y208" s="274">
        <f t="shared" si="16"/>
        <v>43.166666666666664</v>
      </c>
      <c r="Z208" s="406"/>
      <c r="AA208" s="439">
        <f t="shared" si="17"/>
        <v>0.53155829425538836</v>
      </c>
      <c r="AB208" s="440"/>
      <c r="AC208" s="243" t="s">
        <v>834</v>
      </c>
    </row>
    <row r="209" spans="2:29" hidden="1" x14ac:dyDescent="0.3">
      <c r="B209" s="278" t="s">
        <v>964</v>
      </c>
      <c r="C209" s="278" t="s">
        <v>972</v>
      </c>
      <c r="D209" s="297" t="s">
        <v>981</v>
      </c>
      <c r="E209" s="279" t="s">
        <v>356</v>
      </c>
      <c r="F209" s="280">
        <v>4.2999999999999997E-2</v>
      </c>
      <c r="G209" s="279" t="s">
        <v>288</v>
      </c>
      <c r="H209" s="282">
        <v>0.28599999999999998</v>
      </c>
      <c r="I209" s="281">
        <v>0.28999999999999998</v>
      </c>
      <c r="J209" s="268">
        <f>IF(ISBLANK($E209),0,VLOOKUP($E209,'Table of Hazards (AI only)'!$B$6:$P$129,8,))</f>
        <v>10</v>
      </c>
      <c r="K209" s="268"/>
      <c r="L209" s="268">
        <f>IF(ISBLANK($E209),0,VLOOKUP($E209,'Table of Hazards (AI only)'!$B$6:$P$129,9,))</f>
        <v>4</v>
      </c>
      <c r="M209" s="269">
        <f>IF(ISBLANK($E209),0,VLOOKUP($E209,'Table of Hazards (AI only)'!$B$6:$P$129,11,))</f>
        <v>8</v>
      </c>
      <c r="N209" s="269"/>
      <c r="O209" s="270">
        <f>IF(ISBLANK($E209),0,VLOOKUP($E209,'Table of Hazards (AI only)'!$B$6:$P$129,12,))</f>
        <v>0.30374759671736479</v>
      </c>
      <c r="P209" s="268">
        <f>IF(ISBLANK($G209),0,VLOOKUP($G209,'Table of Hazards (AI only)'!$B$6:$P$129,8,))</f>
        <v>37</v>
      </c>
      <c r="Q209" s="268"/>
      <c r="R209" s="268">
        <f>IF(ISBLANK($G209),0,VLOOKUP($G209,'Table of Hazards (AI only)'!$B$6:$P$129,9,))</f>
        <v>13</v>
      </c>
      <c r="S209" s="269">
        <f>IF(ISBLANK($G209),0,VLOOKUP($G209,'Table of Hazards (AI only)'!$B$6:$P$129,11,))</f>
        <v>53.333333333333336</v>
      </c>
      <c r="T209" s="269"/>
      <c r="U209" s="270">
        <f>IF(ISBLANK($G209),0,VLOOKUP($G209,'Table of Hazards (AI only)'!$B$6:$P$129,12,))</f>
        <v>0.30374759671736479</v>
      </c>
      <c r="V209" s="283">
        <f t="shared" si="14"/>
        <v>3.1934799999999992</v>
      </c>
      <c r="W209" s="283"/>
      <c r="X209" s="284">
        <f t="shared" si="15"/>
        <v>1.1280999999999999</v>
      </c>
      <c r="Y209" s="274">
        <f t="shared" si="16"/>
        <v>4.5232266666666661</v>
      </c>
      <c r="Z209" s="406"/>
      <c r="AA209" s="439">
        <f t="shared" si="17"/>
        <v>2.898055820280377E-2</v>
      </c>
      <c r="AB209" s="440"/>
      <c r="AC209" s="243" t="s">
        <v>982</v>
      </c>
    </row>
    <row r="210" spans="2:29" hidden="1" x14ac:dyDescent="0.3">
      <c r="B210" s="278" t="s">
        <v>964</v>
      </c>
      <c r="C210" s="278" t="s">
        <v>983</v>
      </c>
      <c r="D210" s="297" t="s">
        <v>927</v>
      </c>
      <c r="E210" s="279" t="s">
        <v>262</v>
      </c>
      <c r="F210" s="280">
        <v>0.26700000000000002</v>
      </c>
      <c r="G210" s="279" t="s">
        <v>261</v>
      </c>
      <c r="H210" s="280">
        <v>6.7000000000000004E-2</v>
      </c>
      <c r="I210" s="281">
        <v>1.25</v>
      </c>
      <c r="J210" s="268">
        <f>IF(ISBLANK($E210),0,VLOOKUP($E210,'Table of Hazards (AI only)'!$B$6:$P$129,8,))</f>
        <v>48</v>
      </c>
      <c r="K210" s="268"/>
      <c r="L210" s="268">
        <f>IF(ISBLANK($E210),0,VLOOKUP($E210,'Table of Hazards (AI only)'!$B$6:$P$129,9,))</f>
        <v>30</v>
      </c>
      <c r="M210" s="269">
        <f>IF(ISBLANK($E210),0,VLOOKUP($E210,'Table of Hazards (AI only)'!$B$6:$P$129,11,))</f>
        <v>22.666666666666668</v>
      </c>
      <c r="N210" s="269"/>
      <c r="O210" s="270">
        <f>IF(ISBLANK($E210),0,VLOOKUP($E210,'Table of Hazards (AI only)'!$B$6:$P$129,12,))</f>
        <v>0.30374759671736479</v>
      </c>
      <c r="P210" s="268">
        <f>IF(ISBLANK($G210),0,VLOOKUP($G210,'Table of Hazards (AI only)'!$B$6:$P$129,8,))</f>
        <v>21</v>
      </c>
      <c r="Q210" s="268"/>
      <c r="R210" s="268">
        <f>IF(ISBLANK($G210),0,VLOOKUP($G210,'Table of Hazards (AI only)'!$B$6:$P$129,9,))</f>
        <v>6</v>
      </c>
      <c r="S210" s="269">
        <f>IF(ISBLANK($G210),0,VLOOKUP($G210,'Table of Hazards (AI only)'!$B$6:$P$129,11,))</f>
        <v>13.333333333333334</v>
      </c>
      <c r="T210" s="269"/>
      <c r="U210" s="270">
        <f>IF(ISBLANK($G210),0,VLOOKUP($G210,'Table of Hazards (AI only)'!$B$6:$P$129,12,))</f>
        <v>0.30374759671736479</v>
      </c>
      <c r="V210" s="283">
        <f t="shared" si="14"/>
        <v>17.778750000000002</v>
      </c>
      <c r="W210" s="283"/>
      <c r="X210" s="284">
        <f t="shared" si="15"/>
        <v>10.514999999999999</v>
      </c>
      <c r="Y210" s="274">
        <f t="shared" si="16"/>
        <v>8.6816666666666684</v>
      </c>
      <c r="Z210" s="406"/>
      <c r="AA210" s="439">
        <f t="shared" si="17"/>
        <v>0.1268146216294998</v>
      </c>
      <c r="AB210" s="440"/>
      <c r="AC210" s="243" t="s">
        <v>928</v>
      </c>
    </row>
    <row r="211" spans="2:29" hidden="1" x14ac:dyDescent="0.3">
      <c r="B211" s="278" t="s">
        <v>964</v>
      </c>
      <c r="C211" s="278" t="s">
        <v>983</v>
      </c>
      <c r="D211" s="297" t="s">
        <v>967</v>
      </c>
      <c r="E211" s="279" t="s">
        <v>250</v>
      </c>
      <c r="F211" s="280">
        <v>0.55000000000000004</v>
      </c>
      <c r="G211" s="279" t="s">
        <v>261</v>
      </c>
      <c r="H211" s="280">
        <v>0.05</v>
      </c>
      <c r="I211" s="281">
        <v>1.75</v>
      </c>
      <c r="J211" s="268">
        <f>IF(ISBLANK($E211),0,VLOOKUP($E211,'Table of Hazards (AI only)'!$B$6:$P$129,8,))</f>
        <v>18.5</v>
      </c>
      <c r="K211" s="268"/>
      <c r="L211" s="268">
        <f>IF(ISBLANK($E211),0,VLOOKUP($E211,'Table of Hazards (AI only)'!$B$6:$P$129,9,))</f>
        <v>3.5</v>
      </c>
      <c r="M211" s="269">
        <f>IF(ISBLANK($E211),0,VLOOKUP($E211,'Table of Hazards (AI only)'!$B$6:$P$129,11,))</f>
        <v>12.833333333333334</v>
      </c>
      <c r="N211" s="269"/>
      <c r="O211" s="270">
        <f>IF(ISBLANK($E211),0,VLOOKUP($E211,'Table of Hazards (AI only)'!$B$6:$P$129,12,))</f>
        <v>0.30374759671736479</v>
      </c>
      <c r="P211" s="268">
        <f>IF(ISBLANK($G211),0,VLOOKUP($G211,'Table of Hazards (AI only)'!$B$6:$P$129,8,))</f>
        <v>21</v>
      </c>
      <c r="Q211" s="268"/>
      <c r="R211" s="268">
        <f>IF(ISBLANK($G211),0,VLOOKUP($G211,'Table of Hazards (AI only)'!$B$6:$P$129,9,))</f>
        <v>6</v>
      </c>
      <c r="S211" s="269">
        <f>IF(ISBLANK($G211),0,VLOOKUP($G211,'Table of Hazards (AI only)'!$B$6:$P$129,11,))</f>
        <v>13.333333333333334</v>
      </c>
      <c r="T211" s="269"/>
      <c r="U211" s="270">
        <f>IF(ISBLANK($G211),0,VLOOKUP($G211,'Table of Hazards (AI only)'!$B$6:$P$129,12,))</f>
        <v>0.30374759671736479</v>
      </c>
      <c r="V211" s="283">
        <f t="shared" si="14"/>
        <v>19.643750000000004</v>
      </c>
      <c r="W211" s="283"/>
      <c r="X211" s="284">
        <f t="shared" si="15"/>
        <v>3.8937500000000007</v>
      </c>
      <c r="Y211" s="274">
        <f t="shared" si="16"/>
        <v>13.518750000000002</v>
      </c>
      <c r="Z211" s="406"/>
      <c r="AA211" s="439">
        <f t="shared" si="17"/>
        <v>0.31893497655323305</v>
      </c>
      <c r="AB211" s="440"/>
      <c r="AC211" s="243" t="s">
        <v>860</v>
      </c>
    </row>
    <row r="212" spans="2:29" hidden="1" x14ac:dyDescent="0.3">
      <c r="B212" s="278" t="s">
        <v>964</v>
      </c>
      <c r="C212" s="278" t="s">
        <v>983</v>
      </c>
      <c r="D212" s="297" t="s">
        <v>252</v>
      </c>
      <c r="E212" s="279" t="s">
        <v>252</v>
      </c>
      <c r="F212" s="280">
        <v>0.25</v>
      </c>
      <c r="G212" s="279"/>
      <c r="H212" s="280"/>
      <c r="I212" s="281">
        <v>0.75</v>
      </c>
      <c r="J212" s="268">
        <f>IF(ISBLANK($E212),0,VLOOKUP($E212,'Table of Hazards (AI only)'!$B$6:$P$129,8,))</f>
        <v>40.5</v>
      </c>
      <c r="K212" s="268"/>
      <c r="L212" s="268">
        <f>IF(ISBLANK($E212),0,VLOOKUP($E212,'Table of Hazards (AI only)'!$B$6:$P$129,9,))</f>
        <v>25.5</v>
      </c>
      <c r="M212" s="269">
        <f>IF(ISBLANK($E212),0,VLOOKUP($E212,'Table of Hazards (AI only)'!$B$6:$P$129,11,))</f>
        <v>22.166666666666668</v>
      </c>
      <c r="N212" s="269"/>
      <c r="O212" s="270">
        <f>IF(ISBLANK($E212),0,VLOOKUP($E212,'Table of Hazards (AI only)'!$B$6:$P$129,12,))</f>
        <v>0.30374759671736479</v>
      </c>
      <c r="P212" s="268">
        <f>IF(ISBLANK($G212),0,VLOOKUP($G212,'Table of Hazards (AI only)'!$B$6:$P$129,8,))</f>
        <v>0</v>
      </c>
      <c r="Q212" s="268"/>
      <c r="R212" s="268">
        <f>IF(ISBLANK($G212),0,VLOOKUP($G212,'Table of Hazards (AI only)'!$B$6:$P$129,9,))</f>
        <v>0</v>
      </c>
      <c r="S212" s="269">
        <f>IF(ISBLANK($G212),0,VLOOKUP($G212,'Table of Hazards (AI only)'!$B$6:$P$129,11,))</f>
        <v>0</v>
      </c>
      <c r="T212" s="269"/>
      <c r="U212" s="270">
        <f>IF(ISBLANK($G212),0,VLOOKUP($G212,'Table of Hazards (AI only)'!$B$6:$P$129,12,))</f>
        <v>0</v>
      </c>
      <c r="V212" s="283">
        <f t="shared" si="14"/>
        <v>7.59375</v>
      </c>
      <c r="W212" s="283"/>
      <c r="X212" s="284">
        <f t="shared" si="15"/>
        <v>4.78125</v>
      </c>
      <c r="Y212" s="274">
        <f t="shared" si="16"/>
        <v>4.15625</v>
      </c>
      <c r="Z212" s="406"/>
      <c r="AA212" s="439">
        <f t="shared" si="17"/>
        <v>5.6952674384505894E-2</v>
      </c>
      <c r="AB212" s="440"/>
      <c r="AC212" s="243" t="s">
        <v>905</v>
      </c>
    </row>
    <row r="213" spans="2:29" hidden="1" x14ac:dyDescent="0.3">
      <c r="B213" s="278" t="s">
        <v>964</v>
      </c>
      <c r="C213" s="278" t="s">
        <v>983</v>
      </c>
      <c r="D213" s="297" t="s">
        <v>305</v>
      </c>
      <c r="E213" s="279" t="s">
        <v>305</v>
      </c>
      <c r="F213" s="280">
        <v>0.1</v>
      </c>
      <c r="G213" s="279"/>
      <c r="H213" s="282"/>
      <c r="I213" s="281">
        <v>0.67500000000000004</v>
      </c>
      <c r="J213" s="268">
        <f>IF(ISBLANK($E213),0,VLOOKUP($E213,'Table of Hazards (AI only)'!$B$6:$P$129,8,))</f>
        <v>32</v>
      </c>
      <c r="K213" s="268"/>
      <c r="L213" s="268">
        <f>IF(ISBLANK($E213),0,VLOOKUP($E213,'Table of Hazards (AI only)'!$B$6:$P$129,9,))</f>
        <v>14</v>
      </c>
      <c r="M213" s="269">
        <f>IF(ISBLANK($E213),0,VLOOKUP($E213,'Table of Hazards (AI only)'!$B$6:$P$129,11,))</f>
        <v>31.333333333333332</v>
      </c>
      <c r="N213" s="269"/>
      <c r="O213" s="270">
        <f>IF(ISBLANK($E213),0,VLOOKUP($E213,'Table of Hazards (AI only)'!$B$6:$P$129,12,))</f>
        <v>0.30374759671736479</v>
      </c>
      <c r="P213" s="268">
        <f>IF(ISBLANK($G213),0,VLOOKUP($G213,'Table of Hazards (AI only)'!$B$6:$P$129,8,))</f>
        <v>0</v>
      </c>
      <c r="Q213" s="268"/>
      <c r="R213" s="268">
        <f>IF(ISBLANK($G213),0,VLOOKUP($G213,'Table of Hazards (AI only)'!$B$6:$P$129,9,))</f>
        <v>0</v>
      </c>
      <c r="S213" s="269">
        <f>IF(ISBLANK($G213),0,VLOOKUP($G213,'Table of Hazards (AI only)'!$B$6:$P$129,11,))</f>
        <v>0</v>
      </c>
      <c r="T213" s="269"/>
      <c r="U213" s="270">
        <f>IF(ISBLANK($G213),0,VLOOKUP($G213,'Table of Hazards (AI only)'!$B$6:$P$129,12,))</f>
        <v>0</v>
      </c>
      <c r="V213" s="283">
        <f t="shared" si="14"/>
        <v>2.16</v>
      </c>
      <c r="W213" s="283"/>
      <c r="X213" s="284">
        <f t="shared" si="15"/>
        <v>0.94500000000000017</v>
      </c>
      <c r="Y213" s="274">
        <f t="shared" si="16"/>
        <v>2.1150000000000002</v>
      </c>
      <c r="Z213" s="406"/>
      <c r="AA213" s="439">
        <f t="shared" si="17"/>
        <v>2.0502962778422125E-2</v>
      </c>
      <c r="AB213" s="440"/>
      <c r="AC213" s="243" t="s">
        <v>984</v>
      </c>
    </row>
    <row r="214" spans="2:29" hidden="1" x14ac:dyDescent="0.3">
      <c r="B214" s="278" t="s">
        <v>964</v>
      </c>
      <c r="C214" s="278" t="s">
        <v>983</v>
      </c>
      <c r="D214" s="297" t="s">
        <v>254</v>
      </c>
      <c r="E214" s="279" t="s">
        <v>254</v>
      </c>
      <c r="F214" s="280">
        <v>0.25</v>
      </c>
      <c r="G214" s="279"/>
      <c r="H214" s="282"/>
      <c r="I214" s="281">
        <v>0.45</v>
      </c>
      <c r="J214" s="268">
        <f>IF(ISBLANK($E214),0,VLOOKUP($E214,'Table of Hazards (AI only)'!$B$6:$P$129,8,))</f>
        <v>37</v>
      </c>
      <c r="K214" s="268"/>
      <c r="L214" s="268">
        <f>IF(ISBLANK($E214),0,VLOOKUP($E214,'Table of Hazards (AI only)'!$B$6:$P$129,9,))</f>
        <v>19</v>
      </c>
      <c r="M214" s="269">
        <f>IF(ISBLANK($E214),0,VLOOKUP($E214,'Table of Hazards (AI only)'!$B$6:$P$129,11,))</f>
        <v>18</v>
      </c>
      <c r="N214" s="269"/>
      <c r="O214" s="270">
        <f>IF(ISBLANK($E214),0,VLOOKUP($E214,'Table of Hazards (AI only)'!$B$6:$P$129,12,))</f>
        <v>0.30374759671736479</v>
      </c>
      <c r="P214" s="268">
        <f>IF(ISBLANK($G214),0,VLOOKUP($G214,'Table of Hazards (AI only)'!$B$6:$P$129,8,))</f>
        <v>0</v>
      </c>
      <c r="Q214" s="268"/>
      <c r="R214" s="268">
        <f>IF(ISBLANK($G214),0,VLOOKUP($G214,'Table of Hazards (AI only)'!$B$6:$P$129,9,))</f>
        <v>0</v>
      </c>
      <c r="S214" s="269">
        <f>IF(ISBLANK($G214),0,VLOOKUP($G214,'Table of Hazards (AI only)'!$B$6:$P$129,11,))</f>
        <v>0</v>
      </c>
      <c r="T214" s="269"/>
      <c r="U214" s="270">
        <f>IF(ISBLANK($G214),0,VLOOKUP($G214,'Table of Hazards (AI only)'!$B$6:$P$129,12,))</f>
        <v>0</v>
      </c>
      <c r="V214" s="283">
        <f t="shared" si="14"/>
        <v>4.1625000000000005</v>
      </c>
      <c r="W214" s="283"/>
      <c r="X214" s="284">
        <f t="shared" si="15"/>
        <v>2.1375000000000002</v>
      </c>
      <c r="Y214" s="274">
        <f t="shared" si="16"/>
        <v>2.0249999999999999</v>
      </c>
      <c r="Z214" s="406"/>
      <c r="AA214" s="439">
        <f t="shared" si="17"/>
        <v>3.4171604630703539E-2</v>
      </c>
      <c r="AB214" s="440"/>
      <c r="AC214" s="243" t="s">
        <v>968</v>
      </c>
    </row>
    <row r="215" spans="2:29" hidden="1" x14ac:dyDescent="0.3">
      <c r="B215" s="278" t="s">
        <v>964</v>
      </c>
      <c r="C215" s="278" t="s">
        <v>983</v>
      </c>
      <c r="D215" s="297" t="s">
        <v>319</v>
      </c>
      <c r="E215" s="279" t="s">
        <v>319</v>
      </c>
      <c r="F215" s="280">
        <v>0.7</v>
      </c>
      <c r="G215" s="279"/>
      <c r="H215" s="282"/>
      <c r="I215" s="281">
        <v>2.5</v>
      </c>
      <c r="J215" s="268">
        <f>IF(ISBLANK($E215),0,VLOOKUP($E215,'Table of Hazards (AI only)'!$B$6:$P$129,8,))</f>
        <v>28</v>
      </c>
      <c r="K215" s="268"/>
      <c r="L215" s="268">
        <f>IF(ISBLANK($E215),0,VLOOKUP($E215,'Table of Hazards (AI only)'!$B$6:$P$129,9,))</f>
        <v>10</v>
      </c>
      <c r="M215" s="269">
        <f>IF(ISBLANK($E215),0,VLOOKUP($E215,'Table of Hazards (AI only)'!$B$6:$P$129,11,))</f>
        <v>24.666666666666668</v>
      </c>
      <c r="N215" s="269"/>
      <c r="O215" s="270">
        <f>IF(ISBLANK($E215),0,VLOOKUP($E215,'Table of Hazards (AI only)'!$B$6:$P$129,12,))</f>
        <v>0.30374759671736479</v>
      </c>
      <c r="P215" s="268">
        <f>IF(ISBLANK($G215),0,VLOOKUP($G215,'Table of Hazards (AI only)'!$B$6:$P$129,8,))</f>
        <v>0</v>
      </c>
      <c r="Q215" s="268"/>
      <c r="R215" s="268">
        <f>IF(ISBLANK($G215),0,VLOOKUP($G215,'Table of Hazards (AI only)'!$B$6:$P$129,9,))</f>
        <v>0</v>
      </c>
      <c r="S215" s="269">
        <f>IF(ISBLANK($G215),0,VLOOKUP($G215,'Table of Hazards (AI only)'!$B$6:$P$129,11,))</f>
        <v>0</v>
      </c>
      <c r="T215" s="269"/>
      <c r="U215" s="270">
        <f>IF(ISBLANK($G215),0,VLOOKUP($G215,'Table of Hazards (AI only)'!$B$6:$P$129,12,))</f>
        <v>0</v>
      </c>
      <c r="V215" s="283">
        <f t="shared" si="14"/>
        <v>48.999999999999993</v>
      </c>
      <c r="W215" s="283"/>
      <c r="X215" s="284">
        <f t="shared" si="15"/>
        <v>17.5</v>
      </c>
      <c r="Y215" s="274">
        <f t="shared" si="16"/>
        <v>43.166666666666664</v>
      </c>
      <c r="Z215" s="406"/>
      <c r="AA215" s="439">
        <f t="shared" si="17"/>
        <v>0.53155829425538836</v>
      </c>
      <c r="AB215" s="440"/>
      <c r="AC215" s="243" t="s">
        <v>834</v>
      </c>
    </row>
    <row r="216" spans="2:29" hidden="1" x14ac:dyDescent="0.3">
      <c r="B216" s="278" t="s">
        <v>964</v>
      </c>
      <c r="C216" s="278" t="s">
        <v>985</v>
      </c>
      <c r="D216" s="297" t="s">
        <v>927</v>
      </c>
      <c r="E216" s="279" t="s">
        <v>262</v>
      </c>
      <c r="F216" s="280">
        <v>0.26700000000000002</v>
      </c>
      <c r="G216" s="279" t="s">
        <v>261</v>
      </c>
      <c r="H216" s="282">
        <v>6.7000000000000004E-2</v>
      </c>
      <c r="I216" s="281">
        <v>1.25</v>
      </c>
      <c r="J216" s="268">
        <f>IF(ISBLANK($E216),0,VLOOKUP($E216,'Table of Hazards (AI only)'!$B$6:$P$129,8,))</f>
        <v>48</v>
      </c>
      <c r="K216" s="268"/>
      <c r="L216" s="268">
        <f>IF(ISBLANK($E216),0,VLOOKUP($E216,'Table of Hazards (AI only)'!$B$6:$P$129,9,))</f>
        <v>30</v>
      </c>
      <c r="M216" s="269">
        <f>IF(ISBLANK($E216),0,VLOOKUP($E216,'Table of Hazards (AI only)'!$B$6:$P$129,11,))</f>
        <v>22.666666666666668</v>
      </c>
      <c r="N216" s="269"/>
      <c r="O216" s="270">
        <f>IF(ISBLANK($E216),0,VLOOKUP($E216,'Table of Hazards (AI only)'!$B$6:$P$129,12,))</f>
        <v>0.30374759671736479</v>
      </c>
      <c r="P216" s="268">
        <f>IF(ISBLANK($G216),0,VLOOKUP($G216,'Table of Hazards (AI only)'!$B$6:$P$129,8,))</f>
        <v>21</v>
      </c>
      <c r="Q216" s="268"/>
      <c r="R216" s="268">
        <f>IF(ISBLANK($G216),0,VLOOKUP($G216,'Table of Hazards (AI only)'!$B$6:$P$129,9,))</f>
        <v>6</v>
      </c>
      <c r="S216" s="269">
        <f>IF(ISBLANK($G216),0,VLOOKUP($G216,'Table of Hazards (AI only)'!$B$6:$P$129,11,))</f>
        <v>13.333333333333334</v>
      </c>
      <c r="T216" s="269"/>
      <c r="U216" s="270">
        <f>IF(ISBLANK($G216),0,VLOOKUP($G216,'Table of Hazards (AI only)'!$B$6:$P$129,12,))</f>
        <v>0.30374759671736479</v>
      </c>
      <c r="V216" s="283">
        <f t="shared" si="14"/>
        <v>17.778750000000002</v>
      </c>
      <c r="W216" s="283"/>
      <c r="X216" s="284">
        <f t="shared" si="15"/>
        <v>10.514999999999999</v>
      </c>
      <c r="Y216" s="274">
        <f t="shared" si="16"/>
        <v>8.6816666666666684</v>
      </c>
      <c r="Z216" s="406"/>
      <c r="AA216" s="439">
        <f t="shared" si="17"/>
        <v>0.1268146216294998</v>
      </c>
      <c r="AB216" s="440"/>
      <c r="AC216" s="243" t="s">
        <v>928</v>
      </c>
    </row>
    <row r="217" spans="2:29" hidden="1" x14ac:dyDescent="0.3">
      <c r="B217" s="278" t="s">
        <v>964</v>
      </c>
      <c r="C217" s="278" t="s">
        <v>985</v>
      </c>
      <c r="D217" s="297" t="s">
        <v>986</v>
      </c>
      <c r="E217" s="279" t="s">
        <v>275</v>
      </c>
      <c r="F217" s="280">
        <v>0.215</v>
      </c>
      <c r="G217" s="279" t="s">
        <v>266</v>
      </c>
      <c r="H217" s="282">
        <v>0.215</v>
      </c>
      <c r="I217" s="281">
        <v>0.35</v>
      </c>
      <c r="J217" s="268">
        <f>IF(ISBLANK($E217),0,VLOOKUP($E217,'Table of Hazards (AI only)'!$B$6:$P$129,8,))</f>
        <v>37</v>
      </c>
      <c r="K217" s="268"/>
      <c r="L217" s="268">
        <f>IF(ISBLANK($E217),0,VLOOKUP($E217,'Table of Hazards (AI only)'!$B$6:$P$129,9,))</f>
        <v>13</v>
      </c>
      <c r="M217" s="269">
        <f>IF(ISBLANK($E217),0,VLOOKUP($E217,'Table of Hazards (AI only)'!$B$6:$P$129,11,))</f>
        <v>20</v>
      </c>
      <c r="N217" s="269"/>
      <c r="O217" s="270">
        <f>IF(ISBLANK($E217),0,VLOOKUP($E217,'Table of Hazards (AI only)'!$B$6:$P$129,12,))</f>
        <v>0.30374759671736479</v>
      </c>
      <c r="P217" s="268">
        <f>IF(ISBLANK($G217),0,VLOOKUP($G217,'Table of Hazards (AI only)'!$B$6:$P$129,8,))</f>
        <v>36.5</v>
      </c>
      <c r="Q217" s="268"/>
      <c r="R217" s="268">
        <f>IF(ISBLANK($G217),0,VLOOKUP($G217,'Table of Hazards (AI only)'!$B$6:$P$129,9,))</f>
        <v>15.5</v>
      </c>
      <c r="S217" s="269">
        <f>IF(ISBLANK($G217),0,VLOOKUP($G217,'Table of Hazards (AI only)'!$B$6:$P$129,11,))</f>
        <v>20.833333333333332</v>
      </c>
      <c r="T217" s="269"/>
      <c r="U217" s="270">
        <f>IF(ISBLANK($G217),0,VLOOKUP($G217,'Table of Hazards (AI only)'!$B$6:$P$129,12,))</f>
        <v>0.30374759671736479</v>
      </c>
      <c r="V217" s="283">
        <f t="shared" si="14"/>
        <v>5.530875</v>
      </c>
      <c r="W217" s="283"/>
      <c r="X217" s="284">
        <f t="shared" si="15"/>
        <v>2.1446249999999996</v>
      </c>
      <c r="Y217" s="274">
        <f t="shared" si="16"/>
        <v>3.0727083333333325</v>
      </c>
      <c r="Z217" s="406"/>
      <c r="AA217" s="439">
        <f t="shared" si="17"/>
        <v>4.5714013305963398E-2</v>
      </c>
      <c r="AB217" s="440"/>
      <c r="AC217" s="243" t="s">
        <v>987</v>
      </c>
    </row>
    <row r="218" spans="2:29" hidden="1" x14ac:dyDescent="0.3">
      <c r="B218" s="278" t="s">
        <v>964</v>
      </c>
      <c r="C218" s="278" t="s">
        <v>985</v>
      </c>
      <c r="D218" s="297" t="s">
        <v>988</v>
      </c>
      <c r="E218" s="279" t="s">
        <v>265</v>
      </c>
      <c r="F218" s="280">
        <v>0.25</v>
      </c>
      <c r="G218" s="279" t="s">
        <v>238</v>
      </c>
      <c r="H218" s="280">
        <v>0.5</v>
      </c>
      <c r="I218" s="281">
        <v>0.3</v>
      </c>
      <c r="J218" s="268">
        <f>IF(ISBLANK($E218),0,VLOOKUP($E218,'Table of Hazards (AI only)'!$B$6:$P$129,8,))</f>
        <v>22</v>
      </c>
      <c r="K218" s="268"/>
      <c r="L218" s="268">
        <f>IF(ISBLANK($E218),0,VLOOKUP($E218,'Table of Hazards (AI only)'!$B$6:$P$129,9,))</f>
        <v>4</v>
      </c>
      <c r="M218" s="269">
        <f>IF(ISBLANK($E218),0,VLOOKUP($E218,'Table of Hazards (AI only)'!$B$6:$P$129,11,))</f>
        <v>12</v>
      </c>
      <c r="N218" s="269"/>
      <c r="O218" s="270">
        <f>IF(ISBLANK($E218),0,VLOOKUP($E218,'Table of Hazards (AI only)'!$B$6:$P$129,12,))</f>
        <v>0.30374759671736479</v>
      </c>
      <c r="P218" s="268">
        <f>IF(ISBLANK($G218),0,VLOOKUP($G218,'Table of Hazards (AI only)'!$B$6:$P$129,8,))</f>
        <v>53</v>
      </c>
      <c r="Q218" s="268"/>
      <c r="R218" s="268">
        <f>IF(ISBLANK($G218),0,VLOOKUP($G218,'Table of Hazards (AI only)'!$B$6:$P$129,9,))</f>
        <v>29</v>
      </c>
      <c r="S218" s="269">
        <f>IF(ISBLANK($G218),0,VLOOKUP($G218,'Table of Hazards (AI only)'!$B$6:$P$129,11,))</f>
        <v>27.333333333333332</v>
      </c>
      <c r="T218" s="269"/>
      <c r="U218" s="270">
        <f>IF(ISBLANK($G218),0,VLOOKUP($G218,'Table of Hazards (AI only)'!$B$6:$P$129,12,))</f>
        <v>0.30374759671736479</v>
      </c>
      <c r="V218" s="283">
        <f t="shared" si="14"/>
        <v>9.6</v>
      </c>
      <c r="W218" s="283"/>
      <c r="X218" s="284">
        <f t="shared" si="15"/>
        <v>4.6499999999999995</v>
      </c>
      <c r="Y218" s="274">
        <f t="shared" si="16"/>
        <v>4.9999999999999991</v>
      </c>
      <c r="Z218" s="406"/>
      <c r="AA218" s="439">
        <f t="shared" si="17"/>
        <v>6.8343209261407065E-2</v>
      </c>
      <c r="AB218" s="440"/>
      <c r="AC218" s="243" t="s">
        <v>989</v>
      </c>
    </row>
    <row r="219" spans="2:29" hidden="1" x14ac:dyDescent="0.3">
      <c r="B219" s="278" t="s">
        <v>964</v>
      </c>
      <c r="C219" s="278" t="s">
        <v>985</v>
      </c>
      <c r="D219" s="297" t="s">
        <v>252</v>
      </c>
      <c r="E219" s="279" t="s">
        <v>252</v>
      </c>
      <c r="F219" s="280">
        <v>0.25</v>
      </c>
      <c r="G219" s="279"/>
      <c r="H219" s="280"/>
      <c r="I219" s="281">
        <v>0.7</v>
      </c>
      <c r="J219" s="268">
        <f>IF(ISBLANK($E219),0,VLOOKUP($E219,'Table of Hazards (AI only)'!$B$6:$P$129,8,))</f>
        <v>40.5</v>
      </c>
      <c r="K219" s="268"/>
      <c r="L219" s="268">
        <f>IF(ISBLANK($E219),0,VLOOKUP($E219,'Table of Hazards (AI only)'!$B$6:$P$129,9,))</f>
        <v>25.5</v>
      </c>
      <c r="M219" s="269">
        <f>IF(ISBLANK($E219),0,VLOOKUP($E219,'Table of Hazards (AI only)'!$B$6:$P$129,11,))</f>
        <v>22.166666666666668</v>
      </c>
      <c r="N219" s="269"/>
      <c r="O219" s="270">
        <f>IF(ISBLANK($E219),0,VLOOKUP($E219,'Table of Hazards (AI only)'!$B$6:$P$129,12,))</f>
        <v>0.30374759671736479</v>
      </c>
      <c r="P219" s="268">
        <f>IF(ISBLANK($G219),0,VLOOKUP($G219,'Table of Hazards (AI only)'!$B$6:$P$129,8,))</f>
        <v>0</v>
      </c>
      <c r="Q219" s="268"/>
      <c r="R219" s="268">
        <f>IF(ISBLANK($G219),0,VLOOKUP($G219,'Table of Hazards (AI only)'!$B$6:$P$129,9,))</f>
        <v>0</v>
      </c>
      <c r="S219" s="269">
        <f>IF(ISBLANK($G219),0,VLOOKUP($G219,'Table of Hazards (AI only)'!$B$6:$P$129,11,))</f>
        <v>0</v>
      </c>
      <c r="T219" s="269"/>
      <c r="U219" s="270">
        <f>IF(ISBLANK($G219),0,VLOOKUP($G219,'Table of Hazards (AI only)'!$B$6:$P$129,12,))</f>
        <v>0</v>
      </c>
      <c r="V219" s="283">
        <f t="shared" si="14"/>
        <v>7.0874999999999995</v>
      </c>
      <c r="W219" s="283"/>
      <c r="X219" s="284">
        <f t="shared" si="15"/>
        <v>4.4624999999999995</v>
      </c>
      <c r="Y219" s="274">
        <f t="shared" si="16"/>
        <v>3.8791666666666664</v>
      </c>
      <c r="Z219" s="406"/>
      <c r="AA219" s="439">
        <f t="shared" si="17"/>
        <v>5.3155829425538835E-2</v>
      </c>
      <c r="AB219" s="440"/>
      <c r="AC219" s="243" t="s">
        <v>905</v>
      </c>
    </row>
    <row r="220" spans="2:29" hidden="1" x14ac:dyDescent="0.3">
      <c r="B220" s="278" t="s">
        <v>964</v>
      </c>
      <c r="C220" s="278" t="s">
        <v>985</v>
      </c>
      <c r="D220" s="297" t="s">
        <v>276</v>
      </c>
      <c r="E220" s="279" t="s">
        <v>276</v>
      </c>
      <c r="F220" s="280">
        <v>0.25</v>
      </c>
      <c r="G220" s="279"/>
      <c r="H220" s="280"/>
      <c r="I220" s="281">
        <v>1.5</v>
      </c>
      <c r="J220" s="268">
        <f>IF(ISBLANK($E220),0,VLOOKUP($E220,'Table of Hazards (AI only)'!$B$6:$P$129,8,))</f>
        <v>31</v>
      </c>
      <c r="K220" s="268"/>
      <c r="L220" s="268">
        <f>IF(ISBLANK($E220),0,VLOOKUP($E220,'Table of Hazards (AI only)'!$B$6:$P$129,9,))</f>
        <v>16</v>
      </c>
      <c r="M220" s="269">
        <f>IF(ISBLANK($E220),0,VLOOKUP($E220,'Table of Hazards (AI only)'!$B$6:$P$129,11,))</f>
        <v>18</v>
      </c>
      <c r="N220" s="269"/>
      <c r="O220" s="270">
        <f>IF(ISBLANK($E220),0,VLOOKUP($E220,'Table of Hazards (AI only)'!$B$6:$P$129,12,))</f>
        <v>0.30374759671736479</v>
      </c>
      <c r="P220" s="268">
        <f>IF(ISBLANK($G220),0,VLOOKUP($G220,'Table of Hazards (AI only)'!$B$6:$P$129,8,))</f>
        <v>0</v>
      </c>
      <c r="Q220" s="268"/>
      <c r="R220" s="268">
        <f>IF(ISBLANK($G220),0,VLOOKUP($G220,'Table of Hazards (AI only)'!$B$6:$P$129,9,))</f>
        <v>0</v>
      </c>
      <c r="S220" s="269">
        <f>IF(ISBLANK($G220),0,VLOOKUP($G220,'Table of Hazards (AI only)'!$B$6:$P$129,11,))</f>
        <v>0</v>
      </c>
      <c r="T220" s="269"/>
      <c r="U220" s="270">
        <f>IF(ISBLANK($G220),0,VLOOKUP($G220,'Table of Hazards (AI only)'!$B$6:$P$129,12,))</f>
        <v>0</v>
      </c>
      <c r="V220" s="283">
        <f t="shared" si="14"/>
        <v>11.625</v>
      </c>
      <c r="W220" s="283"/>
      <c r="X220" s="284">
        <f t="shared" si="15"/>
        <v>6</v>
      </c>
      <c r="Y220" s="274">
        <f t="shared" si="16"/>
        <v>6.75</v>
      </c>
      <c r="Z220" s="406"/>
      <c r="AA220" s="439">
        <f t="shared" si="17"/>
        <v>0.11390534876901179</v>
      </c>
      <c r="AB220" s="440"/>
      <c r="AC220" s="243" t="s">
        <v>990</v>
      </c>
    </row>
    <row r="221" spans="2:29" hidden="1" x14ac:dyDescent="0.3">
      <c r="B221" s="278" t="s">
        <v>964</v>
      </c>
      <c r="C221" s="278" t="s">
        <v>985</v>
      </c>
      <c r="D221" s="297" t="s">
        <v>991</v>
      </c>
      <c r="E221" s="279" t="s">
        <v>277</v>
      </c>
      <c r="F221" s="280">
        <v>1.4999999999999999E-2</v>
      </c>
      <c r="G221" s="279" t="s">
        <v>254</v>
      </c>
      <c r="H221" s="280">
        <v>0.125</v>
      </c>
      <c r="I221" s="281">
        <v>1</v>
      </c>
      <c r="J221" s="268">
        <f>IF(ISBLANK($E221),0,VLOOKUP($E221,'Table of Hazards (AI only)'!$B$6:$P$129,8,))</f>
        <v>17</v>
      </c>
      <c r="K221" s="268"/>
      <c r="L221" s="268">
        <f>IF(ISBLANK($E221),0,VLOOKUP($E221,'Table of Hazards (AI only)'!$B$6:$P$129,9,))</f>
        <v>5</v>
      </c>
      <c r="M221" s="269">
        <f>IF(ISBLANK($E221),0,VLOOKUP($E221,'Table of Hazards (AI only)'!$B$6:$P$129,11,))</f>
        <v>10.333333333333334</v>
      </c>
      <c r="N221" s="269"/>
      <c r="O221" s="270">
        <f>IF(ISBLANK($E221),0,VLOOKUP($E221,'Table of Hazards (AI only)'!$B$6:$P$129,12,))</f>
        <v>0.30374759671736479</v>
      </c>
      <c r="P221" s="268">
        <f>IF(ISBLANK($G221),0,VLOOKUP($G221,'Table of Hazards (AI only)'!$B$6:$P$129,8,))</f>
        <v>37</v>
      </c>
      <c r="Q221" s="268"/>
      <c r="R221" s="268">
        <f>IF(ISBLANK($G221),0,VLOOKUP($G221,'Table of Hazards (AI only)'!$B$6:$P$129,9,))</f>
        <v>19</v>
      </c>
      <c r="S221" s="269">
        <f>IF(ISBLANK($G221),0,VLOOKUP($G221,'Table of Hazards (AI only)'!$B$6:$P$129,11,))</f>
        <v>18</v>
      </c>
      <c r="T221" s="269"/>
      <c r="U221" s="270">
        <f>IF(ISBLANK($G221),0,VLOOKUP($G221,'Table of Hazards (AI only)'!$B$6:$P$129,12,))</f>
        <v>0.30374759671736479</v>
      </c>
      <c r="V221" s="283">
        <f t="shared" si="14"/>
        <v>4.88</v>
      </c>
      <c r="W221" s="283"/>
      <c r="X221" s="284">
        <f t="shared" si="15"/>
        <v>2.4500000000000002</v>
      </c>
      <c r="Y221" s="274">
        <f t="shared" si="16"/>
        <v>2.4049999999999998</v>
      </c>
      <c r="Z221" s="406"/>
      <c r="AA221" s="439">
        <f t="shared" si="17"/>
        <v>4.2524663540431072E-2</v>
      </c>
      <c r="AB221" s="440"/>
      <c r="AC221" s="243" t="s">
        <v>992</v>
      </c>
    </row>
    <row r="222" spans="2:29" hidden="1" x14ac:dyDescent="0.3">
      <c r="B222" s="278" t="s">
        <v>964</v>
      </c>
      <c r="C222" s="278" t="s">
        <v>985</v>
      </c>
      <c r="D222" s="297" t="s">
        <v>254</v>
      </c>
      <c r="E222" s="279" t="s">
        <v>254</v>
      </c>
      <c r="F222" s="280">
        <v>0.25</v>
      </c>
      <c r="G222" s="279"/>
      <c r="H222" s="280"/>
      <c r="I222" s="281">
        <v>0.45</v>
      </c>
      <c r="J222" s="268">
        <f>IF(ISBLANK($E222),0,VLOOKUP($E222,'Table of Hazards (AI only)'!$B$6:$P$129,8,))</f>
        <v>37</v>
      </c>
      <c r="K222" s="268"/>
      <c r="L222" s="268">
        <f>IF(ISBLANK($E222),0,VLOOKUP($E222,'Table of Hazards (AI only)'!$B$6:$P$129,9,))</f>
        <v>19</v>
      </c>
      <c r="M222" s="269">
        <f>IF(ISBLANK($E222),0,VLOOKUP($E222,'Table of Hazards (AI only)'!$B$6:$P$129,11,))</f>
        <v>18</v>
      </c>
      <c r="N222" s="269"/>
      <c r="O222" s="270">
        <f>IF(ISBLANK($E222),0,VLOOKUP($E222,'Table of Hazards (AI only)'!$B$6:$P$129,12,))</f>
        <v>0.30374759671736479</v>
      </c>
      <c r="P222" s="268">
        <f>IF(ISBLANK($G222),0,VLOOKUP($G222,'Table of Hazards (AI only)'!$B$6:$P$129,8,))</f>
        <v>0</v>
      </c>
      <c r="Q222" s="268"/>
      <c r="R222" s="268">
        <f>IF(ISBLANK($G222),0,VLOOKUP($G222,'Table of Hazards (AI only)'!$B$6:$P$129,9,))</f>
        <v>0</v>
      </c>
      <c r="S222" s="269">
        <f>IF(ISBLANK($G222),0,VLOOKUP($G222,'Table of Hazards (AI only)'!$B$6:$P$129,11,))</f>
        <v>0</v>
      </c>
      <c r="T222" s="269"/>
      <c r="U222" s="270">
        <f>IF(ISBLANK($G222),0,VLOOKUP($G222,'Table of Hazards (AI only)'!$B$6:$P$129,12,))</f>
        <v>0</v>
      </c>
      <c r="V222" s="283">
        <f t="shared" si="14"/>
        <v>4.1625000000000005</v>
      </c>
      <c r="W222" s="283"/>
      <c r="X222" s="284">
        <f t="shared" si="15"/>
        <v>2.1375000000000002</v>
      </c>
      <c r="Y222" s="274">
        <f t="shared" si="16"/>
        <v>2.0249999999999999</v>
      </c>
      <c r="Z222" s="406"/>
      <c r="AA222" s="439">
        <f t="shared" si="17"/>
        <v>3.4171604630703539E-2</v>
      </c>
      <c r="AB222" s="440"/>
      <c r="AC222" s="243" t="s">
        <v>968</v>
      </c>
    </row>
    <row r="223" spans="2:29" hidden="1" x14ac:dyDescent="0.3">
      <c r="B223" s="278" t="s">
        <v>964</v>
      </c>
      <c r="C223" s="278" t="s">
        <v>985</v>
      </c>
      <c r="D223" s="297" t="s">
        <v>232</v>
      </c>
      <c r="E223" s="279" t="s">
        <v>232</v>
      </c>
      <c r="F223" s="280">
        <v>0.5</v>
      </c>
      <c r="G223" s="279"/>
      <c r="H223" s="282"/>
      <c r="I223" s="281">
        <v>0.3</v>
      </c>
      <c r="J223" s="268">
        <f>IF(ISBLANK($E223),0,VLOOKUP($E223,'Table of Hazards (AI only)'!$B$6:$P$129,8,))</f>
        <v>31</v>
      </c>
      <c r="K223" s="268"/>
      <c r="L223" s="268">
        <f>IF(ISBLANK($E223),0,VLOOKUP($E223,'Table of Hazards (AI only)'!$B$6:$P$129,9,))</f>
        <v>11</v>
      </c>
      <c r="M223" s="269">
        <f>IF(ISBLANK($E223),0,VLOOKUP($E223,'Table of Hazards (AI only)'!$B$6:$P$129,11,))</f>
        <v>46.333333333333336</v>
      </c>
      <c r="N223" s="269"/>
      <c r="O223" s="270">
        <f>IF(ISBLANK($E223),0,VLOOKUP($E223,'Table of Hazards (AI only)'!$B$6:$P$129,12,))</f>
        <v>0.30374759671736479</v>
      </c>
      <c r="P223" s="268">
        <f>IF(ISBLANK($G223),0,VLOOKUP($G223,'Table of Hazards (AI only)'!$B$6:$P$129,8,))</f>
        <v>0</v>
      </c>
      <c r="Q223" s="268"/>
      <c r="R223" s="268">
        <f>IF(ISBLANK($G223),0,VLOOKUP($G223,'Table of Hazards (AI only)'!$B$6:$P$129,9,))</f>
        <v>0</v>
      </c>
      <c r="S223" s="269">
        <f>IF(ISBLANK($G223),0,VLOOKUP($G223,'Table of Hazards (AI only)'!$B$6:$P$129,11,))</f>
        <v>0</v>
      </c>
      <c r="T223" s="269"/>
      <c r="U223" s="270">
        <f>IF(ISBLANK($G223),0,VLOOKUP($G223,'Table of Hazards (AI only)'!$B$6:$P$129,12,))</f>
        <v>0</v>
      </c>
      <c r="V223" s="283">
        <f t="shared" si="14"/>
        <v>4.6499999999999995</v>
      </c>
      <c r="W223" s="283"/>
      <c r="X223" s="284">
        <f t="shared" si="15"/>
        <v>1.65</v>
      </c>
      <c r="Y223" s="274">
        <f t="shared" si="16"/>
        <v>6.95</v>
      </c>
      <c r="Z223" s="406"/>
      <c r="AA223" s="439">
        <f t="shared" si="17"/>
        <v>4.5562139507604717E-2</v>
      </c>
      <c r="AB223" s="440"/>
      <c r="AC223" s="243" t="s">
        <v>858</v>
      </c>
    </row>
    <row r="224" spans="2:29" hidden="1" x14ac:dyDescent="0.3">
      <c r="B224" s="278" t="s">
        <v>964</v>
      </c>
      <c r="C224" s="278" t="s">
        <v>985</v>
      </c>
      <c r="D224" s="297" t="s">
        <v>278</v>
      </c>
      <c r="E224" s="279" t="s">
        <v>278</v>
      </c>
      <c r="F224" s="280">
        <v>4.4999999999999998E-2</v>
      </c>
      <c r="G224" s="279"/>
      <c r="H224" s="282"/>
      <c r="I224" s="281">
        <v>0.13750000000000001</v>
      </c>
      <c r="J224" s="268">
        <f>IF(ISBLANK($E224),0,VLOOKUP($E224,'Table of Hazards (AI only)'!$B$6:$P$129,8,))</f>
        <v>29</v>
      </c>
      <c r="K224" s="268"/>
      <c r="L224" s="268">
        <f>IF(ISBLANK($E224),0,VLOOKUP($E224,'Table of Hazards (AI only)'!$B$6:$P$129,9,))</f>
        <v>17</v>
      </c>
      <c r="M224" s="269">
        <f>IF(ISBLANK($E224),0,VLOOKUP($E224,'Table of Hazards (AI only)'!$B$6:$P$129,11,))</f>
        <v>24.666666666666668</v>
      </c>
      <c r="N224" s="269"/>
      <c r="O224" s="270">
        <f>IF(ISBLANK($E224),0,VLOOKUP($E224,'Table of Hazards (AI only)'!$B$6:$P$129,12,))</f>
        <v>0.30374759671736479</v>
      </c>
      <c r="P224" s="268">
        <f>IF(ISBLANK($G224),0,VLOOKUP($G224,'Table of Hazards (AI only)'!$B$6:$P$129,8,))</f>
        <v>0</v>
      </c>
      <c r="Q224" s="268"/>
      <c r="R224" s="268">
        <f>IF(ISBLANK($G224),0,VLOOKUP($G224,'Table of Hazards (AI only)'!$B$6:$P$129,9,))</f>
        <v>0</v>
      </c>
      <c r="S224" s="269">
        <f>IF(ISBLANK($G224),0,VLOOKUP($G224,'Table of Hazards (AI only)'!$B$6:$P$129,11,))</f>
        <v>0</v>
      </c>
      <c r="T224" s="269"/>
      <c r="U224" s="270">
        <f>IF(ISBLANK($G224),0,VLOOKUP($G224,'Table of Hazards (AI only)'!$B$6:$P$129,12,))</f>
        <v>0</v>
      </c>
      <c r="V224" s="283">
        <f t="shared" si="14"/>
        <v>0.1794375</v>
      </c>
      <c r="W224" s="283"/>
      <c r="X224" s="284">
        <f t="shared" si="15"/>
        <v>0.10518750000000002</v>
      </c>
      <c r="Y224" s="274">
        <f t="shared" si="16"/>
        <v>0.15262500000000004</v>
      </c>
      <c r="Z224" s="406"/>
      <c r="AA224" s="439">
        <f t="shared" si="17"/>
        <v>1.8794382546886946E-3</v>
      </c>
      <c r="AB224" s="440"/>
      <c r="AC224" s="243" t="s">
        <v>993</v>
      </c>
    </row>
    <row r="225" spans="2:29" hidden="1" x14ac:dyDescent="0.3">
      <c r="B225" s="278" t="s">
        <v>964</v>
      </c>
      <c r="C225" s="278" t="s">
        <v>985</v>
      </c>
      <c r="D225" s="297" t="s">
        <v>279</v>
      </c>
      <c r="E225" s="279" t="s">
        <v>279</v>
      </c>
      <c r="F225" s="280">
        <v>0.1</v>
      </c>
      <c r="G225" s="279"/>
      <c r="H225" s="282"/>
      <c r="I225" s="281">
        <v>0.5</v>
      </c>
      <c r="J225" s="268">
        <f>IF(ISBLANK($E225),0,VLOOKUP($E225,'Table of Hazards (AI only)'!$B$6:$P$129,8,))</f>
        <v>43</v>
      </c>
      <c r="K225" s="268"/>
      <c r="L225" s="268">
        <f>IF(ISBLANK($E225),0,VLOOKUP($E225,'Table of Hazards (AI only)'!$B$6:$P$129,9,))</f>
        <v>22</v>
      </c>
      <c r="M225" s="269">
        <f>IF(ISBLANK($E225),0,VLOOKUP($E225,'Table of Hazards (AI only)'!$B$6:$P$129,11,))</f>
        <v>29.333333333333332</v>
      </c>
      <c r="N225" s="269"/>
      <c r="O225" s="270">
        <f>IF(ISBLANK($E225),0,VLOOKUP($E225,'Table of Hazards (AI only)'!$B$6:$P$129,12,))</f>
        <v>0.30374759671736479</v>
      </c>
      <c r="P225" s="268">
        <f>IF(ISBLANK($G225),0,VLOOKUP($G225,'Table of Hazards (AI only)'!$B$6:$P$129,8,))</f>
        <v>0</v>
      </c>
      <c r="Q225" s="268"/>
      <c r="R225" s="268">
        <f>IF(ISBLANK($G225),0,VLOOKUP($G225,'Table of Hazards (AI only)'!$B$6:$P$129,9,))</f>
        <v>0</v>
      </c>
      <c r="S225" s="269">
        <f>IF(ISBLANK($G225),0,VLOOKUP($G225,'Table of Hazards (AI only)'!$B$6:$P$129,11,))</f>
        <v>0</v>
      </c>
      <c r="T225" s="269"/>
      <c r="U225" s="270">
        <f>IF(ISBLANK($G225),0,VLOOKUP($G225,'Table of Hazards (AI only)'!$B$6:$P$129,12,))</f>
        <v>0</v>
      </c>
      <c r="V225" s="283">
        <f t="shared" si="14"/>
        <v>2.15</v>
      </c>
      <c r="W225" s="283"/>
      <c r="X225" s="284">
        <f t="shared" si="15"/>
        <v>1.1000000000000001</v>
      </c>
      <c r="Y225" s="274">
        <f t="shared" si="16"/>
        <v>1.4666666666666668</v>
      </c>
      <c r="Z225" s="406"/>
      <c r="AA225" s="439">
        <f t="shared" si="17"/>
        <v>1.518737983586824E-2</v>
      </c>
      <c r="AB225" s="440"/>
      <c r="AC225" s="243" t="s">
        <v>796</v>
      </c>
    </row>
    <row r="226" spans="2:29" hidden="1" x14ac:dyDescent="0.3">
      <c r="B226" s="278" t="s">
        <v>964</v>
      </c>
      <c r="C226" s="278" t="s">
        <v>985</v>
      </c>
      <c r="D226" s="297" t="s">
        <v>281</v>
      </c>
      <c r="E226" s="279" t="s">
        <v>281</v>
      </c>
      <c r="F226" s="280">
        <v>0.85</v>
      </c>
      <c r="G226" s="279"/>
      <c r="H226" s="282"/>
      <c r="I226" s="281">
        <v>3</v>
      </c>
      <c r="J226" s="268">
        <f>IF(ISBLANK($E226),0,VLOOKUP($E226,'Table of Hazards (AI only)'!$B$6:$P$129,8,))</f>
        <v>8</v>
      </c>
      <c r="K226" s="268"/>
      <c r="L226" s="268">
        <f>IF(ISBLANK($E226),0,VLOOKUP($E226,'Table of Hazards (AI only)'!$B$6:$P$129,9,))</f>
        <v>2</v>
      </c>
      <c r="M226" s="269">
        <f>IF(ISBLANK($E226),0,VLOOKUP($E226,'Table of Hazards (AI only)'!$B$6:$P$129,11,))</f>
        <v>8.6666666666666661</v>
      </c>
      <c r="N226" s="269"/>
      <c r="O226" s="270">
        <f>IF(ISBLANK($E226),0,VLOOKUP($E226,'Table of Hazards (AI only)'!$B$6:$P$129,12,))</f>
        <v>0.30374759671736479</v>
      </c>
      <c r="P226" s="268">
        <f>IF(ISBLANK($G226),0,VLOOKUP($G226,'Table of Hazards (AI only)'!$B$6:$P$129,8,))</f>
        <v>0</v>
      </c>
      <c r="Q226" s="268"/>
      <c r="R226" s="268">
        <f>IF(ISBLANK($G226),0,VLOOKUP($G226,'Table of Hazards (AI only)'!$B$6:$P$129,9,))</f>
        <v>0</v>
      </c>
      <c r="S226" s="269">
        <f>IF(ISBLANK($G226),0,VLOOKUP($G226,'Table of Hazards (AI only)'!$B$6:$P$129,11,))</f>
        <v>0</v>
      </c>
      <c r="T226" s="269"/>
      <c r="U226" s="270">
        <f>IF(ISBLANK($G226),0,VLOOKUP($G226,'Table of Hazards (AI only)'!$B$6:$P$129,12,))</f>
        <v>0</v>
      </c>
      <c r="V226" s="283">
        <f t="shared" si="14"/>
        <v>20.399999999999999</v>
      </c>
      <c r="W226" s="283"/>
      <c r="X226" s="284">
        <f t="shared" si="15"/>
        <v>5.0999999999999996</v>
      </c>
      <c r="Y226" s="274">
        <f t="shared" si="16"/>
        <v>22.099999999999998</v>
      </c>
      <c r="Z226" s="406"/>
      <c r="AA226" s="439">
        <f t="shared" si="17"/>
        <v>0.77455637162928015</v>
      </c>
      <c r="AB226" s="440"/>
      <c r="AC226" s="243" t="s">
        <v>994</v>
      </c>
    </row>
    <row r="227" spans="2:29" hidden="1" x14ac:dyDescent="0.3">
      <c r="B227" s="278" t="s">
        <v>964</v>
      </c>
      <c r="C227" s="278" t="s">
        <v>985</v>
      </c>
      <c r="D227" s="297" t="s">
        <v>285</v>
      </c>
      <c r="E227" s="279" t="s">
        <v>285</v>
      </c>
      <c r="F227" s="280">
        <v>0.8</v>
      </c>
      <c r="G227" s="279"/>
      <c r="H227" s="282"/>
      <c r="I227" s="281">
        <v>0.35</v>
      </c>
      <c r="J227" s="268">
        <f>IF(ISBLANK($E227),0,VLOOKUP($E227,'Table of Hazards (AI only)'!$B$6:$P$129,8,))</f>
        <v>11.5</v>
      </c>
      <c r="K227" s="268"/>
      <c r="L227" s="268">
        <f>IF(ISBLANK($E227),0,VLOOKUP($E227,'Table of Hazards (AI only)'!$B$6:$P$129,9,))</f>
        <v>2.5</v>
      </c>
      <c r="M227" s="269">
        <f>IF(ISBLANK($E227),0,VLOOKUP($E227,'Table of Hazards (AI only)'!$B$6:$P$129,11,))</f>
        <v>9.1666666666666661</v>
      </c>
      <c r="N227" s="269"/>
      <c r="O227" s="270">
        <f>IF(ISBLANK($E227),0,VLOOKUP($E227,'Table of Hazards (AI only)'!$B$6:$P$129,12,))</f>
        <v>0.30374759671736479</v>
      </c>
      <c r="P227" s="268">
        <f>IF(ISBLANK($G227),0,VLOOKUP($G227,'Table of Hazards (AI only)'!$B$6:$P$129,8,))</f>
        <v>0</v>
      </c>
      <c r="Q227" s="268"/>
      <c r="R227" s="268">
        <f>IF(ISBLANK($G227),0,VLOOKUP($G227,'Table of Hazards (AI only)'!$B$6:$P$129,9,))</f>
        <v>0</v>
      </c>
      <c r="S227" s="269">
        <f>IF(ISBLANK($G227),0,VLOOKUP($G227,'Table of Hazards (AI only)'!$B$6:$P$129,11,))</f>
        <v>0</v>
      </c>
      <c r="T227" s="269"/>
      <c r="U227" s="270">
        <f>IF(ISBLANK($G227),0,VLOOKUP($G227,'Table of Hazards (AI only)'!$B$6:$P$129,12,))</f>
        <v>0</v>
      </c>
      <c r="V227" s="283">
        <f t="shared" si="14"/>
        <v>3.22</v>
      </c>
      <c r="W227" s="283"/>
      <c r="X227" s="284">
        <f t="shared" si="15"/>
        <v>0.7</v>
      </c>
      <c r="Y227" s="274">
        <f t="shared" si="16"/>
        <v>2.5666666666666664</v>
      </c>
      <c r="Z227" s="406"/>
      <c r="AA227" s="439">
        <f t="shared" si="17"/>
        <v>8.5049327080862144E-2</v>
      </c>
      <c r="AB227" s="440"/>
      <c r="AC227" s="243" t="s">
        <v>995</v>
      </c>
    </row>
    <row r="228" spans="2:29" hidden="1" x14ac:dyDescent="0.3">
      <c r="B228" s="278" t="s">
        <v>964</v>
      </c>
      <c r="C228" s="278" t="s">
        <v>985</v>
      </c>
      <c r="D228" s="297" t="s">
        <v>238</v>
      </c>
      <c r="E228" s="279" t="s">
        <v>238</v>
      </c>
      <c r="F228" s="280">
        <v>0.25</v>
      </c>
      <c r="G228" s="279"/>
      <c r="H228" s="282"/>
      <c r="I228" s="281">
        <v>0.5</v>
      </c>
      <c r="J228" s="268">
        <f>IF(ISBLANK($E228),0,VLOOKUP($E228,'Table of Hazards (AI only)'!$B$6:$P$129,8,))</f>
        <v>53</v>
      </c>
      <c r="K228" s="268"/>
      <c r="L228" s="268">
        <f>IF(ISBLANK($E228),0,VLOOKUP($E228,'Table of Hazards (AI only)'!$B$6:$P$129,9,))</f>
        <v>29</v>
      </c>
      <c r="M228" s="269">
        <f>IF(ISBLANK($E228),0,VLOOKUP($E228,'Table of Hazards (AI only)'!$B$6:$P$129,11,))</f>
        <v>27.333333333333332</v>
      </c>
      <c r="N228" s="269"/>
      <c r="O228" s="270">
        <f>IF(ISBLANK($E228),0,VLOOKUP($E228,'Table of Hazards (AI only)'!$B$6:$P$129,12,))</f>
        <v>0.30374759671736479</v>
      </c>
      <c r="P228" s="268">
        <f>IF(ISBLANK($G228),0,VLOOKUP($G228,'Table of Hazards (AI only)'!$B$6:$P$129,8,))</f>
        <v>0</v>
      </c>
      <c r="Q228" s="268"/>
      <c r="R228" s="268">
        <f>IF(ISBLANK($G228),0,VLOOKUP($G228,'Table of Hazards (AI only)'!$B$6:$P$129,9,))</f>
        <v>0</v>
      </c>
      <c r="S228" s="269">
        <f>IF(ISBLANK($G228),0,VLOOKUP($G228,'Table of Hazards (AI only)'!$B$6:$P$129,11,))</f>
        <v>0</v>
      </c>
      <c r="T228" s="269"/>
      <c r="U228" s="270">
        <f>IF(ISBLANK($G228),0,VLOOKUP($G228,'Table of Hazards (AI only)'!$B$6:$P$129,12,))</f>
        <v>0</v>
      </c>
      <c r="V228" s="283">
        <f t="shared" si="14"/>
        <v>6.625</v>
      </c>
      <c r="W228" s="283"/>
      <c r="X228" s="284">
        <f t="shared" si="15"/>
        <v>3.625</v>
      </c>
      <c r="Y228" s="274">
        <f t="shared" si="16"/>
        <v>3.4166666666666665</v>
      </c>
      <c r="Z228" s="406"/>
      <c r="AA228" s="439">
        <f t="shared" si="17"/>
        <v>3.7968449589670598E-2</v>
      </c>
      <c r="AB228" s="440"/>
      <c r="AC228" s="243" t="s">
        <v>996</v>
      </c>
    </row>
    <row r="229" spans="2:29" hidden="1" x14ac:dyDescent="0.3">
      <c r="B229" s="278" t="s">
        <v>964</v>
      </c>
      <c r="C229" s="278" t="s">
        <v>985</v>
      </c>
      <c r="D229" s="297" t="s">
        <v>997</v>
      </c>
      <c r="E229" s="279" t="s">
        <v>262</v>
      </c>
      <c r="F229" s="280">
        <v>0.26700000000000002</v>
      </c>
      <c r="G229" s="279" t="s">
        <v>261</v>
      </c>
      <c r="H229" s="282">
        <v>6.7000000000000004E-2</v>
      </c>
      <c r="I229" s="281">
        <v>1.25</v>
      </c>
      <c r="J229" s="268">
        <f>IF(ISBLANK($E229),0,VLOOKUP($E229,'Table of Hazards (AI only)'!$B$6:$P$129,8,))</f>
        <v>48</v>
      </c>
      <c r="K229" s="268"/>
      <c r="L229" s="268">
        <f>IF(ISBLANK($E229),0,VLOOKUP($E229,'Table of Hazards (AI only)'!$B$6:$P$129,9,))</f>
        <v>30</v>
      </c>
      <c r="M229" s="269">
        <f>IF(ISBLANK($E229),0,VLOOKUP($E229,'Table of Hazards (AI only)'!$B$6:$P$129,11,))</f>
        <v>22.666666666666668</v>
      </c>
      <c r="N229" s="269"/>
      <c r="O229" s="270">
        <f>IF(ISBLANK($E229),0,VLOOKUP($E229,'Table of Hazards (AI only)'!$B$6:$P$129,12,))</f>
        <v>0.30374759671736479</v>
      </c>
      <c r="P229" s="268">
        <f>IF(ISBLANK($G229),0,VLOOKUP($G229,'Table of Hazards (AI only)'!$B$6:$P$129,8,))</f>
        <v>21</v>
      </c>
      <c r="Q229" s="268"/>
      <c r="R229" s="268">
        <f>IF(ISBLANK($G229),0,VLOOKUP($G229,'Table of Hazards (AI only)'!$B$6:$P$129,9,))</f>
        <v>6</v>
      </c>
      <c r="S229" s="269">
        <f>IF(ISBLANK($G229),0,VLOOKUP($G229,'Table of Hazards (AI only)'!$B$6:$P$129,11,))</f>
        <v>13.333333333333334</v>
      </c>
      <c r="T229" s="269"/>
      <c r="U229" s="270">
        <f>IF(ISBLANK($G229),0,VLOOKUP($G229,'Table of Hazards (AI only)'!$B$6:$P$129,12,))</f>
        <v>0.30374759671736479</v>
      </c>
      <c r="V229" s="283">
        <f t="shared" si="14"/>
        <v>17.778750000000002</v>
      </c>
      <c r="W229" s="283"/>
      <c r="X229" s="284">
        <f t="shared" si="15"/>
        <v>10.514999999999999</v>
      </c>
      <c r="Y229" s="274">
        <f t="shared" si="16"/>
        <v>8.6816666666666684</v>
      </c>
      <c r="Z229" s="406"/>
      <c r="AA229" s="439">
        <f t="shared" si="17"/>
        <v>0.1268146216294998</v>
      </c>
      <c r="AB229" s="440"/>
      <c r="AC229" s="243" t="s">
        <v>928</v>
      </c>
    </row>
    <row r="230" spans="2:29" hidden="1" x14ac:dyDescent="0.3">
      <c r="B230" s="278" t="s">
        <v>964</v>
      </c>
      <c r="C230" s="278" t="s">
        <v>985</v>
      </c>
      <c r="D230" s="297" t="s">
        <v>998</v>
      </c>
      <c r="E230" s="279" t="s">
        <v>275</v>
      </c>
      <c r="F230" s="280">
        <v>0.215</v>
      </c>
      <c r="G230" s="279" t="s">
        <v>266</v>
      </c>
      <c r="H230" s="282">
        <v>0.215</v>
      </c>
      <c r="I230" s="281">
        <v>0.35</v>
      </c>
      <c r="J230" s="268">
        <f>IF(ISBLANK($E230),0,VLOOKUP($E230,'Table of Hazards (AI only)'!$B$6:$P$129,8,))</f>
        <v>37</v>
      </c>
      <c r="K230" s="268"/>
      <c r="L230" s="268">
        <f>IF(ISBLANK($E230),0,VLOOKUP($E230,'Table of Hazards (AI only)'!$B$6:$P$129,9,))</f>
        <v>13</v>
      </c>
      <c r="M230" s="269">
        <f>IF(ISBLANK($E230),0,VLOOKUP($E230,'Table of Hazards (AI only)'!$B$6:$P$129,11,))</f>
        <v>20</v>
      </c>
      <c r="N230" s="269"/>
      <c r="O230" s="270">
        <f>IF(ISBLANK($E230),0,VLOOKUP($E230,'Table of Hazards (AI only)'!$B$6:$P$129,12,))</f>
        <v>0.30374759671736479</v>
      </c>
      <c r="P230" s="268">
        <f>IF(ISBLANK($G230),0,VLOOKUP($G230,'Table of Hazards (AI only)'!$B$6:$P$129,8,))</f>
        <v>36.5</v>
      </c>
      <c r="Q230" s="268"/>
      <c r="R230" s="268">
        <f>IF(ISBLANK($G230),0,VLOOKUP($G230,'Table of Hazards (AI only)'!$B$6:$P$129,9,))</f>
        <v>15.5</v>
      </c>
      <c r="S230" s="269">
        <f>IF(ISBLANK($G230),0,VLOOKUP($G230,'Table of Hazards (AI only)'!$B$6:$P$129,11,))</f>
        <v>20.833333333333332</v>
      </c>
      <c r="T230" s="269"/>
      <c r="U230" s="270">
        <f>IF(ISBLANK($G230),0,VLOOKUP($G230,'Table of Hazards (AI only)'!$B$6:$P$129,12,))</f>
        <v>0.30374759671736479</v>
      </c>
      <c r="V230" s="283">
        <f t="shared" si="14"/>
        <v>5.530875</v>
      </c>
      <c r="W230" s="283"/>
      <c r="X230" s="284">
        <f t="shared" si="15"/>
        <v>2.1446249999999996</v>
      </c>
      <c r="Y230" s="274">
        <f t="shared" si="16"/>
        <v>3.0727083333333325</v>
      </c>
      <c r="Z230" s="406"/>
      <c r="AA230" s="439">
        <f t="shared" si="17"/>
        <v>4.5714013305963398E-2</v>
      </c>
      <c r="AB230" s="440"/>
      <c r="AC230" s="243" t="s">
        <v>987</v>
      </c>
    </row>
    <row r="231" spans="2:29" hidden="1" x14ac:dyDescent="0.3">
      <c r="B231" s="278" t="s">
        <v>964</v>
      </c>
      <c r="C231" s="278" t="s">
        <v>985</v>
      </c>
      <c r="D231" s="297" t="s">
        <v>999</v>
      </c>
      <c r="E231" s="279" t="s">
        <v>265</v>
      </c>
      <c r="F231" s="280">
        <v>0.25</v>
      </c>
      <c r="G231" s="279" t="s">
        <v>238</v>
      </c>
      <c r="H231" s="282">
        <v>0.5</v>
      </c>
      <c r="I231" s="281">
        <v>0.3</v>
      </c>
      <c r="J231" s="268">
        <f>IF(ISBLANK($E231),0,VLOOKUP($E231,'Table of Hazards (AI only)'!$B$6:$P$129,8,))</f>
        <v>22</v>
      </c>
      <c r="K231" s="268"/>
      <c r="L231" s="268">
        <f>IF(ISBLANK($E231),0,VLOOKUP($E231,'Table of Hazards (AI only)'!$B$6:$P$129,9,))</f>
        <v>4</v>
      </c>
      <c r="M231" s="269">
        <f>IF(ISBLANK($E231),0,VLOOKUP($E231,'Table of Hazards (AI only)'!$B$6:$P$129,11,))</f>
        <v>12</v>
      </c>
      <c r="N231" s="269"/>
      <c r="O231" s="270">
        <f>IF(ISBLANK($E231),0,VLOOKUP($E231,'Table of Hazards (AI only)'!$B$6:$P$129,12,))</f>
        <v>0.30374759671736479</v>
      </c>
      <c r="P231" s="268">
        <f>IF(ISBLANK($G231),0,VLOOKUP($G231,'Table of Hazards (AI only)'!$B$6:$P$129,8,))</f>
        <v>53</v>
      </c>
      <c r="Q231" s="268"/>
      <c r="R231" s="268">
        <f>IF(ISBLANK($G231),0,VLOOKUP($G231,'Table of Hazards (AI only)'!$B$6:$P$129,9,))</f>
        <v>29</v>
      </c>
      <c r="S231" s="269">
        <f>IF(ISBLANK($G231),0,VLOOKUP($G231,'Table of Hazards (AI only)'!$B$6:$P$129,11,))</f>
        <v>27.333333333333332</v>
      </c>
      <c r="T231" s="269"/>
      <c r="U231" s="270">
        <f>IF(ISBLANK($G231),0,VLOOKUP($G231,'Table of Hazards (AI only)'!$B$6:$P$129,12,))</f>
        <v>0.30374759671736479</v>
      </c>
      <c r="V231" s="283">
        <f t="shared" si="14"/>
        <v>9.6</v>
      </c>
      <c r="W231" s="283"/>
      <c r="X231" s="284">
        <f t="shared" si="15"/>
        <v>4.6499999999999995</v>
      </c>
      <c r="Y231" s="274">
        <f t="shared" si="16"/>
        <v>4.9999999999999991</v>
      </c>
      <c r="Z231" s="406"/>
      <c r="AA231" s="439">
        <f t="shared" si="17"/>
        <v>6.8343209261407065E-2</v>
      </c>
      <c r="AB231" s="440"/>
      <c r="AC231" s="243" t="s">
        <v>989</v>
      </c>
    </row>
    <row r="232" spans="2:29" hidden="1" x14ac:dyDescent="0.3">
      <c r="B232" s="278" t="s">
        <v>964</v>
      </c>
      <c r="C232" s="278" t="s">
        <v>985</v>
      </c>
      <c r="D232" s="297" t="s">
        <v>1000</v>
      </c>
      <c r="E232" s="279" t="s">
        <v>252</v>
      </c>
      <c r="F232" s="280">
        <v>0.25</v>
      </c>
      <c r="G232" s="279"/>
      <c r="H232" s="282"/>
      <c r="I232" s="281">
        <v>0.7</v>
      </c>
      <c r="J232" s="268">
        <f>IF(ISBLANK($E232),0,VLOOKUP($E232,'Table of Hazards (AI only)'!$B$6:$P$129,8,))</f>
        <v>40.5</v>
      </c>
      <c r="K232" s="268"/>
      <c r="L232" s="268">
        <f>IF(ISBLANK($E232),0,VLOOKUP($E232,'Table of Hazards (AI only)'!$B$6:$P$129,9,))</f>
        <v>25.5</v>
      </c>
      <c r="M232" s="269">
        <f>IF(ISBLANK($E232),0,VLOOKUP($E232,'Table of Hazards (AI only)'!$B$6:$P$129,11,))</f>
        <v>22.166666666666668</v>
      </c>
      <c r="N232" s="269"/>
      <c r="O232" s="270">
        <f>IF(ISBLANK($E232),0,VLOOKUP($E232,'Table of Hazards (AI only)'!$B$6:$P$129,12,))</f>
        <v>0.30374759671736479</v>
      </c>
      <c r="P232" s="268">
        <f>IF(ISBLANK($G232),0,VLOOKUP($G232,'Table of Hazards (AI only)'!$B$6:$P$129,8,))</f>
        <v>0</v>
      </c>
      <c r="Q232" s="268"/>
      <c r="R232" s="268">
        <f>IF(ISBLANK($G232),0,VLOOKUP($G232,'Table of Hazards (AI only)'!$B$6:$P$129,9,))</f>
        <v>0</v>
      </c>
      <c r="S232" s="269">
        <f>IF(ISBLANK($G232),0,VLOOKUP($G232,'Table of Hazards (AI only)'!$B$6:$P$129,11,))</f>
        <v>0</v>
      </c>
      <c r="T232" s="269"/>
      <c r="U232" s="270">
        <f>IF(ISBLANK($G232),0,VLOOKUP($G232,'Table of Hazards (AI only)'!$B$6:$P$129,12,))</f>
        <v>0</v>
      </c>
      <c r="V232" s="283">
        <f t="shared" si="14"/>
        <v>7.0874999999999995</v>
      </c>
      <c r="W232" s="283"/>
      <c r="X232" s="284">
        <f t="shared" si="15"/>
        <v>4.4624999999999995</v>
      </c>
      <c r="Y232" s="274">
        <f t="shared" si="16"/>
        <v>3.8791666666666664</v>
      </c>
      <c r="Z232" s="406"/>
      <c r="AA232" s="439">
        <f t="shared" ref="AA232:AA263" si="18">(($F232*O232)+($H232*U232))*$I232</f>
        <v>5.3155829425538835E-2</v>
      </c>
      <c r="AB232" s="440"/>
      <c r="AC232" s="243" t="s">
        <v>905</v>
      </c>
    </row>
    <row r="233" spans="2:29" hidden="1" x14ac:dyDescent="0.3">
      <c r="B233" s="278" t="s">
        <v>964</v>
      </c>
      <c r="C233" s="278" t="s">
        <v>985</v>
      </c>
      <c r="D233" s="297" t="s">
        <v>1001</v>
      </c>
      <c r="E233" s="279" t="s">
        <v>276</v>
      </c>
      <c r="F233" s="280">
        <v>0.25</v>
      </c>
      <c r="G233" s="279"/>
      <c r="H233" s="280"/>
      <c r="I233" s="281">
        <v>1.5</v>
      </c>
      <c r="J233" s="268">
        <f>IF(ISBLANK($E233),0,VLOOKUP($E233,'Table of Hazards (AI only)'!$B$6:$P$129,8,))</f>
        <v>31</v>
      </c>
      <c r="K233" s="268"/>
      <c r="L233" s="268">
        <f>IF(ISBLANK($E233),0,VLOOKUP($E233,'Table of Hazards (AI only)'!$B$6:$P$129,9,))</f>
        <v>16</v>
      </c>
      <c r="M233" s="269">
        <f>IF(ISBLANK($E233),0,VLOOKUP($E233,'Table of Hazards (AI only)'!$B$6:$P$129,11,))</f>
        <v>18</v>
      </c>
      <c r="N233" s="269"/>
      <c r="O233" s="270">
        <f>IF(ISBLANK($E233),0,VLOOKUP($E233,'Table of Hazards (AI only)'!$B$6:$P$129,12,))</f>
        <v>0.30374759671736479</v>
      </c>
      <c r="P233" s="268">
        <f>IF(ISBLANK($G233),0,VLOOKUP($G233,'Table of Hazards (AI only)'!$B$6:$P$129,8,))</f>
        <v>0</v>
      </c>
      <c r="Q233" s="268"/>
      <c r="R233" s="268">
        <f>IF(ISBLANK($G233),0,VLOOKUP($G233,'Table of Hazards (AI only)'!$B$6:$P$129,9,))</f>
        <v>0</v>
      </c>
      <c r="S233" s="269">
        <f>IF(ISBLANK($G233),0,VLOOKUP($G233,'Table of Hazards (AI only)'!$B$6:$P$129,11,))</f>
        <v>0</v>
      </c>
      <c r="T233" s="269"/>
      <c r="U233" s="270">
        <f>IF(ISBLANK($G233),0,VLOOKUP($G233,'Table of Hazards (AI only)'!$B$6:$P$129,12,))</f>
        <v>0</v>
      </c>
      <c r="V233" s="283">
        <f t="shared" si="14"/>
        <v>11.625</v>
      </c>
      <c r="W233" s="283"/>
      <c r="X233" s="284">
        <f t="shared" si="15"/>
        <v>6</v>
      </c>
      <c r="Y233" s="274">
        <f t="shared" si="16"/>
        <v>6.75</v>
      </c>
      <c r="Z233" s="406"/>
      <c r="AA233" s="439">
        <f t="shared" si="18"/>
        <v>0.11390534876901179</v>
      </c>
      <c r="AB233" s="440"/>
      <c r="AC233" s="243" t="s">
        <v>990</v>
      </c>
    </row>
    <row r="234" spans="2:29" hidden="1" x14ac:dyDescent="0.3">
      <c r="B234" s="278" t="s">
        <v>964</v>
      </c>
      <c r="C234" s="278" t="s">
        <v>985</v>
      </c>
      <c r="D234" s="297" t="s">
        <v>1002</v>
      </c>
      <c r="E234" s="279" t="s">
        <v>277</v>
      </c>
      <c r="F234" s="280">
        <v>1.4999999999999999E-2</v>
      </c>
      <c r="G234" s="279" t="s">
        <v>254</v>
      </c>
      <c r="H234" s="280">
        <v>0.125</v>
      </c>
      <c r="I234" s="281">
        <v>1</v>
      </c>
      <c r="J234" s="268">
        <f>IF(ISBLANK($E234),0,VLOOKUP($E234,'Table of Hazards (AI only)'!$B$6:$P$129,8,))</f>
        <v>17</v>
      </c>
      <c r="K234" s="268"/>
      <c r="L234" s="268">
        <f>IF(ISBLANK($E234),0,VLOOKUP($E234,'Table of Hazards (AI only)'!$B$6:$P$129,9,))</f>
        <v>5</v>
      </c>
      <c r="M234" s="269">
        <f>IF(ISBLANK($E234),0,VLOOKUP($E234,'Table of Hazards (AI only)'!$B$6:$P$129,11,))</f>
        <v>10.333333333333334</v>
      </c>
      <c r="N234" s="269"/>
      <c r="O234" s="270">
        <f>IF(ISBLANK($E234),0,VLOOKUP($E234,'Table of Hazards (AI only)'!$B$6:$P$129,12,))</f>
        <v>0.30374759671736479</v>
      </c>
      <c r="P234" s="268">
        <f>IF(ISBLANK($G234),0,VLOOKUP($G234,'Table of Hazards (AI only)'!$B$6:$P$129,8,))</f>
        <v>37</v>
      </c>
      <c r="Q234" s="268"/>
      <c r="R234" s="268">
        <f>IF(ISBLANK($G234),0,VLOOKUP($G234,'Table of Hazards (AI only)'!$B$6:$P$129,9,))</f>
        <v>19</v>
      </c>
      <c r="S234" s="269">
        <f>IF(ISBLANK($G234),0,VLOOKUP($G234,'Table of Hazards (AI only)'!$B$6:$P$129,11,))</f>
        <v>18</v>
      </c>
      <c r="T234" s="269"/>
      <c r="U234" s="270">
        <f>IF(ISBLANK($G234),0,VLOOKUP($G234,'Table of Hazards (AI only)'!$B$6:$P$129,12,))</f>
        <v>0.30374759671736479</v>
      </c>
      <c r="V234" s="283">
        <f t="shared" si="14"/>
        <v>4.88</v>
      </c>
      <c r="W234" s="283"/>
      <c r="X234" s="284">
        <f t="shared" si="15"/>
        <v>2.4500000000000002</v>
      </c>
      <c r="Y234" s="274">
        <f t="shared" si="16"/>
        <v>2.4049999999999998</v>
      </c>
      <c r="Z234" s="406"/>
      <c r="AA234" s="439">
        <f t="shared" si="18"/>
        <v>4.2524663540431072E-2</v>
      </c>
      <c r="AB234" s="440"/>
      <c r="AC234" s="243" t="s">
        <v>992</v>
      </c>
    </row>
    <row r="235" spans="2:29" hidden="1" x14ac:dyDescent="0.3">
      <c r="B235" s="278" t="s">
        <v>964</v>
      </c>
      <c r="C235" s="278" t="s">
        <v>985</v>
      </c>
      <c r="D235" s="297" t="s">
        <v>914</v>
      </c>
      <c r="E235" s="279" t="s">
        <v>256</v>
      </c>
      <c r="F235" s="280">
        <v>6.25E-2</v>
      </c>
      <c r="G235" s="279" t="s">
        <v>257</v>
      </c>
      <c r="H235" s="280">
        <v>0.625</v>
      </c>
      <c r="I235" s="281">
        <v>1.5</v>
      </c>
      <c r="J235" s="268">
        <f>IF(ISBLANK($E235),0,VLOOKUP($E235,'Table of Hazards (AI only)'!$B$6:$P$129,8,))</f>
        <v>18.5</v>
      </c>
      <c r="K235" s="268"/>
      <c r="L235" s="268">
        <f>IF(ISBLANK($E235),0,VLOOKUP($E235,'Table of Hazards (AI only)'!$B$6:$P$129,9,))</f>
        <v>9.5</v>
      </c>
      <c r="M235" s="269">
        <f>IF(ISBLANK($E235),0,VLOOKUP($E235,'Table of Hazards (AI only)'!$B$6:$P$129,11,))</f>
        <v>14.833333333333334</v>
      </c>
      <c r="N235" s="269"/>
      <c r="O235" s="270">
        <f>IF(ISBLANK($E235),0,VLOOKUP($E235,'Table of Hazards (AI only)'!$B$6:$P$129,12,))</f>
        <v>0.30374759671736479</v>
      </c>
      <c r="P235" s="268">
        <f>IF(ISBLANK($G235),0,VLOOKUP($G235,'Table of Hazards (AI only)'!$B$6:$P$129,8,))</f>
        <v>25.5</v>
      </c>
      <c r="Q235" s="268"/>
      <c r="R235" s="268">
        <f>IF(ISBLANK($G235),0,VLOOKUP($G235,'Table of Hazards (AI only)'!$B$6:$P$129,9,))</f>
        <v>10.5</v>
      </c>
      <c r="S235" s="269">
        <f>IF(ISBLANK($G235),0,VLOOKUP($G235,'Table of Hazards (AI only)'!$B$6:$P$129,11,))</f>
        <v>15.166666666666666</v>
      </c>
      <c r="T235" s="269"/>
      <c r="U235" s="270">
        <f>IF(ISBLANK($G235),0,VLOOKUP($G235,'Table of Hazards (AI only)'!$B$6:$P$129,12,))</f>
        <v>0.30374759671736479</v>
      </c>
      <c r="V235" s="283">
        <f t="shared" si="14"/>
        <v>25.640625</v>
      </c>
      <c r="W235" s="283"/>
      <c r="X235" s="284">
        <f t="shared" si="15"/>
        <v>10.734375</v>
      </c>
      <c r="Y235" s="274">
        <f t="shared" si="16"/>
        <v>15.609375</v>
      </c>
      <c r="Z235" s="406"/>
      <c r="AA235" s="439">
        <f t="shared" si="18"/>
        <v>0.31323970911478244</v>
      </c>
      <c r="AB235" s="440"/>
      <c r="AC235" s="243" t="s">
        <v>1003</v>
      </c>
    </row>
    <row r="236" spans="2:29" hidden="1" x14ac:dyDescent="0.3">
      <c r="B236" s="278" t="s">
        <v>964</v>
      </c>
      <c r="C236" s="278" t="s">
        <v>985</v>
      </c>
      <c r="D236" s="297" t="s">
        <v>1004</v>
      </c>
      <c r="E236" s="279" t="s">
        <v>254</v>
      </c>
      <c r="F236" s="280">
        <v>0.25</v>
      </c>
      <c r="G236" s="279"/>
      <c r="H236" s="280"/>
      <c r="I236" s="281">
        <v>0.45</v>
      </c>
      <c r="J236" s="268">
        <f>IF(ISBLANK($E236),0,VLOOKUP($E236,'Table of Hazards (AI only)'!$B$6:$P$129,8,))</f>
        <v>37</v>
      </c>
      <c r="K236" s="268"/>
      <c r="L236" s="268">
        <f>IF(ISBLANK($E236),0,VLOOKUP($E236,'Table of Hazards (AI only)'!$B$6:$P$129,9,))</f>
        <v>19</v>
      </c>
      <c r="M236" s="269">
        <f>IF(ISBLANK($E236),0,VLOOKUP($E236,'Table of Hazards (AI only)'!$B$6:$P$129,11,))</f>
        <v>18</v>
      </c>
      <c r="N236" s="269"/>
      <c r="O236" s="270">
        <f>IF(ISBLANK($E236),0,VLOOKUP($E236,'Table of Hazards (AI only)'!$B$6:$P$129,12,))</f>
        <v>0.30374759671736479</v>
      </c>
      <c r="P236" s="268">
        <f>IF(ISBLANK($G236),0,VLOOKUP($G236,'Table of Hazards (AI only)'!$B$6:$P$129,8,))</f>
        <v>0</v>
      </c>
      <c r="Q236" s="268"/>
      <c r="R236" s="268">
        <f>IF(ISBLANK($G236),0,VLOOKUP($G236,'Table of Hazards (AI only)'!$B$6:$P$129,9,))</f>
        <v>0</v>
      </c>
      <c r="S236" s="269">
        <f>IF(ISBLANK($G236),0,VLOOKUP($G236,'Table of Hazards (AI only)'!$B$6:$P$129,11,))</f>
        <v>0</v>
      </c>
      <c r="T236" s="269"/>
      <c r="U236" s="270">
        <f>IF(ISBLANK($G236),0,VLOOKUP($G236,'Table of Hazards (AI only)'!$B$6:$P$129,12,))</f>
        <v>0</v>
      </c>
      <c r="V236" s="283">
        <f t="shared" si="14"/>
        <v>4.1625000000000005</v>
      </c>
      <c r="W236" s="283"/>
      <c r="X236" s="284">
        <f t="shared" si="15"/>
        <v>2.1375000000000002</v>
      </c>
      <c r="Y236" s="274">
        <f t="shared" si="16"/>
        <v>2.0249999999999999</v>
      </c>
      <c r="Z236" s="406"/>
      <c r="AA236" s="439">
        <f t="shared" si="18"/>
        <v>3.4171604630703539E-2</v>
      </c>
      <c r="AB236" s="440"/>
      <c r="AC236" s="243" t="s">
        <v>968</v>
      </c>
    </row>
    <row r="237" spans="2:29" hidden="1" x14ac:dyDescent="0.3">
      <c r="B237" s="278" t="s">
        <v>964</v>
      </c>
      <c r="C237" s="278" t="s">
        <v>985</v>
      </c>
      <c r="D237" s="297" t="s">
        <v>1005</v>
      </c>
      <c r="E237" s="279" t="s">
        <v>232</v>
      </c>
      <c r="F237" s="280">
        <v>0.5</v>
      </c>
      <c r="G237" s="279"/>
      <c r="H237" s="282"/>
      <c r="I237" s="281">
        <v>0.3</v>
      </c>
      <c r="J237" s="268">
        <f>IF(ISBLANK($E237),0,VLOOKUP($E237,'Table of Hazards (AI only)'!$B$6:$P$129,8,))</f>
        <v>31</v>
      </c>
      <c r="K237" s="268"/>
      <c r="L237" s="268">
        <f>IF(ISBLANK($E237),0,VLOOKUP($E237,'Table of Hazards (AI only)'!$B$6:$P$129,9,))</f>
        <v>11</v>
      </c>
      <c r="M237" s="269">
        <f>IF(ISBLANK($E237),0,VLOOKUP($E237,'Table of Hazards (AI only)'!$B$6:$P$129,11,))</f>
        <v>46.333333333333336</v>
      </c>
      <c r="N237" s="269"/>
      <c r="O237" s="270">
        <f>IF(ISBLANK($E237),0,VLOOKUP($E237,'Table of Hazards (AI only)'!$B$6:$P$129,12,))</f>
        <v>0.30374759671736479</v>
      </c>
      <c r="P237" s="268">
        <f>IF(ISBLANK($G237),0,VLOOKUP($G237,'Table of Hazards (AI only)'!$B$6:$P$129,8,))</f>
        <v>0</v>
      </c>
      <c r="Q237" s="268"/>
      <c r="R237" s="268">
        <f>IF(ISBLANK($G237),0,VLOOKUP($G237,'Table of Hazards (AI only)'!$B$6:$P$129,9,))</f>
        <v>0</v>
      </c>
      <c r="S237" s="269">
        <f>IF(ISBLANK($G237),0,VLOOKUP($G237,'Table of Hazards (AI only)'!$B$6:$P$129,11,))</f>
        <v>0</v>
      </c>
      <c r="T237" s="269"/>
      <c r="U237" s="270">
        <f>IF(ISBLANK($G237),0,VLOOKUP($G237,'Table of Hazards (AI only)'!$B$6:$P$129,12,))</f>
        <v>0</v>
      </c>
      <c r="V237" s="283">
        <f t="shared" si="14"/>
        <v>4.6499999999999995</v>
      </c>
      <c r="W237" s="283"/>
      <c r="X237" s="284">
        <f t="shared" si="15"/>
        <v>1.65</v>
      </c>
      <c r="Y237" s="274">
        <f t="shared" si="16"/>
        <v>6.95</v>
      </c>
      <c r="Z237" s="406"/>
      <c r="AA237" s="439">
        <f t="shared" si="18"/>
        <v>4.5562139507604717E-2</v>
      </c>
      <c r="AB237" s="440"/>
      <c r="AC237" s="243" t="s">
        <v>858</v>
      </c>
    </row>
    <row r="238" spans="2:29" hidden="1" x14ac:dyDescent="0.3">
      <c r="B238" s="278" t="s">
        <v>964</v>
      </c>
      <c r="C238" s="278" t="s">
        <v>985</v>
      </c>
      <c r="D238" s="297" t="s">
        <v>1006</v>
      </c>
      <c r="E238" s="279" t="s">
        <v>278</v>
      </c>
      <c r="F238" s="280">
        <v>4.4999999999999998E-2</v>
      </c>
      <c r="G238" s="279"/>
      <c r="H238" s="282"/>
      <c r="I238" s="281">
        <v>0.13750000000000001</v>
      </c>
      <c r="J238" s="268">
        <f>IF(ISBLANK($E238),0,VLOOKUP($E238,'Table of Hazards (AI only)'!$B$6:$P$129,8,))</f>
        <v>29</v>
      </c>
      <c r="K238" s="268"/>
      <c r="L238" s="268">
        <f>IF(ISBLANK($E238),0,VLOOKUP($E238,'Table of Hazards (AI only)'!$B$6:$P$129,9,))</f>
        <v>17</v>
      </c>
      <c r="M238" s="269">
        <f>IF(ISBLANK($E238),0,VLOOKUP($E238,'Table of Hazards (AI only)'!$B$6:$P$129,11,))</f>
        <v>24.666666666666668</v>
      </c>
      <c r="N238" s="269"/>
      <c r="O238" s="270">
        <f>IF(ISBLANK($E238),0,VLOOKUP($E238,'Table of Hazards (AI only)'!$B$6:$P$129,12,))</f>
        <v>0.30374759671736479</v>
      </c>
      <c r="P238" s="268">
        <f>IF(ISBLANK($G238),0,VLOOKUP($G238,'Table of Hazards (AI only)'!$B$6:$P$129,8,))</f>
        <v>0</v>
      </c>
      <c r="Q238" s="268"/>
      <c r="R238" s="268">
        <f>IF(ISBLANK($G238),0,VLOOKUP($G238,'Table of Hazards (AI only)'!$B$6:$P$129,9,))</f>
        <v>0</v>
      </c>
      <c r="S238" s="269">
        <f>IF(ISBLANK($G238),0,VLOOKUP($G238,'Table of Hazards (AI only)'!$B$6:$P$129,11,))</f>
        <v>0</v>
      </c>
      <c r="T238" s="269"/>
      <c r="U238" s="270">
        <f>IF(ISBLANK($G238),0,VLOOKUP($G238,'Table of Hazards (AI only)'!$B$6:$P$129,12,))</f>
        <v>0</v>
      </c>
      <c r="V238" s="283">
        <f t="shared" si="14"/>
        <v>0.1794375</v>
      </c>
      <c r="W238" s="283"/>
      <c r="X238" s="284">
        <f t="shared" si="15"/>
        <v>0.10518750000000002</v>
      </c>
      <c r="Y238" s="274">
        <f t="shared" si="16"/>
        <v>0.15262500000000004</v>
      </c>
      <c r="Z238" s="406"/>
      <c r="AA238" s="439">
        <f t="shared" si="18"/>
        <v>1.8794382546886946E-3</v>
      </c>
      <c r="AB238" s="440"/>
      <c r="AC238" s="243" t="s">
        <v>993</v>
      </c>
    </row>
    <row r="239" spans="2:29" hidden="1" x14ac:dyDescent="0.3">
      <c r="B239" s="278" t="s">
        <v>964</v>
      </c>
      <c r="C239" s="278" t="s">
        <v>985</v>
      </c>
      <c r="D239" s="297" t="s">
        <v>1007</v>
      </c>
      <c r="E239" s="279" t="s">
        <v>279</v>
      </c>
      <c r="F239" s="280">
        <v>0.1</v>
      </c>
      <c r="G239" s="279"/>
      <c r="H239" s="282"/>
      <c r="I239" s="281">
        <v>0.5</v>
      </c>
      <c r="J239" s="268">
        <f>IF(ISBLANK($E239),0,VLOOKUP($E239,'Table of Hazards (AI only)'!$B$6:$P$129,8,))</f>
        <v>43</v>
      </c>
      <c r="K239" s="268"/>
      <c r="L239" s="268">
        <f>IF(ISBLANK($E239),0,VLOOKUP($E239,'Table of Hazards (AI only)'!$B$6:$P$129,9,))</f>
        <v>22</v>
      </c>
      <c r="M239" s="269">
        <f>IF(ISBLANK($E239),0,VLOOKUP($E239,'Table of Hazards (AI only)'!$B$6:$P$129,11,))</f>
        <v>29.333333333333332</v>
      </c>
      <c r="N239" s="269"/>
      <c r="O239" s="270">
        <f>IF(ISBLANK($E239),0,VLOOKUP($E239,'Table of Hazards (AI only)'!$B$6:$P$129,12,))</f>
        <v>0.30374759671736479</v>
      </c>
      <c r="P239" s="268">
        <f>IF(ISBLANK($G239),0,VLOOKUP($G239,'Table of Hazards (AI only)'!$B$6:$P$129,8,))</f>
        <v>0</v>
      </c>
      <c r="Q239" s="268"/>
      <c r="R239" s="268">
        <f>IF(ISBLANK($G239),0,VLOOKUP($G239,'Table of Hazards (AI only)'!$B$6:$P$129,9,))</f>
        <v>0</v>
      </c>
      <c r="S239" s="269">
        <f>IF(ISBLANK($G239),0,VLOOKUP($G239,'Table of Hazards (AI only)'!$B$6:$P$129,11,))</f>
        <v>0</v>
      </c>
      <c r="T239" s="269"/>
      <c r="U239" s="270">
        <f>IF(ISBLANK($G239),0,VLOOKUP($G239,'Table of Hazards (AI only)'!$B$6:$P$129,12,))</f>
        <v>0</v>
      </c>
      <c r="V239" s="283">
        <f t="shared" si="14"/>
        <v>2.15</v>
      </c>
      <c r="W239" s="283"/>
      <c r="X239" s="284">
        <f t="shared" si="15"/>
        <v>1.1000000000000001</v>
      </c>
      <c r="Y239" s="274">
        <f t="shared" si="16"/>
        <v>1.4666666666666668</v>
      </c>
      <c r="Z239" s="406"/>
      <c r="AA239" s="439">
        <f t="shared" si="18"/>
        <v>1.518737983586824E-2</v>
      </c>
      <c r="AB239" s="440"/>
      <c r="AC239" s="243" t="s">
        <v>796</v>
      </c>
    </row>
    <row r="240" spans="2:29" hidden="1" x14ac:dyDescent="0.3">
      <c r="B240" s="278" t="s">
        <v>964</v>
      </c>
      <c r="C240" s="278" t="s">
        <v>985</v>
      </c>
      <c r="D240" s="297" t="s">
        <v>1008</v>
      </c>
      <c r="E240" s="279" t="s">
        <v>281</v>
      </c>
      <c r="F240" s="280">
        <v>0.85</v>
      </c>
      <c r="G240" s="279"/>
      <c r="H240" s="282"/>
      <c r="I240" s="281">
        <v>3</v>
      </c>
      <c r="J240" s="268">
        <f>IF(ISBLANK($E240),0,VLOOKUP($E240,'Table of Hazards (AI only)'!$B$6:$P$129,8,))</f>
        <v>8</v>
      </c>
      <c r="K240" s="268"/>
      <c r="L240" s="268">
        <f>IF(ISBLANK($E240),0,VLOOKUP($E240,'Table of Hazards (AI only)'!$B$6:$P$129,9,))</f>
        <v>2</v>
      </c>
      <c r="M240" s="269">
        <f>IF(ISBLANK($E240),0,VLOOKUP($E240,'Table of Hazards (AI only)'!$B$6:$P$129,11,))</f>
        <v>8.6666666666666661</v>
      </c>
      <c r="N240" s="269"/>
      <c r="O240" s="270">
        <f>IF(ISBLANK($E240),0,VLOOKUP($E240,'Table of Hazards (AI only)'!$B$6:$P$129,12,))</f>
        <v>0.30374759671736479</v>
      </c>
      <c r="P240" s="268">
        <f>IF(ISBLANK($G240),0,VLOOKUP($G240,'Table of Hazards (AI only)'!$B$6:$P$129,8,))</f>
        <v>0</v>
      </c>
      <c r="Q240" s="268"/>
      <c r="R240" s="268">
        <f>IF(ISBLANK($G240),0,VLOOKUP($G240,'Table of Hazards (AI only)'!$B$6:$P$129,9,))</f>
        <v>0</v>
      </c>
      <c r="S240" s="269">
        <f>IF(ISBLANK($G240),0,VLOOKUP($G240,'Table of Hazards (AI only)'!$B$6:$P$129,11,))</f>
        <v>0</v>
      </c>
      <c r="T240" s="269"/>
      <c r="U240" s="270">
        <f>IF(ISBLANK($G240),0,VLOOKUP($G240,'Table of Hazards (AI only)'!$B$6:$P$129,12,))</f>
        <v>0</v>
      </c>
      <c r="V240" s="283">
        <f t="shared" si="14"/>
        <v>20.399999999999999</v>
      </c>
      <c r="W240" s="283"/>
      <c r="X240" s="284">
        <f t="shared" si="15"/>
        <v>5.0999999999999996</v>
      </c>
      <c r="Y240" s="274">
        <f t="shared" si="16"/>
        <v>22.099999999999998</v>
      </c>
      <c r="Z240" s="406"/>
      <c r="AA240" s="439">
        <f t="shared" si="18"/>
        <v>0.77455637162928015</v>
      </c>
      <c r="AB240" s="440"/>
      <c r="AC240" s="243" t="s">
        <v>994</v>
      </c>
    </row>
    <row r="241" spans="2:29" hidden="1" x14ac:dyDescent="0.3">
      <c r="B241" s="278" t="s">
        <v>964</v>
      </c>
      <c r="C241" s="278" t="s">
        <v>985</v>
      </c>
      <c r="D241" s="297" t="s">
        <v>1009</v>
      </c>
      <c r="E241" s="279" t="s">
        <v>285</v>
      </c>
      <c r="F241" s="280">
        <v>0.8</v>
      </c>
      <c r="G241" s="279"/>
      <c r="H241" s="282"/>
      <c r="I241" s="281">
        <v>0.35</v>
      </c>
      <c r="J241" s="268">
        <f>IF(ISBLANK($E241),0,VLOOKUP($E241,'Table of Hazards (AI only)'!$B$6:$P$129,8,))</f>
        <v>11.5</v>
      </c>
      <c r="K241" s="268"/>
      <c r="L241" s="268">
        <f>IF(ISBLANK($E241),0,VLOOKUP($E241,'Table of Hazards (AI only)'!$B$6:$P$129,9,))</f>
        <v>2.5</v>
      </c>
      <c r="M241" s="269">
        <f>IF(ISBLANK($E241),0,VLOOKUP($E241,'Table of Hazards (AI only)'!$B$6:$P$129,11,))</f>
        <v>9.1666666666666661</v>
      </c>
      <c r="N241" s="269"/>
      <c r="O241" s="270">
        <f>IF(ISBLANK($E241),0,VLOOKUP($E241,'Table of Hazards (AI only)'!$B$6:$P$129,12,))</f>
        <v>0.30374759671736479</v>
      </c>
      <c r="P241" s="268">
        <f>IF(ISBLANK($G241),0,VLOOKUP($G241,'Table of Hazards (AI only)'!$B$6:$P$129,8,))</f>
        <v>0</v>
      </c>
      <c r="Q241" s="268"/>
      <c r="R241" s="268">
        <f>IF(ISBLANK($G241),0,VLOOKUP($G241,'Table of Hazards (AI only)'!$B$6:$P$129,9,))</f>
        <v>0</v>
      </c>
      <c r="S241" s="269">
        <f>IF(ISBLANK($G241),0,VLOOKUP($G241,'Table of Hazards (AI only)'!$B$6:$P$129,11,))</f>
        <v>0</v>
      </c>
      <c r="T241" s="269"/>
      <c r="U241" s="270">
        <f>IF(ISBLANK($G241),0,VLOOKUP($G241,'Table of Hazards (AI only)'!$B$6:$P$129,12,))</f>
        <v>0</v>
      </c>
      <c r="V241" s="283">
        <f t="shared" si="14"/>
        <v>3.22</v>
      </c>
      <c r="W241" s="283"/>
      <c r="X241" s="284">
        <f t="shared" si="15"/>
        <v>0.7</v>
      </c>
      <c r="Y241" s="274">
        <f t="shared" si="16"/>
        <v>2.5666666666666664</v>
      </c>
      <c r="Z241" s="406"/>
      <c r="AA241" s="439">
        <f t="shared" si="18"/>
        <v>8.5049327080862144E-2</v>
      </c>
      <c r="AB241" s="440"/>
      <c r="AC241" s="243" t="s">
        <v>995</v>
      </c>
    </row>
    <row r="242" spans="2:29" hidden="1" x14ac:dyDescent="0.3">
      <c r="B242" s="278" t="s">
        <v>964</v>
      </c>
      <c r="C242" s="278" t="s">
        <v>985</v>
      </c>
      <c r="D242" s="297" t="s">
        <v>1010</v>
      </c>
      <c r="E242" s="279" t="s">
        <v>238</v>
      </c>
      <c r="F242" s="280">
        <v>0.25</v>
      </c>
      <c r="G242" s="279"/>
      <c r="H242" s="282"/>
      <c r="I242" s="281">
        <v>0.5</v>
      </c>
      <c r="J242" s="268">
        <f>IF(ISBLANK($E242),0,VLOOKUP($E242,'Table of Hazards (AI only)'!$B$6:$P$129,8,))</f>
        <v>53</v>
      </c>
      <c r="K242" s="268"/>
      <c r="L242" s="268">
        <f>IF(ISBLANK($E242),0,VLOOKUP($E242,'Table of Hazards (AI only)'!$B$6:$P$129,9,))</f>
        <v>29</v>
      </c>
      <c r="M242" s="269">
        <f>IF(ISBLANK($E242),0,VLOOKUP($E242,'Table of Hazards (AI only)'!$B$6:$P$129,11,))</f>
        <v>27.333333333333332</v>
      </c>
      <c r="N242" s="269"/>
      <c r="O242" s="270">
        <f>IF(ISBLANK($E242),0,VLOOKUP($E242,'Table of Hazards (AI only)'!$B$6:$P$129,12,))</f>
        <v>0.30374759671736479</v>
      </c>
      <c r="P242" s="268">
        <f>IF(ISBLANK($G242),0,VLOOKUP($G242,'Table of Hazards (AI only)'!$B$6:$P$129,8,))</f>
        <v>0</v>
      </c>
      <c r="Q242" s="268"/>
      <c r="R242" s="268">
        <f>IF(ISBLANK($G242),0,VLOOKUP($G242,'Table of Hazards (AI only)'!$B$6:$P$129,9,))</f>
        <v>0</v>
      </c>
      <c r="S242" s="269">
        <f>IF(ISBLANK($G242),0,VLOOKUP($G242,'Table of Hazards (AI only)'!$B$6:$P$129,11,))</f>
        <v>0</v>
      </c>
      <c r="T242" s="269"/>
      <c r="U242" s="270">
        <f>IF(ISBLANK($G242),0,VLOOKUP($G242,'Table of Hazards (AI only)'!$B$6:$P$129,12,))</f>
        <v>0</v>
      </c>
      <c r="V242" s="283">
        <f t="shared" si="14"/>
        <v>6.625</v>
      </c>
      <c r="W242" s="283"/>
      <c r="X242" s="284">
        <f t="shared" si="15"/>
        <v>3.625</v>
      </c>
      <c r="Y242" s="274">
        <f t="shared" si="16"/>
        <v>3.4166666666666665</v>
      </c>
      <c r="Z242" s="406"/>
      <c r="AA242" s="439">
        <f t="shared" si="18"/>
        <v>3.7968449589670598E-2</v>
      </c>
      <c r="AB242" s="440"/>
      <c r="AC242" s="243" t="s">
        <v>996</v>
      </c>
    </row>
    <row r="243" spans="2:29" hidden="1" x14ac:dyDescent="0.3">
      <c r="B243" s="278" t="s">
        <v>964</v>
      </c>
      <c r="C243" s="278" t="s">
        <v>1011</v>
      </c>
      <c r="D243" s="297" t="s">
        <v>517</v>
      </c>
      <c r="E243" s="279" t="s">
        <v>517</v>
      </c>
      <c r="F243" s="298">
        <v>1E-3</v>
      </c>
      <c r="G243" s="279"/>
      <c r="H243" s="282"/>
      <c r="I243" s="299">
        <v>10</v>
      </c>
      <c r="J243" s="268">
        <f>IF(ISBLANK($E243),0,VLOOKUP($E243,'Table of Hazards (AI only)'!$B$6:$P$129,8,))</f>
        <v>34.5</v>
      </c>
      <c r="K243" s="268"/>
      <c r="L243" s="268">
        <f>IF(ISBLANK($E243),0,VLOOKUP($E243,'Table of Hazards (AI only)'!$B$6:$P$129,9,))</f>
        <v>13.5</v>
      </c>
      <c r="M243" s="269">
        <f>IF(ISBLANK($E243),0,VLOOKUP($E243,'Table of Hazards (AI only)'!$B$6:$P$129,11,))</f>
        <v>24.166666666666668</v>
      </c>
      <c r="N243" s="269"/>
      <c r="O243" s="270">
        <f>IF(ISBLANK($E243),0,VLOOKUP($E243,'Table of Hazards (AI only)'!$B$6:$P$129,12,))</f>
        <v>0.30374759671736479</v>
      </c>
      <c r="P243" s="268">
        <f>IF(ISBLANK($G243),0,VLOOKUP($G243,'Table of Hazards (AI only)'!$B$6:$P$129,8,))</f>
        <v>0</v>
      </c>
      <c r="Q243" s="268"/>
      <c r="R243" s="268">
        <f>IF(ISBLANK($G243),0,VLOOKUP($G243,'Table of Hazards (AI only)'!$B$6:$P$129,9,))</f>
        <v>0</v>
      </c>
      <c r="S243" s="269">
        <f>IF(ISBLANK($G243),0,VLOOKUP($G243,'Table of Hazards (AI only)'!$B$6:$P$129,11,))</f>
        <v>0</v>
      </c>
      <c r="T243" s="269"/>
      <c r="U243" s="270">
        <f>IF(ISBLANK($G243),0,VLOOKUP($G243,'Table of Hazards (AI only)'!$B$6:$P$129,12,))</f>
        <v>0</v>
      </c>
      <c r="V243" s="283">
        <f t="shared" si="14"/>
        <v>0.34500000000000003</v>
      </c>
      <c r="W243" s="283"/>
      <c r="X243" s="284">
        <f t="shared" si="15"/>
        <v>0.13500000000000001</v>
      </c>
      <c r="Y243" s="274">
        <f t="shared" si="16"/>
        <v>0.2416666666666667</v>
      </c>
      <c r="Z243" s="406"/>
      <c r="AA243" s="439">
        <f t="shared" si="18"/>
        <v>3.037475967173648E-3</v>
      </c>
      <c r="AB243" s="440"/>
      <c r="AC243" s="243" t="s">
        <v>932</v>
      </c>
    </row>
    <row r="244" spans="2:29" hidden="1" x14ac:dyDescent="0.3">
      <c r="B244" s="278" t="s">
        <v>964</v>
      </c>
      <c r="C244" s="278" t="s">
        <v>1012</v>
      </c>
      <c r="D244" s="297" t="s">
        <v>1013</v>
      </c>
      <c r="E244" s="279" t="s">
        <v>257</v>
      </c>
      <c r="F244" s="280">
        <v>0.53</v>
      </c>
      <c r="G244" s="279" t="s">
        <v>244</v>
      </c>
      <c r="H244" s="282">
        <v>0.31</v>
      </c>
      <c r="I244" s="281">
        <v>2.5</v>
      </c>
      <c r="J244" s="268">
        <f>IF(ISBLANK($E244),0,VLOOKUP($E244,'Table of Hazards (AI only)'!$B$6:$P$129,8,))</f>
        <v>25.5</v>
      </c>
      <c r="K244" s="268"/>
      <c r="L244" s="268">
        <f>IF(ISBLANK($E244),0,VLOOKUP($E244,'Table of Hazards (AI only)'!$B$6:$P$129,9,))</f>
        <v>10.5</v>
      </c>
      <c r="M244" s="269">
        <f>IF(ISBLANK($E244),0,VLOOKUP($E244,'Table of Hazards (AI only)'!$B$6:$P$129,11,))</f>
        <v>15.166666666666666</v>
      </c>
      <c r="N244" s="269"/>
      <c r="O244" s="270">
        <f>IF(ISBLANK($E244),0,VLOOKUP($E244,'Table of Hazards (AI only)'!$B$6:$P$129,12,))</f>
        <v>0.30374759671736479</v>
      </c>
      <c r="P244" s="268">
        <f>IF(ISBLANK($G244),0,VLOOKUP($G244,'Table of Hazards (AI only)'!$B$6:$P$129,8,))</f>
        <v>14.5</v>
      </c>
      <c r="Q244" s="268"/>
      <c r="R244" s="268">
        <f>IF(ISBLANK($G244),0,VLOOKUP($G244,'Table of Hazards (AI only)'!$B$6:$P$129,9,))</f>
        <v>5.5</v>
      </c>
      <c r="S244" s="269">
        <f>IF(ISBLANK($G244),0,VLOOKUP($G244,'Table of Hazards (AI only)'!$B$6:$P$129,11,))</f>
        <v>10.166666666666666</v>
      </c>
      <c r="T244" s="269"/>
      <c r="U244" s="270">
        <f>IF(ISBLANK($G244),0,VLOOKUP($G244,'Table of Hazards (AI only)'!$B$6:$P$129,12,))</f>
        <v>0.30374759671736479</v>
      </c>
      <c r="V244" s="283">
        <f t="shared" si="14"/>
        <v>45.025000000000006</v>
      </c>
      <c r="W244" s="283"/>
      <c r="X244" s="284">
        <f t="shared" si="15"/>
        <v>18.175000000000001</v>
      </c>
      <c r="Y244" s="274">
        <f t="shared" si="16"/>
        <v>27.975000000000001</v>
      </c>
      <c r="Z244" s="406"/>
      <c r="AA244" s="439">
        <f t="shared" si="18"/>
        <v>0.63786995310646599</v>
      </c>
      <c r="AB244" s="440"/>
      <c r="AC244" s="243" t="s">
        <v>917</v>
      </c>
    </row>
    <row r="245" spans="2:29" hidden="1" x14ac:dyDescent="0.3">
      <c r="B245" s="278" t="s">
        <v>964</v>
      </c>
      <c r="C245" s="278" t="s">
        <v>1014</v>
      </c>
      <c r="D245" s="297" t="s">
        <v>425</v>
      </c>
      <c r="E245" s="279" t="s">
        <v>425</v>
      </c>
      <c r="F245" s="280">
        <v>0.47899999999999998</v>
      </c>
      <c r="G245" s="279"/>
      <c r="H245" s="282"/>
      <c r="I245" s="281">
        <v>1.75</v>
      </c>
      <c r="J245" s="268">
        <f>IF(ISBLANK($E245),0,VLOOKUP($E245,'Table of Hazards (AI only)'!$B$6:$P$129,8,))</f>
        <v>18.5</v>
      </c>
      <c r="K245" s="268"/>
      <c r="L245" s="268">
        <f>IF(ISBLANK($E245),0,VLOOKUP($E245,'Table of Hazards (AI only)'!$B$6:$P$129,9,))</f>
        <v>3.5</v>
      </c>
      <c r="M245" s="269">
        <f>IF(ISBLANK($E245),0,VLOOKUP($E245,'Table of Hazards (AI only)'!$B$6:$P$129,11,))</f>
        <v>16.166666666666668</v>
      </c>
      <c r="N245" s="269"/>
      <c r="O245" s="270">
        <f>IF(ISBLANK($E245),0,VLOOKUP($E245,'Table of Hazards (AI only)'!$B$6:$P$129,12,))</f>
        <v>0.30374759671736479</v>
      </c>
      <c r="P245" s="268">
        <f>IF(ISBLANK($G245),0,VLOOKUP($G245,'Table of Hazards (AI only)'!$B$6:$P$129,8,))</f>
        <v>0</v>
      </c>
      <c r="Q245" s="268"/>
      <c r="R245" s="268">
        <f>IF(ISBLANK($G245),0,VLOOKUP($G245,'Table of Hazards (AI only)'!$B$6:$P$129,9,))</f>
        <v>0</v>
      </c>
      <c r="S245" s="269">
        <f>IF(ISBLANK($G245),0,VLOOKUP($G245,'Table of Hazards (AI only)'!$B$6:$P$129,11,))</f>
        <v>0</v>
      </c>
      <c r="T245" s="269"/>
      <c r="U245" s="270">
        <f>IF(ISBLANK($G245),0,VLOOKUP($G245,'Table of Hazards (AI only)'!$B$6:$P$129,12,))</f>
        <v>0</v>
      </c>
      <c r="V245" s="283">
        <f t="shared" si="14"/>
        <v>15.507624999999999</v>
      </c>
      <c r="W245" s="283"/>
      <c r="X245" s="284">
        <f t="shared" si="15"/>
        <v>2.9338749999999996</v>
      </c>
      <c r="Y245" s="274">
        <f t="shared" si="16"/>
        <v>13.551708333333334</v>
      </c>
      <c r="Z245" s="406"/>
      <c r="AA245" s="439">
        <f t="shared" si="18"/>
        <v>0.25461642294833098</v>
      </c>
      <c r="AB245" s="440"/>
      <c r="AC245" s="243" t="s">
        <v>875</v>
      </c>
    </row>
    <row r="246" spans="2:29" hidden="1" x14ac:dyDescent="0.3">
      <c r="B246" s="278" t="s">
        <v>964</v>
      </c>
      <c r="C246" s="278" t="s">
        <v>1014</v>
      </c>
      <c r="D246" s="300" t="s">
        <v>440</v>
      </c>
      <c r="E246" s="279" t="s">
        <v>440</v>
      </c>
      <c r="F246" s="280">
        <v>0.5</v>
      </c>
      <c r="G246" s="279"/>
      <c r="H246" s="282"/>
      <c r="I246" s="281">
        <v>0.75</v>
      </c>
      <c r="J246" s="268">
        <f>IF(ISBLANK($E246),0,VLOOKUP($E246,'Table of Hazards (AI only)'!$B$6:$P$129,8,))</f>
        <v>51</v>
      </c>
      <c r="K246" s="268"/>
      <c r="L246" s="268">
        <f>IF(ISBLANK($E246),0,VLOOKUP($E246,'Table of Hazards (AI only)'!$B$6:$P$129,9,))</f>
        <v>15</v>
      </c>
      <c r="M246" s="269">
        <f>IF(ISBLANK($E246),0,VLOOKUP($E246,'Table of Hazards (AI only)'!$B$6:$P$129,11,))</f>
        <v>36</v>
      </c>
      <c r="N246" s="269"/>
      <c r="O246" s="270">
        <f>IF(ISBLANK($E246),0,VLOOKUP($E246,'Table of Hazards (AI only)'!$B$6:$P$129,12,))</f>
        <v>0.55953504658461928</v>
      </c>
      <c r="P246" s="268">
        <f>IF(ISBLANK($G246),0,VLOOKUP($G246,'Table of Hazards (AI only)'!$B$6:$P$129,8,))</f>
        <v>0</v>
      </c>
      <c r="Q246" s="268"/>
      <c r="R246" s="268">
        <f>IF(ISBLANK($G246),0,VLOOKUP($G246,'Table of Hazards (AI only)'!$B$6:$P$129,9,))</f>
        <v>0</v>
      </c>
      <c r="S246" s="269">
        <f>IF(ISBLANK($G246),0,VLOOKUP($G246,'Table of Hazards (AI only)'!$B$6:$P$129,11,))</f>
        <v>0</v>
      </c>
      <c r="T246" s="269"/>
      <c r="U246" s="270">
        <f>IF(ISBLANK($G246),0,VLOOKUP($G246,'Table of Hazards (AI only)'!$B$6:$P$129,12,))</f>
        <v>0</v>
      </c>
      <c r="V246" s="283">
        <f t="shared" si="14"/>
        <v>19.125</v>
      </c>
      <c r="W246" s="283"/>
      <c r="X246" s="284">
        <f t="shared" si="15"/>
        <v>5.625</v>
      </c>
      <c r="Y246" s="274">
        <f t="shared" si="16"/>
        <v>13.5</v>
      </c>
      <c r="Z246" s="406"/>
      <c r="AA246" s="439">
        <f t="shared" si="18"/>
        <v>0.20982564246923224</v>
      </c>
      <c r="AB246" s="440"/>
      <c r="AC246" s="243" t="s">
        <v>939</v>
      </c>
    </row>
    <row r="247" spans="2:29" hidden="1" x14ac:dyDescent="0.3">
      <c r="B247" s="278" t="s">
        <v>964</v>
      </c>
      <c r="C247" s="278" t="s">
        <v>1014</v>
      </c>
      <c r="D247" s="300" t="s">
        <v>421</v>
      </c>
      <c r="E247" s="279" t="s">
        <v>421</v>
      </c>
      <c r="F247" s="280">
        <v>0.7</v>
      </c>
      <c r="G247" s="279"/>
      <c r="H247" s="282"/>
      <c r="I247" s="281">
        <v>0.875</v>
      </c>
      <c r="J247" s="268">
        <f>IF(ISBLANK($E247),0,VLOOKUP($E247,'Table of Hazards (AI only)'!$B$6:$P$129,8,))</f>
        <v>57.5</v>
      </c>
      <c r="K247" s="268"/>
      <c r="L247" s="268">
        <f>IF(ISBLANK($E247),0,VLOOKUP($E247,'Table of Hazards (AI only)'!$B$6:$P$129,9,))</f>
        <v>36.5</v>
      </c>
      <c r="M247" s="269">
        <f>IF(ISBLANK($E247),0,VLOOKUP($E247,'Table of Hazards (AI only)'!$B$6:$P$129,11,))</f>
        <v>50.5</v>
      </c>
      <c r="N247" s="269"/>
      <c r="O247" s="270">
        <f>IF(ISBLANK($E247),0,VLOOKUP($E247,'Table of Hazards (AI only)'!$B$6:$P$129,12,))</f>
        <v>0.30374759671736479</v>
      </c>
      <c r="P247" s="268">
        <f>IF(ISBLANK($G247),0,VLOOKUP($G247,'Table of Hazards (AI only)'!$B$6:$P$129,8,))</f>
        <v>0</v>
      </c>
      <c r="Q247" s="268"/>
      <c r="R247" s="268">
        <f>IF(ISBLANK($G247),0,VLOOKUP($G247,'Table of Hazards (AI only)'!$B$6:$P$129,9,))</f>
        <v>0</v>
      </c>
      <c r="S247" s="269">
        <f>IF(ISBLANK($G247),0,VLOOKUP($G247,'Table of Hazards (AI only)'!$B$6:$P$129,11,))</f>
        <v>0</v>
      </c>
      <c r="T247" s="269"/>
      <c r="U247" s="270">
        <f>IF(ISBLANK($G247),0,VLOOKUP($G247,'Table of Hazards (AI only)'!$B$6:$P$129,12,))</f>
        <v>0</v>
      </c>
      <c r="V247" s="283">
        <f t="shared" si="14"/>
        <v>35.21875</v>
      </c>
      <c r="W247" s="283"/>
      <c r="X247" s="284">
        <f t="shared" si="15"/>
        <v>22.356249999999996</v>
      </c>
      <c r="Y247" s="274">
        <f t="shared" si="16"/>
        <v>30.931249999999995</v>
      </c>
      <c r="Z247" s="406"/>
      <c r="AA247" s="439">
        <f t="shared" si="18"/>
        <v>0.18604540298938593</v>
      </c>
      <c r="AB247" s="440"/>
      <c r="AC247" s="243" t="s">
        <v>943</v>
      </c>
    </row>
    <row r="248" spans="2:29" hidden="1" x14ac:dyDescent="0.3">
      <c r="B248" s="278" t="s">
        <v>964</v>
      </c>
      <c r="C248" s="278" t="s">
        <v>1014</v>
      </c>
      <c r="D248" s="300" t="s">
        <v>463</v>
      </c>
      <c r="E248" s="279" t="s">
        <v>463</v>
      </c>
      <c r="F248" s="280">
        <v>0.25</v>
      </c>
      <c r="G248" s="279"/>
      <c r="H248" s="280"/>
      <c r="I248" s="281">
        <v>0.2</v>
      </c>
      <c r="J248" s="268">
        <f>IF(ISBLANK($E248),0,VLOOKUP($E248,'Table of Hazards (AI only)'!$B$6:$P$129,8,))</f>
        <v>23</v>
      </c>
      <c r="K248" s="268"/>
      <c r="L248" s="268">
        <f>IF(ISBLANK($E248),0,VLOOKUP($E248,'Table of Hazards (AI only)'!$B$6:$P$129,9,))</f>
        <v>14</v>
      </c>
      <c r="M248" s="269">
        <f>IF(ISBLANK($E248),0,VLOOKUP($E248,'Table of Hazards (AI only)'!$B$6:$P$129,11,))</f>
        <v>28.666666666666668</v>
      </c>
      <c r="N248" s="269"/>
      <c r="O248" s="270">
        <f>IF(ISBLANK($E248),0,VLOOKUP($E248,'Table of Hazards (AI only)'!$B$6:$P$129,12,))</f>
        <v>0.30374759671736479</v>
      </c>
      <c r="P248" s="268">
        <f>IF(ISBLANK($G248),0,VLOOKUP($G248,'Table of Hazards (AI only)'!$B$6:$P$129,8,))</f>
        <v>0</v>
      </c>
      <c r="Q248" s="268"/>
      <c r="R248" s="268">
        <f>IF(ISBLANK($G248),0,VLOOKUP($G248,'Table of Hazards (AI only)'!$B$6:$P$129,9,))</f>
        <v>0</v>
      </c>
      <c r="S248" s="269">
        <f>IF(ISBLANK($G248),0,VLOOKUP($G248,'Table of Hazards (AI only)'!$B$6:$P$129,11,))</f>
        <v>0</v>
      </c>
      <c r="T248" s="269"/>
      <c r="U248" s="270">
        <f>IF(ISBLANK($G248),0,VLOOKUP($G248,'Table of Hazards (AI only)'!$B$6:$P$129,12,))</f>
        <v>0</v>
      </c>
      <c r="V248" s="283">
        <f t="shared" si="14"/>
        <v>1.1500000000000001</v>
      </c>
      <c r="W248" s="283"/>
      <c r="X248" s="284">
        <f t="shared" si="15"/>
        <v>0.70000000000000007</v>
      </c>
      <c r="Y248" s="274">
        <f t="shared" si="16"/>
        <v>1.4333333333333336</v>
      </c>
      <c r="Z248" s="406"/>
      <c r="AA248" s="439">
        <f t="shared" si="18"/>
        <v>1.518737983586824E-2</v>
      </c>
      <c r="AB248" s="440"/>
      <c r="AC248" s="243" t="s">
        <v>878</v>
      </c>
    </row>
    <row r="249" spans="2:29" hidden="1" x14ac:dyDescent="0.3">
      <c r="B249" s="278" t="s">
        <v>964</v>
      </c>
      <c r="C249" s="278" t="s">
        <v>1014</v>
      </c>
      <c r="D249" s="300" t="s">
        <v>364</v>
      </c>
      <c r="E249" s="279" t="s">
        <v>364</v>
      </c>
      <c r="F249" s="280">
        <v>0.05</v>
      </c>
      <c r="G249" s="279"/>
      <c r="H249" s="282"/>
      <c r="I249" s="281">
        <v>2</v>
      </c>
      <c r="J249" s="268">
        <f>IF(ISBLANK($E249),0,VLOOKUP($E249,'Table of Hazards (AI only)'!$B$6:$P$129,8,))</f>
        <v>10</v>
      </c>
      <c r="K249" s="268"/>
      <c r="L249" s="268">
        <f>IF(ISBLANK($E249),0,VLOOKUP($E249,'Table of Hazards (AI only)'!$B$6:$P$129,9,))</f>
        <v>4</v>
      </c>
      <c r="M249" s="269">
        <f>IF(ISBLANK($E249),0,VLOOKUP($E249,'Table of Hazards (AI only)'!$B$6:$P$129,11,))</f>
        <v>17.333333333333332</v>
      </c>
      <c r="N249" s="269"/>
      <c r="O249" s="270">
        <f>IF(ISBLANK($E249),0,VLOOKUP($E249,'Table of Hazards (AI only)'!$B$6:$P$129,12,))</f>
        <v>0.30374759671736479</v>
      </c>
      <c r="P249" s="268">
        <f>IF(ISBLANK($G249),0,VLOOKUP($G249,'Table of Hazards (AI only)'!$B$6:$P$129,8,))</f>
        <v>0</v>
      </c>
      <c r="Q249" s="268"/>
      <c r="R249" s="268">
        <f>IF(ISBLANK($G249),0,VLOOKUP($G249,'Table of Hazards (AI only)'!$B$6:$P$129,9,))</f>
        <v>0</v>
      </c>
      <c r="S249" s="269">
        <f>IF(ISBLANK($G249),0,VLOOKUP($G249,'Table of Hazards (AI only)'!$B$6:$P$129,11,))</f>
        <v>0</v>
      </c>
      <c r="T249" s="269"/>
      <c r="U249" s="270">
        <f>IF(ISBLANK($G249),0,VLOOKUP($G249,'Table of Hazards (AI only)'!$B$6:$P$129,12,))</f>
        <v>0</v>
      </c>
      <c r="V249" s="283">
        <f t="shared" si="14"/>
        <v>1</v>
      </c>
      <c r="W249" s="283"/>
      <c r="X249" s="284">
        <f t="shared" si="15"/>
        <v>0.4</v>
      </c>
      <c r="Y249" s="274">
        <f t="shared" si="16"/>
        <v>1.7333333333333334</v>
      </c>
      <c r="Z249" s="406"/>
      <c r="AA249" s="439">
        <f t="shared" si="18"/>
        <v>3.037475967173648E-2</v>
      </c>
      <c r="AB249" s="440"/>
      <c r="AC249" s="243" t="s">
        <v>882</v>
      </c>
    </row>
    <row r="250" spans="2:29" hidden="1" x14ac:dyDescent="0.3">
      <c r="B250" s="278" t="s">
        <v>964</v>
      </c>
      <c r="C250" s="278" t="s">
        <v>1014</v>
      </c>
      <c r="D250" s="300" t="s">
        <v>442</v>
      </c>
      <c r="E250" s="279" t="s">
        <v>442</v>
      </c>
      <c r="F250" s="280">
        <v>0.5</v>
      </c>
      <c r="G250" s="279"/>
      <c r="H250" s="282"/>
      <c r="I250" s="281">
        <v>0.5</v>
      </c>
      <c r="J250" s="268">
        <f>IF(ISBLANK($E250),0,VLOOKUP($E250,'Table of Hazards (AI only)'!$B$6:$P$129,8,))</f>
        <v>32.5</v>
      </c>
      <c r="K250" s="268"/>
      <c r="L250" s="268">
        <f>IF(ISBLANK($E250),0,VLOOKUP($E250,'Table of Hazards (AI only)'!$B$6:$P$129,9,))</f>
        <v>5.5</v>
      </c>
      <c r="M250" s="269">
        <f>IF(ISBLANK($E250),0,VLOOKUP($E250,'Table of Hazards (AI only)'!$B$6:$P$129,11,))</f>
        <v>14.833333333333334</v>
      </c>
      <c r="N250" s="269"/>
      <c r="O250" s="270">
        <f>IF(ISBLANK($E250),0,VLOOKUP($E250,'Table of Hazards (AI only)'!$B$6:$P$129,12,))</f>
        <v>0.30374759671736479</v>
      </c>
      <c r="P250" s="268">
        <f>IF(ISBLANK($G250),0,VLOOKUP($G250,'Table of Hazards (AI only)'!$B$6:$P$129,8,))</f>
        <v>0</v>
      </c>
      <c r="Q250" s="268"/>
      <c r="R250" s="268">
        <f>IF(ISBLANK($G250),0,VLOOKUP($G250,'Table of Hazards (AI only)'!$B$6:$P$129,9,))</f>
        <v>0</v>
      </c>
      <c r="S250" s="269">
        <f>IF(ISBLANK($G250),0,VLOOKUP($G250,'Table of Hazards (AI only)'!$B$6:$P$129,11,))</f>
        <v>0</v>
      </c>
      <c r="T250" s="269"/>
      <c r="U250" s="270">
        <f>IF(ISBLANK($G250),0,VLOOKUP($G250,'Table of Hazards (AI only)'!$B$6:$P$129,12,))</f>
        <v>0</v>
      </c>
      <c r="V250" s="283">
        <f t="shared" si="14"/>
        <v>8.125</v>
      </c>
      <c r="W250" s="283"/>
      <c r="X250" s="284">
        <f t="shared" si="15"/>
        <v>1.375</v>
      </c>
      <c r="Y250" s="274">
        <f t="shared" si="16"/>
        <v>3.7083333333333335</v>
      </c>
      <c r="Z250" s="406"/>
      <c r="AA250" s="439">
        <f t="shared" si="18"/>
        <v>7.5936899179341197E-2</v>
      </c>
      <c r="AB250" s="440"/>
      <c r="AC250" s="243" t="s">
        <v>1015</v>
      </c>
    </row>
    <row r="251" spans="2:29" hidden="1" x14ac:dyDescent="0.3">
      <c r="B251" s="278" t="s">
        <v>964</v>
      </c>
      <c r="C251" s="278" t="s">
        <v>1014</v>
      </c>
      <c r="D251" s="300" t="s">
        <v>485</v>
      </c>
      <c r="E251" s="279" t="s">
        <v>485</v>
      </c>
      <c r="F251" s="280">
        <v>0.04</v>
      </c>
      <c r="G251" s="279"/>
      <c r="H251" s="282"/>
      <c r="I251" s="281">
        <v>0.75</v>
      </c>
      <c r="J251" s="268">
        <f>IF(ISBLANK($E251),0,VLOOKUP($E251,'Table of Hazards (AI only)'!$B$6:$P$129,8,))</f>
        <v>15</v>
      </c>
      <c r="K251" s="268"/>
      <c r="L251" s="268">
        <f>IF(ISBLANK($E251),0,VLOOKUP($E251,'Table of Hazards (AI only)'!$B$6:$P$129,9,))</f>
        <v>3</v>
      </c>
      <c r="M251" s="269">
        <f>IF(ISBLANK($E251),0,VLOOKUP($E251,'Table of Hazards (AI only)'!$B$6:$P$129,11,))</f>
        <v>17.666666666666668</v>
      </c>
      <c r="N251" s="269"/>
      <c r="O251" s="270">
        <f>IF(ISBLANK($E251),0,VLOOKUP($E251,'Table of Hazards (AI only)'!$B$6:$P$129,12,))</f>
        <v>0.30374759671736479</v>
      </c>
      <c r="P251" s="268">
        <f>IF(ISBLANK($G251),0,VLOOKUP($G251,'Table of Hazards (AI only)'!$B$6:$P$129,8,))</f>
        <v>0</v>
      </c>
      <c r="Q251" s="268"/>
      <c r="R251" s="268">
        <f>IF(ISBLANK($G251),0,VLOOKUP($G251,'Table of Hazards (AI only)'!$B$6:$P$129,9,))</f>
        <v>0</v>
      </c>
      <c r="S251" s="269">
        <f>IF(ISBLANK($G251),0,VLOOKUP($G251,'Table of Hazards (AI only)'!$B$6:$P$129,11,))</f>
        <v>0</v>
      </c>
      <c r="T251" s="269"/>
      <c r="U251" s="270">
        <f>IF(ISBLANK($G251),0,VLOOKUP($G251,'Table of Hazards (AI only)'!$B$6:$P$129,12,))</f>
        <v>0</v>
      </c>
      <c r="V251" s="283">
        <f t="shared" si="14"/>
        <v>0.44999999999999996</v>
      </c>
      <c r="W251" s="283"/>
      <c r="X251" s="284">
        <f t="shared" si="15"/>
        <v>0.09</v>
      </c>
      <c r="Y251" s="274">
        <f t="shared" si="16"/>
        <v>0.53</v>
      </c>
      <c r="Z251" s="406"/>
      <c r="AA251" s="439">
        <f t="shared" si="18"/>
        <v>9.112427901520944E-3</v>
      </c>
      <c r="AB251" s="440"/>
      <c r="AC251" s="243" t="s">
        <v>938</v>
      </c>
    </row>
    <row r="252" spans="2:29" hidden="1" x14ac:dyDescent="0.3">
      <c r="B252" s="278" t="s">
        <v>964</v>
      </c>
      <c r="C252" s="278" t="s">
        <v>1014</v>
      </c>
      <c r="D252" s="300" t="s">
        <v>895</v>
      </c>
      <c r="E252" s="279" t="s">
        <v>895</v>
      </c>
      <c r="F252" s="280">
        <v>0.69599999999999995</v>
      </c>
      <c r="G252" s="279"/>
      <c r="H252" s="282"/>
      <c r="I252" s="281">
        <v>1</v>
      </c>
      <c r="J252" s="268">
        <f>IF(ISBLANK($E252),0,VLOOKUP($E252,'Table of Hazards (AI only)'!$B$6:$P$129,8,))</f>
        <v>68.5</v>
      </c>
      <c r="K252" s="268"/>
      <c r="L252" s="268">
        <f>IF(ISBLANK($E252),0,VLOOKUP($E252,'Table of Hazards (AI only)'!$B$6:$P$129,9,))</f>
        <v>8.5</v>
      </c>
      <c r="M252" s="269">
        <f>IF(ISBLANK($E252),0,VLOOKUP($E252,'Table of Hazards (AI only)'!$B$6:$P$129,11,))</f>
        <v>34.833333333333336</v>
      </c>
      <c r="N252" s="269"/>
      <c r="O252" s="270">
        <f>IF(ISBLANK($E252),0,VLOOKUP($E252,'Table of Hazards (AI only)'!$B$6:$P$129,12,))</f>
        <v>0.60749519343472957</v>
      </c>
      <c r="P252" s="268">
        <f>IF(ISBLANK($G252),0,VLOOKUP($G252,'Table of Hazards (AI only)'!$B$6:$P$129,8,))</f>
        <v>0</v>
      </c>
      <c r="Q252" s="268"/>
      <c r="R252" s="268">
        <f>IF(ISBLANK($G252),0,VLOOKUP($G252,'Table of Hazards (AI only)'!$B$6:$P$129,9,))</f>
        <v>0</v>
      </c>
      <c r="S252" s="269">
        <f>IF(ISBLANK($G252),0,VLOOKUP($G252,'Table of Hazards (AI only)'!$B$6:$P$129,11,))</f>
        <v>0</v>
      </c>
      <c r="T252" s="269"/>
      <c r="U252" s="270">
        <f>IF(ISBLANK($G252),0,VLOOKUP($G252,'Table of Hazards (AI only)'!$B$6:$P$129,12,))</f>
        <v>0</v>
      </c>
      <c r="V252" s="283">
        <f t="shared" si="14"/>
        <v>47.675999999999995</v>
      </c>
      <c r="W252" s="283"/>
      <c r="X252" s="284">
        <f t="shared" si="15"/>
        <v>5.9159999999999995</v>
      </c>
      <c r="Y252" s="274">
        <f t="shared" si="16"/>
        <v>24.244</v>
      </c>
      <c r="Z252" s="406"/>
      <c r="AA252" s="439">
        <f t="shared" si="18"/>
        <v>0.42281665463057178</v>
      </c>
      <c r="AB252" s="440"/>
      <c r="AC252" s="243" t="s">
        <v>896</v>
      </c>
    </row>
    <row r="253" spans="2:29" hidden="1" x14ac:dyDescent="0.3">
      <c r="B253" s="278" t="s">
        <v>964</v>
      </c>
      <c r="C253" s="278" t="s">
        <v>1014</v>
      </c>
      <c r="D253" s="300" t="s">
        <v>417</v>
      </c>
      <c r="E253" s="279" t="s">
        <v>417</v>
      </c>
      <c r="F253" s="280">
        <v>0.5</v>
      </c>
      <c r="G253" s="279"/>
      <c r="H253" s="282"/>
      <c r="I253" s="281">
        <v>0.12</v>
      </c>
      <c r="J253" s="268">
        <f>IF(ISBLANK($E253),0,VLOOKUP($E253,'Table of Hazards (AI only)'!$B$6:$P$129,8,))</f>
        <v>28</v>
      </c>
      <c r="K253" s="268"/>
      <c r="L253" s="268">
        <f>IF(ISBLANK($E253),0,VLOOKUP($E253,'Table of Hazards (AI only)'!$B$6:$P$129,9,))</f>
        <v>10</v>
      </c>
      <c r="M253" s="269">
        <f>IF(ISBLANK($E253),0,VLOOKUP($E253,'Table of Hazards (AI only)'!$B$6:$P$129,11,))</f>
        <v>14.666666666666666</v>
      </c>
      <c r="N253" s="269"/>
      <c r="O253" s="270">
        <f>IF(ISBLANK($E253),0,VLOOKUP($E253,'Table of Hazards (AI only)'!$B$6:$P$129,12,))</f>
        <v>0.30374759671736479</v>
      </c>
      <c r="P253" s="268">
        <f>IF(ISBLANK($G253),0,VLOOKUP($G253,'Table of Hazards (AI only)'!$B$6:$P$129,8,))</f>
        <v>0</v>
      </c>
      <c r="Q253" s="268"/>
      <c r="R253" s="268">
        <f>IF(ISBLANK($G253),0,VLOOKUP($G253,'Table of Hazards (AI only)'!$B$6:$P$129,9,))</f>
        <v>0</v>
      </c>
      <c r="S253" s="269">
        <f>IF(ISBLANK($G253),0,VLOOKUP($G253,'Table of Hazards (AI only)'!$B$6:$P$129,11,))</f>
        <v>0</v>
      </c>
      <c r="T253" s="269"/>
      <c r="U253" s="270">
        <f>IF(ISBLANK($G253),0,VLOOKUP($G253,'Table of Hazards (AI only)'!$B$6:$P$129,12,))</f>
        <v>0</v>
      </c>
      <c r="V253" s="283">
        <f t="shared" si="14"/>
        <v>1.68</v>
      </c>
      <c r="W253" s="283"/>
      <c r="X253" s="284">
        <f t="shared" si="15"/>
        <v>0.6</v>
      </c>
      <c r="Y253" s="274">
        <f t="shared" si="16"/>
        <v>0.87999999999999989</v>
      </c>
      <c r="Z253" s="406"/>
      <c r="AA253" s="439">
        <f t="shared" si="18"/>
        <v>1.8224855803041888E-2</v>
      </c>
      <c r="AB253" s="440"/>
      <c r="AC253" s="243" t="s">
        <v>1016</v>
      </c>
    </row>
    <row r="254" spans="2:29" hidden="1" x14ac:dyDescent="0.3">
      <c r="B254" s="278" t="s">
        <v>964</v>
      </c>
      <c r="C254" s="278" t="s">
        <v>1014</v>
      </c>
      <c r="D254" s="300" t="s">
        <v>450</v>
      </c>
      <c r="E254" s="279" t="s">
        <v>450</v>
      </c>
      <c r="F254" s="280">
        <v>4.8000000000000001E-2</v>
      </c>
      <c r="G254" s="279"/>
      <c r="H254" s="282"/>
      <c r="I254" s="281">
        <v>1.25</v>
      </c>
      <c r="J254" s="268">
        <f>IF(ISBLANK($E254),0,VLOOKUP($E254,'Table of Hazards (AI only)'!$B$6:$P$129,8,))</f>
        <v>28</v>
      </c>
      <c r="K254" s="268"/>
      <c r="L254" s="268">
        <f>IF(ISBLANK($E254),0,VLOOKUP($E254,'Table of Hazards (AI only)'!$B$6:$P$129,9,))</f>
        <v>10</v>
      </c>
      <c r="M254" s="269">
        <f>IF(ISBLANK($E254),0,VLOOKUP($E254,'Table of Hazards (AI only)'!$B$6:$P$129,11,))</f>
        <v>16</v>
      </c>
      <c r="N254" s="269"/>
      <c r="O254" s="270">
        <f>IF(ISBLANK($E254),0,VLOOKUP($E254,'Table of Hazards (AI only)'!$B$6:$P$129,12,))</f>
        <v>0.30374759671736479</v>
      </c>
      <c r="P254" s="268">
        <f>IF(ISBLANK($G254),0,VLOOKUP($G254,'Table of Hazards (AI only)'!$B$6:$P$129,8,))</f>
        <v>0</v>
      </c>
      <c r="Q254" s="268"/>
      <c r="R254" s="268">
        <f>IF(ISBLANK($G254),0,VLOOKUP($G254,'Table of Hazards (AI only)'!$B$6:$P$129,9,))</f>
        <v>0</v>
      </c>
      <c r="S254" s="269">
        <f>IF(ISBLANK($G254),0,VLOOKUP($G254,'Table of Hazards (AI only)'!$B$6:$P$129,11,))</f>
        <v>0</v>
      </c>
      <c r="T254" s="269"/>
      <c r="U254" s="270">
        <f>IF(ISBLANK($G254),0,VLOOKUP($G254,'Table of Hazards (AI only)'!$B$6:$P$129,12,))</f>
        <v>0</v>
      </c>
      <c r="V254" s="283">
        <f t="shared" si="14"/>
        <v>1.6800000000000002</v>
      </c>
      <c r="W254" s="283"/>
      <c r="X254" s="284">
        <f t="shared" si="15"/>
        <v>0.6</v>
      </c>
      <c r="Y254" s="274">
        <f t="shared" si="16"/>
        <v>0.96</v>
      </c>
      <c r="Z254" s="406"/>
      <c r="AA254" s="439">
        <f t="shared" si="18"/>
        <v>1.8224855803041888E-2</v>
      </c>
      <c r="AB254" s="440"/>
      <c r="AC254" s="243" t="s">
        <v>1017</v>
      </c>
    </row>
    <row r="255" spans="2:29" hidden="1" x14ac:dyDescent="0.3">
      <c r="B255" s="278" t="s">
        <v>964</v>
      </c>
      <c r="C255" s="278" t="s">
        <v>1018</v>
      </c>
      <c r="D255" s="300" t="s">
        <v>472</v>
      </c>
      <c r="E255" s="279" t="s">
        <v>472</v>
      </c>
      <c r="F255" s="280">
        <v>2.5999999999999999E-2</v>
      </c>
      <c r="G255" s="279"/>
      <c r="H255" s="282"/>
      <c r="I255" s="281">
        <v>1.25</v>
      </c>
      <c r="J255" s="268">
        <f>IF(ISBLANK($E255),0,VLOOKUP($E255,'Table of Hazards (AI only)'!$B$6:$P$129,8,))</f>
        <v>12</v>
      </c>
      <c r="K255" s="268"/>
      <c r="L255" s="268">
        <f>IF(ISBLANK($E255),0,VLOOKUP($E255,'Table of Hazards (AI only)'!$B$6:$P$129,9,))</f>
        <v>6</v>
      </c>
      <c r="M255" s="269">
        <f>IF(ISBLANK($E255),0,VLOOKUP($E255,'Table of Hazards (AI only)'!$B$6:$P$129,11,))</f>
        <v>18</v>
      </c>
      <c r="N255" s="269"/>
      <c r="O255" s="270">
        <f>IF(ISBLANK($E255),0,VLOOKUP($E255,'Table of Hazards (AI only)'!$B$6:$P$129,12,))</f>
        <v>0.30374759671736479</v>
      </c>
      <c r="P255" s="268">
        <f>IF(ISBLANK($G255),0,VLOOKUP($G255,'Table of Hazards (AI only)'!$B$6:$P$129,8,))</f>
        <v>0</v>
      </c>
      <c r="Q255" s="268"/>
      <c r="R255" s="268">
        <f>IF(ISBLANK($G255),0,VLOOKUP($G255,'Table of Hazards (AI only)'!$B$6:$P$129,9,))</f>
        <v>0</v>
      </c>
      <c r="S255" s="269">
        <f>IF(ISBLANK($G255),0,VLOOKUP($G255,'Table of Hazards (AI only)'!$B$6:$P$129,11,))</f>
        <v>0</v>
      </c>
      <c r="T255" s="269"/>
      <c r="U255" s="270">
        <f>IF(ISBLANK($G255),0,VLOOKUP($G255,'Table of Hazards (AI only)'!$B$6:$P$129,12,))</f>
        <v>0</v>
      </c>
      <c r="V255" s="283">
        <f t="shared" si="14"/>
        <v>0.39</v>
      </c>
      <c r="W255" s="283"/>
      <c r="X255" s="284">
        <f t="shared" si="15"/>
        <v>0.19500000000000001</v>
      </c>
      <c r="Y255" s="274">
        <f t="shared" si="16"/>
        <v>0.58499999999999996</v>
      </c>
      <c r="Z255" s="406"/>
      <c r="AA255" s="439">
        <f t="shared" si="18"/>
        <v>9.8717968933143552E-3</v>
      </c>
      <c r="AB255" s="440"/>
      <c r="AC255" s="243" t="s">
        <v>1019</v>
      </c>
    </row>
    <row r="256" spans="2:29" hidden="1" x14ac:dyDescent="0.3">
      <c r="B256" s="278" t="s">
        <v>964</v>
      </c>
      <c r="C256" s="278" t="s">
        <v>1018</v>
      </c>
      <c r="D256" s="300" t="s">
        <v>442</v>
      </c>
      <c r="E256" s="279" t="s">
        <v>442</v>
      </c>
      <c r="F256" s="280">
        <v>0.5</v>
      </c>
      <c r="G256" s="279"/>
      <c r="H256" s="282"/>
      <c r="I256" s="281">
        <v>1</v>
      </c>
      <c r="J256" s="268">
        <f>IF(ISBLANK($E256),0,VLOOKUP($E256,'Table of Hazards (AI only)'!$B$6:$P$129,8,))</f>
        <v>32.5</v>
      </c>
      <c r="K256" s="268"/>
      <c r="L256" s="268">
        <f>IF(ISBLANK($E256),0,VLOOKUP($E256,'Table of Hazards (AI only)'!$B$6:$P$129,9,))</f>
        <v>5.5</v>
      </c>
      <c r="M256" s="269">
        <f>IF(ISBLANK($E256),0,VLOOKUP($E256,'Table of Hazards (AI only)'!$B$6:$P$129,11,))</f>
        <v>14.833333333333334</v>
      </c>
      <c r="N256" s="269"/>
      <c r="O256" s="270">
        <f>IF(ISBLANK($E256),0,VLOOKUP($E256,'Table of Hazards (AI only)'!$B$6:$P$129,12,))</f>
        <v>0.30374759671736479</v>
      </c>
      <c r="P256" s="268">
        <f>IF(ISBLANK($G256),0,VLOOKUP($G256,'Table of Hazards (AI only)'!$B$6:$P$129,8,))</f>
        <v>0</v>
      </c>
      <c r="Q256" s="268"/>
      <c r="R256" s="268">
        <f>IF(ISBLANK($G256),0,VLOOKUP($G256,'Table of Hazards (AI only)'!$B$6:$P$129,9,))</f>
        <v>0</v>
      </c>
      <c r="S256" s="269">
        <f>IF(ISBLANK($G256),0,VLOOKUP($G256,'Table of Hazards (AI only)'!$B$6:$P$129,11,))</f>
        <v>0</v>
      </c>
      <c r="T256" s="269"/>
      <c r="U256" s="270">
        <f>IF(ISBLANK($G256),0,VLOOKUP($G256,'Table of Hazards (AI only)'!$B$6:$P$129,12,))</f>
        <v>0</v>
      </c>
      <c r="V256" s="283">
        <f t="shared" si="14"/>
        <v>16.25</v>
      </c>
      <c r="W256" s="283"/>
      <c r="X256" s="284">
        <f t="shared" si="15"/>
        <v>2.75</v>
      </c>
      <c r="Y256" s="274">
        <f t="shared" si="16"/>
        <v>7.416666666666667</v>
      </c>
      <c r="Z256" s="406"/>
      <c r="AA256" s="439">
        <f t="shared" si="18"/>
        <v>0.15187379835868239</v>
      </c>
      <c r="AB256" s="440"/>
      <c r="AC256" s="243" t="s">
        <v>1015</v>
      </c>
    </row>
    <row r="257" spans="2:29" hidden="1" x14ac:dyDescent="0.3">
      <c r="B257" s="278" t="s">
        <v>964</v>
      </c>
      <c r="C257" s="278" t="s">
        <v>1018</v>
      </c>
      <c r="D257" s="300" t="s">
        <v>463</v>
      </c>
      <c r="E257" s="279" t="s">
        <v>463</v>
      </c>
      <c r="F257" s="280">
        <v>0.25</v>
      </c>
      <c r="G257" s="279"/>
      <c r="H257" s="282"/>
      <c r="I257" s="281">
        <v>0.2</v>
      </c>
      <c r="J257" s="268">
        <f>IF(ISBLANK($E257),0,VLOOKUP($E257,'Table of Hazards (AI only)'!$B$6:$P$129,8,))</f>
        <v>23</v>
      </c>
      <c r="K257" s="268"/>
      <c r="L257" s="268">
        <f>IF(ISBLANK($E257),0,VLOOKUP($E257,'Table of Hazards (AI only)'!$B$6:$P$129,9,))</f>
        <v>14</v>
      </c>
      <c r="M257" s="269">
        <f>IF(ISBLANK($E257),0,VLOOKUP($E257,'Table of Hazards (AI only)'!$B$6:$P$129,11,))</f>
        <v>28.666666666666668</v>
      </c>
      <c r="N257" s="269"/>
      <c r="O257" s="270">
        <f>IF(ISBLANK($E257),0,VLOOKUP($E257,'Table of Hazards (AI only)'!$B$6:$P$129,12,))</f>
        <v>0.30374759671736479</v>
      </c>
      <c r="P257" s="268">
        <f>IF(ISBLANK($G257),0,VLOOKUP($G257,'Table of Hazards (AI only)'!$B$6:$P$129,8,))</f>
        <v>0</v>
      </c>
      <c r="Q257" s="268"/>
      <c r="R257" s="268">
        <f>IF(ISBLANK($G257),0,VLOOKUP($G257,'Table of Hazards (AI only)'!$B$6:$P$129,9,))</f>
        <v>0</v>
      </c>
      <c r="S257" s="269">
        <f>IF(ISBLANK($G257),0,VLOOKUP($G257,'Table of Hazards (AI only)'!$B$6:$P$129,11,))</f>
        <v>0</v>
      </c>
      <c r="T257" s="269"/>
      <c r="U257" s="270">
        <f>IF(ISBLANK($G257),0,VLOOKUP($G257,'Table of Hazards (AI only)'!$B$6:$P$129,12,))</f>
        <v>0</v>
      </c>
      <c r="V257" s="283">
        <f t="shared" si="14"/>
        <v>1.1500000000000001</v>
      </c>
      <c r="W257" s="283"/>
      <c r="X257" s="284">
        <f t="shared" si="15"/>
        <v>0.70000000000000007</v>
      </c>
      <c r="Y257" s="274">
        <f t="shared" si="16"/>
        <v>1.4333333333333336</v>
      </c>
      <c r="Z257" s="406"/>
      <c r="AA257" s="439">
        <f t="shared" si="18"/>
        <v>1.518737983586824E-2</v>
      </c>
      <c r="AB257" s="440"/>
      <c r="AC257" s="243" t="s">
        <v>878</v>
      </c>
    </row>
    <row r="258" spans="2:29" hidden="1" x14ac:dyDescent="0.3">
      <c r="B258" s="278" t="s">
        <v>964</v>
      </c>
      <c r="C258" s="278" t="s">
        <v>1018</v>
      </c>
      <c r="D258" s="300" t="s">
        <v>364</v>
      </c>
      <c r="E258" s="279" t="s">
        <v>364</v>
      </c>
      <c r="F258" s="280">
        <v>0.05</v>
      </c>
      <c r="G258" s="279"/>
      <c r="H258" s="282"/>
      <c r="I258" s="281">
        <v>1.5</v>
      </c>
      <c r="J258" s="268">
        <f>IF(ISBLANK($E258),0,VLOOKUP($E258,'Table of Hazards (AI only)'!$B$6:$P$129,8,))</f>
        <v>10</v>
      </c>
      <c r="K258" s="268"/>
      <c r="L258" s="268">
        <f>IF(ISBLANK($E258),0,VLOOKUP($E258,'Table of Hazards (AI only)'!$B$6:$P$129,9,))</f>
        <v>4</v>
      </c>
      <c r="M258" s="269">
        <f>IF(ISBLANK($E258),0,VLOOKUP($E258,'Table of Hazards (AI only)'!$B$6:$P$129,11,))</f>
        <v>17.333333333333332</v>
      </c>
      <c r="N258" s="269"/>
      <c r="O258" s="270">
        <f>IF(ISBLANK($E258),0,VLOOKUP($E258,'Table of Hazards (AI only)'!$B$6:$P$129,12,))</f>
        <v>0.30374759671736479</v>
      </c>
      <c r="P258" s="268">
        <f>IF(ISBLANK($G258),0,VLOOKUP($G258,'Table of Hazards (AI only)'!$B$6:$P$129,8,))</f>
        <v>0</v>
      </c>
      <c r="Q258" s="268"/>
      <c r="R258" s="268">
        <f>IF(ISBLANK($G258),0,VLOOKUP($G258,'Table of Hazards (AI only)'!$B$6:$P$129,9,))</f>
        <v>0</v>
      </c>
      <c r="S258" s="269">
        <f>IF(ISBLANK($G258),0,VLOOKUP($G258,'Table of Hazards (AI only)'!$B$6:$P$129,11,))</f>
        <v>0</v>
      </c>
      <c r="T258" s="269"/>
      <c r="U258" s="270">
        <f>IF(ISBLANK($G258),0,VLOOKUP($G258,'Table of Hazards (AI only)'!$B$6:$P$129,12,))</f>
        <v>0</v>
      </c>
      <c r="V258" s="283">
        <f t="shared" si="14"/>
        <v>0.75</v>
      </c>
      <c r="W258" s="283"/>
      <c r="X258" s="284">
        <f t="shared" si="15"/>
        <v>0.30000000000000004</v>
      </c>
      <c r="Y258" s="274">
        <f t="shared" si="16"/>
        <v>1.3</v>
      </c>
      <c r="Z258" s="406"/>
      <c r="AA258" s="439">
        <f t="shared" si="18"/>
        <v>2.2781069753802362E-2</v>
      </c>
      <c r="AB258" s="440"/>
      <c r="AC258" s="243" t="s">
        <v>882</v>
      </c>
    </row>
    <row r="259" spans="2:29" hidden="1" x14ac:dyDescent="0.3">
      <c r="B259" s="278" t="s">
        <v>964</v>
      </c>
      <c r="C259" s="278" t="s">
        <v>1018</v>
      </c>
      <c r="D259" s="300" t="s">
        <v>446</v>
      </c>
      <c r="E259" s="279" t="s">
        <v>446</v>
      </c>
      <c r="F259" s="280">
        <v>0.1</v>
      </c>
      <c r="G259" s="279"/>
      <c r="H259" s="282"/>
      <c r="I259" s="281">
        <v>1.125</v>
      </c>
      <c r="J259" s="268">
        <f>IF(ISBLANK($E259),0,VLOOKUP($E259,'Table of Hazards (AI only)'!$B$6:$P$129,8,))</f>
        <v>20.5</v>
      </c>
      <c r="K259" s="268"/>
      <c r="L259" s="268">
        <f>IF(ISBLANK($E259),0,VLOOKUP($E259,'Table of Hazards (AI only)'!$B$6:$P$129,9,))</f>
        <v>5.5</v>
      </c>
      <c r="M259" s="269">
        <f>IF(ISBLANK($E259),0,VLOOKUP($E259,'Table of Hazards (AI only)'!$B$6:$P$129,11,))</f>
        <v>40.166666666666664</v>
      </c>
      <c r="N259" s="269"/>
      <c r="O259" s="270">
        <f>IF(ISBLANK($E259),0,VLOOKUP($E259,'Table of Hazards (AI only)'!$B$6:$P$129,12,))</f>
        <v>0.30374759671736479</v>
      </c>
      <c r="P259" s="268">
        <f>IF(ISBLANK($G259),0,VLOOKUP($G259,'Table of Hazards (AI only)'!$B$6:$P$129,8,))</f>
        <v>0</v>
      </c>
      <c r="Q259" s="268"/>
      <c r="R259" s="268">
        <f>IF(ISBLANK($G259),0,VLOOKUP($G259,'Table of Hazards (AI only)'!$B$6:$P$129,9,))</f>
        <v>0</v>
      </c>
      <c r="S259" s="269">
        <f>IF(ISBLANK($G259),0,VLOOKUP($G259,'Table of Hazards (AI only)'!$B$6:$P$129,11,))</f>
        <v>0</v>
      </c>
      <c r="T259" s="269"/>
      <c r="U259" s="270">
        <f>IF(ISBLANK($G259),0,VLOOKUP($G259,'Table of Hazards (AI only)'!$B$6:$P$129,12,))</f>
        <v>0</v>
      </c>
      <c r="V259" s="283">
        <f t="shared" si="14"/>
        <v>2.3062500000000004</v>
      </c>
      <c r="W259" s="283"/>
      <c r="X259" s="284">
        <f t="shared" si="15"/>
        <v>0.61875000000000002</v>
      </c>
      <c r="Y259" s="274">
        <f t="shared" si="16"/>
        <v>4.5187499999999998</v>
      </c>
      <c r="Z259" s="406"/>
      <c r="AA259" s="439">
        <f t="shared" si="18"/>
        <v>3.4171604630703539E-2</v>
      </c>
      <c r="AB259" s="440"/>
      <c r="AC259" s="243" t="s">
        <v>1020</v>
      </c>
    </row>
    <row r="260" spans="2:29" hidden="1" x14ac:dyDescent="0.3">
      <c r="B260" s="278" t="s">
        <v>964</v>
      </c>
      <c r="C260" s="278" t="s">
        <v>1018</v>
      </c>
      <c r="D260" s="300" t="s">
        <v>417</v>
      </c>
      <c r="E260" s="279" t="s">
        <v>417</v>
      </c>
      <c r="F260" s="280">
        <v>0.5</v>
      </c>
      <c r="G260" s="279"/>
      <c r="H260" s="282"/>
      <c r="I260" s="281">
        <v>0.2</v>
      </c>
      <c r="J260" s="268">
        <f>IF(ISBLANK($E260),0,VLOOKUP($E260,'Table of Hazards (AI only)'!$B$6:$P$129,8,))</f>
        <v>28</v>
      </c>
      <c r="K260" s="268"/>
      <c r="L260" s="268">
        <f>IF(ISBLANK($E260),0,VLOOKUP($E260,'Table of Hazards (AI only)'!$B$6:$P$129,9,))</f>
        <v>10</v>
      </c>
      <c r="M260" s="269">
        <f>IF(ISBLANK($E260),0,VLOOKUP($E260,'Table of Hazards (AI only)'!$B$6:$P$129,11,))</f>
        <v>14.666666666666666</v>
      </c>
      <c r="N260" s="269"/>
      <c r="O260" s="270">
        <f>IF(ISBLANK($E260),0,VLOOKUP($E260,'Table of Hazards (AI only)'!$B$6:$P$129,12,))</f>
        <v>0.30374759671736479</v>
      </c>
      <c r="P260" s="268">
        <f>IF(ISBLANK($G260),0,VLOOKUP($G260,'Table of Hazards (AI only)'!$B$6:$P$129,8,))</f>
        <v>0</v>
      </c>
      <c r="Q260" s="268"/>
      <c r="R260" s="268">
        <f>IF(ISBLANK($G260),0,VLOOKUP($G260,'Table of Hazards (AI only)'!$B$6:$P$129,9,))</f>
        <v>0</v>
      </c>
      <c r="S260" s="269">
        <f>IF(ISBLANK($G260),0,VLOOKUP($G260,'Table of Hazards (AI only)'!$B$6:$P$129,11,))</f>
        <v>0</v>
      </c>
      <c r="T260" s="269"/>
      <c r="U260" s="270">
        <f>IF(ISBLANK($G260),0,VLOOKUP($G260,'Table of Hazards (AI only)'!$B$6:$P$129,12,))</f>
        <v>0</v>
      </c>
      <c r="V260" s="283">
        <f t="shared" si="14"/>
        <v>2.8000000000000003</v>
      </c>
      <c r="W260" s="283"/>
      <c r="X260" s="284">
        <f t="shared" si="15"/>
        <v>1</v>
      </c>
      <c r="Y260" s="274">
        <f t="shared" si="16"/>
        <v>1.4666666666666668</v>
      </c>
      <c r="Z260" s="406"/>
      <c r="AA260" s="439">
        <f t="shared" si="18"/>
        <v>3.037475967173648E-2</v>
      </c>
      <c r="AB260" s="440"/>
      <c r="AC260" s="243" t="s">
        <v>1016</v>
      </c>
    </row>
    <row r="261" spans="2:29" hidden="1" x14ac:dyDescent="0.3">
      <c r="B261" s="278" t="s">
        <v>964</v>
      </c>
      <c r="C261" s="278" t="s">
        <v>1018</v>
      </c>
      <c r="D261" s="300" t="s">
        <v>448</v>
      </c>
      <c r="E261" s="279" t="s">
        <v>448</v>
      </c>
      <c r="F261" s="280">
        <v>0.24</v>
      </c>
      <c r="G261" s="279"/>
      <c r="H261" s="282"/>
      <c r="I261" s="281">
        <v>0.75</v>
      </c>
      <c r="J261" s="268">
        <f>IF(ISBLANK($E261),0,VLOOKUP($E261,'Table of Hazards (AI only)'!$B$6:$P$129,8,))</f>
        <v>15</v>
      </c>
      <c r="K261" s="268"/>
      <c r="L261" s="268">
        <f>IF(ISBLANK($E261),0,VLOOKUP($E261,'Table of Hazards (AI only)'!$B$6:$P$129,9,))</f>
        <v>3</v>
      </c>
      <c r="M261" s="269">
        <f>IF(ISBLANK($E261),0,VLOOKUP($E261,'Table of Hazards (AI only)'!$B$6:$P$129,11,))</f>
        <v>10.333333333333334</v>
      </c>
      <c r="N261" s="269"/>
      <c r="O261" s="270">
        <f>IF(ISBLANK($E261),0,VLOOKUP($E261,'Table of Hazards (AI only)'!$B$6:$P$129,12,))</f>
        <v>0.30374759671736479</v>
      </c>
      <c r="P261" s="268">
        <f>IF(ISBLANK($G261),0,VLOOKUP($G261,'Table of Hazards (AI only)'!$B$6:$P$129,8,))</f>
        <v>0</v>
      </c>
      <c r="Q261" s="268"/>
      <c r="R261" s="268">
        <f>IF(ISBLANK($G261),0,VLOOKUP($G261,'Table of Hazards (AI only)'!$B$6:$P$129,9,))</f>
        <v>0</v>
      </c>
      <c r="S261" s="269">
        <f>IF(ISBLANK($G261),0,VLOOKUP($G261,'Table of Hazards (AI only)'!$B$6:$P$129,11,))</f>
        <v>0</v>
      </c>
      <c r="T261" s="269"/>
      <c r="U261" s="270">
        <f>IF(ISBLANK($G261),0,VLOOKUP($G261,'Table of Hazards (AI only)'!$B$6:$P$129,12,))</f>
        <v>0</v>
      </c>
      <c r="V261" s="283">
        <f t="shared" si="14"/>
        <v>2.6999999999999997</v>
      </c>
      <c r="W261" s="283"/>
      <c r="X261" s="284">
        <f t="shared" si="15"/>
        <v>0.54</v>
      </c>
      <c r="Y261" s="274">
        <f t="shared" si="16"/>
        <v>1.8599999999999999</v>
      </c>
      <c r="Z261" s="406"/>
      <c r="AA261" s="439">
        <f t="shared" si="18"/>
        <v>5.4674567409125664E-2</v>
      </c>
      <c r="AB261" s="440"/>
      <c r="AC261" s="243" t="s">
        <v>1021</v>
      </c>
    </row>
    <row r="262" spans="2:29" hidden="1" x14ac:dyDescent="0.3">
      <c r="B262" s="278" t="s">
        <v>964</v>
      </c>
      <c r="C262" s="278" t="s">
        <v>1018</v>
      </c>
      <c r="D262" s="300" t="s">
        <v>450</v>
      </c>
      <c r="E262" s="279" t="s">
        <v>450</v>
      </c>
      <c r="F262" s="280">
        <v>4.8000000000000001E-2</v>
      </c>
      <c r="G262" s="279"/>
      <c r="H262" s="282"/>
      <c r="I262" s="281">
        <v>1.75</v>
      </c>
      <c r="J262" s="268">
        <f>IF(ISBLANK($E262),0,VLOOKUP($E262,'Table of Hazards (AI only)'!$B$6:$P$129,8,))</f>
        <v>28</v>
      </c>
      <c r="K262" s="268"/>
      <c r="L262" s="268">
        <f>IF(ISBLANK($E262),0,VLOOKUP($E262,'Table of Hazards (AI only)'!$B$6:$P$129,9,))</f>
        <v>10</v>
      </c>
      <c r="M262" s="269">
        <f>IF(ISBLANK($E262),0,VLOOKUP($E262,'Table of Hazards (AI only)'!$B$6:$P$129,11,))</f>
        <v>16</v>
      </c>
      <c r="N262" s="269"/>
      <c r="O262" s="270">
        <f>IF(ISBLANK($E262),0,VLOOKUP($E262,'Table of Hazards (AI only)'!$B$6:$P$129,12,))</f>
        <v>0.30374759671736479</v>
      </c>
      <c r="P262" s="268">
        <f>IF(ISBLANK($G262),0,VLOOKUP($G262,'Table of Hazards (AI only)'!$B$6:$P$129,8,))</f>
        <v>0</v>
      </c>
      <c r="Q262" s="268"/>
      <c r="R262" s="268">
        <f>IF(ISBLANK($G262),0,VLOOKUP($G262,'Table of Hazards (AI only)'!$B$6:$P$129,9,))</f>
        <v>0</v>
      </c>
      <c r="S262" s="269">
        <f>IF(ISBLANK($G262),0,VLOOKUP($G262,'Table of Hazards (AI only)'!$B$6:$P$129,11,))</f>
        <v>0</v>
      </c>
      <c r="T262" s="269"/>
      <c r="U262" s="270">
        <f>IF(ISBLANK($G262),0,VLOOKUP($G262,'Table of Hazards (AI only)'!$B$6:$P$129,12,))</f>
        <v>0</v>
      </c>
      <c r="V262" s="283">
        <f t="shared" ref="V262:V294" si="19">(($F262*J262)+($H262*P262))*$I262</f>
        <v>2.3520000000000003</v>
      </c>
      <c r="W262" s="283"/>
      <c r="X262" s="284">
        <f t="shared" ref="X262:X293" si="20">(($F262*L262)+($H262*R262))*$I262</f>
        <v>0.84</v>
      </c>
      <c r="Y262" s="274">
        <f t="shared" ref="Y262:Y293" si="21">(($F262*M262)+($H262*S262))*$I262</f>
        <v>1.3440000000000001</v>
      </c>
      <c r="Z262" s="406"/>
      <c r="AA262" s="439">
        <f t="shared" si="18"/>
        <v>2.5514798124258643E-2</v>
      </c>
      <c r="AB262" s="440"/>
      <c r="AC262" s="243" t="s">
        <v>1017</v>
      </c>
    </row>
    <row r="263" spans="2:29" hidden="1" x14ac:dyDescent="0.3">
      <c r="B263" s="278" t="s">
        <v>964</v>
      </c>
      <c r="C263" s="278" t="s">
        <v>1018</v>
      </c>
      <c r="D263" s="300" t="s">
        <v>384</v>
      </c>
      <c r="E263" s="279" t="s">
        <v>384</v>
      </c>
      <c r="F263" s="280">
        <v>0.25</v>
      </c>
      <c r="G263" s="279"/>
      <c r="H263" s="282"/>
      <c r="I263" s="281">
        <v>1</v>
      </c>
      <c r="J263" s="268">
        <f>IF(ISBLANK($E263),0,VLOOKUP($E263,'Table of Hazards (AI only)'!$B$6:$P$129,8,))</f>
        <v>25</v>
      </c>
      <c r="K263" s="268"/>
      <c r="L263" s="268">
        <f>IF(ISBLANK($E263),0,VLOOKUP($E263,'Table of Hazards (AI only)'!$B$6:$P$129,9,))</f>
        <v>7</v>
      </c>
      <c r="M263" s="269">
        <f>IF(ISBLANK($E263),0,VLOOKUP($E263,'Table of Hazards (AI only)'!$B$6:$P$129,11,))</f>
        <v>14</v>
      </c>
      <c r="N263" s="269"/>
      <c r="O263" s="270">
        <f>IF(ISBLANK($E263),0,VLOOKUP($E263,'Table of Hazards (AI only)'!$B$6:$P$129,12,))</f>
        <v>0.30374759671736479</v>
      </c>
      <c r="P263" s="268">
        <f>IF(ISBLANK($G263),0,VLOOKUP($G263,'Table of Hazards (AI only)'!$B$6:$P$129,8,))</f>
        <v>0</v>
      </c>
      <c r="Q263" s="268"/>
      <c r="R263" s="268">
        <f>IF(ISBLANK($G263),0,VLOOKUP($G263,'Table of Hazards (AI only)'!$B$6:$P$129,9,))</f>
        <v>0</v>
      </c>
      <c r="S263" s="269">
        <f>IF(ISBLANK($G263),0,VLOOKUP($G263,'Table of Hazards (AI only)'!$B$6:$P$129,11,))</f>
        <v>0</v>
      </c>
      <c r="T263" s="269"/>
      <c r="U263" s="270">
        <f>IF(ISBLANK($G263),0,VLOOKUP($G263,'Table of Hazards (AI only)'!$B$6:$P$129,12,))</f>
        <v>0</v>
      </c>
      <c r="V263" s="283">
        <f t="shared" si="19"/>
        <v>6.25</v>
      </c>
      <c r="W263" s="283"/>
      <c r="X263" s="284">
        <f t="shared" si="20"/>
        <v>1.75</v>
      </c>
      <c r="Y263" s="274">
        <f t="shared" si="21"/>
        <v>3.5</v>
      </c>
      <c r="Z263" s="406"/>
      <c r="AA263" s="439">
        <f t="shared" si="18"/>
        <v>7.5936899179341197E-2</v>
      </c>
      <c r="AB263" s="440"/>
      <c r="AC263" s="243" t="s">
        <v>876</v>
      </c>
    </row>
    <row r="264" spans="2:29" hidden="1" x14ac:dyDescent="0.3">
      <c r="B264" s="278" t="s">
        <v>964</v>
      </c>
      <c r="C264" s="278" t="s">
        <v>1022</v>
      </c>
      <c r="D264" s="300" t="s">
        <v>478</v>
      </c>
      <c r="E264" s="279" t="s">
        <v>478</v>
      </c>
      <c r="F264" s="280">
        <v>9.5000000000000001E-2</v>
      </c>
      <c r="G264" s="279"/>
      <c r="H264" s="282"/>
      <c r="I264" s="281">
        <v>1.5</v>
      </c>
      <c r="J264" s="268">
        <f>IF(ISBLANK($E264),0,VLOOKUP($E264,'Table of Hazards (AI only)'!$B$6:$P$129,8,))</f>
        <v>43</v>
      </c>
      <c r="K264" s="268"/>
      <c r="L264" s="268">
        <f>IF(ISBLANK($E264),0,VLOOKUP($E264,'Table of Hazards (AI only)'!$B$6:$P$129,9,))</f>
        <v>7</v>
      </c>
      <c r="M264" s="269">
        <f>IF(ISBLANK($E264),0,VLOOKUP($E264,'Table of Hazards (AI only)'!$B$6:$P$129,11,))</f>
        <v>43.666666666666664</v>
      </c>
      <c r="N264" s="269"/>
      <c r="O264" s="270">
        <f>IF(ISBLANK($E264),0,VLOOKUP($E264,'Table of Hazards (AI only)'!$B$6:$P$129,12,))</f>
        <v>0.55953504658461928</v>
      </c>
      <c r="P264" s="268">
        <f>IF(ISBLANK($G264),0,VLOOKUP($G264,'Table of Hazards (AI only)'!$B$6:$P$129,8,))</f>
        <v>0</v>
      </c>
      <c r="Q264" s="268"/>
      <c r="R264" s="268">
        <f>IF(ISBLANK($G264),0,VLOOKUP($G264,'Table of Hazards (AI only)'!$B$6:$P$129,9,))</f>
        <v>0</v>
      </c>
      <c r="S264" s="269">
        <f>IF(ISBLANK($G264),0,VLOOKUP($G264,'Table of Hazards (AI only)'!$B$6:$P$129,11,))</f>
        <v>0</v>
      </c>
      <c r="T264" s="269"/>
      <c r="U264" s="270">
        <f>IF(ISBLANK($G264),0,VLOOKUP($G264,'Table of Hazards (AI only)'!$B$6:$P$129,12,))</f>
        <v>0</v>
      </c>
      <c r="V264" s="283">
        <f t="shared" si="19"/>
        <v>6.1274999999999995</v>
      </c>
      <c r="W264" s="283"/>
      <c r="X264" s="284">
        <f t="shared" si="20"/>
        <v>0.99750000000000005</v>
      </c>
      <c r="Y264" s="274">
        <f t="shared" si="21"/>
        <v>6.2225000000000001</v>
      </c>
      <c r="Z264" s="406"/>
      <c r="AA264" s="439">
        <f t="shared" ref="AA264:AA293" si="22">(($F264*O264)+($H264*U264))*$I264</f>
        <v>7.9733744138308249E-2</v>
      </c>
      <c r="AB264" s="440"/>
      <c r="AC264" s="243" t="s">
        <v>872</v>
      </c>
    </row>
    <row r="265" spans="2:29" hidden="1" x14ac:dyDescent="0.3">
      <c r="B265" s="278" t="s">
        <v>964</v>
      </c>
      <c r="C265" s="278" t="s">
        <v>1022</v>
      </c>
      <c r="D265" s="300" t="s">
        <v>423</v>
      </c>
      <c r="E265" s="279" t="s">
        <v>423</v>
      </c>
      <c r="F265" s="280">
        <v>0.3</v>
      </c>
      <c r="G265" s="279"/>
      <c r="H265" s="282"/>
      <c r="I265" s="281">
        <v>0.125</v>
      </c>
      <c r="J265" s="268">
        <f>IF(ISBLANK($E265),0,VLOOKUP($E265,'Table of Hazards (AI only)'!$B$6:$P$129,8,))</f>
        <v>18.5</v>
      </c>
      <c r="K265" s="268"/>
      <c r="L265" s="268">
        <f>IF(ISBLANK($E265),0,VLOOKUP($E265,'Table of Hazards (AI only)'!$B$6:$P$129,9,))</f>
        <v>3.5</v>
      </c>
      <c r="M265" s="269">
        <f>IF(ISBLANK($E265),0,VLOOKUP($E265,'Table of Hazards (AI only)'!$B$6:$P$129,11,))</f>
        <v>22.166666666666668</v>
      </c>
      <c r="N265" s="269"/>
      <c r="O265" s="270">
        <f>IF(ISBLANK($E265),0,VLOOKUP($E265,'Table of Hazards (AI only)'!$B$6:$P$129,12,))</f>
        <v>0.30374759671736479</v>
      </c>
      <c r="P265" s="268">
        <f>IF(ISBLANK($G265),0,VLOOKUP($G265,'Table of Hazards (AI only)'!$B$6:$P$129,8,))</f>
        <v>0</v>
      </c>
      <c r="Q265" s="268"/>
      <c r="R265" s="268">
        <f>IF(ISBLANK($G265),0,VLOOKUP($G265,'Table of Hazards (AI only)'!$B$6:$P$129,9,))</f>
        <v>0</v>
      </c>
      <c r="S265" s="269">
        <f>IF(ISBLANK($G265),0,VLOOKUP($G265,'Table of Hazards (AI only)'!$B$6:$P$129,11,))</f>
        <v>0</v>
      </c>
      <c r="T265" s="269"/>
      <c r="U265" s="270">
        <f>IF(ISBLANK($G265),0,VLOOKUP($G265,'Table of Hazards (AI only)'!$B$6:$P$129,12,))</f>
        <v>0</v>
      </c>
      <c r="V265" s="283">
        <f t="shared" si="19"/>
        <v>0.69374999999999998</v>
      </c>
      <c r="W265" s="283"/>
      <c r="X265" s="284">
        <f t="shared" si="20"/>
        <v>0.13125000000000001</v>
      </c>
      <c r="Y265" s="274">
        <f t="shared" si="21"/>
        <v>0.83125000000000004</v>
      </c>
      <c r="Z265" s="406"/>
      <c r="AA265" s="439">
        <f t="shared" si="22"/>
        <v>1.1390534876901179E-2</v>
      </c>
      <c r="AB265" s="440"/>
      <c r="AC265" s="243" t="s">
        <v>867</v>
      </c>
    </row>
    <row r="266" spans="2:29" hidden="1" x14ac:dyDescent="0.3">
      <c r="B266" s="278" t="s">
        <v>964</v>
      </c>
      <c r="C266" s="278" t="s">
        <v>1022</v>
      </c>
      <c r="D266" s="300" t="s">
        <v>432</v>
      </c>
      <c r="E266" s="279" t="s">
        <v>432</v>
      </c>
      <c r="F266" s="280">
        <v>0.24</v>
      </c>
      <c r="G266" s="279"/>
      <c r="H266" s="282"/>
      <c r="I266" s="281">
        <v>1</v>
      </c>
      <c r="J266" s="268">
        <f>IF(ISBLANK($E266),0,VLOOKUP($E266,'Table of Hazards (AI only)'!$B$6:$P$129,8,))</f>
        <v>32.5</v>
      </c>
      <c r="K266" s="268"/>
      <c r="L266" s="268">
        <f>IF(ISBLANK($E266),0,VLOOKUP($E266,'Table of Hazards (AI only)'!$B$6:$P$129,9,))</f>
        <v>11.5</v>
      </c>
      <c r="M266" s="269">
        <f>IF(ISBLANK($E266),0,VLOOKUP($E266,'Table of Hazards (AI only)'!$B$6:$P$129,11,))</f>
        <v>26.166666666666668</v>
      </c>
      <c r="N266" s="269"/>
      <c r="O266" s="270">
        <f>IF(ISBLANK($E266),0,VLOOKUP($E266,'Table of Hazards (AI only)'!$B$6:$P$129,12,))</f>
        <v>0.30374759671736479</v>
      </c>
      <c r="P266" s="268">
        <f>IF(ISBLANK($G266),0,VLOOKUP($G266,'Table of Hazards (AI only)'!$B$6:$P$129,8,))</f>
        <v>0</v>
      </c>
      <c r="Q266" s="268"/>
      <c r="R266" s="268">
        <f>IF(ISBLANK($G266),0,VLOOKUP($G266,'Table of Hazards (AI only)'!$B$6:$P$129,9,))</f>
        <v>0</v>
      </c>
      <c r="S266" s="269">
        <f>IF(ISBLANK($G266),0,VLOOKUP($G266,'Table of Hazards (AI only)'!$B$6:$P$129,11,))</f>
        <v>0</v>
      </c>
      <c r="T266" s="269"/>
      <c r="U266" s="270">
        <f>IF(ISBLANK($G266),0,VLOOKUP($G266,'Table of Hazards (AI only)'!$B$6:$P$129,12,))</f>
        <v>0</v>
      </c>
      <c r="V266" s="283">
        <f t="shared" si="19"/>
        <v>7.8</v>
      </c>
      <c r="W266" s="283"/>
      <c r="X266" s="284">
        <f t="shared" si="20"/>
        <v>2.76</v>
      </c>
      <c r="Y266" s="274">
        <f t="shared" si="21"/>
        <v>6.28</v>
      </c>
      <c r="Z266" s="406"/>
      <c r="AA266" s="439">
        <f t="shared" si="22"/>
        <v>7.2899423212167552E-2</v>
      </c>
      <c r="AB266" s="440"/>
      <c r="AC266" s="243" t="s">
        <v>947</v>
      </c>
    </row>
    <row r="267" spans="2:29" hidden="1" x14ac:dyDescent="0.3">
      <c r="B267" s="278" t="s">
        <v>964</v>
      </c>
      <c r="C267" s="278" t="s">
        <v>1022</v>
      </c>
      <c r="D267" s="300" t="s">
        <v>475</v>
      </c>
      <c r="E267" s="279" t="s">
        <v>475</v>
      </c>
      <c r="F267" s="280">
        <v>0.48</v>
      </c>
      <c r="G267" s="279"/>
      <c r="H267" s="282"/>
      <c r="I267" s="281">
        <v>0.65</v>
      </c>
      <c r="J267" s="268">
        <f>IF(ISBLANK($E267),0,VLOOKUP($E267,'Table of Hazards (AI only)'!$B$6:$P$129,8,))</f>
        <v>17</v>
      </c>
      <c r="K267" s="268"/>
      <c r="L267" s="268">
        <f>IF(ISBLANK($E267),0,VLOOKUP($E267,'Table of Hazards (AI only)'!$B$6:$P$129,9,))</f>
        <v>5</v>
      </c>
      <c r="M267" s="269">
        <f>IF(ISBLANK($E267),0,VLOOKUP($E267,'Table of Hazards (AI only)'!$B$6:$P$129,11,))</f>
        <v>17.666666666666668</v>
      </c>
      <c r="N267" s="269"/>
      <c r="O267" s="270">
        <f>IF(ISBLANK($E267),0,VLOOKUP($E267,'Table of Hazards (AI only)'!$B$6:$P$129,12,))</f>
        <v>0.30374759671736479</v>
      </c>
      <c r="P267" s="268">
        <f>IF(ISBLANK($G267),0,VLOOKUP($G267,'Table of Hazards (AI only)'!$B$6:$P$129,8,))</f>
        <v>0</v>
      </c>
      <c r="Q267" s="268"/>
      <c r="R267" s="268">
        <f>IF(ISBLANK($G267),0,VLOOKUP($G267,'Table of Hazards (AI only)'!$B$6:$P$129,9,))</f>
        <v>0</v>
      </c>
      <c r="S267" s="269">
        <f>IF(ISBLANK($G267),0,VLOOKUP($G267,'Table of Hazards (AI only)'!$B$6:$P$129,11,))</f>
        <v>0</v>
      </c>
      <c r="T267" s="269"/>
      <c r="U267" s="270">
        <f>IF(ISBLANK($G267),0,VLOOKUP($G267,'Table of Hazards (AI only)'!$B$6:$P$129,12,))</f>
        <v>0</v>
      </c>
      <c r="V267" s="283">
        <f t="shared" si="19"/>
        <v>5.3040000000000003</v>
      </c>
      <c r="W267" s="283"/>
      <c r="X267" s="284">
        <f t="shared" si="20"/>
        <v>1.56</v>
      </c>
      <c r="Y267" s="274">
        <f t="shared" si="21"/>
        <v>5.5120000000000005</v>
      </c>
      <c r="Z267" s="406"/>
      <c r="AA267" s="439">
        <f t="shared" si="22"/>
        <v>9.4769250175817818E-2</v>
      </c>
      <c r="AB267" s="440"/>
      <c r="AC267" s="243" t="s">
        <v>868</v>
      </c>
    </row>
    <row r="268" spans="2:29" hidden="1" x14ac:dyDescent="0.3">
      <c r="B268" s="278" t="s">
        <v>964</v>
      </c>
      <c r="C268" s="278" t="s">
        <v>1022</v>
      </c>
      <c r="D268" s="300" t="s">
        <v>395</v>
      </c>
      <c r="E268" s="279" t="s">
        <v>395</v>
      </c>
      <c r="F268" s="280">
        <v>0.35</v>
      </c>
      <c r="G268" s="279"/>
      <c r="H268" s="282"/>
      <c r="I268" s="281">
        <v>0.12</v>
      </c>
      <c r="J268" s="268">
        <f>IF(ISBLANK($E268),0,VLOOKUP($E268,'Table of Hazards (AI only)'!$B$6:$P$129,8,))</f>
        <v>23</v>
      </c>
      <c r="K268" s="268"/>
      <c r="L268" s="268">
        <f>IF(ISBLANK($E268),0,VLOOKUP($E268,'Table of Hazards (AI only)'!$B$6:$P$129,9,))</f>
        <v>11</v>
      </c>
      <c r="M268" s="269">
        <f>IF(ISBLANK($E268),0,VLOOKUP($E268,'Table of Hazards (AI only)'!$B$6:$P$129,11,))</f>
        <v>21.666666666666668</v>
      </c>
      <c r="N268" s="269"/>
      <c r="O268" s="270">
        <f>IF(ISBLANK($E268),0,VLOOKUP($E268,'Table of Hazards (AI only)'!$B$6:$P$129,12,))</f>
        <v>0.30374759671736479</v>
      </c>
      <c r="P268" s="268">
        <f>IF(ISBLANK($G268),0,VLOOKUP($G268,'Table of Hazards (AI only)'!$B$6:$P$129,8,))</f>
        <v>0</v>
      </c>
      <c r="Q268" s="268"/>
      <c r="R268" s="268">
        <f>IF(ISBLANK($G268),0,VLOOKUP($G268,'Table of Hazards (AI only)'!$B$6:$P$129,9,))</f>
        <v>0</v>
      </c>
      <c r="S268" s="269">
        <f>IF(ISBLANK($G268),0,VLOOKUP($G268,'Table of Hazards (AI only)'!$B$6:$P$129,11,))</f>
        <v>0</v>
      </c>
      <c r="T268" s="269"/>
      <c r="U268" s="270">
        <f>IF(ISBLANK($G268),0,VLOOKUP($G268,'Table of Hazards (AI only)'!$B$6:$P$129,12,))</f>
        <v>0</v>
      </c>
      <c r="V268" s="283">
        <f t="shared" si="19"/>
        <v>0.96599999999999986</v>
      </c>
      <c r="W268" s="283"/>
      <c r="X268" s="284">
        <f t="shared" si="20"/>
        <v>0.46199999999999997</v>
      </c>
      <c r="Y268" s="274">
        <f t="shared" si="21"/>
        <v>0.90999999999999992</v>
      </c>
      <c r="Z268" s="406"/>
      <c r="AA268" s="439">
        <f t="shared" si="22"/>
        <v>1.275739906212932E-2</v>
      </c>
      <c r="AB268" s="440"/>
      <c r="AC268" s="243" t="s">
        <v>948</v>
      </c>
    </row>
    <row r="269" spans="2:29" hidden="1" x14ac:dyDescent="0.3">
      <c r="B269" s="278" t="s">
        <v>964</v>
      </c>
      <c r="C269" s="278" t="s">
        <v>953</v>
      </c>
      <c r="D269" s="300" t="s">
        <v>472</v>
      </c>
      <c r="E269" s="279" t="s">
        <v>472</v>
      </c>
      <c r="F269" s="280">
        <v>2.5999999999999999E-2</v>
      </c>
      <c r="G269" s="279"/>
      <c r="H269" s="282"/>
      <c r="I269" s="281">
        <v>1.25</v>
      </c>
      <c r="J269" s="268">
        <f>IF(ISBLANK($E269),0,VLOOKUP($E269,'Table of Hazards (AI only)'!$B$6:$P$129,8,))</f>
        <v>12</v>
      </c>
      <c r="K269" s="268"/>
      <c r="L269" s="268">
        <f>IF(ISBLANK($E269),0,VLOOKUP($E269,'Table of Hazards (AI only)'!$B$6:$P$129,9,))</f>
        <v>6</v>
      </c>
      <c r="M269" s="269">
        <f>IF(ISBLANK($E269),0,VLOOKUP($E269,'Table of Hazards (AI only)'!$B$6:$P$129,11,))</f>
        <v>18</v>
      </c>
      <c r="N269" s="269"/>
      <c r="O269" s="270">
        <f>IF(ISBLANK($E269),0,VLOOKUP($E269,'Table of Hazards (AI only)'!$B$6:$P$129,12,))</f>
        <v>0.30374759671736479</v>
      </c>
      <c r="P269" s="268">
        <f>IF(ISBLANK($G269),0,VLOOKUP($G269,'Table of Hazards (AI only)'!$B$6:$P$129,8,))</f>
        <v>0</v>
      </c>
      <c r="Q269" s="268"/>
      <c r="R269" s="268">
        <f>IF(ISBLANK($G269),0,VLOOKUP($G269,'Table of Hazards (AI only)'!$B$6:$P$129,9,))</f>
        <v>0</v>
      </c>
      <c r="S269" s="269">
        <f>IF(ISBLANK($G269),0,VLOOKUP($G269,'Table of Hazards (AI only)'!$B$6:$P$129,11,))</f>
        <v>0</v>
      </c>
      <c r="T269" s="269"/>
      <c r="U269" s="270">
        <f>IF(ISBLANK($G269),0,VLOOKUP($G269,'Table of Hazards (AI only)'!$B$6:$P$129,12,))</f>
        <v>0</v>
      </c>
      <c r="V269" s="283">
        <f t="shared" si="19"/>
        <v>0.39</v>
      </c>
      <c r="W269" s="283"/>
      <c r="X269" s="284">
        <f t="shared" si="20"/>
        <v>0.19500000000000001</v>
      </c>
      <c r="Y269" s="274">
        <f t="shared" si="21"/>
        <v>0.58499999999999996</v>
      </c>
      <c r="Z269" s="406"/>
      <c r="AA269" s="439">
        <f t="shared" si="22"/>
        <v>9.8717968933143552E-3</v>
      </c>
      <c r="AB269" s="440"/>
      <c r="AC269" s="243" t="s">
        <v>1019</v>
      </c>
    </row>
    <row r="270" spans="2:29" hidden="1" x14ac:dyDescent="0.3">
      <c r="B270" s="278" t="s">
        <v>964</v>
      </c>
      <c r="C270" s="278" t="s">
        <v>953</v>
      </c>
      <c r="D270" s="300" t="s">
        <v>475</v>
      </c>
      <c r="E270" s="279" t="s">
        <v>475</v>
      </c>
      <c r="F270" s="280">
        <v>0.48</v>
      </c>
      <c r="G270" s="279"/>
      <c r="H270" s="282"/>
      <c r="I270" s="281">
        <v>0.2</v>
      </c>
      <c r="J270" s="268">
        <f>IF(ISBLANK($E270),0,VLOOKUP($E270,'Table of Hazards (AI only)'!$B$6:$P$129,8,))</f>
        <v>17</v>
      </c>
      <c r="K270" s="268"/>
      <c r="L270" s="268">
        <f>IF(ISBLANK($E270),0,VLOOKUP($E270,'Table of Hazards (AI only)'!$B$6:$P$129,9,))</f>
        <v>5</v>
      </c>
      <c r="M270" s="269">
        <f>IF(ISBLANK($E270),0,VLOOKUP($E270,'Table of Hazards (AI only)'!$B$6:$P$129,11,))</f>
        <v>17.666666666666668</v>
      </c>
      <c r="N270" s="269"/>
      <c r="O270" s="270">
        <f>IF(ISBLANK($E270),0,VLOOKUP($E270,'Table of Hazards (AI only)'!$B$6:$P$129,12,))</f>
        <v>0.30374759671736479</v>
      </c>
      <c r="P270" s="268">
        <f>IF(ISBLANK($G270),0,VLOOKUP($G270,'Table of Hazards (AI only)'!$B$6:$P$129,8,))</f>
        <v>0</v>
      </c>
      <c r="Q270" s="268"/>
      <c r="R270" s="268">
        <f>IF(ISBLANK($G270),0,VLOOKUP($G270,'Table of Hazards (AI only)'!$B$6:$P$129,9,))</f>
        <v>0</v>
      </c>
      <c r="S270" s="269">
        <f>IF(ISBLANK($G270),0,VLOOKUP($G270,'Table of Hazards (AI only)'!$B$6:$P$129,11,))</f>
        <v>0</v>
      </c>
      <c r="T270" s="269"/>
      <c r="U270" s="270">
        <f>IF(ISBLANK($G270),0,VLOOKUP($G270,'Table of Hazards (AI only)'!$B$6:$P$129,12,))</f>
        <v>0</v>
      </c>
      <c r="V270" s="283">
        <f t="shared" si="19"/>
        <v>1.6320000000000001</v>
      </c>
      <c r="W270" s="283"/>
      <c r="X270" s="284">
        <f t="shared" si="20"/>
        <v>0.48</v>
      </c>
      <c r="Y270" s="274">
        <f t="shared" si="21"/>
        <v>1.6960000000000002</v>
      </c>
      <c r="Z270" s="406"/>
      <c r="AA270" s="439">
        <f t="shared" si="22"/>
        <v>2.9159769284867021E-2</v>
      </c>
      <c r="AB270" s="440"/>
      <c r="AC270" s="243" t="s">
        <v>868</v>
      </c>
    </row>
    <row r="271" spans="2:29" hidden="1" x14ac:dyDescent="0.3">
      <c r="B271" s="278" t="s">
        <v>964</v>
      </c>
      <c r="C271" s="278" t="s">
        <v>1023</v>
      </c>
      <c r="D271" s="300" t="s">
        <v>519</v>
      </c>
      <c r="E271" s="279" t="s">
        <v>519</v>
      </c>
      <c r="F271" s="280">
        <v>0.81699999999999995</v>
      </c>
      <c r="G271" s="279"/>
      <c r="H271" s="282"/>
      <c r="I271" s="299">
        <v>30</v>
      </c>
      <c r="J271" s="268">
        <f>IF(ISBLANK($E271),0,VLOOKUP($E271,'Table of Hazards (AI only)'!$B$6:$P$129,8,))</f>
        <v>68.5</v>
      </c>
      <c r="K271" s="268"/>
      <c r="L271" s="268">
        <f>IF(ISBLANK($E271),0,VLOOKUP($E271,'Table of Hazards (AI only)'!$B$6:$P$129,9,))</f>
        <v>8.5</v>
      </c>
      <c r="M271" s="269">
        <f>IF(ISBLANK($E271),0,VLOOKUP($E271,'Table of Hazards (AI only)'!$B$6:$P$129,11,))</f>
        <v>56.833333333333336</v>
      </c>
      <c r="N271" s="269"/>
      <c r="O271" s="270">
        <f>IF(ISBLANK($E271),0,VLOOKUP($E271,'Table of Hazards (AI only)'!$B$6:$P$129,12,))</f>
        <v>0.60749519343472957</v>
      </c>
      <c r="P271" s="268">
        <f>IF(ISBLANK($G271),0,VLOOKUP($G271,'Table of Hazards (AI only)'!$B$6:$P$129,8,))</f>
        <v>0</v>
      </c>
      <c r="Q271" s="268"/>
      <c r="R271" s="268">
        <f>IF(ISBLANK($G271),0,VLOOKUP($G271,'Table of Hazards (AI only)'!$B$6:$P$129,9,))</f>
        <v>0</v>
      </c>
      <c r="S271" s="269">
        <f>IF(ISBLANK($G271),0,VLOOKUP($G271,'Table of Hazards (AI only)'!$B$6:$P$129,11,))</f>
        <v>0</v>
      </c>
      <c r="T271" s="269"/>
      <c r="U271" s="270">
        <f>IF(ISBLANK($G271),0,VLOOKUP($G271,'Table of Hazards (AI only)'!$B$6:$P$129,12,))</f>
        <v>0</v>
      </c>
      <c r="V271" s="283">
        <f t="shared" si="19"/>
        <v>1678.9349999999997</v>
      </c>
      <c r="W271" s="283"/>
      <c r="X271" s="284">
        <f t="shared" si="20"/>
        <v>208.33499999999998</v>
      </c>
      <c r="Y271" s="274">
        <f t="shared" si="21"/>
        <v>1392.9850000000001</v>
      </c>
      <c r="Z271" s="406"/>
      <c r="AA271" s="439">
        <f t="shared" si="22"/>
        <v>14.88970719108522</v>
      </c>
      <c r="AB271" s="440"/>
      <c r="AC271" s="243" t="s">
        <v>1024</v>
      </c>
    </row>
    <row r="272" spans="2:29" hidden="1" x14ac:dyDescent="0.3">
      <c r="B272" s="278" t="s">
        <v>964</v>
      </c>
      <c r="C272" s="278" t="s">
        <v>1025</v>
      </c>
      <c r="D272" s="300" t="s">
        <v>475</v>
      </c>
      <c r="E272" s="279" t="s">
        <v>475</v>
      </c>
      <c r="F272" s="280">
        <v>0.48</v>
      </c>
      <c r="G272" s="279"/>
      <c r="H272" s="282"/>
      <c r="I272" s="281">
        <v>0.23</v>
      </c>
      <c r="J272" s="268">
        <f>IF(ISBLANK($E272),0,VLOOKUP($E272,'Table of Hazards (AI only)'!$B$6:$P$129,8,))</f>
        <v>17</v>
      </c>
      <c r="K272" s="268"/>
      <c r="L272" s="268">
        <f>IF(ISBLANK($E272),0,VLOOKUP($E272,'Table of Hazards (AI only)'!$B$6:$P$129,9,))</f>
        <v>5</v>
      </c>
      <c r="M272" s="269">
        <f>IF(ISBLANK($E272),0,VLOOKUP($E272,'Table of Hazards (AI only)'!$B$6:$P$129,11,))</f>
        <v>17.666666666666668</v>
      </c>
      <c r="N272" s="269"/>
      <c r="O272" s="270">
        <f>IF(ISBLANK($E272),0,VLOOKUP($E272,'Table of Hazards (AI only)'!$B$6:$P$129,12,))</f>
        <v>0.30374759671736479</v>
      </c>
      <c r="P272" s="268">
        <f>IF(ISBLANK($G272),0,VLOOKUP($G272,'Table of Hazards (AI only)'!$B$6:$P$129,8,))</f>
        <v>0</v>
      </c>
      <c r="Q272" s="268"/>
      <c r="R272" s="268">
        <f>IF(ISBLANK($G272),0,VLOOKUP($G272,'Table of Hazards (AI only)'!$B$6:$P$129,9,))</f>
        <v>0</v>
      </c>
      <c r="S272" s="269">
        <f>IF(ISBLANK($G272),0,VLOOKUP($G272,'Table of Hazards (AI only)'!$B$6:$P$129,11,))</f>
        <v>0</v>
      </c>
      <c r="T272" s="269"/>
      <c r="U272" s="270">
        <f>IF(ISBLANK($G272),0,VLOOKUP($G272,'Table of Hazards (AI only)'!$B$6:$P$129,12,))</f>
        <v>0</v>
      </c>
      <c r="V272" s="283">
        <f t="shared" si="19"/>
        <v>1.8768</v>
      </c>
      <c r="W272" s="283"/>
      <c r="X272" s="284">
        <f t="shared" si="20"/>
        <v>0.55200000000000005</v>
      </c>
      <c r="Y272" s="274">
        <f t="shared" si="21"/>
        <v>1.9504000000000001</v>
      </c>
      <c r="Z272" s="406"/>
      <c r="AA272" s="439">
        <f t="shared" si="22"/>
        <v>3.3533734677597078E-2</v>
      </c>
      <c r="AB272" s="440"/>
      <c r="AC272" s="243" t="s">
        <v>868</v>
      </c>
    </row>
    <row r="273" spans="2:29" hidden="1" x14ac:dyDescent="0.3">
      <c r="B273" s="278" t="s">
        <v>964</v>
      </c>
      <c r="C273" s="278" t="s">
        <v>1026</v>
      </c>
      <c r="D273" s="300" t="s">
        <v>487</v>
      </c>
      <c r="E273" s="279" t="s">
        <v>487</v>
      </c>
      <c r="F273" s="280">
        <v>0.54</v>
      </c>
      <c r="G273" s="279"/>
      <c r="H273" s="282"/>
      <c r="I273" s="281">
        <v>0.875</v>
      </c>
      <c r="J273" s="268">
        <f>IF(ISBLANK($E273),0,VLOOKUP($E273,'Table of Hazards (AI only)'!$B$6:$P$129,8,))</f>
        <v>8</v>
      </c>
      <c r="K273" s="268"/>
      <c r="L273" s="268">
        <f>IF(ISBLANK($E273),0,VLOOKUP($E273,'Table of Hazards (AI only)'!$B$6:$P$129,9,))</f>
        <v>2</v>
      </c>
      <c r="M273" s="269">
        <f>IF(ISBLANK($E273),0,VLOOKUP($E273,'Table of Hazards (AI only)'!$B$6:$P$129,11,))</f>
        <v>6.666666666666667</v>
      </c>
      <c r="N273" s="269"/>
      <c r="O273" s="270">
        <f>IF(ISBLANK($E273),0,VLOOKUP($E273,'Table of Hazards (AI only)'!$B$6:$P$129,12,))</f>
        <v>0.30374759671736479</v>
      </c>
      <c r="P273" s="268">
        <f>IF(ISBLANK($G273),0,VLOOKUP($G273,'Table of Hazards (AI only)'!$B$6:$P$129,8,))</f>
        <v>0</v>
      </c>
      <c r="Q273" s="268"/>
      <c r="R273" s="268">
        <f>IF(ISBLANK($G273),0,VLOOKUP($G273,'Table of Hazards (AI only)'!$B$6:$P$129,9,))</f>
        <v>0</v>
      </c>
      <c r="S273" s="269">
        <f>IF(ISBLANK($G273),0,VLOOKUP($G273,'Table of Hazards (AI only)'!$B$6:$P$129,11,))</f>
        <v>0</v>
      </c>
      <c r="T273" s="269"/>
      <c r="U273" s="270">
        <f>IF(ISBLANK($G273),0,VLOOKUP($G273,'Table of Hazards (AI only)'!$B$6:$P$129,12,))</f>
        <v>0</v>
      </c>
      <c r="V273" s="283">
        <f t="shared" si="19"/>
        <v>3.7800000000000002</v>
      </c>
      <c r="W273" s="283"/>
      <c r="X273" s="284">
        <f t="shared" si="20"/>
        <v>0.94500000000000006</v>
      </c>
      <c r="Y273" s="274">
        <f t="shared" si="21"/>
        <v>3.1500000000000004</v>
      </c>
      <c r="Z273" s="406"/>
      <c r="AA273" s="439">
        <f t="shared" si="22"/>
        <v>0.14352073944895488</v>
      </c>
      <c r="AB273" s="440"/>
      <c r="AC273" s="243" t="s">
        <v>866</v>
      </c>
    </row>
    <row r="274" spans="2:29" hidden="1" x14ac:dyDescent="0.3">
      <c r="B274" s="278" t="s">
        <v>964</v>
      </c>
      <c r="C274" s="278" t="s">
        <v>1026</v>
      </c>
      <c r="D274" s="300" t="s">
        <v>490</v>
      </c>
      <c r="E274" s="279" t="s">
        <v>490</v>
      </c>
      <c r="F274" s="280">
        <v>0.01</v>
      </c>
      <c r="G274" s="279"/>
      <c r="H274" s="282"/>
      <c r="I274" s="281">
        <v>0.15</v>
      </c>
      <c r="J274" s="268">
        <f>IF(ISBLANK($E274),0,VLOOKUP($E274,'Table of Hazards (AI only)'!$B$6:$P$129,8,))</f>
        <v>12</v>
      </c>
      <c r="K274" s="268"/>
      <c r="L274" s="268">
        <f>IF(ISBLANK($E274),0,VLOOKUP($E274,'Table of Hazards (AI only)'!$B$6:$P$129,9,))</f>
        <v>6</v>
      </c>
      <c r="M274" s="269">
        <f>IF(ISBLANK($E274),0,VLOOKUP($E274,'Table of Hazards (AI only)'!$B$6:$P$129,11,))</f>
        <v>10</v>
      </c>
      <c r="N274" s="269"/>
      <c r="O274" s="270">
        <f>IF(ISBLANK($E274),0,VLOOKUP($E274,'Table of Hazards (AI only)'!$B$6:$P$129,12,))</f>
        <v>0.30374759671736479</v>
      </c>
      <c r="P274" s="268">
        <f>IF(ISBLANK($G274),0,VLOOKUP($G274,'Table of Hazards (AI only)'!$B$6:$P$129,8,))</f>
        <v>0</v>
      </c>
      <c r="Q274" s="268"/>
      <c r="R274" s="268">
        <f>IF(ISBLANK($G274),0,VLOOKUP($G274,'Table of Hazards (AI only)'!$B$6:$P$129,9,))</f>
        <v>0</v>
      </c>
      <c r="S274" s="269">
        <f>IF(ISBLANK($G274),0,VLOOKUP($G274,'Table of Hazards (AI only)'!$B$6:$P$129,11,))</f>
        <v>0</v>
      </c>
      <c r="T274" s="269"/>
      <c r="U274" s="270">
        <f>IF(ISBLANK($G274),0,VLOOKUP($G274,'Table of Hazards (AI only)'!$B$6:$P$129,12,))</f>
        <v>0</v>
      </c>
      <c r="V274" s="283">
        <f t="shared" si="19"/>
        <v>1.7999999999999999E-2</v>
      </c>
      <c r="W274" s="283"/>
      <c r="X274" s="284">
        <f t="shared" si="20"/>
        <v>8.9999999999999993E-3</v>
      </c>
      <c r="Y274" s="274">
        <f t="shared" si="21"/>
        <v>1.4999999999999999E-2</v>
      </c>
      <c r="Z274" s="406"/>
      <c r="AA274" s="439">
        <f t="shared" si="22"/>
        <v>4.556213950760472E-4</v>
      </c>
      <c r="AB274" s="440"/>
      <c r="AC274" s="243" t="s">
        <v>946</v>
      </c>
    </row>
    <row r="275" spans="2:29" hidden="1" x14ac:dyDescent="0.3">
      <c r="B275" s="278" t="s">
        <v>964</v>
      </c>
      <c r="C275" s="278" t="s">
        <v>1026</v>
      </c>
      <c r="D275" s="300" t="s">
        <v>475</v>
      </c>
      <c r="E275" s="279" t="s">
        <v>475</v>
      </c>
      <c r="F275" s="280">
        <v>0.48</v>
      </c>
      <c r="G275" s="279"/>
      <c r="H275" s="282"/>
      <c r="I275" s="281">
        <v>0.23</v>
      </c>
      <c r="J275" s="268">
        <f>IF(ISBLANK($E275),0,VLOOKUP($E275,'Table of Hazards (AI only)'!$B$6:$P$129,8,))</f>
        <v>17</v>
      </c>
      <c r="K275" s="268"/>
      <c r="L275" s="268">
        <f>IF(ISBLANK($E275),0,VLOOKUP($E275,'Table of Hazards (AI only)'!$B$6:$P$129,9,))</f>
        <v>5</v>
      </c>
      <c r="M275" s="269">
        <f>IF(ISBLANK($E275),0,VLOOKUP($E275,'Table of Hazards (AI only)'!$B$6:$P$129,11,))</f>
        <v>17.666666666666668</v>
      </c>
      <c r="N275" s="269"/>
      <c r="O275" s="270">
        <f>IF(ISBLANK($E275),0,VLOOKUP($E275,'Table of Hazards (AI only)'!$B$6:$P$129,12,))</f>
        <v>0.30374759671736479</v>
      </c>
      <c r="P275" s="268">
        <f>IF(ISBLANK($G275),0,VLOOKUP($G275,'Table of Hazards (AI only)'!$B$6:$P$129,8,))</f>
        <v>0</v>
      </c>
      <c r="Q275" s="268"/>
      <c r="R275" s="268">
        <f>IF(ISBLANK($G275),0,VLOOKUP($G275,'Table of Hazards (AI only)'!$B$6:$P$129,9,))</f>
        <v>0</v>
      </c>
      <c r="S275" s="269">
        <f>IF(ISBLANK($G275),0,VLOOKUP($G275,'Table of Hazards (AI only)'!$B$6:$P$129,11,))</f>
        <v>0</v>
      </c>
      <c r="T275" s="269"/>
      <c r="U275" s="270">
        <f>IF(ISBLANK($G275),0,VLOOKUP($G275,'Table of Hazards (AI only)'!$B$6:$P$129,12,))</f>
        <v>0</v>
      </c>
      <c r="V275" s="283">
        <f t="shared" si="19"/>
        <v>1.8768</v>
      </c>
      <c r="W275" s="283"/>
      <c r="X275" s="284">
        <f t="shared" si="20"/>
        <v>0.55200000000000005</v>
      </c>
      <c r="Y275" s="274">
        <f t="shared" si="21"/>
        <v>1.9504000000000001</v>
      </c>
      <c r="Z275" s="406"/>
      <c r="AA275" s="439">
        <f t="shared" si="22"/>
        <v>3.3533734677597078E-2</v>
      </c>
      <c r="AB275" s="440"/>
      <c r="AC275" s="243" t="s">
        <v>868</v>
      </c>
    </row>
    <row r="276" spans="2:29" hidden="1" x14ac:dyDescent="0.3">
      <c r="B276" s="278" t="s">
        <v>964</v>
      </c>
      <c r="C276" s="278" t="s">
        <v>1026</v>
      </c>
      <c r="D276" s="300" t="s">
        <v>432</v>
      </c>
      <c r="E276" s="279" t="s">
        <v>432</v>
      </c>
      <c r="F276" s="280">
        <v>0.24</v>
      </c>
      <c r="G276" s="279"/>
      <c r="H276" s="282"/>
      <c r="I276" s="281">
        <v>1</v>
      </c>
      <c r="J276" s="268">
        <f>IF(ISBLANK($E276),0,VLOOKUP($E276,'Table of Hazards (AI only)'!$B$6:$P$129,8,))</f>
        <v>32.5</v>
      </c>
      <c r="K276" s="268"/>
      <c r="L276" s="268">
        <f>IF(ISBLANK($E276),0,VLOOKUP($E276,'Table of Hazards (AI only)'!$B$6:$P$129,9,))</f>
        <v>11.5</v>
      </c>
      <c r="M276" s="269">
        <f>IF(ISBLANK($E276),0,VLOOKUP($E276,'Table of Hazards (AI only)'!$B$6:$P$129,11,))</f>
        <v>26.166666666666668</v>
      </c>
      <c r="N276" s="269"/>
      <c r="O276" s="270">
        <f>IF(ISBLANK($E276),0,VLOOKUP($E276,'Table of Hazards (AI only)'!$B$6:$P$129,12,))</f>
        <v>0.30374759671736479</v>
      </c>
      <c r="P276" s="268">
        <f>IF(ISBLANK($G276),0,VLOOKUP($G276,'Table of Hazards (AI only)'!$B$6:$P$129,8,))</f>
        <v>0</v>
      </c>
      <c r="Q276" s="268"/>
      <c r="R276" s="268">
        <f>IF(ISBLANK($G276),0,VLOOKUP($G276,'Table of Hazards (AI only)'!$B$6:$P$129,9,))</f>
        <v>0</v>
      </c>
      <c r="S276" s="269">
        <f>IF(ISBLANK($G276),0,VLOOKUP($G276,'Table of Hazards (AI only)'!$B$6:$P$129,11,))</f>
        <v>0</v>
      </c>
      <c r="T276" s="269"/>
      <c r="U276" s="270">
        <f>IF(ISBLANK($G276),0,VLOOKUP($G276,'Table of Hazards (AI only)'!$B$6:$P$129,12,))</f>
        <v>0</v>
      </c>
      <c r="V276" s="283">
        <f t="shared" si="19"/>
        <v>7.8</v>
      </c>
      <c r="W276" s="283"/>
      <c r="X276" s="284">
        <f t="shared" si="20"/>
        <v>2.76</v>
      </c>
      <c r="Y276" s="274">
        <f t="shared" si="21"/>
        <v>6.28</v>
      </c>
      <c r="Z276" s="406"/>
      <c r="AA276" s="439">
        <f t="shared" si="22"/>
        <v>7.2899423212167552E-2</v>
      </c>
      <c r="AB276" s="440"/>
      <c r="AC276" s="243" t="s">
        <v>947</v>
      </c>
    </row>
    <row r="277" spans="2:29" hidden="1" x14ac:dyDescent="0.3">
      <c r="B277" s="278" t="s">
        <v>964</v>
      </c>
      <c r="C277" s="278" t="s">
        <v>1026</v>
      </c>
      <c r="D277" s="300" t="s">
        <v>395</v>
      </c>
      <c r="E277" s="279" t="s">
        <v>395</v>
      </c>
      <c r="F277" s="280">
        <v>0.35</v>
      </c>
      <c r="G277" s="279"/>
      <c r="H277" s="282"/>
      <c r="I277" s="281">
        <v>0.12</v>
      </c>
      <c r="J277" s="268">
        <f>IF(ISBLANK($E277),0,VLOOKUP($E277,'Table of Hazards (AI only)'!$B$6:$P$129,8,))</f>
        <v>23</v>
      </c>
      <c r="K277" s="268"/>
      <c r="L277" s="268">
        <f>IF(ISBLANK($E277),0,VLOOKUP($E277,'Table of Hazards (AI only)'!$B$6:$P$129,9,))</f>
        <v>11</v>
      </c>
      <c r="M277" s="269">
        <f>IF(ISBLANK($E277),0,VLOOKUP($E277,'Table of Hazards (AI only)'!$B$6:$P$129,11,))</f>
        <v>21.666666666666668</v>
      </c>
      <c r="N277" s="269"/>
      <c r="O277" s="270">
        <f>IF(ISBLANK($E277),0,VLOOKUP($E277,'Table of Hazards (AI only)'!$B$6:$P$129,12,))</f>
        <v>0.30374759671736479</v>
      </c>
      <c r="P277" s="268">
        <f>IF(ISBLANK($G277),0,VLOOKUP($G277,'Table of Hazards (AI only)'!$B$6:$P$129,8,))</f>
        <v>0</v>
      </c>
      <c r="Q277" s="268"/>
      <c r="R277" s="268">
        <f>IF(ISBLANK($G277),0,VLOOKUP($G277,'Table of Hazards (AI only)'!$B$6:$P$129,9,))</f>
        <v>0</v>
      </c>
      <c r="S277" s="269">
        <f>IF(ISBLANK($G277),0,VLOOKUP($G277,'Table of Hazards (AI only)'!$B$6:$P$129,11,))</f>
        <v>0</v>
      </c>
      <c r="T277" s="269"/>
      <c r="U277" s="270">
        <f>IF(ISBLANK($G277),0,VLOOKUP($G277,'Table of Hazards (AI only)'!$B$6:$P$129,12,))</f>
        <v>0</v>
      </c>
      <c r="V277" s="283">
        <f t="shared" si="19"/>
        <v>0.96599999999999986</v>
      </c>
      <c r="W277" s="283"/>
      <c r="X277" s="284">
        <f t="shared" si="20"/>
        <v>0.46199999999999997</v>
      </c>
      <c r="Y277" s="274">
        <f t="shared" si="21"/>
        <v>0.90999999999999992</v>
      </c>
      <c r="Z277" s="406"/>
      <c r="AA277" s="439">
        <f t="shared" si="22"/>
        <v>1.275739906212932E-2</v>
      </c>
      <c r="AB277" s="440"/>
      <c r="AC277" s="243" t="s">
        <v>948</v>
      </c>
    </row>
    <row r="278" spans="2:29" hidden="1" x14ac:dyDescent="0.3">
      <c r="B278" s="278" t="s">
        <v>964</v>
      </c>
      <c r="C278" s="278" t="s">
        <v>1026</v>
      </c>
      <c r="D278" s="300" t="s">
        <v>437</v>
      </c>
      <c r="E278" s="279" t="s">
        <v>437</v>
      </c>
      <c r="F278" s="280">
        <v>0.24</v>
      </c>
      <c r="G278" s="279"/>
      <c r="H278" s="282"/>
      <c r="I278" s="281">
        <v>0.45</v>
      </c>
      <c r="J278" s="268">
        <f>IF(ISBLANK($E278),0,VLOOKUP($E278,'Table of Hazards (AI only)'!$B$6:$P$129,8,))</f>
        <v>20</v>
      </c>
      <c r="K278" s="268"/>
      <c r="L278" s="268">
        <f>IF(ISBLANK($E278),0,VLOOKUP($E278,'Table of Hazards (AI only)'!$B$6:$P$129,9,))</f>
        <v>14</v>
      </c>
      <c r="M278" s="269">
        <f>IF(ISBLANK($E278),0,VLOOKUP($E278,'Table of Hazards (AI only)'!$B$6:$P$129,11,))</f>
        <v>15.333333333333334</v>
      </c>
      <c r="N278" s="269"/>
      <c r="O278" s="270">
        <f>IF(ISBLANK($E278),0,VLOOKUP($E278,'Table of Hazards (AI only)'!$B$6:$P$129,12,))</f>
        <v>0.30374759671736479</v>
      </c>
      <c r="P278" s="268">
        <f>IF(ISBLANK($G278),0,VLOOKUP($G278,'Table of Hazards (AI only)'!$B$6:$P$129,8,))</f>
        <v>0</v>
      </c>
      <c r="Q278" s="268"/>
      <c r="R278" s="268">
        <f>IF(ISBLANK($G278),0,VLOOKUP($G278,'Table of Hazards (AI only)'!$B$6:$P$129,9,))</f>
        <v>0</v>
      </c>
      <c r="S278" s="269">
        <f>IF(ISBLANK($G278),0,VLOOKUP($G278,'Table of Hazards (AI only)'!$B$6:$P$129,11,))</f>
        <v>0</v>
      </c>
      <c r="T278" s="269"/>
      <c r="U278" s="270">
        <f>IF(ISBLANK($G278),0,VLOOKUP($G278,'Table of Hazards (AI only)'!$B$6:$P$129,12,))</f>
        <v>0</v>
      </c>
      <c r="V278" s="283">
        <f t="shared" si="19"/>
        <v>2.16</v>
      </c>
      <c r="W278" s="283"/>
      <c r="X278" s="284">
        <f t="shared" si="20"/>
        <v>1.512</v>
      </c>
      <c r="Y278" s="274">
        <f t="shared" si="21"/>
        <v>1.6560000000000001</v>
      </c>
      <c r="Z278" s="406"/>
      <c r="AA278" s="439">
        <f t="shared" si="22"/>
        <v>3.2804740445475399E-2</v>
      </c>
      <c r="AB278" s="440"/>
      <c r="AC278" s="243" t="s">
        <v>870</v>
      </c>
    </row>
    <row r="279" spans="2:29" hidden="1" x14ac:dyDescent="0.3">
      <c r="B279" s="278" t="s">
        <v>964</v>
      </c>
      <c r="C279" s="278" t="s">
        <v>1026</v>
      </c>
      <c r="D279" s="300" t="s">
        <v>430</v>
      </c>
      <c r="E279" s="279" t="s">
        <v>430</v>
      </c>
      <c r="F279" s="280">
        <v>0.1</v>
      </c>
      <c r="G279" s="279"/>
      <c r="H279" s="282"/>
      <c r="I279" s="281">
        <v>0.1125</v>
      </c>
      <c r="J279" s="268">
        <f>IF(ISBLANK($E279),0,VLOOKUP($E279,'Table of Hazards (AI only)'!$B$6:$P$129,8,))</f>
        <v>43</v>
      </c>
      <c r="K279" s="268"/>
      <c r="L279" s="268">
        <f>IF(ISBLANK($E279),0,VLOOKUP($E279,'Table of Hazards (AI only)'!$B$6:$P$129,9,))</f>
        <v>7</v>
      </c>
      <c r="M279" s="269">
        <f>IF(ISBLANK($E279),0,VLOOKUP($E279,'Table of Hazards (AI only)'!$B$6:$P$129,11,))</f>
        <v>32.333333333333336</v>
      </c>
      <c r="N279" s="269"/>
      <c r="O279" s="270">
        <f>IF(ISBLANK($E279),0,VLOOKUP($E279,'Table of Hazards (AI only)'!$B$6:$P$129,12,))</f>
        <v>0.55953504658461928</v>
      </c>
      <c r="P279" s="268">
        <f>IF(ISBLANK($G279),0,VLOOKUP($G279,'Table of Hazards (AI only)'!$B$6:$P$129,8,))</f>
        <v>0</v>
      </c>
      <c r="Q279" s="268"/>
      <c r="R279" s="268">
        <f>IF(ISBLANK($G279),0,VLOOKUP($G279,'Table of Hazards (AI only)'!$B$6:$P$129,9,))</f>
        <v>0</v>
      </c>
      <c r="S279" s="269">
        <f>IF(ISBLANK($G279),0,VLOOKUP($G279,'Table of Hazards (AI only)'!$B$6:$P$129,11,))</f>
        <v>0</v>
      </c>
      <c r="T279" s="269"/>
      <c r="U279" s="270">
        <f>IF(ISBLANK($G279),0,VLOOKUP($G279,'Table of Hazards (AI only)'!$B$6:$P$129,12,))</f>
        <v>0</v>
      </c>
      <c r="V279" s="283">
        <f t="shared" si="19"/>
        <v>0.48375000000000001</v>
      </c>
      <c r="W279" s="283"/>
      <c r="X279" s="284">
        <f t="shared" si="20"/>
        <v>7.8750000000000014E-2</v>
      </c>
      <c r="Y279" s="274">
        <f t="shared" si="21"/>
        <v>0.36375000000000007</v>
      </c>
      <c r="Z279" s="406"/>
      <c r="AA279" s="439">
        <f t="shared" si="22"/>
        <v>6.2947692740769673E-3</v>
      </c>
      <c r="AB279" s="440"/>
      <c r="AC279" s="243" t="s">
        <v>936</v>
      </c>
    </row>
    <row r="280" spans="2:29" hidden="1" x14ac:dyDescent="0.3">
      <c r="B280" s="278" t="s">
        <v>964</v>
      </c>
      <c r="C280" s="278" t="s">
        <v>1027</v>
      </c>
      <c r="D280" s="300" t="s">
        <v>358</v>
      </c>
      <c r="E280" s="279" t="s">
        <v>358</v>
      </c>
      <c r="F280" s="280">
        <v>1.7999999999999999E-2</v>
      </c>
      <c r="G280" s="279"/>
      <c r="H280" s="282"/>
      <c r="I280" s="281">
        <v>0.75</v>
      </c>
      <c r="J280" s="268">
        <f>IF(ISBLANK($E280),0,VLOOKUP($E280,'Table of Hazards (AI only)'!$B$6:$P$129,8,))</f>
        <v>90</v>
      </c>
      <c r="K280" s="268"/>
      <c r="L280" s="268">
        <f>IF(ISBLANK($E280),0,VLOOKUP($E280,'Table of Hazards (AI only)'!$B$6:$P$129,9,))</f>
        <v>4</v>
      </c>
      <c r="M280" s="269">
        <f>IF(ISBLANK($E280),0,VLOOKUP($E280,'Table of Hazards (AI only)'!$B$6:$P$129,11,))</f>
        <v>46</v>
      </c>
      <c r="N280" s="269"/>
      <c r="O280" s="270">
        <f>IF(ISBLANK($E280),0,VLOOKUP($E280,'Table of Hazards (AI only)'!$B$6:$P$129,12,))</f>
        <v>0.60749519343472957</v>
      </c>
      <c r="P280" s="268">
        <f>IF(ISBLANK($G280),0,VLOOKUP($G280,'Table of Hazards (AI only)'!$B$6:$P$129,8,))</f>
        <v>0</v>
      </c>
      <c r="Q280" s="268"/>
      <c r="R280" s="268">
        <f>IF(ISBLANK($G280),0,VLOOKUP($G280,'Table of Hazards (AI only)'!$B$6:$P$129,9,))</f>
        <v>0</v>
      </c>
      <c r="S280" s="269">
        <f>IF(ISBLANK($G280),0,VLOOKUP($G280,'Table of Hazards (AI only)'!$B$6:$P$129,11,))</f>
        <v>0</v>
      </c>
      <c r="T280" s="269"/>
      <c r="U280" s="270">
        <f>IF(ISBLANK($G280),0,VLOOKUP($G280,'Table of Hazards (AI only)'!$B$6:$P$129,12,))</f>
        <v>0</v>
      </c>
      <c r="V280" s="283">
        <f t="shared" si="19"/>
        <v>1.2149999999999999</v>
      </c>
      <c r="W280" s="283"/>
      <c r="X280" s="284">
        <f t="shared" si="20"/>
        <v>5.3999999999999992E-2</v>
      </c>
      <c r="Y280" s="274">
        <f t="shared" si="21"/>
        <v>0.621</v>
      </c>
      <c r="Z280" s="406"/>
      <c r="AA280" s="439">
        <f t="shared" si="22"/>
        <v>8.2011851113688479E-3</v>
      </c>
      <c r="AB280" s="440"/>
      <c r="AC280" s="243" t="s">
        <v>889</v>
      </c>
    </row>
    <row r="281" spans="2:29" hidden="1" x14ac:dyDescent="0.3">
      <c r="B281" s="278" t="s">
        <v>964</v>
      </c>
      <c r="C281" s="278" t="s">
        <v>1027</v>
      </c>
      <c r="D281" s="300" t="s">
        <v>361</v>
      </c>
      <c r="E281" s="279" t="s">
        <v>361</v>
      </c>
      <c r="F281" s="280">
        <v>0.156</v>
      </c>
      <c r="G281" s="279"/>
      <c r="H281" s="282"/>
      <c r="I281" s="281">
        <v>1.2</v>
      </c>
      <c r="J281" s="268">
        <f>IF(ISBLANK($E281),0,VLOOKUP($E281,'Table of Hazards (AI only)'!$B$6:$P$129,8,))</f>
        <v>18.5</v>
      </c>
      <c r="K281" s="268"/>
      <c r="L281" s="268">
        <f>IF(ISBLANK($E281),0,VLOOKUP($E281,'Table of Hazards (AI only)'!$B$6:$P$129,9,))</f>
        <v>3.5</v>
      </c>
      <c r="M281" s="269">
        <f>IF(ISBLANK($E281),0,VLOOKUP($E281,'Table of Hazards (AI only)'!$B$6:$P$129,11,))</f>
        <v>12.166666666666666</v>
      </c>
      <c r="N281" s="269"/>
      <c r="O281" s="270">
        <f>IF(ISBLANK($E281),0,VLOOKUP($E281,'Table of Hazards (AI only)'!$B$6:$P$129,12,))</f>
        <v>0.30374759671736479</v>
      </c>
      <c r="P281" s="268">
        <f>IF(ISBLANK($G281),0,VLOOKUP($G281,'Table of Hazards (AI only)'!$B$6:$P$129,8,))</f>
        <v>0</v>
      </c>
      <c r="Q281" s="268"/>
      <c r="R281" s="268">
        <f>IF(ISBLANK($G281),0,VLOOKUP($G281,'Table of Hazards (AI only)'!$B$6:$P$129,9,))</f>
        <v>0</v>
      </c>
      <c r="S281" s="269">
        <f>IF(ISBLANK($G281),0,VLOOKUP($G281,'Table of Hazards (AI only)'!$B$6:$P$129,11,))</f>
        <v>0</v>
      </c>
      <c r="T281" s="269"/>
      <c r="U281" s="270">
        <f>IF(ISBLANK($G281),0,VLOOKUP($G281,'Table of Hazards (AI only)'!$B$6:$P$129,12,))</f>
        <v>0</v>
      </c>
      <c r="V281" s="283">
        <f t="shared" si="19"/>
        <v>3.4632000000000001</v>
      </c>
      <c r="W281" s="283"/>
      <c r="X281" s="284">
        <f t="shared" si="20"/>
        <v>0.6552</v>
      </c>
      <c r="Y281" s="274">
        <f t="shared" si="21"/>
        <v>2.2775999999999996</v>
      </c>
      <c r="Z281" s="406"/>
      <c r="AA281" s="439">
        <f t="shared" si="22"/>
        <v>5.6861550105490689E-2</v>
      </c>
      <c r="AB281" s="440"/>
      <c r="AC281" s="243" t="s">
        <v>1028</v>
      </c>
    </row>
    <row r="282" spans="2:29" hidden="1" x14ac:dyDescent="0.3">
      <c r="B282" s="278" t="s">
        <v>964</v>
      </c>
      <c r="C282" s="278" t="s">
        <v>1027</v>
      </c>
      <c r="D282" s="300" t="s">
        <v>390</v>
      </c>
      <c r="E282" s="279" t="s">
        <v>390</v>
      </c>
      <c r="F282" s="280">
        <v>0.5</v>
      </c>
      <c r="G282" s="279"/>
      <c r="H282" s="282"/>
      <c r="I282" s="281">
        <v>0.4</v>
      </c>
      <c r="J282" s="268">
        <f>IF(ISBLANK($E282),0,VLOOKUP($E282,'Table of Hazards (AI only)'!$B$6:$P$129,8,))</f>
        <v>37</v>
      </c>
      <c r="K282" s="268"/>
      <c r="L282" s="268">
        <f>IF(ISBLANK($E282),0,VLOOKUP($E282,'Table of Hazards (AI only)'!$B$6:$P$129,9,))</f>
        <v>13</v>
      </c>
      <c r="M282" s="269">
        <f>IF(ISBLANK($E282),0,VLOOKUP($E282,'Table of Hazards (AI only)'!$B$6:$P$129,11,))</f>
        <v>35.333333333333336</v>
      </c>
      <c r="N282" s="269"/>
      <c r="O282" s="270">
        <f>IF(ISBLANK($E282),0,VLOOKUP($E282,'Table of Hazards (AI only)'!$B$6:$P$129,12,))</f>
        <v>0.30374759671736479</v>
      </c>
      <c r="P282" s="268">
        <f>IF(ISBLANK($G282),0,VLOOKUP($G282,'Table of Hazards (AI only)'!$B$6:$P$129,8,))</f>
        <v>0</v>
      </c>
      <c r="Q282" s="268"/>
      <c r="R282" s="268">
        <f>IF(ISBLANK($G282),0,VLOOKUP($G282,'Table of Hazards (AI only)'!$B$6:$P$129,9,))</f>
        <v>0</v>
      </c>
      <c r="S282" s="269">
        <f>IF(ISBLANK($G282),0,VLOOKUP($G282,'Table of Hazards (AI only)'!$B$6:$P$129,11,))</f>
        <v>0</v>
      </c>
      <c r="T282" s="269"/>
      <c r="U282" s="270">
        <f>IF(ISBLANK($G282),0,VLOOKUP($G282,'Table of Hazards (AI only)'!$B$6:$P$129,12,))</f>
        <v>0</v>
      </c>
      <c r="V282" s="283">
        <f t="shared" si="19"/>
        <v>7.4</v>
      </c>
      <c r="W282" s="283"/>
      <c r="X282" s="284">
        <f t="shared" si="20"/>
        <v>2.6</v>
      </c>
      <c r="Y282" s="274">
        <f t="shared" si="21"/>
        <v>7.0666666666666673</v>
      </c>
      <c r="Z282" s="406"/>
      <c r="AA282" s="439">
        <f t="shared" si="22"/>
        <v>6.074951934347296E-2</v>
      </c>
      <c r="AB282" s="440"/>
      <c r="AC282" s="243" t="s">
        <v>1029</v>
      </c>
    </row>
    <row r="283" spans="2:29" hidden="1" x14ac:dyDescent="0.3">
      <c r="B283" s="278" t="s">
        <v>964</v>
      </c>
      <c r="C283" s="278" t="s">
        <v>1027</v>
      </c>
      <c r="D283" s="300" t="s">
        <v>419</v>
      </c>
      <c r="E283" s="279" t="s">
        <v>419</v>
      </c>
      <c r="F283" s="280">
        <v>0.24</v>
      </c>
      <c r="G283" s="279"/>
      <c r="H283" s="282"/>
      <c r="I283" s="281">
        <v>0.2</v>
      </c>
      <c r="J283" s="268">
        <f>IF(ISBLANK($E283),0,VLOOKUP($E283,'Table of Hazards (AI only)'!$B$6:$P$129,8,))</f>
        <v>25</v>
      </c>
      <c r="K283" s="268"/>
      <c r="L283" s="268">
        <f>IF(ISBLANK($E283),0,VLOOKUP($E283,'Table of Hazards (AI only)'!$B$6:$P$129,9,))</f>
        <v>7</v>
      </c>
      <c r="M283" s="269">
        <f>IF(ISBLANK($E283),0,VLOOKUP($E283,'Table of Hazards (AI only)'!$B$6:$P$129,11,))</f>
        <v>14</v>
      </c>
      <c r="N283" s="269"/>
      <c r="O283" s="270">
        <f>IF(ISBLANK($E283),0,VLOOKUP($E283,'Table of Hazards (AI only)'!$B$6:$P$129,12,))</f>
        <v>0.30374759671736479</v>
      </c>
      <c r="P283" s="268">
        <f>IF(ISBLANK($G283),0,VLOOKUP($G283,'Table of Hazards (AI only)'!$B$6:$P$129,8,))</f>
        <v>0</v>
      </c>
      <c r="Q283" s="268"/>
      <c r="R283" s="268">
        <f>IF(ISBLANK($G283),0,VLOOKUP($G283,'Table of Hazards (AI only)'!$B$6:$P$129,9,))</f>
        <v>0</v>
      </c>
      <c r="S283" s="269">
        <f>IF(ISBLANK($G283),0,VLOOKUP($G283,'Table of Hazards (AI only)'!$B$6:$P$129,11,))</f>
        <v>0</v>
      </c>
      <c r="T283" s="269"/>
      <c r="U283" s="270">
        <f>IF(ISBLANK($G283),0,VLOOKUP($G283,'Table of Hazards (AI only)'!$B$6:$P$129,12,))</f>
        <v>0</v>
      </c>
      <c r="V283" s="283">
        <f t="shared" si="19"/>
        <v>1.2000000000000002</v>
      </c>
      <c r="W283" s="283"/>
      <c r="X283" s="284">
        <f t="shared" si="20"/>
        <v>0.33600000000000002</v>
      </c>
      <c r="Y283" s="274">
        <f t="shared" si="21"/>
        <v>0.67200000000000004</v>
      </c>
      <c r="Z283" s="406"/>
      <c r="AA283" s="439">
        <f t="shared" si="22"/>
        <v>1.457988464243351E-2</v>
      </c>
      <c r="AB283" s="440"/>
      <c r="AC283" s="243" t="s">
        <v>886</v>
      </c>
    </row>
    <row r="284" spans="2:29" hidden="1" x14ac:dyDescent="0.3">
      <c r="B284" s="278" t="s">
        <v>964</v>
      </c>
      <c r="C284" s="278" t="s">
        <v>1027</v>
      </c>
      <c r="D284" s="300" t="s">
        <v>409</v>
      </c>
      <c r="E284" s="279" t="s">
        <v>409</v>
      </c>
      <c r="F284" s="280">
        <v>5.1299999999999998E-2</v>
      </c>
      <c r="G284" s="279"/>
      <c r="H284" s="282"/>
      <c r="I284" s="281">
        <v>1.075</v>
      </c>
      <c r="J284" s="268">
        <f>IF(ISBLANK($E284),0,VLOOKUP($E284,'Table of Hazards (AI only)'!$B$6:$P$129,8,))</f>
        <v>29</v>
      </c>
      <c r="K284" s="268"/>
      <c r="L284" s="268">
        <f>IF(ISBLANK($E284),0,VLOOKUP($E284,'Table of Hazards (AI only)'!$B$6:$P$129,9,))</f>
        <v>8</v>
      </c>
      <c r="M284" s="269">
        <f>IF(ISBLANK($E284),0,VLOOKUP($E284,'Table of Hazards (AI only)'!$B$6:$P$129,11,))</f>
        <v>21.333333333333332</v>
      </c>
      <c r="N284" s="269"/>
      <c r="O284" s="270">
        <f>IF(ISBLANK($E284),0,VLOOKUP($E284,'Table of Hazards (AI only)'!$B$6:$P$129,12,))</f>
        <v>0.30374759671736479</v>
      </c>
      <c r="P284" s="268">
        <f>IF(ISBLANK($G284),0,VLOOKUP($G284,'Table of Hazards (AI only)'!$B$6:$P$129,8,))</f>
        <v>0</v>
      </c>
      <c r="Q284" s="268"/>
      <c r="R284" s="268">
        <f>IF(ISBLANK($G284),0,VLOOKUP($G284,'Table of Hazards (AI only)'!$B$6:$P$129,9,))</f>
        <v>0</v>
      </c>
      <c r="S284" s="269">
        <f>IF(ISBLANK($G284),0,VLOOKUP($G284,'Table of Hazards (AI only)'!$B$6:$P$129,11,))</f>
        <v>0</v>
      </c>
      <c r="T284" s="269"/>
      <c r="U284" s="270">
        <f>IF(ISBLANK($G284),0,VLOOKUP($G284,'Table of Hazards (AI only)'!$B$6:$P$129,12,))</f>
        <v>0</v>
      </c>
      <c r="V284" s="283">
        <f t="shared" si="19"/>
        <v>1.5992774999999999</v>
      </c>
      <c r="W284" s="283"/>
      <c r="X284" s="284">
        <f t="shared" si="20"/>
        <v>0.44117999999999996</v>
      </c>
      <c r="Y284" s="274">
        <f t="shared" si="21"/>
        <v>1.1764799999999997</v>
      </c>
      <c r="Z284" s="406"/>
      <c r="AA284" s="439">
        <f t="shared" si="22"/>
        <v>1.6750920589970873E-2</v>
      </c>
      <c r="AB284" s="440"/>
    </row>
    <row r="285" spans="2:29" hidden="1" x14ac:dyDescent="0.3">
      <c r="B285" s="278" t="s">
        <v>964</v>
      </c>
      <c r="C285" s="278" t="s">
        <v>1027</v>
      </c>
      <c r="D285" s="300" t="s">
        <v>406</v>
      </c>
      <c r="E285" s="279" t="s">
        <v>406</v>
      </c>
      <c r="F285" s="280">
        <v>0.11</v>
      </c>
      <c r="G285" s="279"/>
      <c r="H285" s="282"/>
      <c r="I285" s="281">
        <v>0.42499999999999999</v>
      </c>
      <c r="J285" s="268">
        <f>IF(ISBLANK($E285),0,VLOOKUP($E285,'Table of Hazards (AI only)'!$B$6:$P$129,8,))</f>
        <v>15</v>
      </c>
      <c r="K285" s="268"/>
      <c r="L285" s="268">
        <f>IF(ISBLANK($E285),0,VLOOKUP($E285,'Table of Hazards (AI only)'!$B$6:$P$129,9,))</f>
        <v>3</v>
      </c>
      <c r="M285" s="269">
        <f>IF(ISBLANK($E285),0,VLOOKUP($E285,'Table of Hazards (AI only)'!$B$6:$P$129,11,))</f>
        <v>9.6666666666666661</v>
      </c>
      <c r="N285" s="269"/>
      <c r="O285" s="270">
        <f>IF(ISBLANK($E285),0,VLOOKUP($E285,'Table of Hazards (AI only)'!$B$6:$P$129,12,))</f>
        <v>0.30374759671736479</v>
      </c>
      <c r="P285" s="268">
        <f>IF(ISBLANK($G285),0,VLOOKUP($G285,'Table of Hazards (AI only)'!$B$6:$P$129,8,))</f>
        <v>0</v>
      </c>
      <c r="Q285" s="268"/>
      <c r="R285" s="268">
        <f>IF(ISBLANK($G285),0,VLOOKUP($G285,'Table of Hazards (AI only)'!$B$6:$P$129,9,))</f>
        <v>0</v>
      </c>
      <c r="S285" s="269">
        <f>IF(ISBLANK($G285),0,VLOOKUP($G285,'Table of Hazards (AI only)'!$B$6:$P$129,11,))</f>
        <v>0</v>
      </c>
      <c r="T285" s="269"/>
      <c r="U285" s="270">
        <f>IF(ISBLANK($G285),0,VLOOKUP($G285,'Table of Hazards (AI only)'!$B$6:$P$129,12,))</f>
        <v>0</v>
      </c>
      <c r="V285" s="283">
        <f t="shared" si="19"/>
        <v>0.70124999999999993</v>
      </c>
      <c r="W285" s="283"/>
      <c r="X285" s="284">
        <f t="shared" si="20"/>
        <v>0.14025000000000001</v>
      </c>
      <c r="Y285" s="274">
        <f t="shared" si="21"/>
        <v>0.45191666666666663</v>
      </c>
      <c r="Z285" s="406"/>
      <c r="AA285" s="439">
        <f t="shared" si="22"/>
        <v>1.4200200146536803E-2</v>
      </c>
      <c r="AB285" s="440"/>
      <c r="AC285" s="243" t="s">
        <v>1030</v>
      </c>
    </row>
    <row r="286" spans="2:29" hidden="1" x14ac:dyDescent="0.3">
      <c r="B286" s="278" t="s">
        <v>964</v>
      </c>
      <c r="C286" s="278" t="s">
        <v>1027</v>
      </c>
      <c r="D286" s="300" t="s">
        <v>381</v>
      </c>
      <c r="E286" s="279" t="s">
        <v>381</v>
      </c>
      <c r="F286" s="280">
        <v>0.48</v>
      </c>
      <c r="G286" s="279"/>
      <c r="H286" s="282"/>
      <c r="I286" s="281">
        <v>0.28749999999999998</v>
      </c>
      <c r="J286" s="268">
        <f>IF(ISBLANK($E286),0,VLOOKUP($E286,'Table of Hazards (AI only)'!$B$6:$P$129,8,))</f>
        <v>25.5</v>
      </c>
      <c r="K286" s="268"/>
      <c r="L286" s="268">
        <f>IF(ISBLANK($E286),0,VLOOKUP($E286,'Table of Hazards (AI only)'!$B$6:$P$129,9,))</f>
        <v>4.5</v>
      </c>
      <c r="M286" s="269">
        <f>IF(ISBLANK($E286),0,VLOOKUP($E286,'Table of Hazards (AI only)'!$B$6:$P$129,11,))</f>
        <v>22.5</v>
      </c>
      <c r="N286" s="269"/>
      <c r="O286" s="270">
        <f>IF(ISBLANK($E286),0,VLOOKUP($E286,'Table of Hazards (AI only)'!$B$6:$P$129,12,))</f>
        <v>0.30374759671736479</v>
      </c>
      <c r="P286" s="268">
        <f>IF(ISBLANK($G286),0,VLOOKUP($G286,'Table of Hazards (AI only)'!$B$6:$P$129,8,))</f>
        <v>0</v>
      </c>
      <c r="Q286" s="268"/>
      <c r="R286" s="268">
        <f>IF(ISBLANK($G286),0,VLOOKUP($G286,'Table of Hazards (AI only)'!$B$6:$P$129,9,))</f>
        <v>0</v>
      </c>
      <c r="S286" s="269">
        <f>IF(ISBLANK($G286),0,VLOOKUP($G286,'Table of Hazards (AI only)'!$B$6:$P$129,11,))</f>
        <v>0</v>
      </c>
      <c r="T286" s="269"/>
      <c r="U286" s="270">
        <f>IF(ISBLANK($G286),0,VLOOKUP($G286,'Table of Hazards (AI only)'!$B$6:$P$129,12,))</f>
        <v>0</v>
      </c>
      <c r="V286" s="283">
        <f t="shared" si="19"/>
        <v>3.5189999999999997</v>
      </c>
      <c r="W286" s="283"/>
      <c r="X286" s="284">
        <f t="shared" si="20"/>
        <v>0.621</v>
      </c>
      <c r="Y286" s="274">
        <f t="shared" si="21"/>
        <v>3.1049999999999995</v>
      </c>
      <c r="Z286" s="406"/>
      <c r="AA286" s="439">
        <f t="shared" si="22"/>
        <v>4.1917168346996339E-2</v>
      </c>
      <c r="AB286" s="440"/>
      <c r="AC286" s="243" t="s">
        <v>1031</v>
      </c>
    </row>
    <row r="287" spans="2:29" hidden="1" x14ac:dyDescent="0.3">
      <c r="B287" s="278" t="s">
        <v>964</v>
      </c>
      <c r="C287" s="278" t="s">
        <v>1027</v>
      </c>
      <c r="D287" s="300" t="s">
        <v>444</v>
      </c>
      <c r="E287" s="279" t="s">
        <v>444</v>
      </c>
      <c r="F287" s="280">
        <v>0.2</v>
      </c>
      <c r="G287" s="279"/>
      <c r="H287" s="282"/>
      <c r="I287" s="281">
        <v>1</v>
      </c>
      <c r="J287" s="268">
        <f>IF(ISBLANK($E287),0,VLOOKUP($E287,'Table of Hazards (AI only)'!$B$6:$P$129,8,))</f>
        <v>21</v>
      </c>
      <c r="K287" s="268"/>
      <c r="L287" s="268">
        <f>IF(ISBLANK($E287),0,VLOOKUP($E287,'Table of Hazards (AI only)'!$B$6:$P$129,9,))</f>
        <v>6</v>
      </c>
      <c r="M287" s="269">
        <f>IF(ISBLANK($E287),0,VLOOKUP($E287,'Table of Hazards (AI only)'!$B$6:$P$129,11,))</f>
        <v>24</v>
      </c>
      <c r="N287" s="269"/>
      <c r="O287" s="270">
        <f>IF(ISBLANK($E287),0,VLOOKUP($E287,'Table of Hazards (AI only)'!$B$6:$P$129,12,))</f>
        <v>0.30374759671736479</v>
      </c>
      <c r="P287" s="268">
        <f>IF(ISBLANK($G287),0,VLOOKUP($G287,'Table of Hazards (AI only)'!$B$6:$P$129,8,))</f>
        <v>0</v>
      </c>
      <c r="Q287" s="268"/>
      <c r="R287" s="268">
        <f>IF(ISBLANK($G287),0,VLOOKUP($G287,'Table of Hazards (AI only)'!$B$6:$P$129,9,))</f>
        <v>0</v>
      </c>
      <c r="S287" s="269">
        <f>IF(ISBLANK($G287),0,VLOOKUP($G287,'Table of Hazards (AI only)'!$B$6:$P$129,11,))</f>
        <v>0</v>
      </c>
      <c r="T287" s="269"/>
      <c r="U287" s="270">
        <f>IF(ISBLANK($G287),0,VLOOKUP($G287,'Table of Hazards (AI only)'!$B$6:$P$129,12,))</f>
        <v>0</v>
      </c>
      <c r="V287" s="283">
        <f t="shared" si="19"/>
        <v>4.2</v>
      </c>
      <c r="W287" s="283"/>
      <c r="X287" s="284">
        <f t="shared" si="20"/>
        <v>1.2000000000000002</v>
      </c>
      <c r="Y287" s="274">
        <f t="shared" si="21"/>
        <v>4.8000000000000007</v>
      </c>
      <c r="Z287" s="406"/>
      <c r="AA287" s="439">
        <f t="shared" si="22"/>
        <v>6.074951934347296E-2</v>
      </c>
      <c r="AB287" s="440"/>
      <c r="AC287" s="243" t="s">
        <v>887</v>
      </c>
    </row>
    <row r="288" spans="2:29" hidden="1" x14ac:dyDescent="0.3">
      <c r="B288" s="278" t="s">
        <v>964</v>
      </c>
      <c r="C288" s="278" t="s">
        <v>1027</v>
      </c>
      <c r="D288" s="300" t="s">
        <v>448</v>
      </c>
      <c r="E288" s="279" t="s">
        <v>448</v>
      </c>
      <c r="F288" s="280">
        <v>0.24</v>
      </c>
      <c r="G288" s="279"/>
      <c r="H288" s="282"/>
      <c r="I288" s="281">
        <v>0.67500000000000004</v>
      </c>
      <c r="J288" s="268">
        <f>IF(ISBLANK($E288),0,VLOOKUP($E288,'Table of Hazards (AI only)'!$B$6:$P$129,8,))</f>
        <v>15</v>
      </c>
      <c r="K288" s="268"/>
      <c r="L288" s="268">
        <f>IF(ISBLANK($E288),0,VLOOKUP($E288,'Table of Hazards (AI only)'!$B$6:$P$129,9,))</f>
        <v>3</v>
      </c>
      <c r="M288" s="269">
        <f>IF(ISBLANK($E288),0,VLOOKUP($E288,'Table of Hazards (AI only)'!$B$6:$P$129,11,))</f>
        <v>10.333333333333334</v>
      </c>
      <c r="N288" s="269"/>
      <c r="O288" s="270">
        <f>IF(ISBLANK($E288),0,VLOOKUP($E288,'Table of Hazards (AI only)'!$B$6:$P$129,12,))</f>
        <v>0.30374759671736479</v>
      </c>
      <c r="P288" s="268">
        <f>IF(ISBLANK($G288),0,VLOOKUP($G288,'Table of Hazards (AI only)'!$B$6:$P$129,8,))</f>
        <v>0</v>
      </c>
      <c r="Q288" s="268"/>
      <c r="R288" s="268">
        <f>IF(ISBLANK($G288),0,VLOOKUP($G288,'Table of Hazards (AI only)'!$B$6:$P$129,9,))</f>
        <v>0</v>
      </c>
      <c r="S288" s="269">
        <f>IF(ISBLANK($G288),0,VLOOKUP($G288,'Table of Hazards (AI only)'!$B$6:$P$129,11,))</f>
        <v>0</v>
      </c>
      <c r="T288" s="269"/>
      <c r="U288" s="270">
        <f>IF(ISBLANK($G288),0,VLOOKUP($G288,'Table of Hazards (AI only)'!$B$6:$P$129,12,))</f>
        <v>0</v>
      </c>
      <c r="V288" s="283">
        <f t="shared" si="19"/>
        <v>2.4299999999999997</v>
      </c>
      <c r="W288" s="283"/>
      <c r="X288" s="284">
        <f t="shared" si="20"/>
        <v>0.48599999999999999</v>
      </c>
      <c r="Y288" s="274">
        <f t="shared" si="21"/>
        <v>1.6740000000000002</v>
      </c>
      <c r="Z288" s="406"/>
      <c r="AA288" s="439">
        <f t="shared" si="22"/>
        <v>4.9207110668213101E-2</v>
      </c>
      <c r="AB288" s="440"/>
      <c r="AC288" s="243" t="s">
        <v>1021</v>
      </c>
    </row>
    <row r="289" spans="2:29" hidden="1" x14ac:dyDescent="0.3">
      <c r="B289" s="278" t="s">
        <v>964</v>
      </c>
      <c r="C289" s="278" t="s">
        <v>1032</v>
      </c>
      <c r="D289" s="300" t="s">
        <v>425</v>
      </c>
      <c r="E289" s="279" t="s">
        <v>425</v>
      </c>
      <c r="F289" s="280">
        <v>0.47899999999999998</v>
      </c>
      <c r="G289" s="279"/>
      <c r="H289" s="282"/>
      <c r="I289" s="281">
        <v>1.75</v>
      </c>
      <c r="J289" s="268">
        <f>IF(ISBLANK($E289),0,VLOOKUP($E289,'Table of Hazards (AI only)'!$B$6:$P$129,8,))</f>
        <v>18.5</v>
      </c>
      <c r="K289" s="268"/>
      <c r="L289" s="268">
        <f>IF(ISBLANK($E289),0,VLOOKUP($E289,'Table of Hazards (AI only)'!$B$6:$P$129,9,))</f>
        <v>3.5</v>
      </c>
      <c r="M289" s="269">
        <f>IF(ISBLANK($E289),0,VLOOKUP($E289,'Table of Hazards (AI only)'!$B$6:$P$129,11,))</f>
        <v>16.166666666666668</v>
      </c>
      <c r="N289" s="269"/>
      <c r="O289" s="270">
        <f>IF(ISBLANK($E289),0,VLOOKUP($E289,'Table of Hazards (AI only)'!$B$6:$P$129,12,))</f>
        <v>0.30374759671736479</v>
      </c>
      <c r="P289" s="268">
        <f>IF(ISBLANK($G289),0,VLOOKUP($G289,'Table of Hazards (AI only)'!$B$6:$P$129,8,))</f>
        <v>0</v>
      </c>
      <c r="Q289" s="268"/>
      <c r="R289" s="268">
        <f>IF(ISBLANK($G289),0,VLOOKUP($G289,'Table of Hazards (AI only)'!$B$6:$P$129,9,))</f>
        <v>0</v>
      </c>
      <c r="S289" s="269">
        <f>IF(ISBLANK($G289),0,VLOOKUP($G289,'Table of Hazards (AI only)'!$B$6:$P$129,11,))</f>
        <v>0</v>
      </c>
      <c r="T289" s="269"/>
      <c r="U289" s="270">
        <f>IF(ISBLANK($G289),0,VLOOKUP($G289,'Table of Hazards (AI only)'!$B$6:$P$129,12,))</f>
        <v>0</v>
      </c>
      <c r="V289" s="283">
        <f t="shared" si="19"/>
        <v>15.507624999999999</v>
      </c>
      <c r="W289" s="283"/>
      <c r="X289" s="284">
        <f t="shared" si="20"/>
        <v>2.9338749999999996</v>
      </c>
      <c r="Y289" s="274">
        <f t="shared" si="21"/>
        <v>13.551708333333334</v>
      </c>
      <c r="Z289" s="406"/>
      <c r="AA289" s="439">
        <f t="shared" si="22"/>
        <v>0.25461642294833098</v>
      </c>
      <c r="AB289" s="440"/>
      <c r="AC289" s="243" t="s">
        <v>875</v>
      </c>
    </row>
    <row r="290" spans="2:29" hidden="1" x14ac:dyDescent="0.3">
      <c r="B290" s="278" t="s">
        <v>964</v>
      </c>
      <c r="C290" s="278" t="s">
        <v>1032</v>
      </c>
      <c r="D290" s="300" t="s">
        <v>285</v>
      </c>
      <c r="E290" s="279" t="s">
        <v>285</v>
      </c>
      <c r="F290" s="280">
        <v>0.60699999999999998</v>
      </c>
      <c r="G290" s="279"/>
      <c r="H290" s="282"/>
      <c r="I290" s="281">
        <v>0.32500000000000001</v>
      </c>
      <c r="J290" s="268">
        <f>IF(ISBLANK($E290),0,VLOOKUP($E290,'Table of Hazards (AI only)'!$B$6:$P$129,8,))</f>
        <v>11.5</v>
      </c>
      <c r="K290" s="268"/>
      <c r="L290" s="268">
        <f>IF(ISBLANK($E290),0,VLOOKUP($E290,'Table of Hazards (AI only)'!$B$6:$P$129,9,))</f>
        <v>2.5</v>
      </c>
      <c r="M290" s="269">
        <f>IF(ISBLANK($E290),0,VLOOKUP($E290,'Table of Hazards (AI only)'!$B$6:$P$129,11,))</f>
        <v>9.1666666666666661</v>
      </c>
      <c r="N290" s="269"/>
      <c r="O290" s="270">
        <f>IF(ISBLANK($E290),0,VLOOKUP($E290,'Table of Hazards (AI only)'!$B$6:$P$129,12,))</f>
        <v>0.30374759671736479</v>
      </c>
      <c r="P290" s="268">
        <f>IF(ISBLANK($G290),0,VLOOKUP($G290,'Table of Hazards (AI only)'!$B$6:$P$129,8,))</f>
        <v>0</v>
      </c>
      <c r="Q290" s="268"/>
      <c r="R290" s="268">
        <f>IF(ISBLANK($G290),0,VLOOKUP($G290,'Table of Hazards (AI only)'!$B$6:$P$129,9,))</f>
        <v>0</v>
      </c>
      <c r="S290" s="269">
        <f>IF(ISBLANK($G290),0,VLOOKUP($G290,'Table of Hazards (AI only)'!$B$6:$P$129,11,))</f>
        <v>0</v>
      </c>
      <c r="T290" s="269"/>
      <c r="U290" s="270">
        <f>IF(ISBLANK($G290),0,VLOOKUP($G290,'Table of Hazards (AI only)'!$B$6:$P$129,12,))</f>
        <v>0</v>
      </c>
      <c r="V290" s="283">
        <f t="shared" si="19"/>
        <v>2.2686625</v>
      </c>
      <c r="W290" s="283"/>
      <c r="X290" s="284">
        <f t="shared" si="20"/>
        <v>0.49318750000000006</v>
      </c>
      <c r="Y290" s="274">
        <f t="shared" si="21"/>
        <v>1.8083541666666665</v>
      </c>
      <c r="Z290" s="406"/>
      <c r="AA290" s="439">
        <f t="shared" si="22"/>
        <v>5.9921807142418133E-2</v>
      </c>
      <c r="AB290" s="440"/>
      <c r="AC290" s="243" t="s">
        <v>1033</v>
      </c>
    </row>
    <row r="291" spans="2:29" hidden="1" x14ac:dyDescent="0.3">
      <c r="B291" s="278" t="s">
        <v>964</v>
      </c>
      <c r="C291" s="278" t="s">
        <v>1034</v>
      </c>
      <c r="D291" s="300" t="s">
        <v>364</v>
      </c>
      <c r="E291" s="279" t="s">
        <v>364</v>
      </c>
      <c r="F291" s="280">
        <v>0.05</v>
      </c>
      <c r="G291" s="279"/>
      <c r="H291" s="282"/>
      <c r="I291" s="281">
        <v>1.5</v>
      </c>
      <c r="J291" s="268">
        <f>IF(ISBLANK($E291),0,VLOOKUP($E291,'Table of Hazards (AI only)'!$B$6:$P$129,8,))</f>
        <v>10</v>
      </c>
      <c r="K291" s="268"/>
      <c r="L291" s="268">
        <f>IF(ISBLANK($E291),0,VLOOKUP($E291,'Table of Hazards (AI only)'!$B$6:$P$129,9,))</f>
        <v>4</v>
      </c>
      <c r="M291" s="269">
        <f>IF(ISBLANK($E291),0,VLOOKUP($E291,'Table of Hazards (AI only)'!$B$6:$P$129,11,))</f>
        <v>17.333333333333332</v>
      </c>
      <c r="N291" s="269"/>
      <c r="O291" s="270">
        <f>IF(ISBLANK($E291),0,VLOOKUP($E291,'Table of Hazards (AI only)'!$B$6:$P$129,12,))</f>
        <v>0.30374759671736479</v>
      </c>
      <c r="P291" s="268">
        <f>IF(ISBLANK($G291),0,VLOOKUP($G291,'Table of Hazards (AI only)'!$B$6:$P$129,8,))</f>
        <v>0</v>
      </c>
      <c r="Q291" s="268"/>
      <c r="R291" s="268">
        <f>IF(ISBLANK($G291),0,VLOOKUP($G291,'Table of Hazards (AI only)'!$B$6:$P$129,9,))</f>
        <v>0</v>
      </c>
      <c r="S291" s="269">
        <f>IF(ISBLANK($G291),0,VLOOKUP($G291,'Table of Hazards (AI only)'!$B$6:$P$129,11,))</f>
        <v>0</v>
      </c>
      <c r="T291" s="269"/>
      <c r="U291" s="270">
        <f>IF(ISBLANK($G291),0,VLOOKUP($G291,'Table of Hazards (AI only)'!$B$6:$P$129,12,))</f>
        <v>0</v>
      </c>
      <c r="V291" s="283">
        <f t="shared" si="19"/>
        <v>0.75</v>
      </c>
      <c r="W291" s="283"/>
      <c r="X291" s="284">
        <f t="shared" si="20"/>
        <v>0.30000000000000004</v>
      </c>
      <c r="Y291" s="274">
        <f t="shared" si="21"/>
        <v>1.3</v>
      </c>
      <c r="Z291" s="406"/>
      <c r="AA291" s="439">
        <f t="shared" si="22"/>
        <v>2.2781069753802362E-2</v>
      </c>
      <c r="AB291" s="440"/>
      <c r="AC291" s="243" t="s">
        <v>882</v>
      </c>
    </row>
    <row r="292" spans="2:29" hidden="1" x14ac:dyDescent="0.3">
      <c r="B292" s="278" t="s">
        <v>964</v>
      </c>
      <c r="C292" s="278" t="s">
        <v>1034</v>
      </c>
      <c r="D292" s="300" t="s">
        <v>397</v>
      </c>
      <c r="E292" s="279" t="s">
        <v>397</v>
      </c>
      <c r="F292" s="280">
        <v>2.5000000000000001E-2</v>
      </c>
      <c r="G292" s="279"/>
      <c r="H292" s="282"/>
      <c r="I292" s="281">
        <v>0.4</v>
      </c>
      <c r="J292" s="268">
        <f>IF(ISBLANK($E292),0,VLOOKUP($E292,'Table of Hazards (AI only)'!$B$6:$P$129,8,))</f>
        <v>15</v>
      </c>
      <c r="K292" s="268"/>
      <c r="L292" s="268">
        <f>IF(ISBLANK($E292),0,VLOOKUP($E292,'Table of Hazards (AI only)'!$B$6:$P$129,9,))</f>
        <v>3</v>
      </c>
      <c r="M292" s="269">
        <f>IF(ISBLANK($E292),0,VLOOKUP($E292,'Table of Hazards (AI only)'!$B$6:$P$129,11,))</f>
        <v>21</v>
      </c>
      <c r="N292" s="269"/>
      <c r="O292" s="270">
        <f>IF(ISBLANK($E292),0,VLOOKUP($E292,'Table of Hazards (AI only)'!$B$6:$P$129,12,))</f>
        <v>0.30374759671736479</v>
      </c>
      <c r="P292" s="268">
        <f>IF(ISBLANK($G292),0,VLOOKUP($G292,'Table of Hazards (AI only)'!$B$6:$P$129,8,))</f>
        <v>0</v>
      </c>
      <c r="Q292" s="268"/>
      <c r="R292" s="268">
        <f>IF(ISBLANK($G292),0,VLOOKUP($G292,'Table of Hazards (AI only)'!$B$6:$P$129,9,))</f>
        <v>0</v>
      </c>
      <c r="S292" s="269">
        <f>IF(ISBLANK($G292),0,VLOOKUP($G292,'Table of Hazards (AI only)'!$B$6:$P$129,11,))</f>
        <v>0</v>
      </c>
      <c r="T292" s="269"/>
      <c r="U292" s="270">
        <f>IF(ISBLANK($G292),0,VLOOKUP($G292,'Table of Hazards (AI only)'!$B$6:$P$129,12,))</f>
        <v>0</v>
      </c>
      <c r="V292" s="283">
        <f t="shared" si="19"/>
        <v>0.15000000000000002</v>
      </c>
      <c r="W292" s="283"/>
      <c r="X292" s="284">
        <f t="shared" si="20"/>
        <v>3.0000000000000006E-2</v>
      </c>
      <c r="Y292" s="274">
        <f t="shared" si="21"/>
        <v>0.21000000000000002</v>
      </c>
      <c r="Z292" s="406"/>
      <c r="AA292" s="439">
        <f t="shared" si="22"/>
        <v>3.037475967173648E-3</v>
      </c>
      <c r="AB292" s="440"/>
      <c r="AC292" s="243" t="s">
        <v>941</v>
      </c>
    </row>
    <row r="293" spans="2:29" hidden="1" x14ac:dyDescent="0.3">
      <c r="B293" s="278" t="s">
        <v>964</v>
      </c>
      <c r="C293" s="278" t="s">
        <v>1034</v>
      </c>
      <c r="D293" s="300" t="s">
        <v>430</v>
      </c>
      <c r="E293" s="279" t="s">
        <v>430</v>
      </c>
      <c r="F293" s="280">
        <v>0.1</v>
      </c>
      <c r="G293" s="279"/>
      <c r="H293" s="282"/>
      <c r="I293" s="281">
        <v>0.19500000000000001</v>
      </c>
      <c r="J293" s="268">
        <f>IF(ISBLANK($E293),0,VLOOKUP($E293,'Table of Hazards (AI only)'!$B$6:$P$129,8,))</f>
        <v>43</v>
      </c>
      <c r="K293" s="268"/>
      <c r="L293" s="268">
        <f>IF(ISBLANK($E293),0,VLOOKUP($E293,'Table of Hazards (AI only)'!$B$6:$P$129,9,))</f>
        <v>7</v>
      </c>
      <c r="M293" s="269">
        <f>IF(ISBLANK($E293),0,VLOOKUP($E293,'Table of Hazards (AI only)'!$B$6:$P$129,11,))</f>
        <v>32.333333333333336</v>
      </c>
      <c r="N293" s="269"/>
      <c r="O293" s="270">
        <f>IF(ISBLANK($E293),0,VLOOKUP($E293,'Table of Hazards (AI only)'!$B$6:$P$129,12,))</f>
        <v>0.55953504658461928</v>
      </c>
      <c r="P293" s="268">
        <f>IF(ISBLANK($G293),0,VLOOKUP($G293,'Table of Hazards (AI only)'!$B$6:$P$129,8,))</f>
        <v>0</v>
      </c>
      <c r="Q293" s="268"/>
      <c r="R293" s="268">
        <f>IF(ISBLANK($G293),0,VLOOKUP($G293,'Table of Hazards (AI only)'!$B$6:$P$129,9,))</f>
        <v>0</v>
      </c>
      <c r="S293" s="269">
        <f>IF(ISBLANK($G293),0,VLOOKUP($G293,'Table of Hazards (AI only)'!$B$6:$P$129,11,))</f>
        <v>0</v>
      </c>
      <c r="T293" s="269"/>
      <c r="U293" s="270">
        <f>IF(ISBLANK($G293),0,VLOOKUP($G293,'Table of Hazards (AI only)'!$B$6:$P$129,12,))</f>
        <v>0</v>
      </c>
      <c r="V293" s="283">
        <f t="shared" si="19"/>
        <v>0.83850000000000002</v>
      </c>
      <c r="W293" s="283"/>
      <c r="X293" s="284">
        <f t="shared" si="20"/>
        <v>0.13650000000000001</v>
      </c>
      <c r="Y293" s="274">
        <f t="shared" si="21"/>
        <v>0.63050000000000017</v>
      </c>
      <c r="Z293" s="406"/>
      <c r="AA293" s="439">
        <f t="shared" si="22"/>
        <v>1.0910933408400077E-2</v>
      </c>
      <c r="AB293" s="440"/>
      <c r="AC293" s="243" t="s">
        <v>936</v>
      </c>
    </row>
    <row r="294" spans="2:29" x14ac:dyDescent="0.3">
      <c r="B294" s="278" t="s">
        <v>1035</v>
      </c>
      <c r="C294" s="278" t="s">
        <v>1170</v>
      </c>
      <c r="D294" s="300" t="s">
        <v>1153</v>
      </c>
      <c r="E294" s="279" t="s">
        <v>364</v>
      </c>
      <c r="F294" s="280">
        <v>0.2</v>
      </c>
      <c r="G294" s="279"/>
      <c r="H294" s="282"/>
      <c r="I294" s="281">
        <v>0.375</v>
      </c>
      <c r="J294" s="268">
        <f>IF(ISBLANK($E294),0,VLOOKUP($E294,'Table of Hazards (AI only)'!$B$6:$P$129,8,))</f>
        <v>10</v>
      </c>
      <c r="K294" s="268">
        <f>IF(ISBLANK($E294),0,VLOOKUP($E294,'Table of Hazards (AI only)'!$B$6:$P$129,9,))</f>
        <v>4</v>
      </c>
      <c r="L294" s="268">
        <f>IF(ISBLANK($E294),0,VLOOKUP($E294,'Table of Hazards (AI only)'!$B$6:$P$129,10,))</f>
        <v>42</v>
      </c>
      <c r="M294" s="269">
        <f>IF(ISBLANK($E294),0,VLOOKUP($E294,'Table of Hazards (AI only)'!$B$6:$P$129,11,))</f>
        <v>17.333333333333332</v>
      </c>
      <c r="N294" s="269">
        <f>IF(ISBLANK($E294),0,VLOOKUP($E294,'Table of Hazards (AI only)'!$B$6:$P$129,12,))</f>
        <v>0.30374759671736479</v>
      </c>
      <c r="O294" s="270">
        <f>IF(ISBLANK($E294),0,VLOOKUP($E294,'Table of Hazards (AI only)'!$B$6:$P$129,13,))</f>
        <v>4.6156268209581475</v>
      </c>
      <c r="P294" s="268">
        <f>IF(ISBLANK($G294),0,VLOOKUP($G294,'Table of Hazards (AI only)'!$B$6:$P$129,8,))</f>
        <v>0</v>
      </c>
      <c r="Q294" s="268">
        <f>IF(ISBLANK($G294),0,VLOOKUP($G294,'Table of Hazards (AI only)'!$B$6:$P$129,9,))</f>
        <v>0</v>
      </c>
      <c r="R294" s="268">
        <f>IF(ISBLANK($G294),0,VLOOKUP($G294,'Table of Hazards (AI only)'!$B$6:$P$129,10,))</f>
        <v>0</v>
      </c>
      <c r="S294" s="269">
        <f>IF(ISBLANK($G294),0,VLOOKUP($G294,'Table of Hazards (AI only)'!$B$6:$P$129,11,))</f>
        <v>0</v>
      </c>
      <c r="T294" s="269">
        <f>IF(ISBLANK($G294),0,VLOOKUP($G294,'Table of Hazards (AI only)'!$B$6:$P$129,12,))</f>
        <v>0</v>
      </c>
      <c r="U294" s="270">
        <f>IF(ISBLANK($G294),0,VLOOKUP($G294,'Table of Hazards (AI only)'!$B$6:$P$129,13,))</f>
        <v>0</v>
      </c>
      <c r="V294" s="283">
        <f t="shared" si="19"/>
        <v>0.75</v>
      </c>
      <c r="W294" s="283">
        <f t="shared" ref="W294:X294" si="23">(($F294*K294)+($H294*Q294))*$I294</f>
        <v>0.30000000000000004</v>
      </c>
      <c r="X294" s="284">
        <f t="shared" si="23"/>
        <v>3.1500000000000004</v>
      </c>
      <c r="Y294" s="274">
        <f>(($F294*M294)+($H294*S294))*$I294</f>
        <v>1.3</v>
      </c>
      <c r="Z294" s="406">
        <f>(($F294*N294)+($H294*T294))*$I294</f>
        <v>2.2781069753802362E-2</v>
      </c>
      <c r="AA294" s="439">
        <f t="shared" ref="AA294" si="24">(($F294*O294)+($H294*U294))*$I294</f>
        <v>0.34617201157186106</v>
      </c>
      <c r="AB294" s="440">
        <f>SUM(Y294:AA294)</f>
        <v>1.6689530813256637</v>
      </c>
      <c r="AC294" s="243" t="s">
        <v>1037</v>
      </c>
    </row>
    <row r="295" spans="2:29" x14ac:dyDescent="0.3">
      <c r="B295" s="278" t="s">
        <v>1035</v>
      </c>
      <c r="C295" s="278" t="s">
        <v>1170</v>
      </c>
      <c r="D295" s="300" t="s">
        <v>1154</v>
      </c>
      <c r="E295" s="279" t="s">
        <v>364</v>
      </c>
      <c r="F295" s="280">
        <v>4.6699999999999998E-2</v>
      </c>
      <c r="G295" s="279"/>
      <c r="H295" s="282"/>
      <c r="I295" s="281">
        <v>0.16600000000000001</v>
      </c>
      <c r="J295" s="268">
        <f>IF(ISBLANK($E295),0,VLOOKUP($E295,'Table of Hazards (AI only)'!$B$6:$P$129,8,))</f>
        <v>10</v>
      </c>
      <c r="K295" s="268">
        <f>IF(ISBLANK($E295),0,VLOOKUP($E295,'Table of Hazards (AI only)'!$B$6:$P$129,9,))</f>
        <v>4</v>
      </c>
      <c r="L295" s="268">
        <f>IF(ISBLANK($E295),0,VLOOKUP($E295,'Table of Hazards (AI only)'!$B$6:$P$129,10,))</f>
        <v>42</v>
      </c>
      <c r="M295" s="269">
        <f>IF(ISBLANK($E295),0,VLOOKUP($E295,'Table of Hazards (AI only)'!$B$6:$P$129,11,))</f>
        <v>17.333333333333332</v>
      </c>
      <c r="N295" s="269">
        <f>IF(ISBLANK($E295),0,VLOOKUP($E295,'Table of Hazards (AI only)'!$B$6:$P$129,12,))</f>
        <v>0.30374759671736479</v>
      </c>
      <c r="O295" s="270">
        <f>IF(ISBLANK($E295),0,VLOOKUP($E295,'Table of Hazards (AI only)'!$B$6:$P$129,13,))</f>
        <v>4.6156268209581475</v>
      </c>
      <c r="P295" s="268">
        <f>IF(ISBLANK($G295),0,VLOOKUP($G295,'Table of Hazards (AI only)'!$B$6:$P$129,8,))</f>
        <v>0</v>
      </c>
      <c r="Q295" s="268">
        <f>IF(ISBLANK($G295),0,VLOOKUP($G295,'Table of Hazards (AI only)'!$B$6:$P$129,9,))</f>
        <v>0</v>
      </c>
      <c r="R295" s="268">
        <f>IF(ISBLANK($G295),0,VLOOKUP($G295,'Table of Hazards (AI only)'!$B$6:$P$129,10,))</f>
        <v>0</v>
      </c>
      <c r="S295" s="269">
        <f>IF(ISBLANK($G295),0,VLOOKUP($G295,'Table of Hazards (AI only)'!$B$6:$P$129,11,))</f>
        <v>0</v>
      </c>
      <c r="T295" s="269">
        <f>IF(ISBLANK($G295),0,VLOOKUP($G295,'Table of Hazards (AI only)'!$B$6:$P$129,12,))</f>
        <v>0</v>
      </c>
      <c r="U295" s="270">
        <f>IF(ISBLANK($G295),0,VLOOKUP($G295,'Table of Hazards (AI only)'!$B$6:$P$129,13,))</f>
        <v>0</v>
      </c>
      <c r="V295" s="283">
        <f t="shared" ref="V295:V358" si="25">(($F295*J295)+($H295*P295))*$I295</f>
        <v>7.7521999999999994E-2</v>
      </c>
      <c r="W295" s="283">
        <f t="shared" ref="W295:W358" si="26">(($F295*K295)+($H295*Q295))*$I295</f>
        <v>3.10088E-2</v>
      </c>
      <c r="X295" s="284">
        <f t="shared" ref="X295:X358" si="27">(($F295*L295)+($H295*R295))*$I295</f>
        <v>0.3255924</v>
      </c>
      <c r="Y295" s="274">
        <f t="shared" ref="Y295:Y358" si="28">(($F295*M295)+($H295*S295))*$I295</f>
        <v>0.13437146666666666</v>
      </c>
      <c r="Z295" s="406">
        <f t="shared" ref="Z295:Z358" si="29">(($F295*N295)+($H295*T295))*$I295</f>
        <v>2.3547121192723556E-3</v>
      </c>
      <c r="AA295" s="439">
        <f t="shared" ref="AA295:AA311" si="30">(($F295*O295)+($H295*U295))*$I295</f>
        <v>3.5781262241431751E-2</v>
      </c>
      <c r="AB295" s="440">
        <f t="shared" ref="AB295:AB358" si="31">SUM(Y295:AA295)</f>
        <v>0.17250744102737076</v>
      </c>
      <c r="AC295" s="243" t="s">
        <v>1038</v>
      </c>
    </row>
    <row r="296" spans="2:29" x14ac:dyDescent="0.3">
      <c r="B296" s="278" t="s">
        <v>1035</v>
      </c>
      <c r="C296" s="278" t="s">
        <v>1170</v>
      </c>
      <c r="D296" s="300" t="s">
        <v>1155</v>
      </c>
      <c r="E296" s="279" t="s">
        <v>364</v>
      </c>
      <c r="F296" s="280">
        <v>5.0000000000000002E-5</v>
      </c>
      <c r="G296" s="279"/>
      <c r="H296" s="282"/>
      <c r="I296" s="281">
        <v>0.5</v>
      </c>
      <c r="J296" s="268">
        <f>IF(ISBLANK($E296),0,VLOOKUP($E296,'Table of Hazards (AI only)'!$B$6:$P$129,8,))</f>
        <v>10</v>
      </c>
      <c r="K296" s="268">
        <f>IF(ISBLANK($E296),0,VLOOKUP($E296,'Table of Hazards (AI only)'!$B$6:$P$129,9,))</f>
        <v>4</v>
      </c>
      <c r="L296" s="268">
        <f>IF(ISBLANK($E296),0,VLOOKUP($E296,'Table of Hazards (AI only)'!$B$6:$P$129,10,))</f>
        <v>42</v>
      </c>
      <c r="M296" s="269">
        <f>IF(ISBLANK($E296),0,VLOOKUP($E296,'Table of Hazards (AI only)'!$B$6:$P$129,11,))</f>
        <v>17.333333333333332</v>
      </c>
      <c r="N296" s="269">
        <f>IF(ISBLANK($E296),0,VLOOKUP($E296,'Table of Hazards (AI only)'!$B$6:$P$129,12,))</f>
        <v>0.30374759671736479</v>
      </c>
      <c r="O296" s="270">
        <f>IF(ISBLANK($E296),0,VLOOKUP($E296,'Table of Hazards (AI only)'!$B$6:$P$129,13,))</f>
        <v>4.6156268209581475</v>
      </c>
      <c r="P296" s="268">
        <f>IF(ISBLANK($G296),0,VLOOKUP($G296,'Table of Hazards (AI only)'!$B$6:$P$129,8,))</f>
        <v>0</v>
      </c>
      <c r="Q296" s="268">
        <f>IF(ISBLANK($G296),0,VLOOKUP($G296,'Table of Hazards (AI only)'!$B$6:$P$129,9,))</f>
        <v>0</v>
      </c>
      <c r="R296" s="268">
        <f>IF(ISBLANK($G296),0,VLOOKUP($G296,'Table of Hazards (AI only)'!$B$6:$P$129,10,))</f>
        <v>0</v>
      </c>
      <c r="S296" s="269">
        <f>IF(ISBLANK($G296),0,VLOOKUP($G296,'Table of Hazards (AI only)'!$B$6:$P$129,11,))</f>
        <v>0</v>
      </c>
      <c r="T296" s="269">
        <f>IF(ISBLANK($G296),0,VLOOKUP($G296,'Table of Hazards (AI only)'!$B$6:$P$129,12,))</f>
        <v>0</v>
      </c>
      <c r="U296" s="270">
        <f>IF(ISBLANK($G296),0,VLOOKUP($G296,'Table of Hazards (AI only)'!$B$6:$P$129,13,))</f>
        <v>0</v>
      </c>
      <c r="V296" s="283">
        <f t="shared" si="25"/>
        <v>2.5000000000000001E-4</v>
      </c>
      <c r="W296" s="283">
        <f t="shared" si="26"/>
        <v>1E-4</v>
      </c>
      <c r="X296" s="284">
        <f t="shared" si="27"/>
        <v>1.0500000000000002E-3</v>
      </c>
      <c r="Y296" s="274">
        <f t="shared" si="28"/>
        <v>4.3333333333333331E-4</v>
      </c>
      <c r="Z296" s="406">
        <f t="shared" si="29"/>
        <v>7.5936899179341202E-6</v>
      </c>
      <c r="AA296" s="439">
        <f t="shared" si="30"/>
        <v>1.1539067052395369E-4</v>
      </c>
      <c r="AB296" s="440">
        <f t="shared" si="31"/>
        <v>5.5631769377522116E-4</v>
      </c>
      <c r="AC296" s="243" t="s">
        <v>1039</v>
      </c>
    </row>
    <row r="297" spans="2:29" x14ac:dyDescent="0.3">
      <c r="B297" s="278" t="s">
        <v>1035</v>
      </c>
      <c r="C297" s="278" t="s">
        <v>1170</v>
      </c>
      <c r="D297" s="300" t="s">
        <v>1156</v>
      </c>
      <c r="E297" s="279" t="s">
        <v>364</v>
      </c>
      <c r="F297" s="280">
        <v>5.0000000000000001E-3</v>
      </c>
      <c r="G297" s="279"/>
      <c r="H297" s="282"/>
      <c r="I297" s="281">
        <v>0.5</v>
      </c>
      <c r="J297" s="268">
        <f>IF(ISBLANK($E297),0,VLOOKUP($E297,'Table of Hazards (AI only)'!$B$6:$P$129,8,))</f>
        <v>10</v>
      </c>
      <c r="K297" s="268">
        <f>IF(ISBLANK($E297),0,VLOOKUP($E297,'Table of Hazards (AI only)'!$B$6:$P$129,9,))</f>
        <v>4</v>
      </c>
      <c r="L297" s="268">
        <f>IF(ISBLANK($E297),0,VLOOKUP($E297,'Table of Hazards (AI only)'!$B$6:$P$129,10,))</f>
        <v>42</v>
      </c>
      <c r="M297" s="269">
        <f>IF(ISBLANK($E297),0,VLOOKUP($E297,'Table of Hazards (AI only)'!$B$6:$P$129,11,))</f>
        <v>17.333333333333332</v>
      </c>
      <c r="N297" s="269">
        <f>IF(ISBLANK($E297),0,VLOOKUP($E297,'Table of Hazards (AI only)'!$B$6:$P$129,12,))</f>
        <v>0.30374759671736479</v>
      </c>
      <c r="O297" s="270">
        <f>IF(ISBLANK($E297),0,VLOOKUP($E297,'Table of Hazards (AI only)'!$B$6:$P$129,13,))</f>
        <v>4.6156268209581475</v>
      </c>
      <c r="P297" s="268">
        <f>IF(ISBLANK($G297),0,VLOOKUP($G297,'Table of Hazards (AI only)'!$B$6:$P$129,8,))</f>
        <v>0</v>
      </c>
      <c r="Q297" s="268">
        <f>IF(ISBLANK($G297),0,VLOOKUP($G297,'Table of Hazards (AI only)'!$B$6:$P$129,9,))</f>
        <v>0</v>
      </c>
      <c r="R297" s="268">
        <f>IF(ISBLANK($G297),0,VLOOKUP($G297,'Table of Hazards (AI only)'!$B$6:$P$129,10,))</f>
        <v>0</v>
      </c>
      <c r="S297" s="269">
        <f>IF(ISBLANK($G297),0,VLOOKUP($G297,'Table of Hazards (AI only)'!$B$6:$P$129,11,))</f>
        <v>0</v>
      </c>
      <c r="T297" s="269">
        <f>IF(ISBLANK($G297),0,VLOOKUP($G297,'Table of Hazards (AI only)'!$B$6:$P$129,12,))</f>
        <v>0</v>
      </c>
      <c r="U297" s="270">
        <f>IF(ISBLANK($G297),0,VLOOKUP($G297,'Table of Hazards (AI only)'!$B$6:$P$129,13,))</f>
        <v>0</v>
      </c>
      <c r="V297" s="283">
        <f t="shared" si="25"/>
        <v>2.5000000000000001E-2</v>
      </c>
      <c r="W297" s="283">
        <f t="shared" si="26"/>
        <v>0.01</v>
      </c>
      <c r="X297" s="284">
        <f t="shared" si="27"/>
        <v>0.105</v>
      </c>
      <c r="Y297" s="274">
        <f t="shared" si="28"/>
        <v>4.3333333333333328E-2</v>
      </c>
      <c r="Z297" s="406">
        <f t="shared" si="29"/>
        <v>7.59368991793412E-4</v>
      </c>
      <c r="AA297" s="439">
        <f t="shared" si="30"/>
        <v>1.1539067052395369E-2</v>
      </c>
      <c r="AB297" s="440">
        <f t="shared" si="31"/>
        <v>5.5631769377522108E-2</v>
      </c>
      <c r="AC297" s="243" t="s">
        <v>1040</v>
      </c>
    </row>
    <row r="298" spans="2:29" x14ac:dyDescent="0.3">
      <c r="B298" s="278" t="s">
        <v>1035</v>
      </c>
      <c r="C298" s="278" t="s">
        <v>1173</v>
      </c>
      <c r="D298" s="300" t="s">
        <v>1157</v>
      </c>
      <c r="E298" s="279" t="s">
        <v>358</v>
      </c>
      <c r="F298" s="280">
        <v>1.5E-5</v>
      </c>
      <c r="G298" s="279" t="s">
        <v>485</v>
      </c>
      <c r="H298" s="282">
        <v>2.0000000000000001E-4</v>
      </c>
      <c r="I298" s="281">
        <v>0.5</v>
      </c>
      <c r="J298" s="268">
        <f>IF(ISBLANK($E298),0,VLOOKUP($E298,'Table of Hazards (AI only)'!$B$6:$P$129,8,))</f>
        <v>90</v>
      </c>
      <c r="K298" s="268">
        <f>IF(ISBLANK($E298),0,VLOOKUP($E298,'Table of Hazards (AI only)'!$B$6:$P$129,9,))</f>
        <v>4</v>
      </c>
      <c r="L298" s="268">
        <f>IF(ISBLANK($E298),0,VLOOKUP($E298,'Table of Hazards (AI only)'!$B$6:$P$129,10,))</f>
        <v>44</v>
      </c>
      <c r="M298" s="269">
        <f>IF(ISBLANK($E298),0,VLOOKUP($E298,'Table of Hazards (AI only)'!$B$6:$P$129,11,))</f>
        <v>46</v>
      </c>
      <c r="N298" s="269">
        <f>IF(ISBLANK($E298),0,VLOOKUP($E298,'Table of Hazards (AI only)'!$B$6:$P$129,12,))</f>
        <v>0.60749519343472957</v>
      </c>
      <c r="O298" s="270">
        <f>IF(ISBLANK($E298),0,VLOOKUP($E298,'Table of Hazards (AI only)'!$B$6:$P$129,13,))</f>
        <v>4.6156268209581475</v>
      </c>
      <c r="P298" s="268">
        <f>IF(ISBLANK($G298),0,VLOOKUP($G298,'Table of Hazards (AI only)'!$B$6:$P$129,8,))</f>
        <v>15</v>
      </c>
      <c r="Q298" s="268">
        <f>IF(ISBLANK($G298),0,VLOOKUP($G298,'Table of Hazards (AI only)'!$B$6:$P$129,9,))</f>
        <v>3</v>
      </c>
      <c r="R298" s="268">
        <f>IF(ISBLANK($G298),0,VLOOKUP($G298,'Table of Hazards (AI only)'!$B$6:$P$129,10,))</f>
        <v>38</v>
      </c>
      <c r="S298" s="269">
        <f>IF(ISBLANK($G298),0,VLOOKUP($G298,'Table of Hazards (AI only)'!$B$6:$P$129,11,))</f>
        <v>17.666666666666668</v>
      </c>
      <c r="T298" s="269">
        <f>IF(ISBLANK($G298),0,VLOOKUP($G298,'Table of Hazards (AI only)'!$B$6:$P$129,12,))</f>
        <v>0.30374759671736479</v>
      </c>
      <c r="U298" s="270">
        <f>IF(ISBLANK($G298),0,VLOOKUP($G298,'Table of Hazards (AI only)'!$B$6:$P$129,13,))</f>
        <v>4.6156268209581475</v>
      </c>
      <c r="V298" s="283">
        <f t="shared" si="25"/>
        <v>2.1749999999999999E-3</v>
      </c>
      <c r="W298" s="283">
        <f>(($F298*K298)+($H298*Q298))*$I298</f>
        <v>3.3000000000000005E-4</v>
      </c>
      <c r="X298" s="284">
        <f t="shared" si="27"/>
        <v>4.13E-3</v>
      </c>
      <c r="Y298" s="274">
        <f t="shared" si="28"/>
        <v>2.1116666666666666E-3</v>
      </c>
      <c r="Z298" s="406">
        <f t="shared" si="29"/>
        <v>3.4930973622496955E-5</v>
      </c>
      <c r="AA298" s="439">
        <f t="shared" si="30"/>
        <v>4.9617988325300092E-4</v>
      </c>
      <c r="AB298" s="440">
        <f t="shared" si="31"/>
        <v>2.6427775235421647E-3</v>
      </c>
      <c r="AC298" s="243" t="s">
        <v>1041</v>
      </c>
    </row>
    <row r="299" spans="2:29" x14ac:dyDescent="0.3">
      <c r="B299" s="278" t="s">
        <v>1035</v>
      </c>
      <c r="C299" s="278" t="s">
        <v>1104</v>
      </c>
      <c r="D299" s="300" t="s">
        <v>1046</v>
      </c>
      <c r="E299" s="279" t="s">
        <v>1043</v>
      </c>
      <c r="F299" s="280">
        <v>0.5</v>
      </c>
      <c r="G299" s="279"/>
      <c r="H299" s="282"/>
      <c r="I299" s="281">
        <v>0.5</v>
      </c>
      <c r="J299" s="268">
        <f>IF(ISBLANK($E299),0,VLOOKUP($E299,'Table of Hazards (AI only)'!$B$6:$P$129,8,))</f>
        <v>25</v>
      </c>
      <c r="K299" s="268">
        <f>IF(ISBLANK($E299),0,VLOOKUP($E299,'Table of Hazards (AI only)'!$B$6:$P$129,9,))</f>
        <v>7</v>
      </c>
      <c r="L299" s="268">
        <f>IF(ISBLANK($E299),0,VLOOKUP($E299,'Table of Hazards (AI only)'!$B$6:$P$129,10,))</f>
        <v>41</v>
      </c>
      <c r="M299" s="269">
        <f>IF(ISBLANK($E299),0,VLOOKUP($E299,'Table of Hazards (AI only)'!$B$6:$P$129,11,))</f>
        <v>22</v>
      </c>
      <c r="N299" s="269">
        <f>IF(ISBLANK($E299),0,VLOOKUP($E299,'Table of Hazards (AI only)'!$B$6:$P$129,12,))</f>
        <v>0.30374759671736479</v>
      </c>
      <c r="O299" s="270">
        <f>IF(ISBLANK($E299),0,VLOOKUP($E299,'Table of Hazards (AI only)'!$B$6:$P$129,13,))</f>
        <v>4.6156268209581475</v>
      </c>
      <c r="P299" s="268">
        <f>IF(ISBLANK($G299),0,VLOOKUP($G299,'Table of Hazards (AI only)'!$B$6:$P$129,8,))</f>
        <v>0</v>
      </c>
      <c r="Q299" s="268">
        <f>IF(ISBLANK($G299),0,VLOOKUP($G299,'Table of Hazards (AI only)'!$B$6:$P$129,9,))</f>
        <v>0</v>
      </c>
      <c r="R299" s="268">
        <f>IF(ISBLANK($G299),0,VLOOKUP($G299,'Table of Hazards (AI only)'!$B$6:$P$129,10,))</f>
        <v>0</v>
      </c>
      <c r="S299" s="269">
        <f>IF(ISBLANK($G299),0,VLOOKUP($G299,'Table of Hazards (AI only)'!$B$6:$P$129,11,))</f>
        <v>0</v>
      </c>
      <c r="T299" s="269">
        <f>IF(ISBLANK($G299),0,VLOOKUP($G299,'Table of Hazards (AI only)'!$B$6:$P$129,12,))</f>
        <v>0</v>
      </c>
      <c r="U299" s="270">
        <f>IF(ISBLANK($G299),0,VLOOKUP($G299,'Table of Hazards (AI only)'!$B$6:$P$129,13,))</f>
        <v>0</v>
      </c>
      <c r="V299" s="283">
        <f t="shared" si="25"/>
        <v>6.25</v>
      </c>
      <c r="W299" s="283">
        <f t="shared" si="26"/>
        <v>1.75</v>
      </c>
      <c r="X299" s="284">
        <f t="shared" si="27"/>
        <v>10.25</v>
      </c>
      <c r="Y299" s="274">
        <f t="shared" si="28"/>
        <v>5.5</v>
      </c>
      <c r="Z299" s="406">
        <f t="shared" si="29"/>
        <v>7.5936899179341197E-2</v>
      </c>
      <c r="AA299" s="439">
        <f t="shared" si="30"/>
        <v>1.1539067052395369</v>
      </c>
      <c r="AB299" s="440">
        <f t="shared" si="31"/>
        <v>6.7298436044188783</v>
      </c>
      <c r="AC299" s="334" t="s">
        <v>1044</v>
      </c>
    </row>
    <row r="300" spans="2:29" x14ac:dyDescent="0.3">
      <c r="B300" s="278" t="s">
        <v>1035</v>
      </c>
      <c r="C300" s="278" t="s">
        <v>1104</v>
      </c>
      <c r="D300" s="300" t="s">
        <v>1047</v>
      </c>
      <c r="E300" s="279" t="s">
        <v>1043</v>
      </c>
      <c r="F300" s="280">
        <v>0.1</v>
      </c>
      <c r="G300" s="279"/>
      <c r="H300" s="282"/>
      <c r="I300" s="281">
        <v>1.2</v>
      </c>
      <c r="J300" s="268">
        <f>IF(ISBLANK($E300),0,VLOOKUP($E300,'Table of Hazards (AI only)'!$B$6:$P$129,8,))</f>
        <v>25</v>
      </c>
      <c r="K300" s="268">
        <f>IF(ISBLANK($E300),0,VLOOKUP($E300,'Table of Hazards (AI only)'!$B$6:$P$129,9,))</f>
        <v>7</v>
      </c>
      <c r="L300" s="268">
        <f>IF(ISBLANK($E300),0,VLOOKUP($E300,'Table of Hazards (AI only)'!$B$6:$P$129,10,))</f>
        <v>41</v>
      </c>
      <c r="M300" s="269">
        <f>IF(ISBLANK($E300),0,VLOOKUP($E300,'Table of Hazards (AI only)'!$B$6:$P$129,11,))</f>
        <v>22</v>
      </c>
      <c r="N300" s="269">
        <f>IF(ISBLANK($E300),0,VLOOKUP($E300,'Table of Hazards (AI only)'!$B$6:$P$129,12,))</f>
        <v>0.30374759671736479</v>
      </c>
      <c r="O300" s="270">
        <f>IF(ISBLANK($E300),0,VLOOKUP($E300,'Table of Hazards (AI only)'!$B$6:$P$129,13,))</f>
        <v>4.6156268209581475</v>
      </c>
      <c r="P300" s="268">
        <f>IF(ISBLANK($G300),0,VLOOKUP($G300,'Table of Hazards (AI only)'!$B$6:$P$129,8,))</f>
        <v>0</v>
      </c>
      <c r="Q300" s="268">
        <f>IF(ISBLANK($G300),0,VLOOKUP($G300,'Table of Hazards (AI only)'!$B$6:$P$129,9,))</f>
        <v>0</v>
      </c>
      <c r="R300" s="268">
        <f>IF(ISBLANK($G300),0,VLOOKUP($G300,'Table of Hazards (AI only)'!$B$6:$P$129,10,))</f>
        <v>0</v>
      </c>
      <c r="S300" s="269">
        <f>IF(ISBLANK($G300),0,VLOOKUP($G300,'Table of Hazards (AI only)'!$B$6:$P$129,11,))</f>
        <v>0</v>
      </c>
      <c r="T300" s="269">
        <f>IF(ISBLANK($G300),0,VLOOKUP($G300,'Table of Hazards (AI only)'!$B$6:$P$129,12,))</f>
        <v>0</v>
      </c>
      <c r="U300" s="270">
        <f>IF(ISBLANK($G300),0,VLOOKUP($G300,'Table of Hazards (AI only)'!$B$6:$P$129,13,))</f>
        <v>0</v>
      </c>
      <c r="V300" s="283">
        <f t="shared" si="25"/>
        <v>3</v>
      </c>
      <c r="W300" s="283">
        <f t="shared" si="26"/>
        <v>0.84000000000000008</v>
      </c>
      <c r="X300" s="284">
        <f t="shared" si="27"/>
        <v>4.9200000000000008</v>
      </c>
      <c r="Y300" s="274">
        <f t="shared" si="28"/>
        <v>2.64</v>
      </c>
      <c r="Z300" s="406">
        <f t="shared" si="29"/>
        <v>3.6449711606083776E-2</v>
      </c>
      <c r="AA300" s="439">
        <f t="shared" si="30"/>
        <v>0.55387521851497767</v>
      </c>
      <c r="AB300" s="440">
        <f t="shared" si="31"/>
        <v>3.2303249301210615</v>
      </c>
      <c r="AC300" s="334" t="s">
        <v>1045</v>
      </c>
    </row>
    <row r="301" spans="2:29" x14ac:dyDescent="0.3">
      <c r="B301" s="278" t="s">
        <v>1035</v>
      </c>
      <c r="C301" s="278" t="s">
        <v>1104</v>
      </c>
      <c r="D301" s="300" t="s">
        <v>1048</v>
      </c>
      <c r="E301" s="279" t="s">
        <v>397</v>
      </c>
      <c r="F301" s="280">
        <v>2.5000000000000001E-2</v>
      </c>
      <c r="G301" s="279"/>
      <c r="H301" s="282"/>
      <c r="I301" s="281">
        <v>0.4</v>
      </c>
      <c r="J301" s="268">
        <f>IF(ISBLANK($E301),0,VLOOKUP($E301,'Table of Hazards (AI only)'!$B$6:$P$129,8,))</f>
        <v>15</v>
      </c>
      <c r="K301" s="268">
        <f>IF(ISBLANK($E301),0,VLOOKUP($E301,'Table of Hazards (AI only)'!$B$6:$P$129,9,))</f>
        <v>3</v>
      </c>
      <c r="L301" s="268">
        <f>IF(ISBLANK($E301),0,VLOOKUP($E301,'Table of Hazards (AI only)'!$B$6:$P$129,10,))</f>
        <v>48</v>
      </c>
      <c r="M301" s="269">
        <f>IF(ISBLANK($E301),0,VLOOKUP($E301,'Table of Hazards (AI only)'!$B$6:$P$129,11,))</f>
        <v>21</v>
      </c>
      <c r="N301" s="269">
        <f>IF(ISBLANK($E301),0,VLOOKUP($E301,'Table of Hazards (AI only)'!$B$6:$P$129,12,))</f>
        <v>0.30374759671736479</v>
      </c>
      <c r="O301" s="270">
        <f>IF(ISBLANK($E301),0,VLOOKUP($E301,'Table of Hazards (AI only)'!$B$6:$P$129,13,))</f>
        <v>4.6156268209581475</v>
      </c>
      <c r="P301" s="268">
        <f>IF(ISBLANK($G301),0,VLOOKUP($G301,'Table of Hazards (AI only)'!$B$6:$P$129,8,))</f>
        <v>0</v>
      </c>
      <c r="Q301" s="268">
        <f>IF(ISBLANK($G301),0,VLOOKUP($G301,'Table of Hazards (AI only)'!$B$6:$P$129,9,))</f>
        <v>0</v>
      </c>
      <c r="R301" s="268">
        <f>IF(ISBLANK($G301),0,VLOOKUP($G301,'Table of Hazards (AI only)'!$B$6:$P$129,10,))</f>
        <v>0</v>
      </c>
      <c r="S301" s="269">
        <f>IF(ISBLANK($G301),0,VLOOKUP($G301,'Table of Hazards (AI only)'!$B$6:$P$129,11,))</f>
        <v>0</v>
      </c>
      <c r="T301" s="269">
        <f>IF(ISBLANK($G301),0,VLOOKUP($G301,'Table of Hazards (AI only)'!$B$6:$P$129,12,))</f>
        <v>0</v>
      </c>
      <c r="U301" s="270">
        <f>IF(ISBLANK($G301),0,VLOOKUP($G301,'Table of Hazards (AI only)'!$B$6:$P$129,13,))</f>
        <v>0</v>
      </c>
      <c r="V301" s="283">
        <f t="shared" si="25"/>
        <v>0.15000000000000002</v>
      </c>
      <c r="W301" s="283">
        <f t="shared" si="26"/>
        <v>3.0000000000000006E-2</v>
      </c>
      <c r="X301" s="284">
        <f t="shared" si="27"/>
        <v>0.48000000000000009</v>
      </c>
      <c r="Y301" s="274">
        <f t="shared" si="28"/>
        <v>0.21000000000000002</v>
      </c>
      <c r="Z301" s="406">
        <f t="shared" si="29"/>
        <v>3.037475967173648E-3</v>
      </c>
      <c r="AA301" s="439">
        <f t="shared" si="30"/>
        <v>4.6156268209581477E-2</v>
      </c>
      <c r="AB301" s="440">
        <f t="shared" si="31"/>
        <v>0.25919374417675517</v>
      </c>
      <c r="AC301" s="334" t="s">
        <v>1051</v>
      </c>
    </row>
    <row r="302" spans="2:29" x14ac:dyDescent="0.3">
      <c r="B302" s="278" t="s">
        <v>1035</v>
      </c>
      <c r="C302" s="278" t="s">
        <v>1104</v>
      </c>
      <c r="D302" s="300" t="s">
        <v>1049</v>
      </c>
      <c r="E302" s="279" t="s">
        <v>397</v>
      </c>
      <c r="F302" s="280">
        <v>0.1</v>
      </c>
      <c r="G302" s="279"/>
      <c r="H302" s="282"/>
      <c r="I302" s="281">
        <v>0.27</v>
      </c>
      <c r="J302" s="268">
        <f>IF(ISBLANK($E302),0,VLOOKUP($E302,'Table of Hazards (AI only)'!$B$6:$P$129,8,))</f>
        <v>15</v>
      </c>
      <c r="K302" s="268">
        <f>IF(ISBLANK($E302),0,VLOOKUP($E302,'Table of Hazards (AI only)'!$B$6:$P$129,9,))</f>
        <v>3</v>
      </c>
      <c r="L302" s="268">
        <f>IF(ISBLANK($E302),0,VLOOKUP($E302,'Table of Hazards (AI only)'!$B$6:$P$129,10,))</f>
        <v>48</v>
      </c>
      <c r="M302" s="269">
        <f>IF(ISBLANK($E302),0,VLOOKUP($E302,'Table of Hazards (AI only)'!$B$6:$P$129,11,))</f>
        <v>21</v>
      </c>
      <c r="N302" s="269">
        <f>IF(ISBLANK($E302),0,VLOOKUP($E302,'Table of Hazards (AI only)'!$B$6:$P$129,12,))</f>
        <v>0.30374759671736479</v>
      </c>
      <c r="O302" s="270">
        <f>IF(ISBLANK($E302),0,VLOOKUP($E302,'Table of Hazards (AI only)'!$B$6:$P$129,13,))</f>
        <v>4.6156268209581475</v>
      </c>
      <c r="P302" s="268">
        <f>IF(ISBLANK($G302),0,VLOOKUP($G302,'Table of Hazards (AI only)'!$B$6:$P$129,8,))</f>
        <v>0</v>
      </c>
      <c r="Q302" s="268">
        <f>IF(ISBLANK($G302),0,VLOOKUP($G302,'Table of Hazards (AI only)'!$B$6:$P$129,9,))</f>
        <v>0</v>
      </c>
      <c r="R302" s="268">
        <f>IF(ISBLANK($G302),0,VLOOKUP($G302,'Table of Hazards (AI only)'!$B$6:$P$129,10,))</f>
        <v>0</v>
      </c>
      <c r="S302" s="269">
        <f>IF(ISBLANK($G302),0,VLOOKUP($G302,'Table of Hazards (AI only)'!$B$6:$P$129,11,))</f>
        <v>0</v>
      </c>
      <c r="T302" s="269">
        <f>IF(ISBLANK($G302),0,VLOOKUP($G302,'Table of Hazards (AI only)'!$B$6:$P$129,12,))</f>
        <v>0</v>
      </c>
      <c r="U302" s="270">
        <f>IF(ISBLANK($G302),0,VLOOKUP($G302,'Table of Hazards (AI only)'!$B$6:$P$129,13,))</f>
        <v>0</v>
      </c>
      <c r="V302" s="283">
        <f t="shared" si="25"/>
        <v>0.40500000000000003</v>
      </c>
      <c r="W302" s="283">
        <f t="shared" si="26"/>
        <v>8.1000000000000016E-2</v>
      </c>
      <c r="X302" s="284">
        <f t="shared" si="27"/>
        <v>1.2960000000000003</v>
      </c>
      <c r="Y302" s="274">
        <f t="shared" si="28"/>
        <v>0.56700000000000006</v>
      </c>
      <c r="Z302" s="406">
        <f t="shared" si="29"/>
        <v>8.2011851113688496E-3</v>
      </c>
      <c r="AA302" s="439">
        <f t="shared" si="30"/>
        <v>0.12462192416586999</v>
      </c>
      <c r="AB302" s="440">
        <f t="shared" si="31"/>
        <v>0.6998231092772389</v>
      </c>
      <c r="AC302" s="334" t="s">
        <v>1052</v>
      </c>
    </row>
    <row r="303" spans="2:29" x14ac:dyDescent="0.3">
      <c r="B303" s="278" t="s">
        <v>1035</v>
      </c>
      <c r="C303" s="278" t="s">
        <v>1104</v>
      </c>
      <c r="D303" s="300" t="s">
        <v>1050</v>
      </c>
      <c r="E303" s="279" t="s">
        <v>397</v>
      </c>
      <c r="F303" s="280">
        <v>1.4999999999999999E-2</v>
      </c>
      <c r="G303" s="279"/>
      <c r="H303" s="282"/>
      <c r="I303" s="281">
        <v>0.83</v>
      </c>
      <c r="J303" s="268">
        <f>IF(ISBLANK($E303),0,VLOOKUP($E303,'Table of Hazards (AI only)'!$B$6:$P$129,8,))</f>
        <v>15</v>
      </c>
      <c r="K303" s="268">
        <f>IF(ISBLANK($E303),0,VLOOKUP($E303,'Table of Hazards (AI only)'!$B$6:$P$129,9,))</f>
        <v>3</v>
      </c>
      <c r="L303" s="268">
        <f>IF(ISBLANK($E303),0,VLOOKUP($E303,'Table of Hazards (AI only)'!$B$6:$P$129,10,))</f>
        <v>48</v>
      </c>
      <c r="M303" s="269">
        <f>IF(ISBLANK($E303),0,VLOOKUP($E303,'Table of Hazards (AI only)'!$B$6:$P$129,11,))</f>
        <v>21</v>
      </c>
      <c r="N303" s="269">
        <f>IF(ISBLANK($E303),0,VLOOKUP($E303,'Table of Hazards (AI only)'!$B$6:$P$129,12,))</f>
        <v>0.30374759671736479</v>
      </c>
      <c r="O303" s="270">
        <f>IF(ISBLANK($E303),0,VLOOKUP($E303,'Table of Hazards (AI only)'!$B$6:$P$129,13,))</f>
        <v>4.6156268209581475</v>
      </c>
      <c r="P303" s="268">
        <f>IF(ISBLANK($G303),0,VLOOKUP($G303,'Table of Hazards (AI only)'!$B$6:$P$129,8,))</f>
        <v>0</v>
      </c>
      <c r="Q303" s="268">
        <f>IF(ISBLANK($G303),0,VLOOKUP($G303,'Table of Hazards (AI only)'!$B$6:$P$129,9,))</f>
        <v>0</v>
      </c>
      <c r="R303" s="268">
        <f>IF(ISBLANK($G303),0,VLOOKUP($G303,'Table of Hazards (AI only)'!$B$6:$P$129,10,))</f>
        <v>0</v>
      </c>
      <c r="S303" s="269">
        <f>IF(ISBLANK($G303),0,VLOOKUP($G303,'Table of Hazards (AI only)'!$B$6:$P$129,11,))</f>
        <v>0</v>
      </c>
      <c r="T303" s="269">
        <f>IF(ISBLANK($G303),0,VLOOKUP($G303,'Table of Hazards (AI only)'!$B$6:$P$129,12,))</f>
        <v>0</v>
      </c>
      <c r="U303" s="270">
        <f>IF(ISBLANK($G303),0,VLOOKUP($G303,'Table of Hazards (AI only)'!$B$6:$P$129,13,))</f>
        <v>0</v>
      </c>
      <c r="V303" s="283">
        <f t="shared" si="25"/>
        <v>0.18674999999999997</v>
      </c>
      <c r="W303" s="283">
        <f t="shared" si="26"/>
        <v>3.7349999999999994E-2</v>
      </c>
      <c r="X303" s="284">
        <f t="shared" si="27"/>
        <v>0.59759999999999991</v>
      </c>
      <c r="Y303" s="274">
        <f t="shared" si="28"/>
        <v>0.26145000000000002</v>
      </c>
      <c r="Z303" s="406">
        <f t="shared" si="29"/>
        <v>3.7816575791311917E-3</v>
      </c>
      <c r="AA303" s="439">
        <f t="shared" si="30"/>
        <v>5.7464553920928932E-2</v>
      </c>
      <c r="AB303" s="440">
        <f t="shared" si="31"/>
        <v>0.32269621150006012</v>
      </c>
      <c r="AC303" s="334" t="s">
        <v>1053</v>
      </c>
    </row>
    <row r="304" spans="2:29" x14ac:dyDescent="0.3">
      <c r="B304" s="278" t="s">
        <v>1035</v>
      </c>
      <c r="C304" s="278" t="s">
        <v>1104</v>
      </c>
      <c r="D304" s="323" t="s">
        <v>1054</v>
      </c>
      <c r="E304" s="279" t="s">
        <v>430</v>
      </c>
      <c r="F304" s="280">
        <v>0.1</v>
      </c>
      <c r="G304" s="279"/>
      <c r="H304" s="282"/>
      <c r="I304" s="281">
        <v>0.25</v>
      </c>
      <c r="J304" s="268">
        <f>IF(ISBLANK($E304),0,VLOOKUP($E304,'Table of Hazards (AI only)'!$B$6:$P$129,8,))</f>
        <v>43</v>
      </c>
      <c r="K304" s="268">
        <f>IF(ISBLANK($E304),0,VLOOKUP($E304,'Table of Hazards (AI only)'!$B$6:$P$129,9,))</f>
        <v>7</v>
      </c>
      <c r="L304" s="268">
        <f>IF(ISBLANK($E304),0,VLOOKUP($E304,'Table of Hazards (AI only)'!$B$6:$P$129,10,))</f>
        <v>54</v>
      </c>
      <c r="M304" s="269">
        <f>IF(ISBLANK($E304),0,VLOOKUP($E304,'Table of Hazards (AI only)'!$B$6:$P$129,11,))</f>
        <v>32.333333333333336</v>
      </c>
      <c r="N304" s="269">
        <f>IF(ISBLANK($E304),0,VLOOKUP($E304,'Table of Hazards (AI only)'!$B$6:$P$129,12,))</f>
        <v>0.55953504658461928</v>
      </c>
      <c r="O304" s="270">
        <f>IF(ISBLANK($E304),0,VLOOKUP($E304,'Table of Hazards (AI only)'!$B$6:$P$129,13,))</f>
        <v>4.6156268209581475</v>
      </c>
      <c r="P304" s="268">
        <f>IF(ISBLANK($G304),0,VLOOKUP($G304,'Table of Hazards (AI only)'!$B$6:$P$129,8,))</f>
        <v>0</v>
      </c>
      <c r="Q304" s="268">
        <f>IF(ISBLANK($G304),0,VLOOKUP($G304,'Table of Hazards (AI only)'!$B$6:$P$129,9,))</f>
        <v>0</v>
      </c>
      <c r="R304" s="268">
        <f>IF(ISBLANK($G304),0,VLOOKUP($G304,'Table of Hazards (AI only)'!$B$6:$P$129,10,))</f>
        <v>0</v>
      </c>
      <c r="S304" s="269">
        <f>IF(ISBLANK($G304),0,VLOOKUP($G304,'Table of Hazards (AI only)'!$B$6:$P$129,11,))</f>
        <v>0</v>
      </c>
      <c r="T304" s="269">
        <f>IF(ISBLANK($G304),0,VLOOKUP($G304,'Table of Hazards (AI only)'!$B$6:$P$129,12,))</f>
        <v>0</v>
      </c>
      <c r="U304" s="270">
        <f>IF(ISBLANK($G304),0,VLOOKUP($G304,'Table of Hazards (AI only)'!$B$6:$P$129,13,))</f>
        <v>0</v>
      </c>
      <c r="V304" s="283">
        <f t="shared" si="25"/>
        <v>1.075</v>
      </c>
      <c r="W304" s="283">
        <f t="shared" si="26"/>
        <v>0.17500000000000002</v>
      </c>
      <c r="X304" s="284">
        <f t="shared" si="27"/>
        <v>1.35</v>
      </c>
      <c r="Y304" s="274">
        <f t="shared" si="28"/>
        <v>0.80833333333333346</v>
      </c>
      <c r="Z304" s="406">
        <f t="shared" si="29"/>
        <v>1.3988376164615483E-2</v>
      </c>
      <c r="AA304" s="439">
        <f t="shared" si="30"/>
        <v>0.11539067052395369</v>
      </c>
      <c r="AB304" s="440">
        <f t="shared" si="31"/>
        <v>0.9377123800219026</v>
      </c>
      <c r="AC304" s="243" t="s">
        <v>936</v>
      </c>
    </row>
    <row r="305" spans="2:29" x14ac:dyDescent="0.3">
      <c r="B305" s="278" t="s">
        <v>1035</v>
      </c>
      <c r="C305" s="278" t="s">
        <v>1104</v>
      </c>
      <c r="D305" s="323" t="s">
        <v>1055</v>
      </c>
      <c r="E305" s="279" t="s">
        <v>430</v>
      </c>
      <c r="F305" s="280">
        <v>0.05</v>
      </c>
      <c r="G305" s="279"/>
      <c r="H305" s="282"/>
      <c r="I305" s="281">
        <v>0.15</v>
      </c>
      <c r="J305" s="268">
        <f>IF(ISBLANK($E305),0,VLOOKUP($E305,'Table of Hazards (AI only)'!$B$6:$P$129,8,))</f>
        <v>43</v>
      </c>
      <c r="K305" s="268">
        <f>IF(ISBLANK($E305),0,VLOOKUP($E305,'Table of Hazards (AI only)'!$B$6:$P$129,9,))</f>
        <v>7</v>
      </c>
      <c r="L305" s="268">
        <f>IF(ISBLANK($E305),0,VLOOKUP($E305,'Table of Hazards (AI only)'!$B$6:$P$129,10,))</f>
        <v>54</v>
      </c>
      <c r="M305" s="269">
        <f>IF(ISBLANK($E305),0,VLOOKUP($E305,'Table of Hazards (AI only)'!$B$6:$P$129,11,))</f>
        <v>32.333333333333336</v>
      </c>
      <c r="N305" s="269">
        <f>IF(ISBLANK($E305),0,VLOOKUP($E305,'Table of Hazards (AI only)'!$B$6:$P$129,12,))</f>
        <v>0.55953504658461928</v>
      </c>
      <c r="O305" s="270">
        <f>IF(ISBLANK($E305),0,VLOOKUP($E305,'Table of Hazards (AI only)'!$B$6:$P$129,13,))</f>
        <v>4.6156268209581475</v>
      </c>
      <c r="P305" s="268">
        <f>IF(ISBLANK($G305),0,VLOOKUP($G305,'Table of Hazards (AI only)'!$B$6:$P$129,8,))</f>
        <v>0</v>
      </c>
      <c r="Q305" s="268">
        <f>IF(ISBLANK($G305),0,VLOOKUP($G305,'Table of Hazards (AI only)'!$B$6:$P$129,9,))</f>
        <v>0</v>
      </c>
      <c r="R305" s="268">
        <f>IF(ISBLANK($G305),0,VLOOKUP($G305,'Table of Hazards (AI only)'!$B$6:$P$129,10,))</f>
        <v>0</v>
      </c>
      <c r="S305" s="269">
        <f>IF(ISBLANK($G305),0,VLOOKUP($G305,'Table of Hazards (AI only)'!$B$6:$P$129,11,))</f>
        <v>0</v>
      </c>
      <c r="T305" s="269">
        <f>IF(ISBLANK($G305),0,VLOOKUP($G305,'Table of Hazards (AI only)'!$B$6:$P$129,12,))</f>
        <v>0</v>
      </c>
      <c r="U305" s="270">
        <f>IF(ISBLANK($G305),0,VLOOKUP($G305,'Table of Hazards (AI only)'!$B$6:$P$129,13,))</f>
        <v>0</v>
      </c>
      <c r="V305" s="283">
        <f t="shared" si="25"/>
        <v>0.32249999999999995</v>
      </c>
      <c r="W305" s="283">
        <f t="shared" si="26"/>
        <v>5.2500000000000005E-2</v>
      </c>
      <c r="X305" s="284">
        <f t="shared" si="27"/>
        <v>0.40500000000000003</v>
      </c>
      <c r="Y305" s="274">
        <f t="shared" si="28"/>
        <v>0.24250000000000002</v>
      </c>
      <c r="Z305" s="406">
        <f t="shared" si="29"/>
        <v>4.1965128493846445E-3</v>
      </c>
      <c r="AA305" s="439">
        <f t="shared" si="30"/>
        <v>3.4617201157186105E-2</v>
      </c>
      <c r="AB305" s="440">
        <f t="shared" si="31"/>
        <v>0.28131371400657074</v>
      </c>
      <c r="AC305" s="243" t="s">
        <v>1059</v>
      </c>
    </row>
    <row r="306" spans="2:29" x14ac:dyDescent="0.3">
      <c r="B306" s="278" t="s">
        <v>1035</v>
      </c>
      <c r="C306" s="278" t="s">
        <v>1104</v>
      </c>
      <c r="D306" s="300" t="s">
        <v>1056</v>
      </c>
      <c r="E306" s="279" t="s">
        <v>430</v>
      </c>
      <c r="F306" s="280">
        <v>2.5000000000000001E-2</v>
      </c>
      <c r="G306" s="279"/>
      <c r="H306" s="282"/>
      <c r="I306" s="281">
        <v>0.2</v>
      </c>
      <c r="J306" s="268">
        <f>IF(ISBLANK($E306),0,VLOOKUP($E306,'Table of Hazards (AI only)'!$B$6:$P$129,8,))</f>
        <v>43</v>
      </c>
      <c r="K306" s="268">
        <f>IF(ISBLANK($E306),0,VLOOKUP($E306,'Table of Hazards (AI only)'!$B$6:$P$129,9,))</f>
        <v>7</v>
      </c>
      <c r="L306" s="268">
        <f>IF(ISBLANK($E306),0,VLOOKUP($E306,'Table of Hazards (AI only)'!$B$6:$P$129,10,))</f>
        <v>54</v>
      </c>
      <c r="M306" s="269">
        <f>IF(ISBLANK($E306),0,VLOOKUP($E306,'Table of Hazards (AI only)'!$B$6:$P$129,11,))</f>
        <v>32.333333333333336</v>
      </c>
      <c r="N306" s="269">
        <f>IF(ISBLANK($E306),0,VLOOKUP($E306,'Table of Hazards (AI only)'!$B$6:$P$129,12,))</f>
        <v>0.55953504658461928</v>
      </c>
      <c r="O306" s="270">
        <f>IF(ISBLANK($E306),0,VLOOKUP($E306,'Table of Hazards (AI only)'!$B$6:$P$129,13,))</f>
        <v>4.6156268209581475</v>
      </c>
      <c r="P306" s="268">
        <f>IF(ISBLANK($G306),0,VLOOKUP($G306,'Table of Hazards (AI only)'!$B$6:$P$129,8,))</f>
        <v>0</v>
      </c>
      <c r="Q306" s="268">
        <f>IF(ISBLANK($G306),0,VLOOKUP($G306,'Table of Hazards (AI only)'!$B$6:$P$129,9,))</f>
        <v>0</v>
      </c>
      <c r="R306" s="268">
        <f>IF(ISBLANK($G306),0,VLOOKUP($G306,'Table of Hazards (AI only)'!$B$6:$P$129,10,))</f>
        <v>0</v>
      </c>
      <c r="S306" s="269">
        <f>IF(ISBLANK($G306),0,VLOOKUP($G306,'Table of Hazards (AI only)'!$B$6:$P$129,11,))</f>
        <v>0</v>
      </c>
      <c r="T306" s="269">
        <f>IF(ISBLANK($G306),0,VLOOKUP($G306,'Table of Hazards (AI only)'!$B$6:$P$129,12,))</f>
        <v>0</v>
      </c>
      <c r="U306" s="270">
        <f>IF(ISBLANK($G306),0,VLOOKUP($G306,'Table of Hazards (AI only)'!$B$6:$P$129,13,))</f>
        <v>0</v>
      </c>
      <c r="V306" s="283">
        <f t="shared" si="25"/>
        <v>0.215</v>
      </c>
      <c r="W306" s="283">
        <f t="shared" si="26"/>
        <v>3.5000000000000003E-2</v>
      </c>
      <c r="X306" s="284">
        <f t="shared" si="27"/>
        <v>0.27</v>
      </c>
      <c r="Y306" s="274">
        <f t="shared" si="28"/>
        <v>0.16166666666666671</v>
      </c>
      <c r="Z306" s="406">
        <f t="shared" si="29"/>
        <v>2.7976752329230969E-3</v>
      </c>
      <c r="AA306" s="439">
        <f t="shared" si="30"/>
        <v>2.3078134104790739E-2</v>
      </c>
      <c r="AB306" s="440">
        <f t="shared" si="31"/>
        <v>0.18754247600438054</v>
      </c>
      <c r="AC306" s="243" t="s">
        <v>1060</v>
      </c>
    </row>
    <row r="307" spans="2:29" x14ac:dyDescent="0.3">
      <c r="B307" s="278" t="s">
        <v>1035</v>
      </c>
      <c r="C307" s="278" t="s">
        <v>1104</v>
      </c>
      <c r="D307" s="300" t="s">
        <v>1057</v>
      </c>
      <c r="E307" s="279" t="s">
        <v>430</v>
      </c>
      <c r="F307" s="280">
        <v>1.4999999999999999E-2</v>
      </c>
      <c r="G307" s="279"/>
      <c r="H307" s="282"/>
      <c r="I307" s="281">
        <v>0.83</v>
      </c>
      <c r="J307" s="268">
        <f>IF(ISBLANK($E307),0,VLOOKUP($E307,'Table of Hazards (AI only)'!$B$6:$P$129,8,))</f>
        <v>43</v>
      </c>
      <c r="K307" s="268">
        <f>IF(ISBLANK($E307),0,VLOOKUP($E307,'Table of Hazards (AI only)'!$B$6:$P$129,9,))</f>
        <v>7</v>
      </c>
      <c r="L307" s="268">
        <f>IF(ISBLANK($E307),0,VLOOKUP($E307,'Table of Hazards (AI only)'!$B$6:$P$129,10,))</f>
        <v>54</v>
      </c>
      <c r="M307" s="269">
        <f>IF(ISBLANK($E307),0,VLOOKUP($E307,'Table of Hazards (AI only)'!$B$6:$P$129,11,))</f>
        <v>32.333333333333336</v>
      </c>
      <c r="N307" s="269">
        <f>IF(ISBLANK($E307),0,VLOOKUP($E307,'Table of Hazards (AI only)'!$B$6:$P$129,12,))</f>
        <v>0.55953504658461928</v>
      </c>
      <c r="O307" s="270">
        <f>IF(ISBLANK($E307),0,VLOOKUP($E307,'Table of Hazards (AI only)'!$B$6:$P$129,13,))</f>
        <v>4.6156268209581475</v>
      </c>
      <c r="P307" s="268">
        <f>IF(ISBLANK($G307),0,VLOOKUP($G307,'Table of Hazards (AI only)'!$B$6:$P$129,8,))</f>
        <v>0</v>
      </c>
      <c r="Q307" s="268">
        <f>IF(ISBLANK($G307),0,VLOOKUP($G307,'Table of Hazards (AI only)'!$B$6:$P$129,9,))</f>
        <v>0</v>
      </c>
      <c r="R307" s="268">
        <f>IF(ISBLANK($G307),0,VLOOKUP($G307,'Table of Hazards (AI only)'!$B$6:$P$129,10,))</f>
        <v>0</v>
      </c>
      <c r="S307" s="269">
        <f>IF(ISBLANK($G307),0,VLOOKUP($G307,'Table of Hazards (AI only)'!$B$6:$P$129,11,))</f>
        <v>0</v>
      </c>
      <c r="T307" s="269">
        <f>IF(ISBLANK($G307),0,VLOOKUP($G307,'Table of Hazards (AI only)'!$B$6:$P$129,12,))</f>
        <v>0</v>
      </c>
      <c r="U307" s="270">
        <f>IF(ISBLANK($G307),0,VLOOKUP($G307,'Table of Hazards (AI only)'!$B$6:$P$129,13,))</f>
        <v>0</v>
      </c>
      <c r="V307" s="283">
        <f t="shared" si="25"/>
        <v>0.53534999999999999</v>
      </c>
      <c r="W307" s="283">
        <f t="shared" si="26"/>
        <v>8.7149999999999991E-2</v>
      </c>
      <c r="X307" s="284">
        <f t="shared" si="27"/>
        <v>0.6722999999999999</v>
      </c>
      <c r="Y307" s="274">
        <f t="shared" si="28"/>
        <v>0.40255000000000002</v>
      </c>
      <c r="Z307" s="406">
        <f t="shared" si="29"/>
        <v>6.9662113299785097E-3</v>
      </c>
      <c r="AA307" s="439">
        <f t="shared" si="30"/>
        <v>5.7464553920928932E-2</v>
      </c>
      <c r="AB307" s="440">
        <f t="shared" si="31"/>
        <v>0.46698076525090743</v>
      </c>
      <c r="AC307" s="243" t="s">
        <v>1058</v>
      </c>
    </row>
    <row r="308" spans="2:29" x14ac:dyDescent="0.3">
      <c r="B308" s="278" t="s">
        <v>1035</v>
      </c>
      <c r="C308" s="278" t="s">
        <v>1106</v>
      </c>
      <c r="D308" s="300" t="s">
        <v>1165</v>
      </c>
      <c r="E308" s="279" t="s">
        <v>475</v>
      </c>
      <c r="F308" s="280">
        <v>0.48</v>
      </c>
      <c r="G308" s="279"/>
      <c r="H308" s="282"/>
      <c r="I308" s="281">
        <v>0.2</v>
      </c>
      <c r="J308" s="268">
        <f>IF(ISBLANK($E308),0,VLOOKUP($E308,'Table of Hazards (AI only)'!$B$6:$P$129,8,))</f>
        <v>17</v>
      </c>
      <c r="K308" s="268">
        <f>IF(ISBLANK($E308),0,VLOOKUP($E308,'Table of Hazards (AI only)'!$B$6:$P$129,9,))</f>
        <v>5</v>
      </c>
      <c r="L308" s="268">
        <f>IF(ISBLANK($E308),0,VLOOKUP($E308,'Table of Hazards (AI only)'!$B$6:$P$129,10,))</f>
        <v>36</v>
      </c>
      <c r="M308" s="269">
        <f>IF(ISBLANK($E308),0,VLOOKUP($E308,'Table of Hazards (AI only)'!$B$6:$P$129,11,))</f>
        <v>17.666666666666668</v>
      </c>
      <c r="N308" s="269">
        <f>IF(ISBLANK($E308),0,VLOOKUP($E308,'Table of Hazards (AI only)'!$B$6:$P$129,12,))</f>
        <v>0.30374759671736479</v>
      </c>
      <c r="O308" s="270">
        <f>IF(ISBLANK($E308),0,VLOOKUP($E308,'Table of Hazards (AI only)'!$B$6:$P$129,13,))</f>
        <v>4.9231209108705096</v>
      </c>
      <c r="P308" s="268">
        <f>IF(ISBLANK($G308),0,VLOOKUP($G308,'Table of Hazards (AI only)'!$B$6:$P$129,8,))</f>
        <v>0</v>
      </c>
      <c r="Q308" s="268">
        <f>IF(ISBLANK($G308),0,VLOOKUP($G308,'Table of Hazards (AI only)'!$B$6:$P$129,9,))</f>
        <v>0</v>
      </c>
      <c r="R308" s="268">
        <f>IF(ISBLANK($G308),0,VLOOKUP($G308,'Table of Hazards (AI only)'!$B$6:$P$129,10,))</f>
        <v>0</v>
      </c>
      <c r="S308" s="269">
        <f>IF(ISBLANK($G308),0,VLOOKUP($G308,'Table of Hazards (AI only)'!$B$6:$P$129,11,))</f>
        <v>0</v>
      </c>
      <c r="T308" s="269">
        <f>IF(ISBLANK($G308),0,VLOOKUP($G308,'Table of Hazards (AI only)'!$B$6:$P$129,12,))</f>
        <v>0</v>
      </c>
      <c r="U308" s="270">
        <f>IF(ISBLANK($G308),0,VLOOKUP($G308,'Table of Hazards (AI only)'!$B$6:$P$129,13,))</f>
        <v>0</v>
      </c>
      <c r="V308" s="283">
        <f t="shared" si="25"/>
        <v>1.6320000000000001</v>
      </c>
      <c r="W308" s="283">
        <f t="shared" si="26"/>
        <v>0.48</v>
      </c>
      <c r="X308" s="284">
        <f t="shared" si="27"/>
        <v>3.4560000000000004</v>
      </c>
      <c r="Y308" s="274">
        <f t="shared" si="28"/>
        <v>1.6960000000000002</v>
      </c>
      <c r="Z308" s="406">
        <f t="shared" si="29"/>
        <v>2.9159769284867021E-2</v>
      </c>
      <c r="AA308" s="439">
        <f t="shared" si="30"/>
        <v>0.47261960744356896</v>
      </c>
      <c r="AB308" s="440">
        <f t="shared" si="31"/>
        <v>2.1977793767284362</v>
      </c>
      <c r="AC308" s="243" t="s">
        <v>1174</v>
      </c>
    </row>
    <row r="309" spans="2:29" x14ac:dyDescent="0.3">
      <c r="B309" s="278" t="s">
        <v>1035</v>
      </c>
      <c r="C309" s="278" t="s">
        <v>1106</v>
      </c>
      <c r="D309" s="300" t="s">
        <v>1063</v>
      </c>
      <c r="E309" s="279" t="s">
        <v>475</v>
      </c>
      <c r="F309" s="280">
        <v>0.24</v>
      </c>
      <c r="G309" s="279"/>
      <c r="H309" s="282"/>
      <c r="I309" s="281">
        <v>0.25</v>
      </c>
      <c r="J309" s="268">
        <f>IF(ISBLANK($E309),0,VLOOKUP($E309,'Table of Hazards (AI only)'!$B$6:$P$129,8,))</f>
        <v>17</v>
      </c>
      <c r="K309" s="268">
        <f>IF(ISBLANK($E309),0,VLOOKUP($E309,'Table of Hazards (AI only)'!$B$6:$P$129,9,))</f>
        <v>5</v>
      </c>
      <c r="L309" s="268">
        <f>IF(ISBLANK($E309),0,VLOOKUP($E309,'Table of Hazards (AI only)'!$B$6:$P$129,10,))</f>
        <v>36</v>
      </c>
      <c r="M309" s="269">
        <f>IF(ISBLANK($E309),0,VLOOKUP($E309,'Table of Hazards (AI only)'!$B$6:$P$129,11,))</f>
        <v>17.666666666666668</v>
      </c>
      <c r="N309" s="269">
        <f>IF(ISBLANK($E309),0,VLOOKUP($E309,'Table of Hazards (AI only)'!$B$6:$P$129,12,))</f>
        <v>0.30374759671736479</v>
      </c>
      <c r="O309" s="270">
        <f>IF(ISBLANK($E309),0,VLOOKUP($E309,'Table of Hazards (AI only)'!$B$6:$P$129,13,))</f>
        <v>4.9231209108705096</v>
      </c>
      <c r="P309" s="268">
        <f>IF(ISBLANK($G309),0,VLOOKUP($G309,'Table of Hazards (AI only)'!$B$6:$P$129,8,))</f>
        <v>0</v>
      </c>
      <c r="Q309" s="268">
        <f>IF(ISBLANK($G309),0,VLOOKUP($G309,'Table of Hazards (AI only)'!$B$6:$P$129,9,))</f>
        <v>0</v>
      </c>
      <c r="R309" s="268">
        <f>IF(ISBLANK($G309),0,VLOOKUP($G309,'Table of Hazards (AI only)'!$B$6:$P$129,10,))</f>
        <v>0</v>
      </c>
      <c r="S309" s="269">
        <f>IF(ISBLANK($G309),0,VLOOKUP($G309,'Table of Hazards (AI only)'!$B$6:$P$129,11,))</f>
        <v>0</v>
      </c>
      <c r="T309" s="269">
        <f>IF(ISBLANK($G309),0,VLOOKUP($G309,'Table of Hazards (AI only)'!$B$6:$P$129,12,))</f>
        <v>0</v>
      </c>
      <c r="U309" s="270">
        <f>IF(ISBLANK($G309),0,VLOOKUP($G309,'Table of Hazards (AI only)'!$B$6:$P$129,13,))</f>
        <v>0</v>
      </c>
      <c r="V309" s="283">
        <f t="shared" si="25"/>
        <v>1.02</v>
      </c>
      <c r="W309" s="283">
        <f t="shared" si="26"/>
        <v>0.3</v>
      </c>
      <c r="X309" s="284">
        <f t="shared" si="27"/>
        <v>2.16</v>
      </c>
      <c r="Y309" s="274">
        <f t="shared" si="28"/>
        <v>1.06</v>
      </c>
      <c r="Z309" s="406">
        <f t="shared" si="29"/>
        <v>1.8224855803041888E-2</v>
      </c>
      <c r="AA309" s="439">
        <f t="shared" si="30"/>
        <v>0.29538725465223059</v>
      </c>
      <c r="AB309" s="440">
        <f t="shared" si="31"/>
        <v>1.3736121104552725</v>
      </c>
      <c r="AC309" s="243" t="s">
        <v>1061</v>
      </c>
    </row>
    <row r="310" spans="2:29" x14ac:dyDescent="0.3">
      <c r="B310" s="278" t="s">
        <v>1035</v>
      </c>
      <c r="C310" s="278" t="s">
        <v>1106</v>
      </c>
      <c r="D310" s="300" t="s">
        <v>1062</v>
      </c>
      <c r="E310" s="279" t="s">
        <v>475</v>
      </c>
      <c r="F310" s="280">
        <v>0.12</v>
      </c>
      <c r="G310" s="279"/>
      <c r="H310" s="282"/>
      <c r="I310" s="281">
        <v>0.4</v>
      </c>
      <c r="J310" s="268">
        <f>IF(ISBLANK($E310),0,VLOOKUP($E310,'Table of Hazards (AI only)'!$B$6:$P$129,8,))</f>
        <v>17</v>
      </c>
      <c r="K310" s="268">
        <f>IF(ISBLANK($E310),0,VLOOKUP($E310,'Table of Hazards (AI only)'!$B$6:$P$129,9,))</f>
        <v>5</v>
      </c>
      <c r="L310" s="268">
        <f>IF(ISBLANK($E310),0,VLOOKUP($E310,'Table of Hazards (AI only)'!$B$6:$P$129,10,))</f>
        <v>36</v>
      </c>
      <c r="M310" s="269">
        <f>IF(ISBLANK($E310),0,VLOOKUP($E310,'Table of Hazards (AI only)'!$B$6:$P$129,11,))</f>
        <v>17.666666666666668</v>
      </c>
      <c r="N310" s="269">
        <f>IF(ISBLANK($E310),0,VLOOKUP($E310,'Table of Hazards (AI only)'!$B$6:$P$129,12,))</f>
        <v>0.30374759671736479</v>
      </c>
      <c r="O310" s="270">
        <f>IF(ISBLANK($E310),0,VLOOKUP($E310,'Table of Hazards (AI only)'!$B$6:$P$129,13,))</f>
        <v>4.9231209108705096</v>
      </c>
      <c r="P310" s="268">
        <f>IF(ISBLANK($G310),0,VLOOKUP($G310,'Table of Hazards (AI only)'!$B$6:$P$129,8,))</f>
        <v>0</v>
      </c>
      <c r="Q310" s="268">
        <f>IF(ISBLANK($G310),0,VLOOKUP($G310,'Table of Hazards (AI only)'!$B$6:$P$129,9,))</f>
        <v>0</v>
      </c>
      <c r="R310" s="268">
        <f>IF(ISBLANK($G310),0,VLOOKUP($G310,'Table of Hazards (AI only)'!$B$6:$P$129,10,))</f>
        <v>0</v>
      </c>
      <c r="S310" s="269">
        <f>IF(ISBLANK($G310),0,VLOOKUP($G310,'Table of Hazards (AI only)'!$B$6:$P$129,11,))</f>
        <v>0</v>
      </c>
      <c r="T310" s="269">
        <f>IF(ISBLANK($G310),0,VLOOKUP($G310,'Table of Hazards (AI only)'!$B$6:$P$129,12,))</f>
        <v>0</v>
      </c>
      <c r="U310" s="270">
        <f>IF(ISBLANK($G310),0,VLOOKUP($G310,'Table of Hazards (AI only)'!$B$6:$P$129,13,))</f>
        <v>0</v>
      </c>
      <c r="V310" s="283">
        <f t="shared" si="25"/>
        <v>0.81600000000000006</v>
      </c>
      <c r="W310" s="283">
        <f t="shared" si="26"/>
        <v>0.24</v>
      </c>
      <c r="X310" s="284">
        <f t="shared" si="27"/>
        <v>1.7280000000000002</v>
      </c>
      <c r="Y310" s="274">
        <f t="shared" si="28"/>
        <v>0.84800000000000009</v>
      </c>
      <c r="Z310" s="406">
        <f t="shared" si="29"/>
        <v>1.457988464243351E-2</v>
      </c>
      <c r="AA310" s="439">
        <f t="shared" si="30"/>
        <v>0.23630980372178448</v>
      </c>
      <c r="AB310" s="440">
        <f t="shared" si="31"/>
        <v>1.0988896883642181</v>
      </c>
      <c r="AC310" s="243" t="s">
        <v>1064</v>
      </c>
    </row>
    <row r="311" spans="2:29" x14ac:dyDescent="0.3">
      <c r="B311" s="278" t="s">
        <v>1035</v>
      </c>
      <c r="C311" s="278" t="s">
        <v>1171</v>
      </c>
      <c r="D311" s="300" t="s">
        <v>1065</v>
      </c>
      <c r="E311" s="279" t="s">
        <v>472</v>
      </c>
      <c r="F311" s="280">
        <v>2.5999999999999999E-3</v>
      </c>
      <c r="G311" s="279"/>
      <c r="H311" s="282"/>
      <c r="I311" s="281">
        <v>7.4999999999999997E-2</v>
      </c>
      <c r="J311" s="268">
        <f>IF(ISBLANK($E311),0,VLOOKUP($E311,'Table of Hazards (AI only)'!$B$6:$P$129,8,))</f>
        <v>12</v>
      </c>
      <c r="K311" s="268">
        <f>IF(ISBLANK($E311),0,VLOOKUP($E311,'Table of Hazards (AI only)'!$B$6:$P$129,9,))</f>
        <v>6</v>
      </c>
      <c r="L311" s="268">
        <f>IF(ISBLANK($E311),0,VLOOKUP($E311,'Table of Hazards (AI only)'!$B$6:$P$129,10,))</f>
        <v>42</v>
      </c>
      <c r="M311" s="269">
        <f>IF(ISBLANK($E311),0,VLOOKUP($E311,'Table of Hazards (AI only)'!$B$6:$P$129,11,))</f>
        <v>18</v>
      </c>
      <c r="N311" s="269">
        <f>IF(ISBLANK($E311),0,VLOOKUP($E311,'Table of Hazards (AI only)'!$B$6:$P$129,12,))</f>
        <v>0.30374759671736479</v>
      </c>
      <c r="O311" s="270">
        <f>IF(ISBLANK($E311),0,VLOOKUP($E311,'Table of Hazards (AI only)'!$B$6:$P$129,13,))</f>
        <v>5.2306150007828718</v>
      </c>
      <c r="P311" s="268">
        <f>IF(ISBLANK($G311),0,VLOOKUP($G311,'Table of Hazards (AI only)'!$B$6:$P$129,8,))</f>
        <v>0</v>
      </c>
      <c r="Q311" s="268">
        <f>IF(ISBLANK($G311),0,VLOOKUP($G311,'Table of Hazards (AI only)'!$B$6:$P$129,9,))</f>
        <v>0</v>
      </c>
      <c r="R311" s="268">
        <f>IF(ISBLANK($G311),0,VLOOKUP($G311,'Table of Hazards (AI only)'!$B$6:$P$129,10,))</f>
        <v>0</v>
      </c>
      <c r="S311" s="269">
        <f>IF(ISBLANK($G311),0,VLOOKUP($G311,'Table of Hazards (AI only)'!$B$6:$P$129,11,))</f>
        <v>0</v>
      </c>
      <c r="T311" s="269">
        <f>IF(ISBLANK($G311),0,VLOOKUP($G311,'Table of Hazards (AI only)'!$B$6:$P$129,12,))</f>
        <v>0</v>
      </c>
      <c r="U311" s="270">
        <f>IF(ISBLANK($G311),0,VLOOKUP($G311,'Table of Hazards (AI only)'!$B$6:$P$129,13,))</f>
        <v>0</v>
      </c>
      <c r="V311" s="283">
        <f t="shared" si="25"/>
        <v>2.3399999999999996E-3</v>
      </c>
      <c r="W311" s="283">
        <f t="shared" si="26"/>
        <v>1.1699999999999998E-3</v>
      </c>
      <c r="X311" s="284">
        <f t="shared" si="27"/>
        <v>8.1899999999999994E-3</v>
      </c>
      <c r="Y311" s="274">
        <f t="shared" si="28"/>
        <v>3.5099999999999997E-3</v>
      </c>
      <c r="Z311" s="406">
        <f t="shared" si="29"/>
        <v>5.9230781359886129E-5</v>
      </c>
      <c r="AA311" s="439">
        <f t="shared" si="30"/>
        <v>1.0199699251526599E-3</v>
      </c>
      <c r="AB311" s="440">
        <f t="shared" si="31"/>
        <v>4.5892007065125454E-3</v>
      </c>
      <c r="AC311" s="243" t="s">
        <v>1072</v>
      </c>
    </row>
    <row r="312" spans="2:29" x14ac:dyDescent="0.3">
      <c r="B312" s="278" t="s">
        <v>1035</v>
      </c>
      <c r="C312" s="278" t="s">
        <v>1171</v>
      </c>
      <c r="D312" s="300" t="s">
        <v>1066</v>
      </c>
      <c r="E312" s="279" t="s">
        <v>472</v>
      </c>
      <c r="F312" s="280">
        <v>1E-3</v>
      </c>
      <c r="G312" s="279"/>
      <c r="H312" s="282"/>
      <c r="I312" s="281">
        <v>1.95</v>
      </c>
      <c r="J312" s="268">
        <f>IF(ISBLANK($E312),0,VLOOKUP($E312,'Table of Hazards (AI only)'!$B$6:$P$129,8,))</f>
        <v>12</v>
      </c>
      <c r="K312" s="268">
        <f>IF(ISBLANK($E312),0,VLOOKUP($E312,'Table of Hazards (AI only)'!$B$6:$P$129,9,))</f>
        <v>6</v>
      </c>
      <c r="L312" s="268">
        <f>IF(ISBLANK($E312),0,VLOOKUP($E312,'Table of Hazards (AI only)'!$B$6:$P$129,10,))</f>
        <v>42</v>
      </c>
      <c r="M312" s="269">
        <f>IF(ISBLANK($E312),0,VLOOKUP($E312,'Table of Hazards (AI only)'!$B$6:$P$129,11,))</f>
        <v>18</v>
      </c>
      <c r="N312" s="269">
        <f>IF(ISBLANK($E312),0,VLOOKUP($E312,'Table of Hazards (AI only)'!$B$6:$P$129,12,))</f>
        <v>0.30374759671736479</v>
      </c>
      <c r="O312" s="270">
        <f>IF(ISBLANK($E312),0,VLOOKUP($E312,'Table of Hazards (AI only)'!$B$6:$P$129,13,))</f>
        <v>5.2306150007828718</v>
      </c>
      <c r="P312" s="268">
        <f>IF(ISBLANK($G312),0,VLOOKUP($G312,'Table of Hazards (AI only)'!$B$6:$P$129,8,))</f>
        <v>0</v>
      </c>
      <c r="Q312" s="268">
        <f>IF(ISBLANK($G312),0,VLOOKUP($G312,'Table of Hazards (AI only)'!$B$6:$P$129,9,))</f>
        <v>0</v>
      </c>
      <c r="R312" s="268">
        <f>IF(ISBLANK($G312),0,VLOOKUP($G312,'Table of Hazards (AI only)'!$B$6:$P$129,10,))</f>
        <v>0</v>
      </c>
      <c r="S312" s="269">
        <f>IF(ISBLANK($G312),0,VLOOKUP($G312,'Table of Hazards (AI only)'!$B$6:$P$129,11,))</f>
        <v>0</v>
      </c>
      <c r="T312" s="269">
        <f>IF(ISBLANK($G312),0,VLOOKUP($G312,'Table of Hazards (AI only)'!$B$6:$P$129,12,))</f>
        <v>0</v>
      </c>
      <c r="U312" s="270">
        <f>IF(ISBLANK($G312),0,VLOOKUP($G312,'Table of Hazards (AI only)'!$B$6:$P$129,13,))</f>
        <v>0</v>
      </c>
      <c r="V312" s="283">
        <f t="shared" si="25"/>
        <v>2.3400000000000001E-2</v>
      </c>
      <c r="W312" s="283">
        <f t="shared" si="26"/>
        <v>1.17E-2</v>
      </c>
      <c r="X312" s="284">
        <f t="shared" si="27"/>
        <v>8.1900000000000001E-2</v>
      </c>
      <c r="Y312" s="274">
        <f t="shared" si="28"/>
        <v>3.5100000000000006E-2</v>
      </c>
      <c r="Z312" s="406">
        <f t="shared" si="29"/>
        <v>5.9230781359886138E-4</v>
      </c>
      <c r="AA312" s="439">
        <f t="shared" ref="AA312:AA376" si="32">(($F312*O312)+($H312*U312))*$I312</f>
        <v>1.0199699251526601E-2</v>
      </c>
      <c r="AB312" s="440">
        <f t="shared" si="31"/>
        <v>4.5892007065125473E-2</v>
      </c>
      <c r="AC312" s="243" t="s">
        <v>1168</v>
      </c>
    </row>
    <row r="313" spans="2:29" x14ac:dyDescent="0.3">
      <c r="B313" s="278" t="s">
        <v>1035</v>
      </c>
      <c r="C313" s="278" t="s">
        <v>1172</v>
      </c>
      <c r="D313" s="300" t="s">
        <v>1068</v>
      </c>
      <c r="E313" s="279" t="s">
        <v>395</v>
      </c>
      <c r="F313" s="280">
        <v>0.35</v>
      </c>
      <c r="G313" s="279"/>
      <c r="H313" s="282"/>
      <c r="I313" s="281">
        <v>0.3</v>
      </c>
      <c r="J313" s="268">
        <f>IF(ISBLANK($E313),0,VLOOKUP($E313,'Table of Hazards (AI only)'!$B$6:$P$129,8,))</f>
        <v>23</v>
      </c>
      <c r="K313" s="268">
        <f>IF(ISBLANK($E313),0,VLOOKUP($E313,'Table of Hazards (AI only)'!$B$6:$P$129,9,))</f>
        <v>11</v>
      </c>
      <c r="L313" s="268">
        <f>IF(ISBLANK($E313),0,VLOOKUP($E313,'Table of Hazards (AI only)'!$B$6:$P$129,10,))</f>
        <v>42</v>
      </c>
      <c r="M313" s="269">
        <f>IF(ISBLANK($E313),0,VLOOKUP($E313,'Table of Hazards (AI only)'!$B$6:$P$129,11,))</f>
        <v>21.666666666666668</v>
      </c>
      <c r="N313" s="269">
        <f>IF(ISBLANK($E313),0,VLOOKUP($E313,'Table of Hazards (AI only)'!$B$6:$P$129,12,))</f>
        <v>0.30374759671736479</v>
      </c>
      <c r="O313" s="270">
        <f>IF(ISBLANK($E313),0,VLOOKUP($E313,'Table of Hazards (AI only)'!$B$6:$P$129,13,))</f>
        <v>5.2306150007828718</v>
      </c>
      <c r="P313" s="268">
        <f>IF(ISBLANK($G313),0,VLOOKUP($G313,'Table of Hazards (AI only)'!$B$6:$P$129,8,))</f>
        <v>0</v>
      </c>
      <c r="Q313" s="268">
        <f>IF(ISBLANK($G313),0,VLOOKUP($G313,'Table of Hazards (AI only)'!$B$6:$P$129,9,))</f>
        <v>0</v>
      </c>
      <c r="R313" s="268">
        <f>IF(ISBLANK($G313),0,VLOOKUP($G313,'Table of Hazards (AI only)'!$B$6:$P$129,10,))</f>
        <v>0</v>
      </c>
      <c r="S313" s="269">
        <f>IF(ISBLANK($G313),0,VLOOKUP($G313,'Table of Hazards (AI only)'!$B$6:$P$129,11,))</f>
        <v>0</v>
      </c>
      <c r="T313" s="269">
        <f>IF(ISBLANK($G313),0,VLOOKUP($G313,'Table of Hazards (AI only)'!$B$6:$P$129,12,))</f>
        <v>0</v>
      </c>
      <c r="U313" s="270">
        <f>IF(ISBLANK($G313),0,VLOOKUP($G313,'Table of Hazards (AI only)'!$B$6:$P$129,13,))</f>
        <v>0</v>
      </c>
      <c r="V313" s="283">
        <f t="shared" si="25"/>
        <v>2.4149999999999996</v>
      </c>
      <c r="W313" s="283">
        <f t="shared" si="26"/>
        <v>1.1549999999999998</v>
      </c>
      <c r="X313" s="284">
        <f t="shared" si="27"/>
        <v>4.4099999999999993</v>
      </c>
      <c r="Y313" s="274">
        <f t="shared" si="28"/>
        <v>2.2749999999999999</v>
      </c>
      <c r="Z313" s="406">
        <f t="shared" si="29"/>
        <v>3.1893497655323302E-2</v>
      </c>
      <c r="AA313" s="439">
        <f t="shared" si="32"/>
        <v>0.54921457508220151</v>
      </c>
      <c r="AB313" s="440">
        <f t="shared" si="31"/>
        <v>2.8561080727375248</v>
      </c>
      <c r="AC313" s="243" t="s">
        <v>948</v>
      </c>
    </row>
    <row r="314" spans="2:29" x14ac:dyDescent="0.3">
      <c r="B314" s="278" t="s">
        <v>1035</v>
      </c>
      <c r="C314" s="278" t="s">
        <v>1172</v>
      </c>
      <c r="D314" s="300" t="s">
        <v>1067</v>
      </c>
      <c r="E314" s="279" t="s">
        <v>395</v>
      </c>
      <c r="F314" s="280">
        <v>0.2</v>
      </c>
      <c r="G314" s="279"/>
      <c r="H314" s="282"/>
      <c r="I314" s="281">
        <v>0.2</v>
      </c>
      <c r="J314" s="268">
        <f>IF(ISBLANK($E314),0,VLOOKUP($E314,'Table of Hazards (AI only)'!$B$6:$P$129,8,))</f>
        <v>23</v>
      </c>
      <c r="K314" s="268">
        <f>IF(ISBLANK($E314),0,VLOOKUP($E314,'Table of Hazards (AI only)'!$B$6:$P$129,9,))</f>
        <v>11</v>
      </c>
      <c r="L314" s="268">
        <f>IF(ISBLANK($E314),0,VLOOKUP($E314,'Table of Hazards (AI only)'!$B$6:$P$129,10,))</f>
        <v>42</v>
      </c>
      <c r="M314" s="269">
        <f>IF(ISBLANK($E314),0,VLOOKUP($E314,'Table of Hazards (AI only)'!$B$6:$P$129,11,))</f>
        <v>21.666666666666668</v>
      </c>
      <c r="N314" s="269">
        <f>IF(ISBLANK($E314),0,VLOOKUP($E314,'Table of Hazards (AI only)'!$B$6:$P$129,12,))</f>
        <v>0.30374759671736479</v>
      </c>
      <c r="O314" s="270">
        <f>IF(ISBLANK($E314),0,VLOOKUP($E314,'Table of Hazards (AI only)'!$B$6:$P$129,13,))</f>
        <v>5.2306150007828718</v>
      </c>
      <c r="P314" s="268">
        <f>IF(ISBLANK($G314),0,VLOOKUP($G314,'Table of Hazards (AI only)'!$B$6:$P$129,8,))</f>
        <v>0</v>
      </c>
      <c r="Q314" s="268">
        <f>IF(ISBLANK($G314),0,VLOOKUP($G314,'Table of Hazards (AI only)'!$B$6:$P$129,9,))</f>
        <v>0</v>
      </c>
      <c r="R314" s="268">
        <f>IF(ISBLANK($G314),0,VLOOKUP($G314,'Table of Hazards (AI only)'!$B$6:$P$129,10,))</f>
        <v>0</v>
      </c>
      <c r="S314" s="269">
        <f>IF(ISBLANK($G314),0,VLOOKUP($G314,'Table of Hazards (AI only)'!$B$6:$P$129,11,))</f>
        <v>0</v>
      </c>
      <c r="T314" s="269">
        <f>IF(ISBLANK($G314),0,VLOOKUP($G314,'Table of Hazards (AI only)'!$B$6:$P$129,12,))</f>
        <v>0</v>
      </c>
      <c r="U314" s="270">
        <f>IF(ISBLANK($G314),0,VLOOKUP($G314,'Table of Hazards (AI only)'!$B$6:$P$129,13,))</f>
        <v>0</v>
      </c>
      <c r="V314" s="283">
        <f t="shared" si="25"/>
        <v>0.92000000000000015</v>
      </c>
      <c r="W314" s="283">
        <f t="shared" si="26"/>
        <v>0.44000000000000006</v>
      </c>
      <c r="X314" s="284">
        <f t="shared" si="27"/>
        <v>1.6800000000000002</v>
      </c>
      <c r="Y314" s="274">
        <f t="shared" si="28"/>
        <v>0.86666666666666681</v>
      </c>
      <c r="Z314" s="406">
        <f t="shared" si="29"/>
        <v>1.2149903868694592E-2</v>
      </c>
      <c r="AA314" s="439">
        <f t="shared" si="32"/>
        <v>0.20922460003131491</v>
      </c>
      <c r="AB314" s="440">
        <f t="shared" si="31"/>
        <v>1.0880411705666764</v>
      </c>
      <c r="AC314" s="243" t="s">
        <v>1071</v>
      </c>
    </row>
    <row r="315" spans="2:29" x14ac:dyDescent="0.3">
      <c r="B315" s="278" t="s">
        <v>1035</v>
      </c>
      <c r="C315" s="278" t="s">
        <v>1172</v>
      </c>
      <c r="D315" s="300" t="s">
        <v>1069</v>
      </c>
      <c r="E315" s="279" t="s">
        <v>395</v>
      </c>
      <c r="F315" s="280">
        <v>5.1999999999999998E-2</v>
      </c>
      <c r="G315" s="279"/>
      <c r="H315" s="282"/>
      <c r="I315" s="281">
        <v>0.25</v>
      </c>
      <c r="J315" s="268">
        <f>IF(ISBLANK($E315),0,VLOOKUP($E315,'Table of Hazards (AI only)'!$B$6:$P$129,8,))</f>
        <v>23</v>
      </c>
      <c r="K315" s="268">
        <f>IF(ISBLANK($E315),0,VLOOKUP($E315,'Table of Hazards (AI only)'!$B$6:$P$129,9,))</f>
        <v>11</v>
      </c>
      <c r="L315" s="268">
        <f>IF(ISBLANK($E315),0,VLOOKUP($E315,'Table of Hazards (AI only)'!$B$6:$P$129,10,))</f>
        <v>42</v>
      </c>
      <c r="M315" s="269">
        <f>IF(ISBLANK($E315),0,VLOOKUP($E315,'Table of Hazards (AI only)'!$B$6:$P$129,11,))</f>
        <v>21.666666666666668</v>
      </c>
      <c r="N315" s="269">
        <f>IF(ISBLANK($E315),0,VLOOKUP($E315,'Table of Hazards (AI only)'!$B$6:$P$129,12,))</f>
        <v>0.30374759671736479</v>
      </c>
      <c r="O315" s="270">
        <f>IF(ISBLANK($E315),0,VLOOKUP($E315,'Table of Hazards (AI only)'!$B$6:$P$129,13,))</f>
        <v>5.2306150007828718</v>
      </c>
      <c r="P315" s="268">
        <f>IF(ISBLANK($G315),0,VLOOKUP($G315,'Table of Hazards (AI only)'!$B$6:$P$129,8,))</f>
        <v>0</v>
      </c>
      <c r="Q315" s="268">
        <f>IF(ISBLANK($G315),0,VLOOKUP($G315,'Table of Hazards (AI only)'!$B$6:$P$129,9,))</f>
        <v>0</v>
      </c>
      <c r="R315" s="268">
        <f>IF(ISBLANK($G315),0,VLOOKUP($G315,'Table of Hazards (AI only)'!$B$6:$P$129,10,))</f>
        <v>0</v>
      </c>
      <c r="S315" s="269">
        <f>IF(ISBLANK($G315),0,VLOOKUP($G315,'Table of Hazards (AI only)'!$B$6:$P$129,11,))</f>
        <v>0</v>
      </c>
      <c r="T315" s="269">
        <f>IF(ISBLANK($G315),0,VLOOKUP($G315,'Table of Hazards (AI only)'!$B$6:$P$129,12,))</f>
        <v>0</v>
      </c>
      <c r="U315" s="270">
        <f>IF(ISBLANK($G315),0,VLOOKUP($G315,'Table of Hazards (AI only)'!$B$6:$P$129,13,))</f>
        <v>0</v>
      </c>
      <c r="V315" s="283">
        <f t="shared" si="25"/>
        <v>0.29899999999999999</v>
      </c>
      <c r="W315" s="283">
        <f t="shared" si="26"/>
        <v>0.14299999999999999</v>
      </c>
      <c r="X315" s="284">
        <f t="shared" si="27"/>
        <v>0.54599999999999993</v>
      </c>
      <c r="Y315" s="274">
        <f t="shared" si="28"/>
        <v>0.28166666666666668</v>
      </c>
      <c r="Z315" s="406">
        <f t="shared" si="29"/>
        <v>3.9487187573257424E-3</v>
      </c>
      <c r="AA315" s="439">
        <f t="shared" si="32"/>
        <v>6.7997995010177337E-2</v>
      </c>
      <c r="AB315" s="440">
        <f t="shared" si="31"/>
        <v>0.35361338043416973</v>
      </c>
      <c r="AC315" s="243" t="s">
        <v>1070</v>
      </c>
    </row>
    <row r="316" spans="2:29" x14ac:dyDescent="0.3">
      <c r="B316" s="278" t="s">
        <v>1035</v>
      </c>
      <c r="C316" s="278" t="s">
        <v>1104</v>
      </c>
      <c r="D316" s="300" t="s">
        <v>1073</v>
      </c>
      <c r="E316" s="279" t="s">
        <v>404</v>
      </c>
      <c r="F316" s="280">
        <v>0.28749999999999998</v>
      </c>
      <c r="G316" s="279"/>
      <c r="H316" s="282"/>
      <c r="I316" s="281">
        <v>0.67500000000000004</v>
      </c>
      <c r="J316" s="268">
        <f>IF(ISBLANK($E316),0,VLOOKUP($E316,'Table of Hazards (AI only)'!$B$6:$P$129,8,))</f>
        <v>32.5</v>
      </c>
      <c r="K316" s="268">
        <f>IF(ISBLANK($E316),0,VLOOKUP($E316,'Table of Hazards (AI only)'!$B$6:$P$129,9,))</f>
        <v>11.5</v>
      </c>
      <c r="L316" s="268">
        <f>IF(ISBLANK($E316),0,VLOOKUP($E316,'Table of Hazards (AI only)'!$B$6:$P$129,10,))</f>
        <v>48</v>
      </c>
      <c r="M316" s="269">
        <f>IF(ISBLANK($E316),0,VLOOKUP($E316,'Table of Hazards (AI only)'!$B$6:$P$129,11,))</f>
        <v>26.833333333333332</v>
      </c>
      <c r="N316" s="269">
        <f>IF(ISBLANK($E316),0,VLOOKUP($E316,'Table of Hazards (AI only)'!$B$6:$P$129,12,))</f>
        <v>0.30374759671736479</v>
      </c>
      <c r="O316" s="270">
        <f>IF(ISBLANK($E316),0,VLOOKUP($E316,'Table of Hazards (AI only)'!$B$6:$P$129,13,))</f>
        <v>4.6156268209581475</v>
      </c>
      <c r="P316" s="268">
        <f>IF(ISBLANK($G316),0,VLOOKUP($G316,'Table of Hazards (AI only)'!$B$6:$P$129,8,))</f>
        <v>0</v>
      </c>
      <c r="Q316" s="268">
        <f>IF(ISBLANK($G316),0,VLOOKUP($G316,'Table of Hazards (AI only)'!$B$6:$P$129,9,))</f>
        <v>0</v>
      </c>
      <c r="R316" s="268">
        <f>IF(ISBLANK($G316),0,VLOOKUP($G316,'Table of Hazards (AI only)'!$B$6:$P$129,10,))</f>
        <v>0</v>
      </c>
      <c r="S316" s="269">
        <f>IF(ISBLANK($G316),0,VLOOKUP($G316,'Table of Hazards (AI only)'!$B$6:$P$129,11,))</f>
        <v>0</v>
      </c>
      <c r="T316" s="269">
        <f>IF(ISBLANK($G316),0,VLOOKUP($G316,'Table of Hazards (AI only)'!$B$6:$P$129,12,))</f>
        <v>0</v>
      </c>
      <c r="U316" s="270">
        <f>IF(ISBLANK($G316),0,VLOOKUP($G316,'Table of Hazards (AI only)'!$B$6:$P$129,13,))</f>
        <v>0</v>
      </c>
      <c r="V316" s="283">
        <f t="shared" si="25"/>
        <v>6.3070312500000005</v>
      </c>
      <c r="W316" s="283">
        <f t="shared" si="26"/>
        <v>2.2317187500000002</v>
      </c>
      <c r="X316" s="284">
        <f t="shared" si="27"/>
        <v>9.3149999999999995</v>
      </c>
      <c r="Y316" s="274">
        <f t="shared" si="28"/>
        <v>5.2073437499999997</v>
      </c>
      <c r="Z316" s="406">
        <f t="shared" si="29"/>
        <v>5.8946017987963603E-2</v>
      </c>
      <c r="AA316" s="439">
        <f t="shared" si="32"/>
        <v>0.89572007994219049</v>
      </c>
      <c r="AB316" s="440">
        <f t="shared" si="31"/>
        <v>6.1620098479301539</v>
      </c>
      <c r="AC316" s="243" t="s">
        <v>1167</v>
      </c>
    </row>
    <row r="317" spans="2:29" x14ac:dyDescent="0.3">
      <c r="B317" s="278" t="s">
        <v>1035</v>
      </c>
      <c r="C317" s="278" t="s">
        <v>1106</v>
      </c>
      <c r="D317" s="300" t="s">
        <v>1074</v>
      </c>
      <c r="E317" s="279" t="s">
        <v>450</v>
      </c>
      <c r="F317" s="280">
        <v>0.224</v>
      </c>
      <c r="G317" s="279"/>
      <c r="H317" s="282"/>
      <c r="I317" s="281">
        <v>0.125</v>
      </c>
      <c r="J317" s="268">
        <f>IF(ISBLANK($E317),0,VLOOKUP($E317,'Table of Hazards (AI only)'!$B$6:$P$129,8,))</f>
        <v>28</v>
      </c>
      <c r="K317" s="268">
        <f>IF(ISBLANK($E317),0,VLOOKUP($E317,'Table of Hazards (AI only)'!$B$6:$P$129,9,))</f>
        <v>10</v>
      </c>
      <c r="L317" s="268">
        <f>IF(ISBLANK($E317),0,VLOOKUP($E317,'Table of Hazards (AI only)'!$B$6:$P$129,10,))</f>
        <v>20</v>
      </c>
      <c r="M317" s="269">
        <f>IF(ISBLANK($E317),0,VLOOKUP($E317,'Table of Hazards (AI only)'!$B$6:$P$129,11,))</f>
        <v>16</v>
      </c>
      <c r="N317" s="269">
        <f>IF(ISBLANK($E317),0,VLOOKUP($E317,'Table of Hazards (AI only)'!$B$6:$P$129,12,))</f>
        <v>0.30374759671736479</v>
      </c>
      <c r="O317" s="270">
        <f>IF(ISBLANK($E317),0,VLOOKUP($E317,'Table of Hazards (AI only)'!$B$6:$P$129,13,))</f>
        <v>4.6156268209581475</v>
      </c>
      <c r="P317" s="268">
        <f>IF(ISBLANK($G317),0,VLOOKUP($G317,'Table of Hazards (AI only)'!$B$6:$P$129,8,))</f>
        <v>0</v>
      </c>
      <c r="Q317" s="268">
        <f>IF(ISBLANK($G317),0,VLOOKUP($G317,'Table of Hazards (AI only)'!$B$6:$P$129,9,))</f>
        <v>0</v>
      </c>
      <c r="R317" s="268">
        <f>IF(ISBLANK($G317),0,VLOOKUP($G317,'Table of Hazards (AI only)'!$B$6:$P$129,10,))</f>
        <v>0</v>
      </c>
      <c r="S317" s="269">
        <f>IF(ISBLANK($G317),0,VLOOKUP($G317,'Table of Hazards (AI only)'!$B$6:$P$129,11,))</f>
        <v>0</v>
      </c>
      <c r="T317" s="269">
        <f>IF(ISBLANK($G317),0,VLOOKUP($G317,'Table of Hazards (AI only)'!$B$6:$P$129,12,))</f>
        <v>0</v>
      </c>
      <c r="U317" s="270">
        <f>IF(ISBLANK($G317),0,VLOOKUP($G317,'Table of Hazards (AI only)'!$B$6:$P$129,13,))</f>
        <v>0</v>
      </c>
      <c r="V317" s="283">
        <f t="shared" si="25"/>
        <v>0.78400000000000003</v>
      </c>
      <c r="W317" s="283">
        <f t="shared" si="26"/>
        <v>0.28000000000000003</v>
      </c>
      <c r="X317" s="284">
        <f t="shared" si="27"/>
        <v>0.56000000000000005</v>
      </c>
      <c r="Y317" s="274">
        <f t="shared" si="28"/>
        <v>0.44800000000000001</v>
      </c>
      <c r="Z317" s="406">
        <f t="shared" si="29"/>
        <v>8.5049327080862144E-3</v>
      </c>
      <c r="AA317" s="439">
        <f t="shared" si="32"/>
        <v>0.12923755098682813</v>
      </c>
      <c r="AB317" s="440">
        <f t="shared" si="31"/>
        <v>0.58574248369491433</v>
      </c>
      <c r="AC317" s="243" t="s">
        <v>1076</v>
      </c>
    </row>
    <row r="318" spans="2:29" x14ac:dyDescent="0.3">
      <c r="B318" s="278" t="s">
        <v>1035</v>
      </c>
      <c r="C318" s="278" t="s">
        <v>1106</v>
      </c>
      <c r="D318" s="300" t="s">
        <v>1075</v>
      </c>
      <c r="E318" s="279" t="s">
        <v>450</v>
      </c>
      <c r="F318" s="280">
        <v>0.1</v>
      </c>
      <c r="G318" s="279"/>
      <c r="H318" s="282"/>
      <c r="I318" s="281">
        <v>1.5</v>
      </c>
      <c r="J318" s="268">
        <f>IF(ISBLANK($E318),0,VLOOKUP($E318,'Table of Hazards (AI only)'!$B$6:$P$129,8,))</f>
        <v>28</v>
      </c>
      <c r="K318" s="268">
        <f>IF(ISBLANK($E318),0,VLOOKUP($E318,'Table of Hazards (AI only)'!$B$6:$P$129,9,))</f>
        <v>10</v>
      </c>
      <c r="L318" s="268">
        <f>IF(ISBLANK($E318),0,VLOOKUP($E318,'Table of Hazards (AI only)'!$B$6:$P$129,10,))</f>
        <v>20</v>
      </c>
      <c r="M318" s="269">
        <f>IF(ISBLANK($E318),0,VLOOKUP($E318,'Table of Hazards (AI only)'!$B$6:$P$129,11,))</f>
        <v>16</v>
      </c>
      <c r="N318" s="269">
        <f>IF(ISBLANK($E318),0,VLOOKUP($E318,'Table of Hazards (AI only)'!$B$6:$P$129,12,))</f>
        <v>0.30374759671736479</v>
      </c>
      <c r="O318" s="270">
        <f>IF(ISBLANK($E318),0,VLOOKUP($E318,'Table of Hazards (AI only)'!$B$6:$P$129,13,))</f>
        <v>4.6156268209581475</v>
      </c>
      <c r="P318" s="268">
        <f>IF(ISBLANK($G318),0,VLOOKUP($G318,'Table of Hazards (AI only)'!$B$6:$P$129,8,))</f>
        <v>0</v>
      </c>
      <c r="Q318" s="268">
        <f>IF(ISBLANK($G318),0,VLOOKUP($G318,'Table of Hazards (AI only)'!$B$6:$P$129,9,))</f>
        <v>0</v>
      </c>
      <c r="R318" s="268">
        <f>IF(ISBLANK($G318),0,VLOOKUP($G318,'Table of Hazards (AI only)'!$B$6:$P$129,10,))</f>
        <v>0</v>
      </c>
      <c r="S318" s="269">
        <f>IF(ISBLANK($G318),0,VLOOKUP($G318,'Table of Hazards (AI only)'!$B$6:$P$129,11,))</f>
        <v>0</v>
      </c>
      <c r="T318" s="269">
        <f>IF(ISBLANK($G318),0,VLOOKUP($G318,'Table of Hazards (AI only)'!$B$6:$P$129,12,))</f>
        <v>0</v>
      </c>
      <c r="U318" s="270">
        <f>IF(ISBLANK($G318),0,VLOOKUP($G318,'Table of Hazards (AI only)'!$B$6:$P$129,13,))</f>
        <v>0</v>
      </c>
      <c r="V318" s="283">
        <f t="shared" si="25"/>
        <v>4.2</v>
      </c>
      <c r="W318" s="283">
        <f t="shared" si="26"/>
        <v>1.5</v>
      </c>
      <c r="X318" s="284">
        <f t="shared" si="27"/>
        <v>3</v>
      </c>
      <c r="Y318" s="274">
        <f t="shared" si="28"/>
        <v>2.4000000000000004</v>
      </c>
      <c r="Z318" s="406">
        <f t="shared" si="29"/>
        <v>4.5562139507604724E-2</v>
      </c>
      <c r="AA318" s="439">
        <f t="shared" si="32"/>
        <v>0.69234402314372212</v>
      </c>
      <c r="AB318" s="440">
        <f t="shared" si="31"/>
        <v>3.1379061626513272</v>
      </c>
      <c r="AC318" s="243" t="s">
        <v>1077</v>
      </c>
    </row>
    <row r="319" spans="2:29" x14ac:dyDescent="0.3">
      <c r="B319" s="278" t="s">
        <v>1035</v>
      </c>
      <c r="C319" s="278" t="s">
        <v>1106</v>
      </c>
      <c r="D319" s="300" t="s">
        <v>1078</v>
      </c>
      <c r="E319" s="279" t="s">
        <v>450</v>
      </c>
      <c r="F319" s="280">
        <v>4.8000000000000001E-2</v>
      </c>
      <c r="G319" s="279"/>
      <c r="H319" s="282"/>
      <c r="I319" s="281">
        <v>3.2</v>
      </c>
      <c r="J319" s="268">
        <f>IF(ISBLANK($E319),0,VLOOKUP($E319,'Table of Hazards (AI only)'!$B$6:$P$129,8,))</f>
        <v>28</v>
      </c>
      <c r="K319" s="268">
        <f>IF(ISBLANK($E319),0,VLOOKUP($E319,'Table of Hazards (AI only)'!$B$6:$P$129,9,))</f>
        <v>10</v>
      </c>
      <c r="L319" s="268">
        <f>IF(ISBLANK($E319),0,VLOOKUP($E319,'Table of Hazards (AI only)'!$B$6:$P$129,10,))</f>
        <v>20</v>
      </c>
      <c r="M319" s="269">
        <f>IF(ISBLANK($E319),0,VLOOKUP($E319,'Table of Hazards (AI only)'!$B$6:$P$129,11,))</f>
        <v>16</v>
      </c>
      <c r="N319" s="269">
        <f>IF(ISBLANK($E319),0,VLOOKUP($E319,'Table of Hazards (AI only)'!$B$6:$P$129,12,))</f>
        <v>0.30374759671736479</v>
      </c>
      <c r="O319" s="270">
        <f>IF(ISBLANK($E319),0,VLOOKUP($E319,'Table of Hazards (AI only)'!$B$6:$P$129,13,))</f>
        <v>4.6156268209581475</v>
      </c>
      <c r="P319" s="268">
        <f>IF(ISBLANK($G319),0,VLOOKUP($G319,'Table of Hazards (AI only)'!$B$6:$P$129,8,))</f>
        <v>0</v>
      </c>
      <c r="Q319" s="268">
        <f>IF(ISBLANK($G319),0,VLOOKUP($G319,'Table of Hazards (AI only)'!$B$6:$P$129,9,))</f>
        <v>0</v>
      </c>
      <c r="R319" s="268">
        <f>IF(ISBLANK($G319),0,VLOOKUP($G319,'Table of Hazards (AI only)'!$B$6:$P$129,10,))</f>
        <v>0</v>
      </c>
      <c r="S319" s="269">
        <f>IF(ISBLANK($G319),0,VLOOKUP($G319,'Table of Hazards (AI only)'!$B$6:$P$129,11,))</f>
        <v>0</v>
      </c>
      <c r="T319" s="269">
        <f>IF(ISBLANK($G319),0,VLOOKUP($G319,'Table of Hazards (AI only)'!$B$6:$P$129,12,))</f>
        <v>0</v>
      </c>
      <c r="U319" s="270">
        <f>IF(ISBLANK($G319),0,VLOOKUP($G319,'Table of Hazards (AI only)'!$B$6:$P$129,13,))</f>
        <v>0</v>
      </c>
      <c r="V319" s="283">
        <f t="shared" si="25"/>
        <v>4.3008000000000006</v>
      </c>
      <c r="W319" s="283">
        <f t="shared" si="26"/>
        <v>1.536</v>
      </c>
      <c r="X319" s="284">
        <f t="shared" si="27"/>
        <v>3.0720000000000001</v>
      </c>
      <c r="Y319" s="274">
        <f t="shared" si="28"/>
        <v>2.4576000000000002</v>
      </c>
      <c r="Z319" s="406">
        <f t="shared" si="29"/>
        <v>4.6655630855787236E-2</v>
      </c>
      <c r="AA319" s="439">
        <f t="shared" si="32"/>
        <v>0.70896027969917153</v>
      </c>
      <c r="AB319" s="440">
        <f t="shared" si="31"/>
        <v>3.2132159105549589</v>
      </c>
      <c r="AC319" s="243" t="s">
        <v>1017</v>
      </c>
    </row>
    <row r="320" spans="2:29" x14ac:dyDescent="0.3">
      <c r="B320" s="278" t="s">
        <v>1035</v>
      </c>
      <c r="C320" s="278" t="s">
        <v>1107</v>
      </c>
      <c r="D320" s="300" t="s">
        <v>1079</v>
      </c>
      <c r="E320" s="279" t="s">
        <v>495</v>
      </c>
      <c r="F320" s="280">
        <v>0.5</v>
      </c>
      <c r="G320" s="279"/>
      <c r="H320" s="282"/>
      <c r="I320" s="281">
        <v>2.5</v>
      </c>
      <c r="J320" s="268">
        <f>IF(ISBLANK($E320),0,VLOOKUP($E320,'Table of Hazards (AI only)'!$B$6:$P$129,8,))</f>
        <v>67.5</v>
      </c>
      <c r="K320" s="268">
        <f>IF(ISBLANK($E320),0,VLOOKUP($E320,'Table of Hazards (AI only)'!$B$6:$P$129,9,))</f>
        <v>4.5</v>
      </c>
      <c r="L320" s="268">
        <f>IF(ISBLANK($E320),0,VLOOKUP($E320,'Table of Hazards (AI only)'!$B$6:$P$129,10,))</f>
        <v>58</v>
      </c>
      <c r="M320" s="269">
        <f>IF(ISBLANK($E320),0,VLOOKUP($E320,'Table of Hazards (AI only)'!$B$6:$P$129,11,))</f>
        <v>41.833333333333336</v>
      </c>
      <c r="N320" s="269">
        <f>IF(ISBLANK($E320),0,VLOOKUP($E320,'Table of Hazards (AI only)'!$B$6:$P$129,12,))</f>
        <v>0.55953504658461928</v>
      </c>
      <c r="O320" s="270">
        <f>IF(ISBLANK($E320),0,VLOOKUP($E320,'Table of Hazards (AI only)'!$B$6:$P$129,13,))</f>
        <v>4.6156268209581475</v>
      </c>
      <c r="P320" s="268">
        <f>IF(ISBLANK($G320),0,VLOOKUP($G320,'Table of Hazards (AI only)'!$B$6:$P$129,8,))</f>
        <v>0</v>
      </c>
      <c r="Q320" s="268">
        <f>IF(ISBLANK($G320),0,VLOOKUP($G320,'Table of Hazards (AI only)'!$B$6:$P$129,9,))</f>
        <v>0</v>
      </c>
      <c r="R320" s="268">
        <f>IF(ISBLANK($G320),0,VLOOKUP($G320,'Table of Hazards (AI only)'!$B$6:$P$129,10,))</f>
        <v>0</v>
      </c>
      <c r="S320" s="269">
        <f>IF(ISBLANK($G320),0,VLOOKUP($G320,'Table of Hazards (AI only)'!$B$6:$P$129,11,))</f>
        <v>0</v>
      </c>
      <c r="T320" s="269">
        <f>IF(ISBLANK($G320),0,VLOOKUP($G320,'Table of Hazards (AI only)'!$B$6:$P$129,12,))</f>
        <v>0</v>
      </c>
      <c r="U320" s="270">
        <f>IF(ISBLANK($G320),0,VLOOKUP($G320,'Table of Hazards (AI only)'!$B$6:$P$129,13,))</f>
        <v>0</v>
      </c>
      <c r="V320" s="283">
        <f t="shared" si="25"/>
        <v>84.375</v>
      </c>
      <c r="W320" s="283">
        <f t="shared" si="26"/>
        <v>5.625</v>
      </c>
      <c r="X320" s="284">
        <f t="shared" si="27"/>
        <v>72.5</v>
      </c>
      <c r="Y320" s="274">
        <f t="shared" si="28"/>
        <v>52.291666666666671</v>
      </c>
      <c r="Z320" s="406">
        <f t="shared" si="29"/>
        <v>0.69941880823077407</v>
      </c>
      <c r="AA320" s="439">
        <f t="shared" si="32"/>
        <v>5.7695335261976846</v>
      </c>
      <c r="AB320" s="440">
        <f t="shared" si="31"/>
        <v>58.760619001095129</v>
      </c>
      <c r="AC320" s="243" t="s">
        <v>1080</v>
      </c>
    </row>
    <row r="321" spans="2:29" x14ac:dyDescent="0.3">
      <c r="B321" s="278" t="s">
        <v>1035</v>
      </c>
      <c r="C321" s="278" t="s">
        <v>1170</v>
      </c>
      <c r="D321" s="300" t="s">
        <v>1081</v>
      </c>
      <c r="E321" s="279" t="s">
        <v>421</v>
      </c>
      <c r="F321" s="280">
        <v>0.2</v>
      </c>
      <c r="G321" s="279"/>
      <c r="H321" s="282"/>
      <c r="I321" s="281">
        <v>0.5</v>
      </c>
      <c r="J321" s="268">
        <f>IF(ISBLANK($E321),0,VLOOKUP($E321,'Table of Hazards (AI only)'!$B$6:$P$129,8,))</f>
        <v>57.5</v>
      </c>
      <c r="K321" s="268">
        <f>IF(ISBLANK($E321),0,VLOOKUP($E321,'Table of Hazards (AI only)'!$B$6:$P$129,9,))</f>
        <v>36.5</v>
      </c>
      <c r="L321" s="268">
        <f>IF(ISBLANK($E321),0,VLOOKUP($E321,'Table of Hazards (AI only)'!$B$6:$P$129,10,))</f>
        <v>94</v>
      </c>
      <c r="M321" s="269">
        <f>IF(ISBLANK($E321),0,VLOOKUP($E321,'Table of Hazards (AI only)'!$B$6:$P$129,11,))</f>
        <v>50.5</v>
      </c>
      <c r="N321" s="269">
        <f>IF(ISBLANK($E321),0,VLOOKUP($E321,'Table of Hazards (AI only)'!$B$6:$P$129,12,))</f>
        <v>0.30374759671736479</v>
      </c>
      <c r="O321" s="270">
        <f>IF(ISBLANK($E321),0,VLOOKUP($E321,'Table of Hazards (AI only)'!$B$6:$P$129,13,))</f>
        <v>9.5387477318286571</v>
      </c>
      <c r="P321" s="268">
        <f>IF(ISBLANK($G321),0,VLOOKUP($G321,'Table of Hazards (AI only)'!$B$6:$P$129,8,))</f>
        <v>0</v>
      </c>
      <c r="Q321" s="268">
        <f>IF(ISBLANK($G321),0,VLOOKUP($G321,'Table of Hazards (AI only)'!$B$6:$P$129,9,))</f>
        <v>0</v>
      </c>
      <c r="R321" s="268">
        <f>IF(ISBLANK($G321),0,VLOOKUP($G321,'Table of Hazards (AI only)'!$B$6:$P$129,10,))</f>
        <v>0</v>
      </c>
      <c r="S321" s="269">
        <f>IF(ISBLANK($G321),0,VLOOKUP($G321,'Table of Hazards (AI only)'!$B$6:$P$129,11,))</f>
        <v>0</v>
      </c>
      <c r="T321" s="269">
        <f>IF(ISBLANK($G321),0,VLOOKUP($G321,'Table of Hazards (AI only)'!$B$6:$P$129,12,))</f>
        <v>0</v>
      </c>
      <c r="U321" s="270">
        <f>IF(ISBLANK($G321),0,VLOOKUP($G321,'Table of Hazards (AI only)'!$B$6:$P$129,13,))</f>
        <v>0</v>
      </c>
      <c r="V321" s="283">
        <f t="shared" si="25"/>
        <v>5.75</v>
      </c>
      <c r="W321" s="283">
        <f t="shared" si="26"/>
        <v>3.6500000000000004</v>
      </c>
      <c r="X321" s="284">
        <f t="shared" si="27"/>
        <v>9.4</v>
      </c>
      <c r="Y321" s="274">
        <f t="shared" si="28"/>
        <v>5.0500000000000007</v>
      </c>
      <c r="Z321" s="406">
        <f t="shared" si="29"/>
        <v>3.037475967173648E-2</v>
      </c>
      <c r="AA321" s="439">
        <f t="shared" si="32"/>
        <v>0.95387477318286573</v>
      </c>
      <c r="AB321" s="440">
        <f t="shared" si="31"/>
        <v>6.0342495328546031</v>
      </c>
      <c r="AC321" s="243" t="s">
        <v>1081</v>
      </c>
    </row>
    <row r="322" spans="2:29" x14ac:dyDescent="0.3">
      <c r="B322" s="278" t="s">
        <v>1035</v>
      </c>
      <c r="C322" s="278" t="s">
        <v>1104</v>
      </c>
      <c r="D322" s="300" t="s">
        <v>1082</v>
      </c>
      <c r="E322" s="279" t="s">
        <v>397</v>
      </c>
      <c r="F322" s="280">
        <v>0.157</v>
      </c>
      <c r="G322" s="279"/>
      <c r="H322" s="282"/>
      <c r="I322" s="281">
        <v>0.08</v>
      </c>
      <c r="J322" s="268">
        <f>IF(ISBLANK($E322),0,VLOOKUP($E322,'Table of Hazards (AI only)'!$B$6:$P$129,8,))</f>
        <v>15</v>
      </c>
      <c r="K322" s="268">
        <f>IF(ISBLANK($E322),0,VLOOKUP($E322,'Table of Hazards (AI only)'!$B$6:$P$129,9,))</f>
        <v>3</v>
      </c>
      <c r="L322" s="268">
        <f>IF(ISBLANK($E322),0,VLOOKUP($E322,'Table of Hazards (AI only)'!$B$6:$P$129,10,))</f>
        <v>48</v>
      </c>
      <c r="M322" s="269">
        <f>IF(ISBLANK($E322),0,VLOOKUP($E322,'Table of Hazards (AI only)'!$B$6:$P$129,11,))</f>
        <v>21</v>
      </c>
      <c r="N322" s="269">
        <f>IF(ISBLANK($E322),0,VLOOKUP($E322,'Table of Hazards (AI only)'!$B$6:$P$129,12,))</f>
        <v>0.30374759671736479</v>
      </c>
      <c r="O322" s="270">
        <f>IF(ISBLANK($E322),0,VLOOKUP($E322,'Table of Hazards (AI only)'!$B$6:$P$129,13,))</f>
        <v>4.6156268209581475</v>
      </c>
      <c r="P322" s="268">
        <f>IF(ISBLANK($G322),0,VLOOKUP($G322,'Table of Hazards (AI only)'!$B$6:$P$129,8,))</f>
        <v>0</v>
      </c>
      <c r="Q322" s="268">
        <f>IF(ISBLANK($G322),0,VLOOKUP($G322,'Table of Hazards (AI only)'!$B$6:$P$129,9,))</f>
        <v>0</v>
      </c>
      <c r="R322" s="268">
        <f>IF(ISBLANK($G322),0,VLOOKUP($G322,'Table of Hazards (AI only)'!$B$6:$P$129,10,))</f>
        <v>0</v>
      </c>
      <c r="S322" s="269">
        <f>IF(ISBLANK($G322),0,VLOOKUP($G322,'Table of Hazards (AI only)'!$B$6:$P$129,11,))</f>
        <v>0</v>
      </c>
      <c r="T322" s="269">
        <f>IF(ISBLANK($G322),0,VLOOKUP($G322,'Table of Hazards (AI only)'!$B$6:$P$129,12,))</f>
        <v>0</v>
      </c>
      <c r="U322" s="270">
        <f>IF(ISBLANK($G322),0,VLOOKUP($G322,'Table of Hazards (AI only)'!$B$6:$P$129,13,))</f>
        <v>0</v>
      </c>
      <c r="V322" s="283">
        <f t="shared" si="25"/>
        <v>0.18840000000000001</v>
      </c>
      <c r="W322" s="283">
        <f t="shared" si="26"/>
        <v>3.7679999999999998E-2</v>
      </c>
      <c r="X322" s="284">
        <f t="shared" si="27"/>
        <v>0.60287999999999997</v>
      </c>
      <c r="Y322" s="274">
        <f t="shared" si="28"/>
        <v>0.26375999999999999</v>
      </c>
      <c r="Z322" s="406">
        <f t="shared" si="29"/>
        <v>3.815069814770102E-3</v>
      </c>
      <c r="AA322" s="439">
        <f t="shared" si="32"/>
        <v>5.7972272871234333E-2</v>
      </c>
      <c r="AB322" s="440">
        <f t="shared" si="31"/>
        <v>0.32554734268600444</v>
      </c>
      <c r="AC322" s="243" t="s">
        <v>1084</v>
      </c>
    </row>
    <row r="323" spans="2:29" x14ac:dyDescent="0.3">
      <c r="B323" s="278" t="s">
        <v>1035</v>
      </c>
      <c r="C323" s="278" t="s">
        <v>1106</v>
      </c>
      <c r="D323" s="300" t="s">
        <v>503</v>
      </c>
      <c r="E323" s="279" t="s">
        <v>503</v>
      </c>
      <c r="F323" s="280">
        <v>0.25</v>
      </c>
      <c r="G323" s="279"/>
      <c r="H323" s="282"/>
      <c r="I323" s="281">
        <v>0.32</v>
      </c>
      <c r="J323" s="268">
        <f>IF(ISBLANK($E323),0,VLOOKUP($E323,'Table of Hazards (AI only)'!$B$6:$P$129,8,))</f>
        <v>22</v>
      </c>
      <c r="K323" s="268">
        <f>IF(ISBLANK($E323),0,VLOOKUP($E323,'Table of Hazards (AI only)'!$B$6:$P$129,9,))</f>
        <v>4</v>
      </c>
      <c r="L323" s="268">
        <f>IF(ISBLANK($E323),0,VLOOKUP($E323,'Table of Hazards (AI only)'!$B$6:$P$129,10,))</f>
        <v>46</v>
      </c>
      <c r="M323" s="269">
        <f>IF(ISBLANK($E323),0,VLOOKUP($E323,'Table of Hazards (AI only)'!$B$6:$P$129,11,))</f>
        <v>22.666666666666668</v>
      </c>
      <c r="N323" s="269">
        <f>IF(ISBLANK($E323),0,VLOOKUP($E323,'Table of Hazards (AI only)'!$B$6:$P$129,12,))</f>
        <v>0.30374759671736479</v>
      </c>
      <c r="O323" s="270">
        <f>IF(ISBLANK($E323),0,VLOOKUP($E323,'Table of Hazards (AI only)'!$B$6:$P$129,13,))</f>
        <v>4.6156268209581475</v>
      </c>
      <c r="P323" s="268">
        <f>IF(ISBLANK($G323),0,VLOOKUP($G323,'Table of Hazards (AI only)'!$B$6:$P$129,8,))</f>
        <v>0</v>
      </c>
      <c r="Q323" s="268">
        <f>IF(ISBLANK($G323),0,VLOOKUP($G323,'Table of Hazards (AI only)'!$B$6:$P$129,9,))</f>
        <v>0</v>
      </c>
      <c r="R323" s="268">
        <f>IF(ISBLANK($G323),0,VLOOKUP($G323,'Table of Hazards (AI only)'!$B$6:$P$129,10,))</f>
        <v>0</v>
      </c>
      <c r="S323" s="269">
        <f>IF(ISBLANK($G323),0,VLOOKUP($G323,'Table of Hazards (AI only)'!$B$6:$P$129,11,))</f>
        <v>0</v>
      </c>
      <c r="T323" s="269">
        <f>IF(ISBLANK($G323),0,VLOOKUP($G323,'Table of Hazards (AI only)'!$B$6:$P$129,12,))</f>
        <v>0</v>
      </c>
      <c r="U323" s="270">
        <f>IF(ISBLANK($G323),0,VLOOKUP($G323,'Table of Hazards (AI only)'!$B$6:$P$129,13,))</f>
        <v>0</v>
      </c>
      <c r="V323" s="283">
        <f t="shared" si="25"/>
        <v>1.76</v>
      </c>
      <c r="W323" s="283">
        <f t="shared" si="26"/>
        <v>0.32</v>
      </c>
      <c r="X323" s="284">
        <f t="shared" si="27"/>
        <v>3.68</v>
      </c>
      <c r="Y323" s="274">
        <f t="shared" si="28"/>
        <v>1.8133333333333335</v>
      </c>
      <c r="Z323" s="406">
        <f t="shared" si="29"/>
        <v>2.4299807737389184E-2</v>
      </c>
      <c r="AA323" s="439">
        <f t="shared" si="32"/>
        <v>0.36925014567665182</v>
      </c>
      <c r="AB323" s="440">
        <f t="shared" si="31"/>
        <v>2.2068832867473747</v>
      </c>
      <c r="AC323" s="243" t="s">
        <v>1083</v>
      </c>
    </row>
    <row r="324" spans="2:29" x14ac:dyDescent="0.3">
      <c r="B324" s="278" t="s">
        <v>1035</v>
      </c>
      <c r="C324" s="278" t="s">
        <v>1107</v>
      </c>
      <c r="D324" s="300" t="s">
        <v>1085</v>
      </c>
      <c r="E324" s="279" t="s">
        <v>515</v>
      </c>
      <c r="F324" s="280">
        <v>0.435</v>
      </c>
      <c r="G324" s="279"/>
      <c r="H324" s="282"/>
      <c r="I324" s="281">
        <v>1.125</v>
      </c>
      <c r="J324" s="268">
        <f>IF(ISBLANK($E324),0,VLOOKUP($E324,'Table of Hazards (AI only)'!$B$6:$P$129,8,))</f>
        <v>23.5</v>
      </c>
      <c r="K324" s="268">
        <f>IF(ISBLANK($E324),0,VLOOKUP($E324,'Table of Hazards (AI only)'!$B$6:$P$129,9,))</f>
        <v>8.5</v>
      </c>
      <c r="L324" s="268">
        <f>IF(ISBLANK($E324),0,VLOOKUP($E324,'Table of Hazards (AI only)'!$B$6:$P$129,10,))</f>
        <v>60</v>
      </c>
      <c r="M324" s="269">
        <f>IF(ISBLANK($E324),0,VLOOKUP($E324,'Table of Hazards (AI only)'!$B$6:$P$129,11,))</f>
        <v>27.833333333333332</v>
      </c>
      <c r="N324" s="269">
        <f>IF(ISBLANK($E324),0,VLOOKUP($E324,'Table of Hazards (AI only)'!$B$6:$P$129,12,))</f>
        <v>0.30374759671736479</v>
      </c>
      <c r="O324" s="270">
        <f>IF(ISBLANK($E324),0,VLOOKUP($E324,'Table of Hazards (AI only)'!$B$6:$P$129,13,))</f>
        <v>4.6156268209581475</v>
      </c>
      <c r="P324" s="268">
        <f>IF(ISBLANK($G324),0,VLOOKUP($G324,'Table of Hazards (AI only)'!$B$6:$P$129,8,))</f>
        <v>0</v>
      </c>
      <c r="Q324" s="268">
        <f>IF(ISBLANK($G324),0,VLOOKUP($G324,'Table of Hazards (AI only)'!$B$6:$P$129,9,))</f>
        <v>0</v>
      </c>
      <c r="R324" s="268">
        <f>IF(ISBLANK($G324),0,VLOOKUP($G324,'Table of Hazards (AI only)'!$B$6:$P$129,10,))</f>
        <v>0</v>
      </c>
      <c r="S324" s="269">
        <f>IF(ISBLANK($G324),0,VLOOKUP($G324,'Table of Hazards (AI only)'!$B$6:$P$129,11,))</f>
        <v>0</v>
      </c>
      <c r="T324" s="269">
        <f>IF(ISBLANK($G324),0,VLOOKUP($G324,'Table of Hazards (AI only)'!$B$6:$P$129,12,))</f>
        <v>0</v>
      </c>
      <c r="U324" s="270">
        <f>IF(ISBLANK($G324),0,VLOOKUP($G324,'Table of Hazards (AI only)'!$B$6:$P$129,13,))</f>
        <v>0</v>
      </c>
      <c r="V324" s="283">
        <f t="shared" si="25"/>
        <v>11.5003125</v>
      </c>
      <c r="W324" s="283">
        <f t="shared" si="26"/>
        <v>4.1596874999999995</v>
      </c>
      <c r="X324" s="284">
        <f t="shared" si="27"/>
        <v>29.362500000000001</v>
      </c>
      <c r="Y324" s="274">
        <f t="shared" si="28"/>
        <v>13.6209375</v>
      </c>
      <c r="Z324" s="406">
        <f t="shared" si="29"/>
        <v>0.14864648014356038</v>
      </c>
      <c r="AA324" s="439">
        <f t="shared" si="32"/>
        <v>2.2587723755063935</v>
      </c>
      <c r="AB324" s="440">
        <f t="shared" si="31"/>
        <v>16.028356355649954</v>
      </c>
      <c r="AC324" s="243" t="s">
        <v>1086</v>
      </c>
    </row>
    <row r="325" spans="2:29" x14ac:dyDescent="0.3">
      <c r="B325" s="278" t="s">
        <v>1035</v>
      </c>
      <c r="C325" s="278" t="s">
        <v>1107</v>
      </c>
      <c r="D325" s="300" t="s">
        <v>1088</v>
      </c>
      <c r="E325" s="279" t="s">
        <v>522</v>
      </c>
      <c r="F325" s="280">
        <v>0.44</v>
      </c>
      <c r="G325" s="279"/>
      <c r="H325" s="282"/>
      <c r="I325" s="281">
        <v>7.8E-2</v>
      </c>
      <c r="J325" s="268">
        <f>IF(ISBLANK($E325),0,VLOOKUP($E325,'Table of Hazards (AI only)'!$B$6:$P$129,8,))</f>
        <v>25.5</v>
      </c>
      <c r="K325" s="268">
        <f>IF(ISBLANK($E325),0,VLOOKUP($E325,'Table of Hazards (AI only)'!$B$6:$P$129,9,))</f>
        <v>4.5</v>
      </c>
      <c r="L325" s="268">
        <f>IF(ISBLANK($E325),0,VLOOKUP($E325,'Table of Hazards (AI only)'!$B$6:$P$129,10,))</f>
        <v>48</v>
      </c>
      <c r="M325" s="269">
        <f>IF(ISBLANK($E325),0,VLOOKUP($E325,'Table of Hazards (AI only)'!$B$6:$P$129,11,))</f>
        <v>24.5</v>
      </c>
      <c r="N325" s="269">
        <f>IF(ISBLANK($E325),0,VLOOKUP($E325,'Table of Hazards (AI only)'!$B$6:$P$129,12,))</f>
        <v>0.30374759671736479</v>
      </c>
      <c r="O325" s="270">
        <f>IF(ISBLANK($E325),0,VLOOKUP($E325,'Table of Hazards (AI only)'!$B$6:$P$129,13,))</f>
        <v>4.6156268209581475</v>
      </c>
      <c r="P325" s="268">
        <f>IF(ISBLANK($G325),0,VLOOKUP($G325,'Table of Hazards (AI only)'!$B$6:$P$129,8,))</f>
        <v>0</v>
      </c>
      <c r="Q325" s="268">
        <f>IF(ISBLANK($G325),0,VLOOKUP($G325,'Table of Hazards (AI only)'!$B$6:$P$129,9,))</f>
        <v>0</v>
      </c>
      <c r="R325" s="268">
        <f>IF(ISBLANK($G325),0,VLOOKUP($G325,'Table of Hazards (AI only)'!$B$6:$P$129,10,))</f>
        <v>0</v>
      </c>
      <c r="S325" s="269">
        <f>IF(ISBLANK($G325),0,VLOOKUP($G325,'Table of Hazards (AI only)'!$B$6:$P$129,11,))</f>
        <v>0</v>
      </c>
      <c r="T325" s="269">
        <f>IF(ISBLANK($G325),0,VLOOKUP($G325,'Table of Hazards (AI only)'!$B$6:$P$129,12,))</f>
        <v>0</v>
      </c>
      <c r="U325" s="270">
        <f>IF(ISBLANK($G325),0,VLOOKUP($G325,'Table of Hazards (AI only)'!$B$6:$P$129,13,))</f>
        <v>0</v>
      </c>
      <c r="V325" s="283">
        <f t="shared" si="25"/>
        <v>0.87516000000000005</v>
      </c>
      <c r="W325" s="283">
        <f t="shared" si="26"/>
        <v>0.15443999999999999</v>
      </c>
      <c r="X325" s="284">
        <f t="shared" si="27"/>
        <v>1.6473600000000002</v>
      </c>
      <c r="Y325" s="274">
        <f t="shared" si="28"/>
        <v>0.84083999999999992</v>
      </c>
      <c r="Z325" s="406">
        <f t="shared" si="29"/>
        <v>1.0424617519339959E-2</v>
      </c>
      <c r="AA325" s="439">
        <f t="shared" si="32"/>
        <v>0.15840831249528364</v>
      </c>
      <c r="AB325" s="440">
        <f t="shared" si="31"/>
        <v>1.0096729300146237</v>
      </c>
      <c r="AC325" s="243" t="s">
        <v>1087</v>
      </c>
    </row>
    <row r="326" spans="2:29" x14ac:dyDescent="0.3">
      <c r="B326" s="278" t="s">
        <v>1035</v>
      </c>
      <c r="C326" s="278" t="s">
        <v>1107</v>
      </c>
      <c r="D326" s="300" t="s">
        <v>1089</v>
      </c>
      <c r="E326" s="279" t="s">
        <v>386</v>
      </c>
      <c r="F326" s="280">
        <v>0.75</v>
      </c>
      <c r="G326" s="279"/>
      <c r="H326" s="282"/>
      <c r="I326" s="281">
        <v>0.08</v>
      </c>
      <c r="J326" s="268">
        <f>IF(ISBLANK($E326),0,VLOOKUP($E326,'Table of Hazards (AI only)'!$B$6:$P$129,8,))</f>
        <v>61</v>
      </c>
      <c r="K326" s="268">
        <f>IF(ISBLANK($E326),0,VLOOKUP($E326,'Table of Hazards (AI only)'!$B$6:$P$129,9,))</f>
        <v>7</v>
      </c>
      <c r="L326" s="268">
        <f>IF(ISBLANK($E326),0,VLOOKUP($E326,'Table of Hazards (AI only)'!$B$6:$P$129,10,))</f>
        <v>75</v>
      </c>
      <c r="M326" s="269">
        <f>IF(ISBLANK($E326),0,VLOOKUP($E326,'Table of Hazards (AI only)'!$B$6:$P$129,11,))</f>
        <v>45.333333333333336</v>
      </c>
      <c r="N326" s="269">
        <f>IF(ISBLANK($E326),0,VLOOKUP($E326,'Table of Hazards (AI only)'!$B$6:$P$129,12,))</f>
        <v>0.55953504658461928</v>
      </c>
      <c r="O326" s="270">
        <f>IF(ISBLANK($E326),0,VLOOKUP($E326,'Table of Hazards (AI only)'!$B$6:$P$129,13,))</f>
        <v>4.6156268209581475</v>
      </c>
      <c r="P326" s="268">
        <f>IF(ISBLANK($G326),0,VLOOKUP($G326,'Table of Hazards (AI only)'!$B$6:$P$129,8,))</f>
        <v>0</v>
      </c>
      <c r="Q326" s="268">
        <f>IF(ISBLANK($G326),0,VLOOKUP($G326,'Table of Hazards (AI only)'!$B$6:$P$129,9,))</f>
        <v>0</v>
      </c>
      <c r="R326" s="268">
        <f>IF(ISBLANK($G326),0,VLOOKUP($G326,'Table of Hazards (AI only)'!$B$6:$P$129,10,))</f>
        <v>0</v>
      </c>
      <c r="S326" s="269">
        <f>IF(ISBLANK($G326),0,VLOOKUP($G326,'Table of Hazards (AI only)'!$B$6:$P$129,11,))</f>
        <v>0</v>
      </c>
      <c r="T326" s="269">
        <f>IF(ISBLANK($G326),0,VLOOKUP($G326,'Table of Hazards (AI only)'!$B$6:$P$129,12,))</f>
        <v>0</v>
      </c>
      <c r="U326" s="270">
        <f>IF(ISBLANK($G326),0,VLOOKUP($G326,'Table of Hazards (AI only)'!$B$6:$P$129,13,))</f>
        <v>0</v>
      </c>
      <c r="V326" s="283">
        <f t="shared" si="25"/>
        <v>3.66</v>
      </c>
      <c r="W326" s="283">
        <f t="shared" si="26"/>
        <v>0.42</v>
      </c>
      <c r="X326" s="284">
        <f t="shared" si="27"/>
        <v>4.5</v>
      </c>
      <c r="Y326" s="274">
        <f t="shared" si="28"/>
        <v>2.72</v>
      </c>
      <c r="Z326" s="406">
        <f t="shared" si="29"/>
        <v>3.3572102795077156E-2</v>
      </c>
      <c r="AA326" s="439">
        <f t="shared" si="32"/>
        <v>0.27693760925748884</v>
      </c>
      <c r="AB326" s="440">
        <f t="shared" si="31"/>
        <v>3.0305097120525661</v>
      </c>
      <c r="AC326" s="243" t="s">
        <v>1166</v>
      </c>
    </row>
    <row r="327" spans="2:29" x14ac:dyDescent="0.3">
      <c r="B327" s="278" t="s">
        <v>1035</v>
      </c>
      <c r="C327" s="278" t="s">
        <v>1104</v>
      </c>
      <c r="D327" s="300" t="s">
        <v>1100</v>
      </c>
      <c r="E327" s="279" t="s">
        <v>378</v>
      </c>
      <c r="F327" s="280">
        <v>1.2699999999999999E-2</v>
      </c>
      <c r="G327" s="279"/>
      <c r="H327" s="282"/>
      <c r="I327" s="281">
        <v>0.47199999999999998</v>
      </c>
      <c r="J327" s="268">
        <f>IF(ISBLANK($E327),0,VLOOKUP($E327,'Table of Hazards (AI only)'!$B$6:$P$129,8,))</f>
        <v>18.5</v>
      </c>
      <c r="K327" s="268">
        <f>IF(ISBLANK($E327),0,VLOOKUP($E327,'Table of Hazards (AI only)'!$B$6:$P$129,9,))</f>
        <v>3.5</v>
      </c>
      <c r="L327" s="268">
        <f>IF(ISBLANK($E327),0,VLOOKUP($E327,'Table of Hazards (AI only)'!$B$6:$P$129,10,))</f>
        <v>38</v>
      </c>
      <c r="M327" s="269">
        <f>IF(ISBLANK($E327),0,VLOOKUP($E327,'Table of Hazards (AI only)'!$B$6:$P$129,11,))</f>
        <v>18.833333333333332</v>
      </c>
      <c r="N327" s="269">
        <f>IF(ISBLANK($E327),0,VLOOKUP($E327,'Table of Hazards (AI only)'!$B$6:$P$129,12,))</f>
        <v>0.30374759671736479</v>
      </c>
      <c r="O327" s="270">
        <f>IF(ISBLANK($E327),0,VLOOKUP($E327,'Table of Hazards (AI only)'!$B$6:$P$129,13,))</f>
        <v>4.6156268209581475</v>
      </c>
      <c r="P327" s="268">
        <f>IF(ISBLANK($G327),0,VLOOKUP($G327,'Table of Hazards (AI only)'!$B$6:$P$129,8,))</f>
        <v>0</v>
      </c>
      <c r="Q327" s="268">
        <f>IF(ISBLANK($G327),0,VLOOKUP($G327,'Table of Hazards (AI only)'!$B$6:$P$129,9,))</f>
        <v>0</v>
      </c>
      <c r="R327" s="268">
        <f>IF(ISBLANK($G327),0,VLOOKUP($G327,'Table of Hazards (AI only)'!$B$6:$P$129,10,))</f>
        <v>0</v>
      </c>
      <c r="S327" s="269">
        <f>IF(ISBLANK($G327),0,VLOOKUP($G327,'Table of Hazards (AI only)'!$B$6:$P$129,11,))</f>
        <v>0</v>
      </c>
      <c r="T327" s="269">
        <f>IF(ISBLANK($G327),0,VLOOKUP($G327,'Table of Hazards (AI only)'!$B$6:$P$129,12,))</f>
        <v>0</v>
      </c>
      <c r="U327" s="270">
        <f>IF(ISBLANK($G327),0,VLOOKUP($G327,'Table of Hazards (AI only)'!$B$6:$P$129,13,))</f>
        <v>0</v>
      </c>
      <c r="V327" s="283">
        <f t="shared" si="25"/>
        <v>0.11089639999999999</v>
      </c>
      <c r="W327" s="283">
        <f t="shared" si="26"/>
        <v>2.0980399999999996E-2</v>
      </c>
      <c r="X327" s="284">
        <f t="shared" si="27"/>
        <v>0.22778719999999997</v>
      </c>
      <c r="Y327" s="274">
        <f t="shared" si="28"/>
        <v>0.11289453333333331</v>
      </c>
      <c r="Z327" s="406">
        <f t="shared" si="29"/>
        <v>1.8207845937625712E-3</v>
      </c>
      <c r="AA327" s="439">
        <f t="shared" si="32"/>
        <v>2.7667913415551516E-2</v>
      </c>
      <c r="AB327" s="440">
        <f t="shared" si="31"/>
        <v>0.14238323134264741</v>
      </c>
      <c r="AC327" s="243" t="s">
        <v>1090</v>
      </c>
    </row>
    <row r="328" spans="2:29" x14ac:dyDescent="0.3">
      <c r="B328" s="297"/>
      <c r="C328" s="297"/>
      <c r="D328" s="300"/>
      <c r="E328" s="279"/>
      <c r="F328" s="280"/>
      <c r="G328" s="279"/>
      <c r="H328" s="282"/>
      <c r="I328" s="281"/>
      <c r="J328" s="268">
        <f>IF(ISBLANK($E328),0,VLOOKUP($E328,'Table of Hazards (AI only)'!$B$6:$P$129,8,))</f>
        <v>0</v>
      </c>
      <c r="K328" s="268">
        <f>IF(ISBLANK($E328),0,VLOOKUP($E328,'Table of Hazards (AI only)'!$B$6:$P$129,9,))</f>
        <v>0</v>
      </c>
      <c r="L328" s="268">
        <f>IF(ISBLANK($E328),0,VLOOKUP($E328,'Table of Hazards (AI only)'!$B$6:$P$129,10,))</f>
        <v>0</v>
      </c>
      <c r="M328" s="269">
        <f>IF(ISBLANK($E328),0,VLOOKUP($E328,'Table of Hazards (AI only)'!$B$6:$P$129,11,))</f>
        <v>0</v>
      </c>
      <c r="N328" s="269">
        <f>IF(ISBLANK($E328),0,VLOOKUP($E328,'Table of Hazards (AI only)'!$B$6:$P$129,12,))</f>
        <v>0</v>
      </c>
      <c r="O328" s="270">
        <f>IF(ISBLANK($E328),0,VLOOKUP($E328,'Table of Hazards (AI only)'!$B$6:$P$129,13,))</f>
        <v>0</v>
      </c>
      <c r="P328" s="268">
        <f>IF(ISBLANK($G328),0,VLOOKUP($G328,'Table of Hazards (AI only)'!$B$6:$P$129,8,))</f>
        <v>0</v>
      </c>
      <c r="Q328" s="268">
        <f>IF(ISBLANK($G328),0,VLOOKUP($G328,'Table of Hazards (AI only)'!$B$6:$P$129,9,))</f>
        <v>0</v>
      </c>
      <c r="R328" s="268">
        <f>IF(ISBLANK($G328),0,VLOOKUP($G328,'Table of Hazards (AI only)'!$B$6:$P$129,10,))</f>
        <v>0</v>
      </c>
      <c r="S328" s="269">
        <f>IF(ISBLANK($G328),0,VLOOKUP($G328,'Table of Hazards (AI only)'!$B$6:$P$129,11,))</f>
        <v>0</v>
      </c>
      <c r="T328" s="269">
        <f>IF(ISBLANK($G328),0,VLOOKUP($G328,'Table of Hazards (AI only)'!$B$6:$P$129,12,))</f>
        <v>0</v>
      </c>
      <c r="U328" s="270">
        <f>IF(ISBLANK($G328),0,VLOOKUP($G328,'Table of Hazards (AI only)'!$B$6:$P$129,13,))</f>
        <v>0</v>
      </c>
      <c r="V328" s="283">
        <f t="shared" si="25"/>
        <v>0</v>
      </c>
      <c r="W328" s="283">
        <f t="shared" si="26"/>
        <v>0</v>
      </c>
      <c r="X328" s="284">
        <f t="shared" si="27"/>
        <v>0</v>
      </c>
      <c r="Y328" s="274">
        <f t="shared" si="28"/>
        <v>0</v>
      </c>
      <c r="Z328" s="406">
        <f t="shared" si="29"/>
        <v>0</v>
      </c>
      <c r="AA328" s="439">
        <f t="shared" si="32"/>
        <v>0</v>
      </c>
      <c r="AB328" s="440">
        <f t="shared" si="31"/>
        <v>0</v>
      </c>
    </row>
    <row r="329" spans="2:29" x14ac:dyDescent="0.3">
      <c r="B329" s="297"/>
      <c r="C329" s="297"/>
      <c r="D329" s="300"/>
      <c r="E329" s="279"/>
      <c r="F329" s="280"/>
      <c r="G329" s="279"/>
      <c r="H329" s="282"/>
      <c r="I329" s="281"/>
      <c r="J329" s="268">
        <f>IF(ISBLANK($E329),0,VLOOKUP($E329,'Table of Hazards (AI only)'!$B$6:$P$129,8,))</f>
        <v>0</v>
      </c>
      <c r="K329" s="268">
        <f>IF(ISBLANK($E329),0,VLOOKUP($E329,'Table of Hazards (AI only)'!$B$6:$P$129,9,))</f>
        <v>0</v>
      </c>
      <c r="L329" s="268">
        <f>IF(ISBLANK($E329),0,VLOOKUP($E329,'Table of Hazards (AI only)'!$B$6:$P$129,10,))</f>
        <v>0</v>
      </c>
      <c r="M329" s="269">
        <f>IF(ISBLANK($E329),0,VLOOKUP($E329,'Table of Hazards (AI only)'!$B$6:$P$129,11,))</f>
        <v>0</v>
      </c>
      <c r="N329" s="269">
        <f>IF(ISBLANK($E329),0,VLOOKUP($E329,'Table of Hazards (AI only)'!$B$6:$P$129,12,))</f>
        <v>0</v>
      </c>
      <c r="O329" s="270">
        <f>IF(ISBLANK($E329),0,VLOOKUP($E329,'Table of Hazards (AI only)'!$B$6:$P$129,13,))</f>
        <v>0</v>
      </c>
      <c r="P329" s="268">
        <f>IF(ISBLANK($G329),0,VLOOKUP($G329,'Table of Hazards (AI only)'!$B$6:$P$129,8,))</f>
        <v>0</v>
      </c>
      <c r="Q329" s="268">
        <f>IF(ISBLANK($G329),0,VLOOKUP($G329,'Table of Hazards (AI only)'!$B$6:$P$129,9,))</f>
        <v>0</v>
      </c>
      <c r="R329" s="268">
        <f>IF(ISBLANK($G329),0,VLOOKUP($G329,'Table of Hazards (AI only)'!$B$6:$P$129,10,))</f>
        <v>0</v>
      </c>
      <c r="S329" s="269">
        <f>IF(ISBLANK($G329),0,VLOOKUP($G329,'Table of Hazards (AI only)'!$B$6:$P$129,11,))</f>
        <v>0</v>
      </c>
      <c r="T329" s="269">
        <f>IF(ISBLANK($G329),0,VLOOKUP($G329,'Table of Hazards (AI only)'!$B$6:$P$129,12,))</f>
        <v>0</v>
      </c>
      <c r="U329" s="270">
        <f>IF(ISBLANK($G329),0,VLOOKUP($G329,'Table of Hazards (AI only)'!$B$6:$P$129,13,))</f>
        <v>0</v>
      </c>
      <c r="V329" s="283">
        <f t="shared" si="25"/>
        <v>0</v>
      </c>
      <c r="W329" s="283">
        <f t="shared" si="26"/>
        <v>0</v>
      </c>
      <c r="X329" s="284">
        <f t="shared" si="27"/>
        <v>0</v>
      </c>
      <c r="Y329" s="274">
        <f t="shared" si="28"/>
        <v>0</v>
      </c>
      <c r="Z329" s="406">
        <f t="shared" si="29"/>
        <v>0</v>
      </c>
      <c r="AA329" s="439">
        <f t="shared" si="32"/>
        <v>0</v>
      </c>
      <c r="AB329" s="440">
        <f t="shared" si="31"/>
        <v>0</v>
      </c>
    </row>
    <row r="330" spans="2:29" x14ac:dyDescent="0.3">
      <c r="B330" s="297"/>
      <c r="C330" s="297"/>
      <c r="D330" s="300"/>
      <c r="E330" s="279"/>
      <c r="F330" s="280"/>
      <c r="G330" s="279"/>
      <c r="H330" s="282"/>
      <c r="I330" s="281"/>
      <c r="J330" s="268">
        <f>IF(ISBLANK($E330),0,VLOOKUP($E330,'Table of Hazards (AI only)'!$B$6:$P$129,8,))</f>
        <v>0</v>
      </c>
      <c r="K330" s="268">
        <f>IF(ISBLANK($E330),0,VLOOKUP($E330,'Table of Hazards (AI only)'!$B$6:$P$129,9,))</f>
        <v>0</v>
      </c>
      <c r="L330" s="268">
        <f>IF(ISBLANK($E330),0,VLOOKUP($E330,'Table of Hazards (AI only)'!$B$6:$P$129,10,))</f>
        <v>0</v>
      </c>
      <c r="M330" s="269">
        <f>IF(ISBLANK($E330),0,VLOOKUP($E330,'Table of Hazards (AI only)'!$B$6:$P$129,11,))</f>
        <v>0</v>
      </c>
      <c r="N330" s="269">
        <f>IF(ISBLANK($E330),0,VLOOKUP($E330,'Table of Hazards (AI only)'!$B$6:$P$129,12,))</f>
        <v>0</v>
      </c>
      <c r="O330" s="270">
        <f>IF(ISBLANK($E330),0,VLOOKUP($E330,'Table of Hazards (AI only)'!$B$6:$P$129,13,))</f>
        <v>0</v>
      </c>
      <c r="P330" s="268">
        <f>IF(ISBLANK($G330),0,VLOOKUP($G330,'Table of Hazards (AI only)'!$B$6:$P$129,8,))</f>
        <v>0</v>
      </c>
      <c r="Q330" s="268">
        <f>IF(ISBLANK($G330),0,VLOOKUP($G330,'Table of Hazards (AI only)'!$B$6:$P$129,9,))</f>
        <v>0</v>
      </c>
      <c r="R330" s="268">
        <f>IF(ISBLANK($G330),0,VLOOKUP($G330,'Table of Hazards (AI only)'!$B$6:$P$129,10,))</f>
        <v>0</v>
      </c>
      <c r="S330" s="269">
        <f>IF(ISBLANK($G330),0,VLOOKUP($G330,'Table of Hazards (AI only)'!$B$6:$P$129,11,))</f>
        <v>0</v>
      </c>
      <c r="T330" s="269">
        <f>IF(ISBLANK($G330),0,VLOOKUP($G330,'Table of Hazards (AI only)'!$B$6:$P$129,12,))</f>
        <v>0</v>
      </c>
      <c r="U330" s="270">
        <f>IF(ISBLANK($G330),0,VLOOKUP($G330,'Table of Hazards (AI only)'!$B$6:$P$129,13,))</f>
        <v>0</v>
      </c>
      <c r="V330" s="283">
        <f t="shared" si="25"/>
        <v>0</v>
      </c>
      <c r="W330" s="283">
        <f t="shared" si="26"/>
        <v>0</v>
      </c>
      <c r="X330" s="284">
        <f t="shared" si="27"/>
        <v>0</v>
      </c>
      <c r="Y330" s="274">
        <f t="shared" si="28"/>
        <v>0</v>
      </c>
      <c r="Z330" s="406">
        <f t="shared" si="29"/>
        <v>0</v>
      </c>
      <c r="AA330" s="439">
        <f t="shared" si="32"/>
        <v>0</v>
      </c>
      <c r="AB330" s="440">
        <f t="shared" si="31"/>
        <v>0</v>
      </c>
    </row>
    <row r="331" spans="2:29" x14ac:dyDescent="0.3">
      <c r="B331" s="297"/>
      <c r="C331" s="297"/>
      <c r="D331" s="300"/>
      <c r="E331" s="279"/>
      <c r="F331" s="280"/>
      <c r="G331" s="279"/>
      <c r="H331" s="282"/>
      <c r="I331" s="281"/>
      <c r="J331" s="268">
        <f>IF(ISBLANK($E331),0,VLOOKUP($E331,'Table of Hazards (AI only)'!$B$6:$P$129,8,))</f>
        <v>0</v>
      </c>
      <c r="K331" s="268">
        <f>IF(ISBLANK($E331),0,VLOOKUP($E331,'Table of Hazards (AI only)'!$B$6:$P$129,9,))</f>
        <v>0</v>
      </c>
      <c r="L331" s="268">
        <f>IF(ISBLANK($E331),0,VLOOKUP($E331,'Table of Hazards (AI only)'!$B$6:$P$129,10,))</f>
        <v>0</v>
      </c>
      <c r="M331" s="269">
        <f>IF(ISBLANK($E331),0,VLOOKUP($E331,'Table of Hazards (AI only)'!$B$6:$P$129,11,))</f>
        <v>0</v>
      </c>
      <c r="N331" s="269">
        <f>IF(ISBLANK($E331),0,VLOOKUP($E331,'Table of Hazards (AI only)'!$B$6:$P$129,12,))</f>
        <v>0</v>
      </c>
      <c r="O331" s="270">
        <f>IF(ISBLANK($E331),0,VLOOKUP($E331,'Table of Hazards (AI only)'!$B$6:$P$129,13,))</f>
        <v>0</v>
      </c>
      <c r="P331" s="268">
        <f>IF(ISBLANK($G331),0,VLOOKUP($G331,'Table of Hazards (AI only)'!$B$6:$P$129,8,))</f>
        <v>0</v>
      </c>
      <c r="Q331" s="268">
        <f>IF(ISBLANK($G331),0,VLOOKUP($G331,'Table of Hazards (AI only)'!$B$6:$P$129,9,))</f>
        <v>0</v>
      </c>
      <c r="R331" s="268">
        <f>IF(ISBLANK($G331),0,VLOOKUP($G331,'Table of Hazards (AI only)'!$B$6:$P$129,10,))</f>
        <v>0</v>
      </c>
      <c r="S331" s="269">
        <f>IF(ISBLANK($G331),0,VLOOKUP($G331,'Table of Hazards (AI only)'!$B$6:$P$129,11,))</f>
        <v>0</v>
      </c>
      <c r="T331" s="269">
        <f>IF(ISBLANK($G331),0,VLOOKUP($G331,'Table of Hazards (AI only)'!$B$6:$P$129,12,))</f>
        <v>0</v>
      </c>
      <c r="U331" s="270">
        <f>IF(ISBLANK($G331),0,VLOOKUP($G331,'Table of Hazards (AI only)'!$B$6:$P$129,13,))</f>
        <v>0</v>
      </c>
      <c r="V331" s="283">
        <f t="shared" si="25"/>
        <v>0</v>
      </c>
      <c r="W331" s="283">
        <f t="shared" si="26"/>
        <v>0</v>
      </c>
      <c r="X331" s="284">
        <f t="shared" si="27"/>
        <v>0</v>
      </c>
      <c r="Y331" s="274">
        <f t="shared" si="28"/>
        <v>0</v>
      </c>
      <c r="Z331" s="406">
        <f t="shared" si="29"/>
        <v>0</v>
      </c>
      <c r="AA331" s="439">
        <f t="shared" si="32"/>
        <v>0</v>
      </c>
      <c r="AB331" s="440">
        <f t="shared" si="31"/>
        <v>0</v>
      </c>
    </row>
    <row r="332" spans="2:29" x14ac:dyDescent="0.3">
      <c r="B332" s="297"/>
      <c r="C332" s="297"/>
      <c r="D332" s="300"/>
      <c r="E332" s="279"/>
      <c r="F332" s="280"/>
      <c r="G332" s="279"/>
      <c r="H332" s="282"/>
      <c r="I332" s="281"/>
      <c r="J332" s="268">
        <f>IF(ISBLANK($E332),0,VLOOKUP($E332,'Table of Hazards (AI only)'!$B$6:$P$129,8,))</f>
        <v>0</v>
      </c>
      <c r="K332" s="268">
        <f>IF(ISBLANK($E332),0,VLOOKUP($E332,'Table of Hazards (AI only)'!$B$6:$P$129,9,))</f>
        <v>0</v>
      </c>
      <c r="L332" s="268">
        <f>IF(ISBLANK($E332),0,VLOOKUP($E332,'Table of Hazards (AI only)'!$B$6:$P$129,10,))</f>
        <v>0</v>
      </c>
      <c r="M332" s="269">
        <f>IF(ISBLANK($E332),0,VLOOKUP($E332,'Table of Hazards (AI only)'!$B$6:$P$129,11,))</f>
        <v>0</v>
      </c>
      <c r="N332" s="269">
        <f>IF(ISBLANK($E332),0,VLOOKUP($E332,'Table of Hazards (AI only)'!$B$6:$P$129,12,))</f>
        <v>0</v>
      </c>
      <c r="O332" s="270">
        <f>IF(ISBLANK($E332),0,VLOOKUP($E332,'Table of Hazards (AI only)'!$B$6:$P$129,13,))</f>
        <v>0</v>
      </c>
      <c r="P332" s="268">
        <f>IF(ISBLANK($G332),0,VLOOKUP($G332,'Table of Hazards (AI only)'!$B$6:$P$129,8,))</f>
        <v>0</v>
      </c>
      <c r="Q332" s="268">
        <f>IF(ISBLANK($G332),0,VLOOKUP($G332,'Table of Hazards (AI only)'!$B$6:$P$129,9,))</f>
        <v>0</v>
      </c>
      <c r="R332" s="268">
        <f>IF(ISBLANK($G332),0,VLOOKUP($G332,'Table of Hazards (AI only)'!$B$6:$P$129,10,))</f>
        <v>0</v>
      </c>
      <c r="S332" s="269">
        <f>IF(ISBLANK($G332),0,VLOOKUP($G332,'Table of Hazards (AI only)'!$B$6:$P$129,11,))</f>
        <v>0</v>
      </c>
      <c r="T332" s="269">
        <f>IF(ISBLANK($G332),0,VLOOKUP($G332,'Table of Hazards (AI only)'!$B$6:$P$129,12,))</f>
        <v>0</v>
      </c>
      <c r="U332" s="270">
        <f>IF(ISBLANK($G332),0,VLOOKUP($G332,'Table of Hazards (AI only)'!$B$6:$P$129,13,))</f>
        <v>0</v>
      </c>
      <c r="V332" s="283">
        <f t="shared" si="25"/>
        <v>0</v>
      </c>
      <c r="W332" s="283">
        <f t="shared" si="26"/>
        <v>0</v>
      </c>
      <c r="X332" s="284">
        <f t="shared" si="27"/>
        <v>0</v>
      </c>
      <c r="Y332" s="274">
        <f t="shared" si="28"/>
        <v>0</v>
      </c>
      <c r="Z332" s="406">
        <f t="shared" si="29"/>
        <v>0</v>
      </c>
      <c r="AA332" s="439">
        <f t="shared" si="32"/>
        <v>0</v>
      </c>
      <c r="AB332" s="440">
        <f t="shared" si="31"/>
        <v>0</v>
      </c>
    </row>
    <row r="333" spans="2:29" x14ac:dyDescent="0.3">
      <c r="B333" s="297"/>
      <c r="C333" s="297"/>
      <c r="D333" s="300"/>
      <c r="E333" s="279"/>
      <c r="F333" s="280"/>
      <c r="G333" s="279"/>
      <c r="H333" s="282"/>
      <c r="I333" s="281"/>
      <c r="J333" s="268">
        <f>IF(ISBLANK($E333),0,VLOOKUP($E333,'Table of Hazards (AI only)'!$B$6:$P$129,8,))</f>
        <v>0</v>
      </c>
      <c r="K333" s="268">
        <f>IF(ISBLANK($E333),0,VLOOKUP($E333,'Table of Hazards (AI only)'!$B$6:$P$129,9,))</f>
        <v>0</v>
      </c>
      <c r="L333" s="268">
        <f>IF(ISBLANK($E333),0,VLOOKUP($E333,'Table of Hazards (AI only)'!$B$6:$P$129,10,))</f>
        <v>0</v>
      </c>
      <c r="M333" s="269">
        <f>IF(ISBLANK($E333),0,VLOOKUP($E333,'Table of Hazards (AI only)'!$B$6:$P$129,11,))</f>
        <v>0</v>
      </c>
      <c r="N333" s="269">
        <f>IF(ISBLANK($E333),0,VLOOKUP($E333,'Table of Hazards (AI only)'!$B$6:$P$129,12,))</f>
        <v>0</v>
      </c>
      <c r="O333" s="270">
        <f>IF(ISBLANK($E333),0,VLOOKUP($E333,'Table of Hazards (AI only)'!$B$6:$P$129,13,))</f>
        <v>0</v>
      </c>
      <c r="P333" s="268">
        <f>IF(ISBLANK($G333),0,VLOOKUP($G333,'Table of Hazards (AI only)'!$B$6:$P$129,8,))</f>
        <v>0</v>
      </c>
      <c r="Q333" s="268">
        <f>IF(ISBLANK($G333),0,VLOOKUP($G333,'Table of Hazards (AI only)'!$B$6:$P$129,9,))</f>
        <v>0</v>
      </c>
      <c r="R333" s="268">
        <f>IF(ISBLANK($G333),0,VLOOKUP($G333,'Table of Hazards (AI only)'!$B$6:$P$129,10,))</f>
        <v>0</v>
      </c>
      <c r="S333" s="269">
        <f>IF(ISBLANK($G333),0,VLOOKUP($G333,'Table of Hazards (AI only)'!$B$6:$P$129,11,))</f>
        <v>0</v>
      </c>
      <c r="T333" s="269">
        <f>IF(ISBLANK($G333),0,VLOOKUP($G333,'Table of Hazards (AI only)'!$B$6:$P$129,12,))</f>
        <v>0</v>
      </c>
      <c r="U333" s="270">
        <f>IF(ISBLANK($G333),0,VLOOKUP($G333,'Table of Hazards (AI only)'!$B$6:$P$129,13,))</f>
        <v>0</v>
      </c>
      <c r="V333" s="283">
        <f t="shared" si="25"/>
        <v>0</v>
      </c>
      <c r="W333" s="283">
        <f t="shared" si="26"/>
        <v>0</v>
      </c>
      <c r="X333" s="284">
        <f t="shared" si="27"/>
        <v>0</v>
      </c>
      <c r="Y333" s="274">
        <f t="shared" si="28"/>
        <v>0</v>
      </c>
      <c r="Z333" s="406">
        <f t="shared" si="29"/>
        <v>0</v>
      </c>
      <c r="AA333" s="439">
        <f t="shared" si="32"/>
        <v>0</v>
      </c>
      <c r="AB333" s="440">
        <f t="shared" si="31"/>
        <v>0</v>
      </c>
    </row>
    <row r="334" spans="2:29" x14ac:dyDescent="0.3">
      <c r="B334" s="297"/>
      <c r="C334" s="297"/>
      <c r="D334" s="300"/>
      <c r="E334" s="279"/>
      <c r="F334" s="280"/>
      <c r="G334" s="279"/>
      <c r="H334" s="282"/>
      <c r="I334" s="281"/>
      <c r="J334" s="268">
        <f>IF(ISBLANK($E334),0,VLOOKUP($E334,'Table of Hazards (AI only)'!$B$6:$P$129,8,))</f>
        <v>0</v>
      </c>
      <c r="K334" s="268">
        <f>IF(ISBLANK($E334),0,VLOOKUP($E334,'Table of Hazards (AI only)'!$B$6:$P$129,9,))</f>
        <v>0</v>
      </c>
      <c r="L334" s="268">
        <f>IF(ISBLANK($E334),0,VLOOKUP($E334,'Table of Hazards (AI only)'!$B$6:$P$129,10,))</f>
        <v>0</v>
      </c>
      <c r="M334" s="269">
        <f>IF(ISBLANK($E334),0,VLOOKUP($E334,'Table of Hazards (AI only)'!$B$6:$P$129,11,))</f>
        <v>0</v>
      </c>
      <c r="N334" s="269">
        <f>IF(ISBLANK($E334),0,VLOOKUP($E334,'Table of Hazards (AI only)'!$B$6:$P$129,12,))</f>
        <v>0</v>
      </c>
      <c r="O334" s="270">
        <f>IF(ISBLANK($E334),0,VLOOKUP($E334,'Table of Hazards (AI only)'!$B$6:$P$129,13,))</f>
        <v>0</v>
      </c>
      <c r="P334" s="268">
        <f>IF(ISBLANK($G334),0,VLOOKUP($G334,'Table of Hazards (AI only)'!$B$6:$P$129,8,))</f>
        <v>0</v>
      </c>
      <c r="Q334" s="268">
        <f>IF(ISBLANK($G334),0,VLOOKUP($G334,'Table of Hazards (AI only)'!$B$6:$P$129,9,))</f>
        <v>0</v>
      </c>
      <c r="R334" s="268">
        <f>IF(ISBLANK($G334),0,VLOOKUP($G334,'Table of Hazards (AI only)'!$B$6:$P$129,10,))</f>
        <v>0</v>
      </c>
      <c r="S334" s="269">
        <f>IF(ISBLANK($G334),0,VLOOKUP($G334,'Table of Hazards (AI only)'!$B$6:$P$129,11,))</f>
        <v>0</v>
      </c>
      <c r="T334" s="269">
        <f>IF(ISBLANK($G334),0,VLOOKUP($G334,'Table of Hazards (AI only)'!$B$6:$P$129,12,))</f>
        <v>0</v>
      </c>
      <c r="U334" s="270">
        <f>IF(ISBLANK($G334),0,VLOOKUP($G334,'Table of Hazards (AI only)'!$B$6:$P$129,13,))</f>
        <v>0</v>
      </c>
      <c r="V334" s="283">
        <f t="shared" si="25"/>
        <v>0</v>
      </c>
      <c r="W334" s="283">
        <f t="shared" si="26"/>
        <v>0</v>
      </c>
      <c r="X334" s="284">
        <f t="shared" si="27"/>
        <v>0</v>
      </c>
      <c r="Y334" s="274">
        <f t="shared" si="28"/>
        <v>0</v>
      </c>
      <c r="Z334" s="406">
        <f t="shared" si="29"/>
        <v>0</v>
      </c>
      <c r="AA334" s="439">
        <f t="shared" si="32"/>
        <v>0</v>
      </c>
      <c r="AB334" s="440">
        <f t="shared" si="31"/>
        <v>0</v>
      </c>
    </row>
    <row r="335" spans="2:29" x14ac:dyDescent="0.3">
      <c r="B335" s="297"/>
      <c r="C335" s="297"/>
      <c r="D335" s="300"/>
      <c r="E335" s="279"/>
      <c r="F335" s="280"/>
      <c r="G335" s="279"/>
      <c r="H335" s="282"/>
      <c r="I335" s="281"/>
      <c r="J335" s="268">
        <f>IF(ISBLANK($E335),0,VLOOKUP($E335,'Table of Hazards (AI only)'!$B$6:$P$129,8,))</f>
        <v>0</v>
      </c>
      <c r="K335" s="268">
        <f>IF(ISBLANK($E335),0,VLOOKUP($E335,'Table of Hazards (AI only)'!$B$6:$P$129,9,))</f>
        <v>0</v>
      </c>
      <c r="L335" s="268">
        <f>IF(ISBLANK($E335),0,VLOOKUP($E335,'Table of Hazards (AI only)'!$B$6:$P$129,10,))</f>
        <v>0</v>
      </c>
      <c r="M335" s="269">
        <f>IF(ISBLANK($E335),0,VLOOKUP($E335,'Table of Hazards (AI only)'!$B$6:$P$129,11,))</f>
        <v>0</v>
      </c>
      <c r="N335" s="269">
        <f>IF(ISBLANK($E335),0,VLOOKUP($E335,'Table of Hazards (AI only)'!$B$6:$P$129,12,))</f>
        <v>0</v>
      </c>
      <c r="O335" s="270">
        <f>IF(ISBLANK($E335),0,VLOOKUP($E335,'Table of Hazards (AI only)'!$B$6:$P$129,13,))</f>
        <v>0</v>
      </c>
      <c r="P335" s="268">
        <f>IF(ISBLANK($G335),0,VLOOKUP($G335,'Table of Hazards (AI only)'!$B$6:$P$129,8,))</f>
        <v>0</v>
      </c>
      <c r="Q335" s="268">
        <f>IF(ISBLANK($G335),0,VLOOKUP($G335,'Table of Hazards (AI only)'!$B$6:$P$129,9,))</f>
        <v>0</v>
      </c>
      <c r="R335" s="268">
        <f>IF(ISBLANK($G335),0,VLOOKUP($G335,'Table of Hazards (AI only)'!$B$6:$P$129,10,))</f>
        <v>0</v>
      </c>
      <c r="S335" s="269">
        <f>IF(ISBLANK($G335),0,VLOOKUP($G335,'Table of Hazards (AI only)'!$B$6:$P$129,11,))</f>
        <v>0</v>
      </c>
      <c r="T335" s="269">
        <f>IF(ISBLANK($G335),0,VLOOKUP($G335,'Table of Hazards (AI only)'!$B$6:$P$129,12,))</f>
        <v>0</v>
      </c>
      <c r="U335" s="270">
        <f>IF(ISBLANK($G335),0,VLOOKUP($G335,'Table of Hazards (AI only)'!$B$6:$P$129,13,))</f>
        <v>0</v>
      </c>
      <c r="V335" s="283">
        <f t="shared" si="25"/>
        <v>0</v>
      </c>
      <c r="W335" s="283">
        <f t="shared" si="26"/>
        <v>0</v>
      </c>
      <c r="X335" s="284">
        <f t="shared" si="27"/>
        <v>0</v>
      </c>
      <c r="Y335" s="274">
        <f t="shared" si="28"/>
        <v>0</v>
      </c>
      <c r="Z335" s="406">
        <f t="shared" si="29"/>
        <v>0</v>
      </c>
      <c r="AA335" s="439">
        <f t="shared" si="32"/>
        <v>0</v>
      </c>
      <c r="AB335" s="440">
        <f t="shared" si="31"/>
        <v>0</v>
      </c>
    </row>
    <row r="336" spans="2:29" x14ac:dyDescent="0.3">
      <c r="B336" s="297"/>
      <c r="C336" s="297"/>
      <c r="D336" s="300"/>
      <c r="E336" s="279"/>
      <c r="F336" s="280"/>
      <c r="G336" s="279"/>
      <c r="H336" s="282"/>
      <c r="I336" s="281"/>
      <c r="J336" s="268">
        <f>IF(ISBLANK($E336),0,VLOOKUP($E336,'Table of Hazards (AI only)'!$B$6:$P$129,8,))</f>
        <v>0</v>
      </c>
      <c r="K336" s="268">
        <f>IF(ISBLANK($E336),0,VLOOKUP($E336,'Table of Hazards (AI only)'!$B$6:$P$129,9,))</f>
        <v>0</v>
      </c>
      <c r="L336" s="268">
        <f>IF(ISBLANK($E336),0,VLOOKUP($E336,'Table of Hazards (AI only)'!$B$6:$P$129,10,))</f>
        <v>0</v>
      </c>
      <c r="M336" s="269">
        <f>IF(ISBLANK($E336),0,VLOOKUP($E336,'Table of Hazards (AI only)'!$B$6:$P$129,11,))</f>
        <v>0</v>
      </c>
      <c r="N336" s="269">
        <f>IF(ISBLANK($E336),0,VLOOKUP($E336,'Table of Hazards (AI only)'!$B$6:$P$129,12,))</f>
        <v>0</v>
      </c>
      <c r="O336" s="270">
        <f>IF(ISBLANK($E336),0,VLOOKUP($E336,'Table of Hazards (AI only)'!$B$6:$P$129,13,))</f>
        <v>0</v>
      </c>
      <c r="P336" s="268">
        <f>IF(ISBLANK($G336),0,VLOOKUP($G336,'Table of Hazards (AI only)'!$B$6:$P$129,8,))</f>
        <v>0</v>
      </c>
      <c r="Q336" s="268">
        <f>IF(ISBLANK($G336),0,VLOOKUP($G336,'Table of Hazards (AI only)'!$B$6:$P$129,9,))</f>
        <v>0</v>
      </c>
      <c r="R336" s="268">
        <f>IF(ISBLANK($G336),0,VLOOKUP($G336,'Table of Hazards (AI only)'!$B$6:$P$129,10,))</f>
        <v>0</v>
      </c>
      <c r="S336" s="269">
        <f>IF(ISBLANK($G336),0,VLOOKUP($G336,'Table of Hazards (AI only)'!$B$6:$P$129,11,))</f>
        <v>0</v>
      </c>
      <c r="T336" s="269">
        <f>IF(ISBLANK($G336),0,VLOOKUP($G336,'Table of Hazards (AI only)'!$B$6:$P$129,12,))</f>
        <v>0</v>
      </c>
      <c r="U336" s="270">
        <f>IF(ISBLANK($G336),0,VLOOKUP($G336,'Table of Hazards (AI only)'!$B$6:$P$129,13,))</f>
        <v>0</v>
      </c>
      <c r="V336" s="283">
        <f t="shared" si="25"/>
        <v>0</v>
      </c>
      <c r="W336" s="283">
        <f t="shared" si="26"/>
        <v>0</v>
      </c>
      <c r="X336" s="284">
        <f t="shared" si="27"/>
        <v>0</v>
      </c>
      <c r="Y336" s="274">
        <f t="shared" si="28"/>
        <v>0</v>
      </c>
      <c r="Z336" s="406">
        <f t="shared" si="29"/>
        <v>0</v>
      </c>
      <c r="AA336" s="439">
        <f t="shared" si="32"/>
        <v>0</v>
      </c>
      <c r="AB336" s="440">
        <f t="shared" si="31"/>
        <v>0</v>
      </c>
    </row>
    <row r="337" spans="2:28" x14ac:dyDescent="0.3">
      <c r="B337" s="297"/>
      <c r="C337" s="297"/>
      <c r="D337" s="300"/>
      <c r="E337" s="279"/>
      <c r="F337" s="280"/>
      <c r="G337" s="279"/>
      <c r="H337" s="282"/>
      <c r="I337" s="281"/>
      <c r="J337" s="268">
        <f>IF(ISBLANK($E337),0,VLOOKUP($E337,'Table of Hazards (AI only)'!$B$6:$P$129,8,))</f>
        <v>0</v>
      </c>
      <c r="K337" s="268">
        <f>IF(ISBLANK($E337),0,VLOOKUP($E337,'Table of Hazards (AI only)'!$B$6:$P$129,9,))</f>
        <v>0</v>
      </c>
      <c r="L337" s="268">
        <f>IF(ISBLANK($E337),0,VLOOKUP($E337,'Table of Hazards (AI only)'!$B$6:$P$129,10,))</f>
        <v>0</v>
      </c>
      <c r="M337" s="269">
        <f>IF(ISBLANK($E337),0,VLOOKUP($E337,'Table of Hazards (AI only)'!$B$6:$P$129,11,))</f>
        <v>0</v>
      </c>
      <c r="N337" s="269">
        <f>IF(ISBLANK($E337),0,VLOOKUP($E337,'Table of Hazards (AI only)'!$B$6:$P$129,12,))</f>
        <v>0</v>
      </c>
      <c r="O337" s="270">
        <f>IF(ISBLANK($E337),0,VLOOKUP($E337,'Table of Hazards (AI only)'!$B$6:$P$129,13,))</f>
        <v>0</v>
      </c>
      <c r="P337" s="268">
        <f>IF(ISBLANK($G337),0,VLOOKUP($G337,'Table of Hazards (AI only)'!$B$6:$P$129,8,))</f>
        <v>0</v>
      </c>
      <c r="Q337" s="268">
        <f>IF(ISBLANK($G337),0,VLOOKUP($G337,'Table of Hazards (AI only)'!$B$6:$P$129,9,))</f>
        <v>0</v>
      </c>
      <c r="R337" s="268">
        <f>IF(ISBLANK($G337),0,VLOOKUP($G337,'Table of Hazards (AI only)'!$B$6:$P$129,10,))</f>
        <v>0</v>
      </c>
      <c r="S337" s="269">
        <f>IF(ISBLANK($G337),0,VLOOKUP($G337,'Table of Hazards (AI only)'!$B$6:$P$129,11,))</f>
        <v>0</v>
      </c>
      <c r="T337" s="269">
        <f>IF(ISBLANK($G337),0,VLOOKUP($G337,'Table of Hazards (AI only)'!$B$6:$P$129,12,))</f>
        <v>0</v>
      </c>
      <c r="U337" s="270">
        <f>IF(ISBLANK($G337),0,VLOOKUP($G337,'Table of Hazards (AI only)'!$B$6:$P$129,13,))</f>
        <v>0</v>
      </c>
      <c r="V337" s="283">
        <f t="shared" si="25"/>
        <v>0</v>
      </c>
      <c r="W337" s="283">
        <f t="shared" si="26"/>
        <v>0</v>
      </c>
      <c r="X337" s="284">
        <f t="shared" si="27"/>
        <v>0</v>
      </c>
      <c r="Y337" s="274">
        <f t="shared" si="28"/>
        <v>0</v>
      </c>
      <c r="Z337" s="406">
        <f t="shared" si="29"/>
        <v>0</v>
      </c>
      <c r="AA337" s="439">
        <f t="shared" si="32"/>
        <v>0</v>
      </c>
      <c r="AB337" s="440">
        <f t="shared" si="31"/>
        <v>0</v>
      </c>
    </row>
    <row r="338" spans="2:28" x14ac:dyDescent="0.3">
      <c r="B338" s="297"/>
      <c r="C338" s="297"/>
      <c r="D338" s="300"/>
      <c r="E338" s="279"/>
      <c r="F338" s="280"/>
      <c r="G338" s="279"/>
      <c r="H338" s="282"/>
      <c r="I338" s="281"/>
      <c r="J338" s="268">
        <f>IF(ISBLANK($E338),0,VLOOKUP($E338,'Table of Hazards (AI only)'!$B$6:$P$129,8,))</f>
        <v>0</v>
      </c>
      <c r="K338" s="268">
        <f>IF(ISBLANK($E338),0,VLOOKUP($E338,'Table of Hazards (AI only)'!$B$6:$P$129,9,))</f>
        <v>0</v>
      </c>
      <c r="L338" s="268">
        <f>IF(ISBLANK($E338),0,VLOOKUP($E338,'Table of Hazards (AI only)'!$B$6:$P$129,10,))</f>
        <v>0</v>
      </c>
      <c r="M338" s="269">
        <f>IF(ISBLANK($E338),0,VLOOKUP($E338,'Table of Hazards (AI only)'!$B$6:$P$129,11,))</f>
        <v>0</v>
      </c>
      <c r="N338" s="269">
        <f>IF(ISBLANK($E338),0,VLOOKUP($E338,'Table of Hazards (AI only)'!$B$6:$P$129,12,))</f>
        <v>0</v>
      </c>
      <c r="O338" s="270">
        <f>IF(ISBLANK($E338),0,VLOOKUP($E338,'Table of Hazards (AI only)'!$B$6:$P$129,13,))</f>
        <v>0</v>
      </c>
      <c r="P338" s="268">
        <f>IF(ISBLANK($G338),0,VLOOKUP($G338,'Table of Hazards (AI only)'!$B$6:$P$129,8,))</f>
        <v>0</v>
      </c>
      <c r="Q338" s="268">
        <f>IF(ISBLANK($G338),0,VLOOKUP($G338,'Table of Hazards (AI only)'!$B$6:$P$129,9,))</f>
        <v>0</v>
      </c>
      <c r="R338" s="268">
        <f>IF(ISBLANK($G338),0,VLOOKUP($G338,'Table of Hazards (AI only)'!$B$6:$P$129,10,))</f>
        <v>0</v>
      </c>
      <c r="S338" s="269">
        <f>IF(ISBLANK($G338),0,VLOOKUP($G338,'Table of Hazards (AI only)'!$B$6:$P$129,11,))</f>
        <v>0</v>
      </c>
      <c r="T338" s="269">
        <f>IF(ISBLANK($G338),0,VLOOKUP($G338,'Table of Hazards (AI only)'!$B$6:$P$129,12,))</f>
        <v>0</v>
      </c>
      <c r="U338" s="270">
        <f>IF(ISBLANK($G338),0,VLOOKUP($G338,'Table of Hazards (AI only)'!$B$6:$P$129,13,))</f>
        <v>0</v>
      </c>
      <c r="V338" s="283">
        <f t="shared" si="25"/>
        <v>0</v>
      </c>
      <c r="W338" s="283">
        <f t="shared" si="26"/>
        <v>0</v>
      </c>
      <c r="X338" s="284">
        <f t="shared" si="27"/>
        <v>0</v>
      </c>
      <c r="Y338" s="274">
        <f t="shared" si="28"/>
        <v>0</v>
      </c>
      <c r="Z338" s="406">
        <f t="shared" si="29"/>
        <v>0</v>
      </c>
      <c r="AA338" s="439">
        <f t="shared" si="32"/>
        <v>0</v>
      </c>
      <c r="AB338" s="440">
        <f t="shared" si="31"/>
        <v>0</v>
      </c>
    </row>
    <row r="339" spans="2:28" x14ac:dyDescent="0.3">
      <c r="B339" s="297"/>
      <c r="C339" s="297"/>
      <c r="D339" s="300"/>
      <c r="E339" s="279"/>
      <c r="F339" s="280"/>
      <c r="G339" s="279"/>
      <c r="H339" s="282"/>
      <c r="I339" s="281"/>
      <c r="J339" s="268">
        <f>IF(ISBLANK($E339),0,VLOOKUP($E339,'Table of Hazards (AI only)'!$B$6:$P$129,8,))</f>
        <v>0</v>
      </c>
      <c r="K339" s="268">
        <f>IF(ISBLANK($E339),0,VLOOKUP($E339,'Table of Hazards (AI only)'!$B$6:$P$129,9,))</f>
        <v>0</v>
      </c>
      <c r="L339" s="268">
        <f>IF(ISBLANK($E339),0,VLOOKUP($E339,'Table of Hazards (AI only)'!$B$6:$P$129,10,))</f>
        <v>0</v>
      </c>
      <c r="M339" s="269">
        <f>IF(ISBLANK($E339),0,VLOOKUP($E339,'Table of Hazards (AI only)'!$B$6:$P$129,11,))</f>
        <v>0</v>
      </c>
      <c r="N339" s="269">
        <f>IF(ISBLANK($E339),0,VLOOKUP($E339,'Table of Hazards (AI only)'!$B$6:$P$129,12,))</f>
        <v>0</v>
      </c>
      <c r="O339" s="270">
        <f>IF(ISBLANK($E339),0,VLOOKUP($E339,'Table of Hazards (AI only)'!$B$6:$P$129,13,))</f>
        <v>0</v>
      </c>
      <c r="P339" s="268">
        <f>IF(ISBLANK($G339),0,VLOOKUP($G339,'Table of Hazards (AI only)'!$B$6:$P$129,8,))</f>
        <v>0</v>
      </c>
      <c r="Q339" s="268">
        <f>IF(ISBLANK($G339),0,VLOOKUP($G339,'Table of Hazards (AI only)'!$B$6:$P$129,9,))</f>
        <v>0</v>
      </c>
      <c r="R339" s="268">
        <f>IF(ISBLANK($G339),0,VLOOKUP($G339,'Table of Hazards (AI only)'!$B$6:$P$129,10,))</f>
        <v>0</v>
      </c>
      <c r="S339" s="269">
        <f>IF(ISBLANK($G339),0,VLOOKUP($G339,'Table of Hazards (AI only)'!$B$6:$P$129,11,))</f>
        <v>0</v>
      </c>
      <c r="T339" s="269">
        <f>IF(ISBLANK($G339),0,VLOOKUP($G339,'Table of Hazards (AI only)'!$B$6:$P$129,12,))</f>
        <v>0</v>
      </c>
      <c r="U339" s="270">
        <f>IF(ISBLANK($G339),0,VLOOKUP($G339,'Table of Hazards (AI only)'!$B$6:$P$129,13,))</f>
        <v>0</v>
      </c>
      <c r="V339" s="283">
        <f t="shared" si="25"/>
        <v>0</v>
      </c>
      <c r="W339" s="283">
        <f t="shared" si="26"/>
        <v>0</v>
      </c>
      <c r="X339" s="284">
        <f t="shared" si="27"/>
        <v>0</v>
      </c>
      <c r="Y339" s="274">
        <f t="shared" si="28"/>
        <v>0</v>
      </c>
      <c r="Z339" s="406">
        <f t="shared" si="29"/>
        <v>0</v>
      </c>
      <c r="AA339" s="439">
        <f t="shared" si="32"/>
        <v>0</v>
      </c>
      <c r="AB339" s="440">
        <f t="shared" si="31"/>
        <v>0</v>
      </c>
    </row>
    <row r="340" spans="2:28" x14ac:dyDescent="0.3">
      <c r="B340" s="297"/>
      <c r="C340" s="297"/>
      <c r="D340" s="300"/>
      <c r="E340" s="279"/>
      <c r="F340" s="280"/>
      <c r="G340" s="279"/>
      <c r="H340" s="282"/>
      <c r="I340" s="281"/>
      <c r="J340" s="268">
        <f>IF(ISBLANK($E340),0,VLOOKUP($E340,'Table of Hazards (AI only)'!$B$6:$P$129,8,))</f>
        <v>0</v>
      </c>
      <c r="K340" s="268">
        <f>IF(ISBLANK($E340),0,VLOOKUP($E340,'Table of Hazards (AI only)'!$B$6:$P$129,9,))</f>
        <v>0</v>
      </c>
      <c r="L340" s="268">
        <f>IF(ISBLANK($E340),0,VLOOKUP($E340,'Table of Hazards (AI only)'!$B$6:$P$129,10,))</f>
        <v>0</v>
      </c>
      <c r="M340" s="269">
        <f>IF(ISBLANK($E340),0,VLOOKUP($E340,'Table of Hazards (AI only)'!$B$6:$P$129,11,))</f>
        <v>0</v>
      </c>
      <c r="N340" s="269">
        <f>IF(ISBLANK($E340),0,VLOOKUP($E340,'Table of Hazards (AI only)'!$B$6:$P$129,12,))</f>
        <v>0</v>
      </c>
      <c r="O340" s="270">
        <f>IF(ISBLANK($E340),0,VLOOKUP($E340,'Table of Hazards (AI only)'!$B$6:$P$129,13,))</f>
        <v>0</v>
      </c>
      <c r="P340" s="268">
        <f>IF(ISBLANK($G340),0,VLOOKUP($G340,'Table of Hazards (AI only)'!$B$6:$P$129,8,))</f>
        <v>0</v>
      </c>
      <c r="Q340" s="268">
        <f>IF(ISBLANK($G340),0,VLOOKUP($G340,'Table of Hazards (AI only)'!$B$6:$P$129,9,))</f>
        <v>0</v>
      </c>
      <c r="R340" s="268">
        <f>IF(ISBLANK($G340),0,VLOOKUP($G340,'Table of Hazards (AI only)'!$B$6:$P$129,10,))</f>
        <v>0</v>
      </c>
      <c r="S340" s="269">
        <f>IF(ISBLANK($G340),0,VLOOKUP($G340,'Table of Hazards (AI only)'!$B$6:$P$129,11,))</f>
        <v>0</v>
      </c>
      <c r="T340" s="269">
        <f>IF(ISBLANK($G340),0,VLOOKUP($G340,'Table of Hazards (AI only)'!$B$6:$P$129,12,))</f>
        <v>0</v>
      </c>
      <c r="U340" s="270">
        <f>IF(ISBLANK($G340),0,VLOOKUP($G340,'Table of Hazards (AI only)'!$B$6:$P$129,13,))</f>
        <v>0</v>
      </c>
      <c r="V340" s="283">
        <f t="shared" si="25"/>
        <v>0</v>
      </c>
      <c r="W340" s="283">
        <f t="shared" si="26"/>
        <v>0</v>
      </c>
      <c r="X340" s="284">
        <f t="shared" si="27"/>
        <v>0</v>
      </c>
      <c r="Y340" s="274">
        <f t="shared" si="28"/>
        <v>0</v>
      </c>
      <c r="Z340" s="406">
        <f t="shared" si="29"/>
        <v>0</v>
      </c>
      <c r="AA340" s="439">
        <f t="shared" si="32"/>
        <v>0</v>
      </c>
      <c r="AB340" s="440">
        <f t="shared" si="31"/>
        <v>0</v>
      </c>
    </row>
    <row r="341" spans="2:28" x14ac:dyDescent="0.3">
      <c r="B341" s="297"/>
      <c r="C341" s="297"/>
      <c r="D341" s="300"/>
      <c r="E341" s="279"/>
      <c r="F341" s="280"/>
      <c r="G341" s="279"/>
      <c r="H341" s="282"/>
      <c r="I341" s="281"/>
      <c r="J341" s="268">
        <f>IF(ISBLANK($E341),0,VLOOKUP($E341,'Table of Hazards (AI only)'!$B$6:$P$129,8,))</f>
        <v>0</v>
      </c>
      <c r="K341" s="268">
        <f>IF(ISBLANK($E341),0,VLOOKUP($E341,'Table of Hazards (AI only)'!$B$6:$P$129,9,))</f>
        <v>0</v>
      </c>
      <c r="L341" s="268">
        <f>IF(ISBLANK($E341),0,VLOOKUP($E341,'Table of Hazards (AI only)'!$B$6:$P$129,10,))</f>
        <v>0</v>
      </c>
      <c r="M341" s="269">
        <f>IF(ISBLANK($E341),0,VLOOKUP($E341,'Table of Hazards (AI only)'!$B$6:$P$129,11,))</f>
        <v>0</v>
      </c>
      <c r="N341" s="269">
        <f>IF(ISBLANK($E341),0,VLOOKUP($E341,'Table of Hazards (AI only)'!$B$6:$P$129,12,))</f>
        <v>0</v>
      </c>
      <c r="O341" s="270">
        <f>IF(ISBLANK($E341),0,VLOOKUP($E341,'Table of Hazards (AI only)'!$B$6:$P$129,13,))</f>
        <v>0</v>
      </c>
      <c r="P341" s="268">
        <f>IF(ISBLANK($G341),0,VLOOKUP($G341,'Table of Hazards (AI only)'!$B$6:$P$129,8,))</f>
        <v>0</v>
      </c>
      <c r="Q341" s="268">
        <f>IF(ISBLANK($G341),0,VLOOKUP($G341,'Table of Hazards (AI only)'!$B$6:$P$129,9,))</f>
        <v>0</v>
      </c>
      <c r="R341" s="268">
        <f>IF(ISBLANK($G341),0,VLOOKUP($G341,'Table of Hazards (AI only)'!$B$6:$P$129,10,))</f>
        <v>0</v>
      </c>
      <c r="S341" s="269">
        <f>IF(ISBLANK($G341),0,VLOOKUP($G341,'Table of Hazards (AI only)'!$B$6:$P$129,11,))</f>
        <v>0</v>
      </c>
      <c r="T341" s="269">
        <f>IF(ISBLANK($G341),0,VLOOKUP($G341,'Table of Hazards (AI only)'!$B$6:$P$129,12,))</f>
        <v>0</v>
      </c>
      <c r="U341" s="270">
        <f>IF(ISBLANK($G341),0,VLOOKUP($G341,'Table of Hazards (AI only)'!$B$6:$P$129,13,))</f>
        <v>0</v>
      </c>
      <c r="V341" s="283">
        <f t="shared" si="25"/>
        <v>0</v>
      </c>
      <c r="W341" s="283">
        <f t="shared" si="26"/>
        <v>0</v>
      </c>
      <c r="X341" s="284">
        <f t="shared" si="27"/>
        <v>0</v>
      </c>
      <c r="Y341" s="274">
        <f t="shared" si="28"/>
        <v>0</v>
      </c>
      <c r="Z341" s="406">
        <f t="shared" si="29"/>
        <v>0</v>
      </c>
      <c r="AA341" s="439">
        <f t="shared" si="32"/>
        <v>0</v>
      </c>
      <c r="AB341" s="440">
        <f t="shared" si="31"/>
        <v>0</v>
      </c>
    </row>
    <row r="342" spans="2:28" x14ac:dyDescent="0.3">
      <c r="B342" s="297"/>
      <c r="C342" s="297"/>
      <c r="D342" s="300"/>
      <c r="E342" s="279"/>
      <c r="F342" s="280"/>
      <c r="G342" s="279"/>
      <c r="H342" s="282"/>
      <c r="I342" s="281"/>
      <c r="J342" s="268">
        <f>IF(ISBLANK($E342),0,VLOOKUP($E342,'Table of Hazards (AI only)'!$B$6:$P$129,8,))</f>
        <v>0</v>
      </c>
      <c r="K342" s="268">
        <f>IF(ISBLANK($E342),0,VLOOKUP($E342,'Table of Hazards (AI only)'!$B$6:$P$129,9,))</f>
        <v>0</v>
      </c>
      <c r="L342" s="268">
        <f>IF(ISBLANK($E342),0,VLOOKUP($E342,'Table of Hazards (AI only)'!$B$6:$P$129,10,))</f>
        <v>0</v>
      </c>
      <c r="M342" s="269">
        <f>IF(ISBLANK($E342),0,VLOOKUP($E342,'Table of Hazards (AI only)'!$B$6:$P$129,11,))</f>
        <v>0</v>
      </c>
      <c r="N342" s="269">
        <f>IF(ISBLANK($E342),0,VLOOKUP($E342,'Table of Hazards (AI only)'!$B$6:$P$129,12,))</f>
        <v>0</v>
      </c>
      <c r="O342" s="270">
        <f>IF(ISBLANK($E342),0,VLOOKUP($E342,'Table of Hazards (AI only)'!$B$6:$P$129,13,))</f>
        <v>0</v>
      </c>
      <c r="P342" s="268">
        <f>IF(ISBLANK($G342),0,VLOOKUP($G342,'Table of Hazards (AI only)'!$B$6:$P$129,8,))</f>
        <v>0</v>
      </c>
      <c r="Q342" s="268">
        <f>IF(ISBLANK($G342),0,VLOOKUP($G342,'Table of Hazards (AI only)'!$B$6:$P$129,9,))</f>
        <v>0</v>
      </c>
      <c r="R342" s="268">
        <f>IF(ISBLANK($G342),0,VLOOKUP($G342,'Table of Hazards (AI only)'!$B$6:$P$129,10,))</f>
        <v>0</v>
      </c>
      <c r="S342" s="269">
        <f>IF(ISBLANK($G342),0,VLOOKUP($G342,'Table of Hazards (AI only)'!$B$6:$P$129,11,))</f>
        <v>0</v>
      </c>
      <c r="T342" s="269">
        <f>IF(ISBLANK($G342),0,VLOOKUP($G342,'Table of Hazards (AI only)'!$B$6:$P$129,12,))</f>
        <v>0</v>
      </c>
      <c r="U342" s="270">
        <f>IF(ISBLANK($G342),0,VLOOKUP($G342,'Table of Hazards (AI only)'!$B$6:$P$129,13,))</f>
        <v>0</v>
      </c>
      <c r="V342" s="283">
        <f t="shared" si="25"/>
        <v>0</v>
      </c>
      <c r="W342" s="283">
        <f t="shared" si="26"/>
        <v>0</v>
      </c>
      <c r="X342" s="284">
        <f t="shared" si="27"/>
        <v>0</v>
      </c>
      <c r="Y342" s="274">
        <f t="shared" si="28"/>
        <v>0</v>
      </c>
      <c r="Z342" s="406">
        <f t="shared" si="29"/>
        <v>0</v>
      </c>
      <c r="AA342" s="439">
        <f t="shared" si="32"/>
        <v>0</v>
      </c>
      <c r="AB342" s="440">
        <f t="shared" si="31"/>
        <v>0</v>
      </c>
    </row>
    <row r="343" spans="2:28" x14ac:dyDescent="0.3">
      <c r="B343" s="297"/>
      <c r="C343" s="297"/>
      <c r="D343" s="300"/>
      <c r="E343" s="279"/>
      <c r="F343" s="280"/>
      <c r="G343" s="279"/>
      <c r="H343" s="282"/>
      <c r="I343" s="281"/>
      <c r="J343" s="268">
        <f>IF(ISBLANK($E343),0,VLOOKUP($E343,'Table of Hazards (AI only)'!$B$6:$P$129,8,))</f>
        <v>0</v>
      </c>
      <c r="K343" s="268">
        <f>IF(ISBLANK($E343),0,VLOOKUP($E343,'Table of Hazards (AI only)'!$B$6:$P$129,9,))</f>
        <v>0</v>
      </c>
      <c r="L343" s="268">
        <f>IF(ISBLANK($E343),0,VLOOKUP($E343,'Table of Hazards (AI only)'!$B$6:$P$129,10,))</f>
        <v>0</v>
      </c>
      <c r="M343" s="269">
        <f>IF(ISBLANK($E343),0,VLOOKUP($E343,'Table of Hazards (AI only)'!$B$6:$P$129,11,))</f>
        <v>0</v>
      </c>
      <c r="N343" s="269">
        <f>IF(ISBLANK($E343),0,VLOOKUP($E343,'Table of Hazards (AI only)'!$B$6:$P$129,12,))</f>
        <v>0</v>
      </c>
      <c r="O343" s="270">
        <f>IF(ISBLANK($E343),0,VLOOKUP($E343,'Table of Hazards (AI only)'!$B$6:$P$129,13,))</f>
        <v>0</v>
      </c>
      <c r="P343" s="268">
        <f>IF(ISBLANK($G343),0,VLOOKUP($G343,'Table of Hazards (AI only)'!$B$6:$P$129,8,))</f>
        <v>0</v>
      </c>
      <c r="Q343" s="268">
        <f>IF(ISBLANK($G343),0,VLOOKUP($G343,'Table of Hazards (AI only)'!$B$6:$P$129,9,))</f>
        <v>0</v>
      </c>
      <c r="R343" s="268">
        <f>IF(ISBLANK($G343),0,VLOOKUP($G343,'Table of Hazards (AI only)'!$B$6:$P$129,10,))</f>
        <v>0</v>
      </c>
      <c r="S343" s="269">
        <f>IF(ISBLANK($G343),0,VLOOKUP($G343,'Table of Hazards (AI only)'!$B$6:$P$129,11,))</f>
        <v>0</v>
      </c>
      <c r="T343" s="269">
        <f>IF(ISBLANK($G343),0,VLOOKUP($G343,'Table of Hazards (AI only)'!$B$6:$P$129,12,))</f>
        <v>0</v>
      </c>
      <c r="U343" s="270">
        <f>IF(ISBLANK($G343),0,VLOOKUP($G343,'Table of Hazards (AI only)'!$B$6:$P$129,13,))</f>
        <v>0</v>
      </c>
      <c r="V343" s="283">
        <f t="shared" si="25"/>
        <v>0</v>
      </c>
      <c r="W343" s="283">
        <f t="shared" si="26"/>
        <v>0</v>
      </c>
      <c r="X343" s="284">
        <f t="shared" si="27"/>
        <v>0</v>
      </c>
      <c r="Y343" s="274">
        <f t="shared" si="28"/>
        <v>0</v>
      </c>
      <c r="Z343" s="406">
        <f t="shared" si="29"/>
        <v>0</v>
      </c>
      <c r="AA343" s="439">
        <f t="shared" si="32"/>
        <v>0</v>
      </c>
      <c r="AB343" s="440">
        <f t="shared" si="31"/>
        <v>0</v>
      </c>
    </row>
    <row r="344" spans="2:28" x14ac:dyDescent="0.3">
      <c r="B344" s="297"/>
      <c r="C344" s="297"/>
      <c r="D344" s="300"/>
      <c r="E344" s="279"/>
      <c r="F344" s="280"/>
      <c r="G344" s="279"/>
      <c r="H344" s="282"/>
      <c r="I344" s="281"/>
      <c r="J344" s="268">
        <f>IF(ISBLANK($E344),0,VLOOKUP($E344,'Table of Hazards (AI only)'!$B$6:$P$129,8,))</f>
        <v>0</v>
      </c>
      <c r="K344" s="268">
        <f>IF(ISBLANK($E344),0,VLOOKUP($E344,'Table of Hazards (AI only)'!$B$6:$P$129,9,))</f>
        <v>0</v>
      </c>
      <c r="L344" s="268">
        <f>IF(ISBLANK($E344),0,VLOOKUP($E344,'Table of Hazards (AI only)'!$B$6:$P$129,10,))</f>
        <v>0</v>
      </c>
      <c r="M344" s="269">
        <f>IF(ISBLANK($E344),0,VLOOKUP($E344,'Table of Hazards (AI only)'!$B$6:$P$129,11,))</f>
        <v>0</v>
      </c>
      <c r="N344" s="269">
        <f>IF(ISBLANK($E344),0,VLOOKUP($E344,'Table of Hazards (AI only)'!$B$6:$P$129,12,))</f>
        <v>0</v>
      </c>
      <c r="O344" s="270">
        <f>IF(ISBLANK($E344),0,VLOOKUP($E344,'Table of Hazards (AI only)'!$B$6:$P$129,13,))</f>
        <v>0</v>
      </c>
      <c r="P344" s="268">
        <f>IF(ISBLANK($G344),0,VLOOKUP($G344,'Table of Hazards (AI only)'!$B$6:$P$129,8,))</f>
        <v>0</v>
      </c>
      <c r="Q344" s="268">
        <f>IF(ISBLANK($G344),0,VLOOKUP($G344,'Table of Hazards (AI only)'!$B$6:$P$129,9,))</f>
        <v>0</v>
      </c>
      <c r="R344" s="268">
        <f>IF(ISBLANK($G344),0,VLOOKUP($G344,'Table of Hazards (AI only)'!$B$6:$P$129,10,))</f>
        <v>0</v>
      </c>
      <c r="S344" s="269">
        <f>IF(ISBLANK($G344),0,VLOOKUP($G344,'Table of Hazards (AI only)'!$B$6:$P$129,11,))</f>
        <v>0</v>
      </c>
      <c r="T344" s="269">
        <f>IF(ISBLANK($G344),0,VLOOKUP($G344,'Table of Hazards (AI only)'!$B$6:$P$129,12,))</f>
        <v>0</v>
      </c>
      <c r="U344" s="270">
        <f>IF(ISBLANK($G344),0,VLOOKUP($G344,'Table of Hazards (AI only)'!$B$6:$P$129,13,))</f>
        <v>0</v>
      </c>
      <c r="V344" s="283">
        <f t="shared" si="25"/>
        <v>0</v>
      </c>
      <c r="W344" s="283">
        <f t="shared" si="26"/>
        <v>0</v>
      </c>
      <c r="X344" s="284">
        <f t="shared" si="27"/>
        <v>0</v>
      </c>
      <c r="Y344" s="274">
        <f t="shared" si="28"/>
        <v>0</v>
      </c>
      <c r="Z344" s="406">
        <f t="shared" si="29"/>
        <v>0</v>
      </c>
      <c r="AA344" s="439">
        <f t="shared" si="32"/>
        <v>0</v>
      </c>
      <c r="AB344" s="440">
        <f t="shared" si="31"/>
        <v>0</v>
      </c>
    </row>
    <row r="345" spans="2:28" x14ac:dyDescent="0.3">
      <c r="B345" s="297"/>
      <c r="C345" s="297"/>
      <c r="D345" s="300"/>
      <c r="E345" s="279"/>
      <c r="F345" s="280"/>
      <c r="G345" s="279"/>
      <c r="H345" s="282"/>
      <c r="I345" s="281"/>
      <c r="J345" s="268">
        <f>IF(ISBLANK($E345),0,VLOOKUP($E345,'Table of Hazards (AI only)'!$B$6:$P$129,8,))</f>
        <v>0</v>
      </c>
      <c r="K345" s="268">
        <f>IF(ISBLANK($E345),0,VLOOKUP($E345,'Table of Hazards (AI only)'!$B$6:$P$129,9,))</f>
        <v>0</v>
      </c>
      <c r="L345" s="268">
        <f>IF(ISBLANK($E345),0,VLOOKUP($E345,'Table of Hazards (AI only)'!$B$6:$P$129,10,))</f>
        <v>0</v>
      </c>
      <c r="M345" s="269">
        <f>IF(ISBLANK($E345),0,VLOOKUP($E345,'Table of Hazards (AI only)'!$B$6:$P$129,11,))</f>
        <v>0</v>
      </c>
      <c r="N345" s="269">
        <f>IF(ISBLANK($E345),0,VLOOKUP($E345,'Table of Hazards (AI only)'!$B$6:$P$129,12,))</f>
        <v>0</v>
      </c>
      <c r="O345" s="270">
        <f>IF(ISBLANK($E345),0,VLOOKUP($E345,'Table of Hazards (AI only)'!$B$6:$P$129,13,))</f>
        <v>0</v>
      </c>
      <c r="P345" s="268">
        <f>IF(ISBLANK($G345),0,VLOOKUP($G345,'Table of Hazards (AI only)'!$B$6:$P$129,8,))</f>
        <v>0</v>
      </c>
      <c r="Q345" s="268">
        <f>IF(ISBLANK($G345),0,VLOOKUP($G345,'Table of Hazards (AI only)'!$B$6:$P$129,9,))</f>
        <v>0</v>
      </c>
      <c r="R345" s="268">
        <f>IF(ISBLANK($G345),0,VLOOKUP($G345,'Table of Hazards (AI only)'!$B$6:$P$129,10,))</f>
        <v>0</v>
      </c>
      <c r="S345" s="269">
        <f>IF(ISBLANK($G345),0,VLOOKUP($G345,'Table of Hazards (AI only)'!$B$6:$P$129,11,))</f>
        <v>0</v>
      </c>
      <c r="T345" s="269">
        <f>IF(ISBLANK($G345),0,VLOOKUP($G345,'Table of Hazards (AI only)'!$B$6:$P$129,12,))</f>
        <v>0</v>
      </c>
      <c r="U345" s="270">
        <f>IF(ISBLANK($G345),0,VLOOKUP($G345,'Table of Hazards (AI only)'!$B$6:$P$129,13,))</f>
        <v>0</v>
      </c>
      <c r="V345" s="283">
        <f t="shared" si="25"/>
        <v>0</v>
      </c>
      <c r="W345" s="283">
        <f t="shared" si="26"/>
        <v>0</v>
      </c>
      <c r="X345" s="284">
        <f t="shared" si="27"/>
        <v>0</v>
      </c>
      <c r="Y345" s="274">
        <f t="shared" si="28"/>
        <v>0</v>
      </c>
      <c r="Z345" s="406">
        <f t="shared" si="29"/>
        <v>0</v>
      </c>
      <c r="AA345" s="439">
        <f t="shared" si="32"/>
        <v>0</v>
      </c>
      <c r="AB345" s="440">
        <f t="shared" si="31"/>
        <v>0</v>
      </c>
    </row>
    <row r="346" spans="2:28" x14ac:dyDescent="0.3">
      <c r="B346" s="297"/>
      <c r="C346" s="297"/>
      <c r="D346" s="300"/>
      <c r="E346" s="279"/>
      <c r="F346" s="280"/>
      <c r="G346" s="279"/>
      <c r="H346" s="282"/>
      <c r="I346" s="281"/>
      <c r="J346" s="268">
        <f>IF(ISBLANK($E346),0,VLOOKUP($E346,'Table of Hazards (AI only)'!$B$6:$P$129,8,))</f>
        <v>0</v>
      </c>
      <c r="K346" s="268">
        <f>IF(ISBLANK($E346),0,VLOOKUP($E346,'Table of Hazards (AI only)'!$B$6:$P$129,9,))</f>
        <v>0</v>
      </c>
      <c r="L346" s="268">
        <f>IF(ISBLANK($E346),0,VLOOKUP($E346,'Table of Hazards (AI only)'!$B$6:$P$129,10,))</f>
        <v>0</v>
      </c>
      <c r="M346" s="269">
        <f>IF(ISBLANK($E346),0,VLOOKUP($E346,'Table of Hazards (AI only)'!$B$6:$P$129,11,))</f>
        <v>0</v>
      </c>
      <c r="N346" s="269">
        <f>IF(ISBLANK($E346),0,VLOOKUP($E346,'Table of Hazards (AI only)'!$B$6:$P$129,12,))</f>
        <v>0</v>
      </c>
      <c r="O346" s="270">
        <f>IF(ISBLANK($E346),0,VLOOKUP($E346,'Table of Hazards (AI only)'!$B$6:$P$129,13,))</f>
        <v>0</v>
      </c>
      <c r="P346" s="268">
        <f>IF(ISBLANK($G346),0,VLOOKUP($G346,'Table of Hazards (AI only)'!$B$6:$P$129,8,))</f>
        <v>0</v>
      </c>
      <c r="Q346" s="268">
        <f>IF(ISBLANK($G346),0,VLOOKUP($G346,'Table of Hazards (AI only)'!$B$6:$P$129,9,))</f>
        <v>0</v>
      </c>
      <c r="R346" s="268">
        <f>IF(ISBLANK($G346),0,VLOOKUP($G346,'Table of Hazards (AI only)'!$B$6:$P$129,10,))</f>
        <v>0</v>
      </c>
      <c r="S346" s="269">
        <f>IF(ISBLANK($G346),0,VLOOKUP($G346,'Table of Hazards (AI only)'!$B$6:$P$129,11,))</f>
        <v>0</v>
      </c>
      <c r="T346" s="269">
        <f>IF(ISBLANK($G346),0,VLOOKUP($G346,'Table of Hazards (AI only)'!$B$6:$P$129,12,))</f>
        <v>0</v>
      </c>
      <c r="U346" s="270">
        <f>IF(ISBLANK($G346),0,VLOOKUP($G346,'Table of Hazards (AI only)'!$B$6:$P$129,13,))</f>
        <v>0</v>
      </c>
      <c r="V346" s="283">
        <f t="shared" si="25"/>
        <v>0</v>
      </c>
      <c r="W346" s="283">
        <f t="shared" si="26"/>
        <v>0</v>
      </c>
      <c r="X346" s="284">
        <f t="shared" si="27"/>
        <v>0</v>
      </c>
      <c r="Y346" s="274">
        <f t="shared" si="28"/>
        <v>0</v>
      </c>
      <c r="Z346" s="406">
        <f t="shared" si="29"/>
        <v>0</v>
      </c>
      <c r="AA346" s="439">
        <f t="shared" si="32"/>
        <v>0</v>
      </c>
      <c r="AB346" s="440">
        <f t="shared" si="31"/>
        <v>0</v>
      </c>
    </row>
    <row r="347" spans="2:28" x14ac:dyDescent="0.3">
      <c r="B347" s="297"/>
      <c r="C347" s="297"/>
      <c r="D347" s="300"/>
      <c r="E347" s="279"/>
      <c r="F347" s="280"/>
      <c r="G347" s="279"/>
      <c r="H347" s="282"/>
      <c r="I347" s="281"/>
      <c r="J347" s="268">
        <f>IF(ISBLANK($E347),0,VLOOKUP($E347,'Table of Hazards (AI only)'!$B$6:$P$129,8,))</f>
        <v>0</v>
      </c>
      <c r="K347" s="268">
        <f>IF(ISBLANK($E347),0,VLOOKUP($E347,'Table of Hazards (AI only)'!$B$6:$P$129,9,))</f>
        <v>0</v>
      </c>
      <c r="L347" s="268">
        <f>IF(ISBLANK($E347),0,VLOOKUP($E347,'Table of Hazards (AI only)'!$B$6:$P$129,10,))</f>
        <v>0</v>
      </c>
      <c r="M347" s="269">
        <f>IF(ISBLANK($E347),0,VLOOKUP($E347,'Table of Hazards (AI only)'!$B$6:$P$129,11,))</f>
        <v>0</v>
      </c>
      <c r="N347" s="269">
        <f>IF(ISBLANK($E347),0,VLOOKUP($E347,'Table of Hazards (AI only)'!$B$6:$P$129,12,))</f>
        <v>0</v>
      </c>
      <c r="O347" s="270">
        <f>IF(ISBLANK($E347),0,VLOOKUP($E347,'Table of Hazards (AI only)'!$B$6:$P$129,13,))</f>
        <v>0</v>
      </c>
      <c r="P347" s="268">
        <f>IF(ISBLANK($G347),0,VLOOKUP($G347,'Table of Hazards (AI only)'!$B$6:$P$129,8,))</f>
        <v>0</v>
      </c>
      <c r="Q347" s="268">
        <f>IF(ISBLANK($G347),0,VLOOKUP($G347,'Table of Hazards (AI only)'!$B$6:$P$129,9,))</f>
        <v>0</v>
      </c>
      <c r="R347" s="268">
        <f>IF(ISBLANK($G347),0,VLOOKUP($G347,'Table of Hazards (AI only)'!$B$6:$P$129,10,))</f>
        <v>0</v>
      </c>
      <c r="S347" s="269">
        <f>IF(ISBLANK($G347),0,VLOOKUP($G347,'Table of Hazards (AI only)'!$B$6:$P$129,11,))</f>
        <v>0</v>
      </c>
      <c r="T347" s="269">
        <f>IF(ISBLANK($G347),0,VLOOKUP($G347,'Table of Hazards (AI only)'!$B$6:$P$129,12,))</f>
        <v>0</v>
      </c>
      <c r="U347" s="270">
        <f>IF(ISBLANK($G347),0,VLOOKUP($G347,'Table of Hazards (AI only)'!$B$6:$P$129,13,))</f>
        <v>0</v>
      </c>
      <c r="V347" s="283">
        <f t="shared" si="25"/>
        <v>0</v>
      </c>
      <c r="W347" s="283">
        <f t="shared" si="26"/>
        <v>0</v>
      </c>
      <c r="X347" s="284">
        <f t="shared" si="27"/>
        <v>0</v>
      </c>
      <c r="Y347" s="274">
        <f t="shared" si="28"/>
        <v>0</v>
      </c>
      <c r="Z347" s="406">
        <f t="shared" si="29"/>
        <v>0</v>
      </c>
      <c r="AA347" s="439">
        <f t="shared" si="32"/>
        <v>0</v>
      </c>
      <c r="AB347" s="440">
        <f t="shared" si="31"/>
        <v>0</v>
      </c>
    </row>
    <row r="348" spans="2:28" x14ac:dyDescent="0.3">
      <c r="B348" s="297"/>
      <c r="C348" s="297"/>
      <c r="D348" s="300"/>
      <c r="E348" s="279"/>
      <c r="F348" s="280"/>
      <c r="G348" s="279"/>
      <c r="H348" s="282"/>
      <c r="I348" s="281"/>
      <c r="J348" s="268">
        <f>IF(ISBLANK($E348),0,VLOOKUP($E348,'Table of Hazards (AI only)'!$B$6:$P$129,8,))</f>
        <v>0</v>
      </c>
      <c r="K348" s="268">
        <f>IF(ISBLANK($E348),0,VLOOKUP($E348,'Table of Hazards (AI only)'!$B$6:$P$129,9,))</f>
        <v>0</v>
      </c>
      <c r="L348" s="268">
        <f>IF(ISBLANK($E348),0,VLOOKUP($E348,'Table of Hazards (AI only)'!$B$6:$P$129,10,))</f>
        <v>0</v>
      </c>
      <c r="M348" s="269">
        <f>IF(ISBLANK($E348),0,VLOOKUP($E348,'Table of Hazards (AI only)'!$B$6:$P$129,11,))</f>
        <v>0</v>
      </c>
      <c r="N348" s="269">
        <f>IF(ISBLANK($E348),0,VLOOKUP($E348,'Table of Hazards (AI only)'!$B$6:$P$129,12,))</f>
        <v>0</v>
      </c>
      <c r="O348" s="270">
        <f>IF(ISBLANK($E348),0,VLOOKUP($E348,'Table of Hazards (AI only)'!$B$6:$P$129,13,))</f>
        <v>0</v>
      </c>
      <c r="P348" s="268">
        <f>IF(ISBLANK($G348),0,VLOOKUP($G348,'Table of Hazards (AI only)'!$B$6:$P$129,8,))</f>
        <v>0</v>
      </c>
      <c r="Q348" s="268">
        <f>IF(ISBLANK($G348),0,VLOOKUP($G348,'Table of Hazards (AI only)'!$B$6:$P$129,9,))</f>
        <v>0</v>
      </c>
      <c r="R348" s="268">
        <f>IF(ISBLANK($G348),0,VLOOKUP($G348,'Table of Hazards (AI only)'!$B$6:$P$129,10,))</f>
        <v>0</v>
      </c>
      <c r="S348" s="269">
        <f>IF(ISBLANK($G348),0,VLOOKUP($G348,'Table of Hazards (AI only)'!$B$6:$P$129,11,))</f>
        <v>0</v>
      </c>
      <c r="T348" s="269">
        <f>IF(ISBLANK($G348),0,VLOOKUP($G348,'Table of Hazards (AI only)'!$B$6:$P$129,12,))</f>
        <v>0</v>
      </c>
      <c r="U348" s="270">
        <f>IF(ISBLANK($G348),0,VLOOKUP($G348,'Table of Hazards (AI only)'!$B$6:$P$129,13,))</f>
        <v>0</v>
      </c>
      <c r="V348" s="283">
        <f t="shared" si="25"/>
        <v>0</v>
      </c>
      <c r="W348" s="283">
        <f t="shared" si="26"/>
        <v>0</v>
      </c>
      <c r="X348" s="284">
        <f t="shared" si="27"/>
        <v>0</v>
      </c>
      <c r="Y348" s="274">
        <f t="shared" si="28"/>
        <v>0</v>
      </c>
      <c r="Z348" s="406">
        <f t="shared" si="29"/>
        <v>0</v>
      </c>
      <c r="AA348" s="439">
        <f t="shared" si="32"/>
        <v>0</v>
      </c>
      <c r="AB348" s="440">
        <f t="shared" si="31"/>
        <v>0</v>
      </c>
    </row>
    <row r="349" spans="2:28" x14ac:dyDescent="0.3">
      <c r="B349" s="297"/>
      <c r="C349" s="297"/>
      <c r="D349" s="300"/>
      <c r="E349" s="279"/>
      <c r="F349" s="280"/>
      <c r="G349" s="279"/>
      <c r="H349" s="282"/>
      <c r="I349" s="281"/>
      <c r="J349" s="268">
        <f>IF(ISBLANK($E349),0,VLOOKUP($E349,'Table of Hazards (AI only)'!$B$6:$P$129,8,))</f>
        <v>0</v>
      </c>
      <c r="K349" s="268">
        <f>IF(ISBLANK($E349),0,VLOOKUP($E349,'Table of Hazards (AI only)'!$B$6:$P$129,9,))</f>
        <v>0</v>
      </c>
      <c r="L349" s="268">
        <f>IF(ISBLANK($E349),0,VLOOKUP($E349,'Table of Hazards (AI only)'!$B$6:$P$129,10,))</f>
        <v>0</v>
      </c>
      <c r="M349" s="269">
        <f>IF(ISBLANK($E349),0,VLOOKUP($E349,'Table of Hazards (AI only)'!$B$6:$P$129,11,))</f>
        <v>0</v>
      </c>
      <c r="N349" s="269">
        <f>IF(ISBLANK($E349),0,VLOOKUP($E349,'Table of Hazards (AI only)'!$B$6:$P$129,12,))</f>
        <v>0</v>
      </c>
      <c r="O349" s="270">
        <f>IF(ISBLANK($E349),0,VLOOKUP($E349,'Table of Hazards (AI only)'!$B$6:$P$129,13,))</f>
        <v>0</v>
      </c>
      <c r="P349" s="268">
        <f>IF(ISBLANK($G349),0,VLOOKUP($G349,'Table of Hazards (AI only)'!$B$6:$P$129,8,))</f>
        <v>0</v>
      </c>
      <c r="Q349" s="268">
        <f>IF(ISBLANK($G349),0,VLOOKUP($G349,'Table of Hazards (AI only)'!$B$6:$P$129,9,))</f>
        <v>0</v>
      </c>
      <c r="R349" s="268">
        <f>IF(ISBLANK($G349),0,VLOOKUP($G349,'Table of Hazards (AI only)'!$B$6:$P$129,10,))</f>
        <v>0</v>
      </c>
      <c r="S349" s="269">
        <f>IF(ISBLANK($G349),0,VLOOKUP($G349,'Table of Hazards (AI only)'!$B$6:$P$129,11,))</f>
        <v>0</v>
      </c>
      <c r="T349" s="269">
        <f>IF(ISBLANK($G349),0,VLOOKUP($G349,'Table of Hazards (AI only)'!$B$6:$P$129,12,))</f>
        <v>0</v>
      </c>
      <c r="U349" s="270">
        <f>IF(ISBLANK($G349),0,VLOOKUP($G349,'Table of Hazards (AI only)'!$B$6:$P$129,13,))</f>
        <v>0</v>
      </c>
      <c r="V349" s="283">
        <f t="shared" si="25"/>
        <v>0</v>
      </c>
      <c r="W349" s="283">
        <f t="shared" si="26"/>
        <v>0</v>
      </c>
      <c r="X349" s="284">
        <f t="shared" si="27"/>
        <v>0</v>
      </c>
      <c r="Y349" s="274">
        <f t="shared" si="28"/>
        <v>0</v>
      </c>
      <c r="Z349" s="406">
        <f t="shared" si="29"/>
        <v>0</v>
      </c>
      <c r="AA349" s="439">
        <f t="shared" si="32"/>
        <v>0</v>
      </c>
      <c r="AB349" s="440">
        <f t="shared" si="31"/>
        <v>0</v>
      </c>
    </row>
    <row r="350" spans="2:28" x14ac:dyDescent="0.3">
      <c r="B350" s="297"/>
      <c r="C350" s="297"/>
      <c r="D350" s="300"/>
      <c r="E350" s="279"/>
      <c r="F350" s="280"/>
      <c r="G350" s="279"/>
      <c r="H350" s="282"/>
      <c r="I350" s="281"/>
      <c r="J350" s="268">
        <f>IF(ISBLANK($E350),0,VLOOKUP($E350,'Table of Hazards (AI only)'!$B$6:$P$129,8,))</f>
        <v>0</v>
      </c>
      <c r="K350" s="268">
        <f>IF(ISBLANK($E350),0,VLOOKUP($E350,'Table of Hazards (AI only)'!$B$6:$P$129,9,))</f>
        <v>0</v>
      </c>
      <c r="L350" s="268">
        <f>IF(ISBLANK($E350),0,VLOOKUP($E350,'Table of Hazards (AI only)'!$B$6:$P$129,10,))</f>
        <v>0</v>
      </c>
      <c r="M350" s="269">
        <f>IF(ISBLANK($E350),0,VLOOKUP($E350,'Table of Hazards (AI only)'!$B$6:$P$129,11,))</f>
        <v>0</v>
      </c>
      <c r="N350" s="269">
        <f>IF(ISBLANK($E350),0,VLOOKUP($E350,'Table of Hazards (AI only)'!$B$6:$P$129,12,))</f>
        <v>0</v>
      </c>
      <c r="O350" s="270">
        <f>IF(ISBLANK($E350),0,VLOOKUP($E350,'Table of Hazards (AI only)'!$B$6:$P$129,13,))</f>
        <v>0</v>
      </c>
      <c r="P350" s="268">
        <f>IF(ISBLANK($G350),0,VLOOKUP($G350,'Table of Hazards (AI only)'!$B$6:$P$129,8,))</f>
        <v>0</v>
      </c>
      <c r="Q350" s="268">
        <f>IF(ISBLANK($G350),0,VLOOKUP($G350,'Table of Hazards (AI only)'!$B$6:$P$129,9,))</f>
        <v>0</v>
      </c>
      <c r="R350" s="268">
        <f>IF(ISBLANK($G350),0,VLOOKUP($G350,'Table of Hazards (AI only)'!$B$6:$P$129,10,))</f>
        <v>0</v>
      </c>
      <c r="S350" s="269">
        <f>IF(ISBLANK($G350),0,VLOOKUP($G350,'Table of Hazards (AI only)'!$B$6:$P$129,11,))</f>
        <v>0</v>
      </c>
      <c r="T350" s="269">
        <f>IF(ISBLANK($G350),0,VLOOKUP($G350,'Table of Hazards (AI only)'!$B$6:$P$129,12,))</f>
        <v>0</v>
      </c>
      <c r="U350" s="270">
        <f>IF(ISBLANK($G350),0,VLOOKUP($G350,'Table of Hazards (AI only)'!$B$6:$P$129,13,))</f>
        <v>0</v>
      </c>
      <c r="V350" s="283">
        <f t="shared" si="25"/>
        <v>0</v>
      </c>
      <c r="W350" s="283">
        <f t="shared" si="26"/>
        <v>0</v>
      </c>
      <c r="X350" s="284">
        <f t="shared" si="27"/>
        <v>0</v>
      </c>
      <c r="Y350" s="274">
        <f t="shared" si="28"/>
        <v>0</v>
      </c>
      <c r="Z350" s="406">
        <f t="shared" si="29"/>
        <v>0</v>
      </c>
      <c r="AA350" s="439">
        <f t="shared" si="32"/>
        <v>0</v>
      </c>
      <c r="AB350" s="440">
        <f t="shared" si="31"/>
        <v>0</v>
      </c>
    </row>
    <row r="351" spans="2:28" x14ac:dyDescent="0.3">
      <c r="B351" s="297"/>
      <c r="C351" s="297"/>
      <c r="D351" s="300"/>
      <c r="E351" s="279"/>
      <c r="F351" s="280"/>
      <c r="G351" s="279"/>
      <c r="H351" s="282"/>
      <c r="I351" s="281"/>
      <c r="J351" s="268">
        <f>IF(ISBLANK($E351),0,VLOOKUP($E351,'Table of Hazards (AI only)'!$B$6:$P$129,8,))</f>
        <v>0</v>
      </c>
      <c r="K351" s="268">
        <f>IF(ISBLANK($E351),0,VLOOKUP($E351,'Table of Hazards (AI only)'!$B$6:$P$129,9,))</f>
        <v>0</v>
      </c>
      <c r="L351" s="268">
        <f>IF(ISBLANK($E351),0,VLOOKUP($E351,'Table of Hazards (AI only)'!$B$6:$P$129,10,))</f>
        <v>0</v>
      </c>
      <c r="M351" s="269">
        <f>IF(ISBLANK($E351),0,VLOOKUP($E351,'Table of Hazards (AI only)'!$B$6:$P$129,11,))</f>
        <v>0</v>
      </c>
      <c r="N351" s="269">
        <f>IF(ISBLANK($E351),0,VLOOKUP($E351,'Table of Hazards (AI only)'!$B$6:$P$129,12,))</f>
        <v>0</v>
      </c>
      <c r="O351" s="270">
        <f>IF(ISBLANK($E351),0,VLOOKUP($E351,'Table of Hazards (AI only)'!$B$6:$P$129,13,))</f>
        <v>0</v>
      </c>
      <c r="P351" s="268">
        <f>IF(ISBLANK($G351),0,VLOOKUP($G351,'Table of Hazards (AI only)'!$B$6:$P$129,8,))</f>
        <v>0</v>
      </c>
      <c r="Q351" s="268">
        <f>IF(ISBLANK($G351),0,VLOOKUP($G351,'Table of Hazards (AI only)'!$B$6:$P$129,9,))</f>
        <v>0</v>
      </c>
      <c r="R351" s="268">
        <f>IF(ISBLANK($G351),0,VLOOKUP($G351,'Table of Hazards (AI only)'!$B$6:$P$129,10,))</f>
        <v>0</v>
      </c>
      <c r="S351" s="269">
        <f>IF(ISBLANK($G351),0,VLOOKUP($G351,'Table of Hazards (AI only)'!$B$6:$P$129,11,))</f>
        <v>0</v>
      </c>
      <c r="T351" s="269">
        <f>IF(ISBLANK($G351),0,VLOOKUP($G351,'Table of Hazards (AI only)'!$B$6:$P$129,12,))</f>
        <v>0</v>
      </c>
      <c r="U351" s="270">
        <f>IF(ISBLANK($G351),0,VLOOKUP($G351,'Table of Hazards (AI only)'!$B$6:$P$129,13,))</f>
        <v>0</v>
      </c>
      <c r="V351" s="283">
        <f t="shared" si="25"/>
        <v>0</v>
      </c>
      <c r="W351" s="283">
        <f t="shared" si="26"/>
        <v>0</v>
      </c>
      <c r="X351" s="284">
        <f t="shared" si="27"/>
        <v>0</v>
      </c>
      <c r="Y351" s="274">
        <f t="shared" si="28"/>
        <v>0</v>
      </c>
      <c r="Z351" s="406">
        <f t="shared" si="29"/>
        <v>0</v>
      </c>
      <c r="AA351" s="439">
        <f t="shared" si="32"/>
        <v>0</v>
      </c>
      <c r="AB351" s="440">
        <f t="shared" si="31"/>
        <v>0</v>
      </c>
    </row>
    <row r="352" spans="2:28" x14ac:dyDescent="0.3">
      <c r="B352" s="297"/>
      <c r="C352" s="297"/>
      <c r="D352" s="300"/>
      <c r="E352" s="279"/>
      <c r="F352" s="280"/>
      <c r="G352" s="279"/>
      <c r="H352" s="282"/>
      <c r="I352" s="281"/>
      <c r="J352" s="268">
        <f>IF(ISBLANK($E352),0,VLOOKUP($E352,'Table of Hazards (AI only)'!$B$6:$P$129,8,))</f>
        <v>0</v>
      </c>
      <c r="K352" s="268">
        <f>IF(ISBLANK($E352),0,VLOOKUP($E352,'Table of Hazards (AI only)'!$B$6:$P$129,9,))</f>
        <v>0</v>
      </c>
      <c r="L352" s="268">
        <f>IF(ISBLANK($E352),0,VLOOKUP($E352,'Table of Hazards (AI only)'!$B$6:$P$129,10,))</f>
        <v>0</v>
      </c>
      <c r="M352" s="269">
        <f>IF(ISBLANK($E352),0,VLOOKUP($E352,'Table of Hazards (AI only)'!$B$6:$P$129,11,))</f>
        <v>0</v>
      </c>
      <c r="N352" s="269">
        <f>IF(ISBLANK($E352),0,VLOOKUP($E352,'Table of Hazards (AI only)'!$B$6:$P$129,12,))</f>
        <v>0</v>
      </c>
      <c r="O352" s="270">
        <f>IF(ISBLANK($E352),0,VLOOKUP($E352,'Table of Hazards (AI only)'!$B$6:$P$129,13,))</f>
        <v>0</v>
      </c>
      <c r="P352" s="268">
        <f>IF(ISBLANK($G352),0,VLOOKUP($G352,'Table of Hazards (AI only)'!$B$6:$P$129,8,))</f>
        <v>0</v>
      </c>
      <c r="Q352" s="268">
        <f>IF(ISBLANK($G352),0,VLOOKUP($G352,'Table of Hazards (AI only)'!$B$6:$P$129,9,))</f>
        <v>0</v>
      </c>
      <c r="R352" s="268">
        <f>IF(ISBLANK($G352),0,VLOOKUP($G352,'Table of Hazards (AI only)'!$B$6:$P$129,10,))</f>
        <v>0</v>
      </c>
      <c r="S352" s="269">
        <f>IF(ISBLANK($G352),0,VLOOKUP($G352,'Table of Hazards (AI only)'!$B$6:$P$129,11,))</f>
        <v>0</v>
      </c>
      <c r="T352" s="269">
        <f>IF(ISBLANK($G352),0,VLOOKUP($G352,'Table of Hazards (AI only)'!$B$6:$P$129,12,))</f>
        <v>0</v>
      </c>
      <c r="U352" s="270">
        <f>IF(ISBLANK($G352),0,VLOOKUP($G352,'Table of Hazards (AI only)'!$B$6:$P$129,13,))</f>
        <v>0</v>
      </c>
      <c r="V352" s="283">
        <f t="shared" si="25"/>
        <v>0</v>
      </c>
      <c r="W352" s="283">
        <f t="shared" si="26"/>
        <v>0</v>
      </c>
      <c r="X352" s="284">
        <f t="shared" si="27"/>
        <v>0</v>
      </c>
      <c r="Y352" s="274">
        <f t="shared" si="28"/>
        <v>0</v>
      </c>
      <c r="Z352" s="406">
        <f t="shared" si="29"/>
        <v>0</v>
      </c>
      <c r="AA352" s="439">
        <f t="shared" si="32"/>
        <v>0</v>
      </c>
      <c r="AB352" s="440">
        <f t="shared" si="31"/>
        <v>0</v>
      </c>
    </row>
    <row r="353" spans="2:28" x14ac:dyDescent="0.3">
      <c r="B353" s="297"/>
      <c r="C353" s="297"/>
      <c r="D353" s="300"/>
      <c r="E353" s="279"/>
      <c r="F353" s="280"/>
      <c r="G353" s="279"/>
      <c r="H353" s="282"/>
      <c r="I353" s="281"/>
      <c r="J353" s="268">
        <f>IF(ISBLANK($E353),0,VLOOKUP($E353,'Table of Hazards (AI only)'!$B$6:$P$129,8,))</f>
        <v>0</v>
      </c>
      <c r="K353" s="268">
        <f>IF(ISBLANK($E353),0,VLOOKUP($E353,'Table of Hazards (AI only)'!$B$6:$P$129,9,))</f>
        <v>0</v>
      </c>
      <c r="L353" s="268">
        <f>IF(ISBLANK($E353),0,VLOOKUP($E353,'Table of Hazards (AI only)'!$B$6:$P$129,10,))</f>
        <v>0</v>
      </c>
      <c r="M353" s="269">
        <f>IF(ISBLANK($E353),0,VLOOKUP($E353,'Table of Hazards (AI only)'!$B$6:$P$129,11,))</f>
        <v>0</v>
      </c>
      <c r="N353" s="269">
        <f>IF(ISBLANK($E353),0,VLOOKUP($E353,'Table of Hazards (AI only)'!$B$6:$P$129,12,))</f>
        <v>0</v>
      </c>
      <c r="O353" s="270">
        <f>IF(ISBLANK($E353),0,VLOOKUP($E353,'Table of Hazards (AI only)'!$B$6:$P$129,13,))</f>
        <v>0</v>
      </c>
      <c r="P353" s="268">
        <f>IF(ISBLANK($G353),0,VLOOKUP($G353,'Table of Hazards (AI only)'!$B$6:$P$129,8,))</f>
        <v>0</v>
      </c>
      <c r="Q353" s="268">
        <f>IF(ISBLANK($G353),0,VLOOKUP($G353,'Table of Hazards (AI only)'!$B$6:$P$129,9,))</f>
        <v>0</v>
      </c>
      <c r="R353" s="268">
        <f>IF(ISBLANK($G353),0,VLOOKUP($G353,'Table of Hazards (AI only)'!$B$6:$P$129,10,))</f>
        <v>0</v>
      </c>
      <c r="S353" s="269">
        <f>IF(ISBLANK($G353),0,VLOOKUP($G353,'Table of Hazards (AI only)'!$B$6:$P$129,11,))</f>
        <v>0</v>
      </c>
      <c r="T353" s="269">
        <f>IF(ISBLANK($G353),0,VLOOKUP($G353,'Table of Hazards (AI only)'!$B$6:$P$129,12,))</f>
        <v>0</v>
      </c>
      <c r="U353" s="270">
        <f>IF(ISBLANK($G353),0,VLOOKUP($G353,'Table of Hazards (AI only)'!$B$6:$P$129,13,))</f>
        <v>0</v>
      </c>
      <c r="V353" s="283">
        <f t="shared" si="25"/>
        <v>0</v>
      </c>
      <c r="W353" s="283">
        <f t="shared" si="26"/>
        <v>0</v>
      </c>
      <c r="X353" s="284">
        <f t="shared" si="27"/>
        <v>0</v>
      </c>
      <c r="Y353" s="274">
        <f t="shared" si="28"/>
        <v>0</v>
      </c>
      <c r="Z353" s="406">
        <f t="shared" si="29"/>
        <v>0</v>
      </c>
      <c r="AA353" s="439">
        <f t="shared" si="32"/>
        <v>0</v>
      </c>
      <c r="AB353" s="440">
        <f t="shared" si="31"/>
        <v>0</v>
      </c>
    </row>
    <row r="354" spans="2:28" x14ac:dyDescent="0.3">
      <c r="B354" s="297"/>
      <c r="C354" s="297"/>
      <c r="D354" s="300"/>
      <c r="E354" s="279"/>
      <c r="F354" s="280"/>
      <c r="G354" s="279"/>
      <c r="H354" s="282"/>
      <c r="I354" s="281"/>
      <c r="J354" s="268">
        <f>IF(ISBLANK($E354),0,VLOOKUP($E354,'Table of Hazards (AI only)'!$B$6:$P$129,8,))</f>
        <v>0</v>
      </c>
      <c r="K354" s="268">
        <f>IF(ISBLANK($E354),0,VLOOKUP($E354,'Table of Hazards (AI only)'!$B$6:$P$129,9,))</f>
        <v>0</v>
      </c>
      <c r="L354" s="268">
        <f>IF(ISBLANK($E354),0,VLOOKUP($E354,'Table of Hazards (AI only)'!$B$6:$P$129,10,))</f>
        <v>0</v>
      </c>
      <c r="M354" s="269">
        <f>IF(ISBLANK($E354),0,VLOOKUP($E354,'Table of Hazards (AI only)'!$B$6:$P$129,11,))</f>
        <v>0</v>
      </c>
      <c r="N354" s="269">
        <f>IF(ISBLANK($E354),0,VLOOKUP($E354,'Table of Hazards (AI only)'!$B$6:$P$129,12,))</f>
        <v>0</v>
      </c>
      <c r="O354" s="270">
        <f>IF(ISBLANK($E354),0,VLOOKUP($E354,'Table of Hazards (AI only)'!$B$6:$P$129,13,))</f>
        <v>0</v>
      </c>
      <c r="P354" s="268">
        <f>IF(ISBLANK($G354),0,VLOOKUP($G354,'Table of Hazards (AI only)'!$B$6:$P$129,8,))</f>
        <v>0</v>
      </c>
      <c r="Q354" s="268">
        <f>IF(ISBLANK($G354),0,VLOOKUP($G354,'Table of Hazards (AI only)'!$B$6:$P$129,9,))</f>
        <v>0</v>
      </c>
      <c r="R354" s="268">
        <f>IF(ISBLANK($G354),0,VLOOKUP($G354,'Table of Hazards (AI only)'!$B$6:$P$129,10,))</f>
        <v>0</v>
      </c>
      <c r="S354" s="269">
        <f>IF(ISBLANK($G354),0,VLOOKUP($G354,'Table of Hazards (AI only)'!$B$6:$P$129,11,))</f>
        <v>0</v>
      </c>
      <c r="T354" s="269">
        <f>IF(ISBLANK($G354),0,VLOOKUP($G354,'Table of Hazards (AI only)'!$B$6:$P$129,12,))</f>
        <v>0</v>
      </c>
      <c r="U354" s="270">
        <f>IF(ISBLANK($G354),0,VLOOKUP($G354,'Table of Hazards (AI only)'!$B$6:$P$129,13,))</f>
        <v>0</v>
      </c>
      <c r="V354" s="283">
        <f t="shared" si="25"/>
        <v>0</v>
      </c>
      <c r="W354" s="283">
        <f t="shared" si="26"/>
        <v>0</v>
      </c>
      <c r="X354" s="284">
        <f t="shared" si="27"/>
        <v>0</v>
      </c>
      <c r="Y354" s="274">
        <f t="shared" si="28"/>
        <v>0</v>
      </c>
      <c r="Z354" s="406">
        <f t="shared" si="29"/>
        <v>0</v>
      </c>
      <c r="AA354" s="439">
        <f t="shared" si="32"/>
        <v>0</v>
      </c>
      <c r="AB354" s="440">
        <f t="shared" si="31"/>
        <v>0</v>
      </c>
    </row>
    <row r="355" spans="2:28" x14ac:dyDescent="0.3">
      <c r="B355" s="297"/>
      <c r="C355" s="297"/>
      <c r="D355" s="300"/>
      <c r="E355" s="279"/>
      <c r="F355" s="280"/>
      <c r="G355" s="279"/>
      <c r="H355" s="282"/>
      <c r="I355" s="281"/>
      <c r="J355" s="268">
        <f>IF(ISBLANK($E355),0,VLOOKUP($E355,'Table of Hazards (AI only)'!$B$6:$P$129,8,))</f>
        <v>0</v>
      </c>
      <c r="K355" s="268">
        <f>IF(ISBLANK($E355),0,VLOOKUP($E355,'Table of Hazards (AI only)'!$B$6:$P$129,9,))</f>
        <v>0</v>
      </c>
      <c r="L355" s="268">
        <f>IF(ISBLANK($E355),0,VLOOKUP($E355,'Table of Hazards (AI only)'!$B$6:$P$129,10,))</f>
        <v>0</v>
      </c>
      <c r="M355" s="269">
        <f>IF(ISBLANK($E355),0,VLOOKUP($E355,'Table of Hazards (AI only)'!$B$6:$P$129,11,))</f>
        <v>0</v>
      </c>
      <c r="N355" s="269">
        <f>IF(ISBLANK($E355),0,VLOOKUP($E355,'Table of Hazards (AI only)'!$B$6:$P$129,12,))</f>
        <v>0</v>
      </c>
      <c r="O355" s="270">
        <f>IF(ISBLANK($E355),0,VLOOKUP($E355,'Table of Hazards (AI only)'!$B$6:$P$129,13,))</f>
        <v>0</v>
      </c>
      <c r="P355" s="268">
        <f>IF(ISBLANK($G355),0,VLOOKUP($G355,'Table of Hazards (AI only)'!$B$6:$P$129,8,))</f>
        <v>0</v>
      </c>
      <c r="Q355" s="268">
        <f>IF(ISBLANK($G355),0,VLOOKUP($G355,'Table of Hazards (AI only)'!$B$6:$P$129,9,))</f>
        <v>0</v>
      </c>
      <c r="R355" s="268">
        <f>IF(ISBLANK($G355),0,VLOOKUP($G355,'Table of Hazards (AI only)'!$B$6:$P$129,10,))</f>
        <v>0</v>
      </c>
      <c r="S355" s="269">
        <f>IF(ISBLANK($G355),0,VLOOKUP($G355,'Table of Hazards (AI only)'!$B$6:$P$129,11,))</f>
        <v>0</v>
      </c>
      <c r="T355" s="269">
        <f>IF(ISBLANK($G355),0,VLOOKUP($G355,'Table of Hazards (AI only)'!$B$6:$P$129,12,))</f>
        <v>0</v>
      </c>
      <c r="U355" s="270">
        <f>IF(ISBLANK($G355),0,VLOOKUP($G355,'Table of Hazards (AI only)'!$B$6:$P$129,13,))</f>
        <v>0</v>
      </c>
      <c r="V355" s="283">
        <f t="shared" si="25"/>
        <v>0</v>
      </c>
      <c r="W355" s="283">
        <f t="shared" si="26"/>
        <v>0</v>
      </c>
      <c r="X355" s="284">
        <f t="shared" si="27"/>
        <v>0</v>
      </c>
      <c r="Y355" s="274">
        <f t="shared" si="28"/>
        <v>0</v>
      </c>
      <c r="Z355" s="406">
        <f t="shared" si="29"/>
        <v>0</v>
      </c>
      <c r="AA355" s="439">
        <f t="shared" si="32"/>
        <v>0</v>
      </c>
      <c r="AB355" s="440">
        <f t="shared" si="31"/>
        <v>0</v>
      </c>
    </row>
    <row r="356" spans="2:28" x14ac:dyDescent="0.3">
      <c r="B356" s="297"/>
      <c r="C356" s="297"/>
      <c r="D356" s="300"/>
      <c r="E356" s="279"/>
      <c r="F356" s="280"/>
      <c r="G356" s="279"/>
      <c r="H356" s="282"/>
      <c r="I356" s="281"/>
      <c r="J356" s="268">
        <f>IF(ISBLANK($E356),0,VLOOKUP($E356,'Table of Hazards (AI only)'!$B$6:$P$129,8,))</f>
        <v>0</v>
      </c>
      <c r="K356" s="268">
        <f>IF(ISBLANK($E356),0,VLOOKUP($E356,'Table of Hazards (AI only)'!$B$6:$P$129,9,))</f>
        <v>0</v>
      </c>
      <c r="L356" s="268">
        <f>IF(ISBLANK($E356),0,VLOOKUP($E356,'Table of Hazards (AI only)'!$B$6:$P$129,10,))</f>
        <v>0</v>
      </c>
      <c r="M356" s="269">
        <f>IF(ISBLANK($E356),0,VLOOKUP($E356,'Table of Hazards (AI only)'!$B$6:$P$129,11,))</f>
        <v>0</v>
      </c>
      <c r="N356" s="269">
        <f>IF(ISBLANK($E356),0,VLOOKUP($E356,'Table of Hazards (AI only)'!$B$6:$P$129,12,))</f>
        <v>0</v>
      </c>
      <c r="O356" s="270">
        <f>IF(ISBLANK($E356),0,VLOOKUP($E356,'Table of Hazards (AI only)'!$B$6:$P$129,13,))</f>
        <v>0</v>
      </c>
      <c r="P356" s="268">
        <f>IF(ISBLANK($G356),0,VLOOKUP($G356,'Table of Hazards (AI only)'!$B$6:$P$129,8,))</f>
        <v>0</v>
      </c>
      <c r="Q356" s="268">
        <f>IF(ISBLANK($G356),0,VLOOKUP($G356,'Table of Hazards (AI only)'!$B$6:$P$129,9,))</f>
        <v>0</v>
      </c>
      <c r="R356" s="268">
        <f>IF(ISBLANK($G356),0,VLOOKUP($G356,'Table of Hazards (AI only)'!$B$6:$P$129,10,))</f>
        <v>0</v>
      </c>
      <c r="S356" s="269">
        <f>IF(ISBLANK($G356),0,VLOOKUP($G356,'Table of Hazards (AI only)'!$B$6:$P$129,11,))</f>
        <v>0</v>
      </c>
      <c r="T356" s="269">
        <f>IF(ISBLANK($G356),0,VLOOKUP($G356,'Table of Hazards (AI only)'!$B$6:$P$129,12,))</f>
        <v>0</v>
      </c>
      <c r="U356" s="270">
        <f>IF(ISBLANK($G356),0,VLOOKUP($G356,'Table of Hazards (AI only)'!$B$6:$P$129,13,))</f>
        <v>0</v>
      </c>
      <c r="V356" s="283">
        <f t="shared" si="25"/>
        <v>0</v>
      </c>
      <c r="W356" s="283">
        <f t="shared" si="26"/>
        <v>0</v>
      </c>
      <c r="X356" s="284">
        <f t="shared" si="27"/>
        <v>0</v>
      </c>
      <c r="Y356" s="274">
        <f t="shared" si="28"/>
        <v>0</v>
      </c>
      <c r="Z356" s="406">
        <f t="shared" si="29"/>
        <v>0</v>
      </c>
      <c r="AA356" s="439">
        <f t="shared" si="32"/>
        <v>0</v>
      </c>
      <c r="AB356" s="440">
        <f t="shared" si="31"/>
        <v>0</v>
      </c>
    </row>
    <row r="357" spans="2:28" x14ac:dyDescent="0.3">
      <c r="B357" s="297"/>
      <c r="C357" s="297"/>
      <c r="D357" s="300"/>
      <c r="E357" s="279"/>
      <c r="F357" s="280"/>
      <c r="G357" s="279"/>
      <c r="H357" s="282"/>
      <c r="I357" s="281"/>
      <c r="J357" s="268">
        <f>IF(ISBLANK($E357),0,VLOOKUP($E357,'Table of Hazards (AI only)'!$B$6:$P$129,8,))</f>
        <v>0</v>
      </c>
      <c r="K357" s="268">
        <f>IF(ISBLANK($E357),0,VLOOKUP($E357,'Table of Hazards (AI only)'!$B$6:$P$129,9,))</f>
        <v>0</v>
      </c>
      <c r="L357" s="268">
        <f>IF(ISBLANK($E357),0,VLOOKUP($E357,'Table of Hazards (AI only)'!$B$6:$P$129,10,))</f>
        <v>0</v>
      </c>
      <c r="M357" s="269">
        <f>IF(ISBLANK($E357),0,VLOOKUP($E357,'Table of Hazards (AI only)'!$B$6:$P$129,11,))</f>
        <v>0</v>
      </c>
      <c r="N357" s="269">
        <f>IF(ISBLANK($E357),0,VLOOKUP($E357,'Table of Hazards (AI only)'!$B$6:$P$129,12,))</f>
        <v>0</v>
      </c>
      <c r="O357" s="270">
        <f>IF(ISBLANK($E357),0,VLOOKUP($E357,'Table of Hazards (AI only)'!$B$6:$P$129,13,))</f>
        <v>0</v>
      </c>
      <c r="P357" s="268">
        <f>IF(ISBLANK($G357),0,VLOOKUP($G357,'Table of Hazards (AI only)'!$B$6:$P$129,8,))</f>
        <v>0</v>
      </c>
      <c r="Q357" s="268">
        <f>IF(ISBLANK($G357),0,VLOOKUP($G357,'Table of Hazards (AI only)'!$B$6:$P$129,9,))</f>
        <v>0</v>
      </c>
      <c r="R357" s="268">
        <f>IF(ISBLANK($G357),0,VLOOKUP($G357,'Table of Hazards (AI only)'!$B$6:$P$129,10,))</f>
        <v>0</v>
      </c>
      <c r="S357" s="269">
        <f>IF(ISBLANK($G357),0,VLOOKUP($G357,'Table of Hazards (AI only)'!$B$6:$P$129,11,))</f>
        <v>0</v>
      </c>
      <c r="T357" s="269">
        <f>IF(ISBLANK($G357),0,VLOOKUP($G357,'Table of Hazards (AI only)'!$B$6:$P$129,12,))</f>
        <v>0</v>
      </c>
      <c r="U357" s="270">
        <f>IF(ISBLANK($G357),0,VLOOKUP($G357,'Table of Hazards (AI only)'!$B$6:$P$129,13,))</f>
        <v>0</v>
      </c>
      <c r="V357" s="283">
        <f t="shared" si="25"/>
        <v>0</v>
      </c>
      <c r="W357" s="283">
        <f t="shared" si="26"/>
        <v>0</v>
      </c>
      <c r="X357" s="284">
        <f t="shared" si="27"/>
        <v>0</v>
      </c>
      <c r="Y357" s="274">
        <f t="shared" si="28"/>
        <v>0</v>
      </c>
      <c r="Z357" s="406">
        <f t="shared" si="29"/>
        <v>0</v>
      </c>
      <c r="AA357" s="439">
        <f t="shared" si="32"/>
        <v>0</v>
      </c>
      <c r="AB357" s="440">
        <f t="shared" si="31"/>
        <v>0</v>
      </c>
    </row>
    <row r="358" spans="2:28" x14ac:dyDescent="0.3">
      <c r="B358" s="297"/>
      <c r="C358" s="297"/>
      <c r="D358" s="300"/>
      <c r="E358" s="279"/>
      <c r="F358" s="280"/>
      <c r="G358" s="279"/>
      <c r="H358" s="282"/>
      <c r="I358" s="281"/>
      <c r="J358" s="268">
        <f>IF(ISBLANK($E358),0,VLOOKUP($E358,'Table of Hazards (AI only)'!$B$6:$P$129,8,))</f>
        <v>0</v>
      </c>
      <c r="K358" s="268">
        <f>IF(ISBLANK($E358),0,VLOOKUP($E358,'Table of Hazards (AI only)'!$B$6:$P$129,9,))</f>
        <v>0</v>
      </c>
      <c r="L358" s="268">
        <f>IF(ISBLANK($E358),0,VLOOKUP($E358,'Table of Hazards (AI only)'!$B$6:$P$129,10,))</f>
        <v>0</v>
      </c>
      <c r="M358" s="269">
        <f>IF(ISBLANK($E358),0,VLOOKUP($E358,'Table of Hazards (AI only)'!$B$6:$P$129,11,))</f>
        <v>0</v>
      </c>
      <c r="N358" s="269">
        <f>IF(ISBLANK($E358),0,VLOOKUP($E358,'Table of Hazards (AI only)'!$B$6:$P$129,12,))</f>
        <v>0</v>
      </c>
      <c r="O358" s="270">
        <f>IF(ISBLANK($E358),0,VLOOKUP($E358,'Table of Hazards (AI only)'!$B$6:$P$129,13,))</f>
        <v>0</v>
      </c>
      <c r="P358" s="268">
        <f>IF(ISBLANK($G358),0,VLOOKUP($G358,'Table of Hazards (AI only)'!$B$6:$P$129,8,))</f>
        <v>0</v>
      </c>
      <c r="Q358" s="268">
        <f>IF(ISBLANK($G358),0,VLOOKUP($G358,'Table of Hazards (AI only)'!$B$6:$P$129,9,))</f>
        <v>0</v>
      </c>
      <c r="R358" s="268">
        <f>IF(ISBLANK($G358),0,VLOOKUP($G358,'Table of Hazards (AI only)'!$B$6:$P$129,10,))</f>
        <v>0</v>
      </c>
      <c r="S358" s="269">
        <f>IF(ISBLANK($G358),0,VLOOKUP($G358,'Table of Hazards (AI only)'!$B$6:$P$129,11,))</f>
        <v>0</v>
      </c>
      <c r="T358" s="269">
        <f>IF(ISBLANK($G358),0,VLOOKUP($G358,'Table of Hazards (AI only)'!$B$6:$P$129,12,))</f>
        <v>0</v>
      </c>
      <c r="U358" s="270">
        <f>IF(ISBLANK($G358),0,VLOOKUP($G358,'Table of Hazards (AI only)'!$B$6:$P$129,13,))</f>
        <v>0</v>
      </c>
      <c r="V358" s="283">
        <f t="shared" si="25"/>
        <v>0</v>
      </c>
      <c r="W358" s="283">
        <f t="shared" si="26"/>
        <v>0</v>
      </c>
      <c r="X358" s="284">
        <f t="shared" si="27"/>
        <v>0</v>
      </c>
      <c r="Y358" s="274">
        <f t="shared" si="28"/>
        <v>0</v>
      </c>
      <c r="Z358" s="406">
        <f t="shared" si="29"/>
        <v>0</v>
      </c>
      <c r="AA358" s="439">
        <f t="shared" si="32"/>
        <v>0</v>
      </c>
      <c r="AB358" s="440">
        <f t="shared" si="31"/>
        <v>0</v>
      </c>
    </row>
    <row r="359" spans="2:28" x14ac:dyDescent="0.3">
      <c r="B359" s="297"/>
      <c r="C359" s="297"/>
      <c r="D359" s="300"/>
      <c r="E359" s="279"/>
      <c r="F359" s="280"/>
      <c r="G359" s="279"/>
      <c r="H359" s="282"/>
      <c r="I359" s="281"/>
      <c r="J359" s="268">
        <f>IF(ISBLANK($E359),0,VLOOKUP($E359,'Table of Hazards (AI only)'!$B$6:$P$129,8,))</f>
        <v>0</v>
      </c>
      <c r="K359" s="268">
        <f>IF(ISBLANK($E359),0,VLOOKUP($E359,'Table of Hazards (AI only)'!$B$6:$P$129,9,))</f>
        <v>0</v>
      </c>
      <c r="L359" s="268">
        <f>IF(ISBLANK($E359),0,VLOOKUP($E359,'Table of Hazards (AI only)'!$B$6:$P$129,10,))</f>
        <v>0</v>
      </c>
      <c r="M359" s="269">
        <f>IF(ISBLANK($E359),0,VLOOKUP($E359,'Table of Hazards (AI only)'!$B$6:$P$129,11,))</f>
        <v>0</v>
      </c>
      <c r="N359" s="269">
        <f>IF(ISBLANK($E359),0,VLOOKUP($E359,'Table of Hazards (AI only)'!$B$6:$P$129,12,))</f>
        <v>0</v>
      </c>
      <c r="O359" s="270">
        <f>IF(ISBLANK($E359),0,VLOOKUP($E359,'Table of Hazards (AI only)'!$B$6:$P$129,13,))</f>
        <v>0</v>
      </c>
      <c r="P359" s="268">
        <f>IF(ISBLANK($G359),0,VLOOKUP($G359,'Table of Hazards (AI only)'!$B$6:$P$129,8,))</f>
        <v>0</v>
      </c>
      <c r="Q359" s="268">
        <f>IF(ISBLANK($G359),0,VLOOKUP($G359,'Table of Hazards (AI only)'!$B$6:$P$129,9,))</f>
        <v>0</v>
      </c>
      <c r="R359" s="268">
        <f>IF(ISBLANK($G359),0,VLOOKUP($G359,'Table of Hazards (AI only)'!$B$6:$P$129,10,))</f>
        <v>0</v>
      </c>
      <c r="S359" s="269">
        <f>IF(ISBLANK($G359),0,VLOOKUP($G359,'Table of Hazards (AI only)'!$B$6:$P$129,11,))</f>
        <v>0</v>
      </c>
      <c r="T359" s="269">
        <f>IF(ISBLANK($G359),0,VLOOKUP($G359,'Table of Hazards (AI only)'!$B$6:$P$129,12,))</f>
        <v>0</v>
      </c>
      <c r="U359" s="270">
        <f>IF(ISBLANK($G359),0,VLOOKUP($G359,'Table of Hazards (AI only)'!$B$6:$P$129,13,))</f>
        <v>0</v>
      </c>
      <c r="V359" s="283">
        <f t="shared" ref="V359:V422" si="33">(($F359*J359)+($H359*P359))*$I359</f>
        <v>0</v>
      </c>
      <c r="W359" s="283">
        <f t="shared" ref="W359:W422" si="34">(($F359*K359)+($H359*Q359))*$I359</f>
        <v>0</v>
      </c>
      <c r="X359" s="284">
        <f t="shared" ref="X359:X422" si="35">(($F359*L359)+($H359*R359))*$I359</f>
        <v>0</v>
      </c>
      <c r="Y359" s="274">
        <f t="shared" ref="Y359:Y422" si="36">(($F359*M359)+($H359*S359))*$I359</f>
        <v>0</v>
      </c>
      <c r="Z359" s="406">
        <f t="shared" ref="Z359:Z422" si="37">(($F359*N359)+($H359*T359))*$I359</f>
        <v>0</v>
      </c>
      <c r="AA359" s="439">
        <f t="shared" si="32"/>
        <v>0</v>
      </c>
      <c r="AB359" s="440">
        <f t="shared" ref="AB359:AB422" si="38">SUM(Y359:AA359)</f>
        <v>0</v>
      </c>
    </row>
    <row r="360" spans="2:28" x14ac:dyDescent="0.3">
      <c r="B360" s="297"/>
      <c r="C360" s="297"/>
      <c r="D360" s="300"/>
      <c r="E360" s="279"/>
      <c r="F360" s="280"/>
      <c r="G360" s="279"/>
      <c r="H360" s="282"/>
      <c r="I360" s="281"/>
      <c r="J360" s="268">
        <f>IF(ISBLANK($E360),0,VLOOKUP($E360,'Table of Hazards (AI only)'!$B$6:$P$129,8,))</f>
        <v>0</v>
      </c>
      <c r="K360" s="268">
        <f>IF(ISBLANK($E360),0,VLOOKUP($E360,'Table of Hazards (AI only)'!$B$6:$P$129,9,))</f>
        <v>0</v>
      </c>
      <c r="L360" s="268">
        <f>IF(ISBLANK($E360),0,VLOOKUP($E360,'Table of Hazards (AI only)'!$B$6:$P$129,10,))</f>
        <v>0</v>
      </c>
      <c r="M360" s="269">
        <f>IF(ISBLANK($E360),0,VLOOKUP($E360,'Table of Hazards (AI only)'!$B$6:$P$129,11,))</f>
        <v>0</v>
      </c>
      <c r="N360" s="269">
        <f>IF(ISBLANK($E360),0,VLOOKUP($E360,'Table of Hazards (AI only)'!$B$6:$P$129,12,))</f>
        <v>0</v>
      </c>
      <c r="O360" s="270">
        <f>IF(ISBLANK($E360),0,VLOOKUP($E360,'Table of Hazards (AI only)'!$B$6:$P$129,13,))</f>
        <v>0</v>
      </c>
      <c r="P360" s="268">
        <f>IF(ISBLANK($G360),0,VLOOKUP($G360,'Table of Hazards (AI only)'!$B$6:$P$129,8,))</f>
        <v>0</v>
      </c>
      <c r="Q360" s="268">
        <f>IF(ISBLANK($G360),0,VLOOKUP($G360,'Table of Hazards (AI only)'!$B$6:$P$129,9,))</f>
        <v>0</v>
      </c>
      <c r="R360" s="268">
        <f>IF(ISBLANK($G360),0,VLOOKUP($G360,'Table of Hazards (AI only)'!$B$6:$P$129,10,))</f>
        <v>0</v>
      </c>
      <c r="S360" s="269">
        <f>IF(ISBLANK($G360),0,VLOOKUP($G360,'Table of Hazards (AI only)'!$B$6:$P$129,11,))</f>
        <v>0</v>
      </c>
      <c r="T360" s="269">
        <f>IF(ISBLANK($G360),0,VLOOKUP($G360,'Table of Hazards (AI only)'!$B$6:$P$129,12,))</f>
        <v>0</v>
      </c>
      <c r="U360" s="270">
        <f>IF(ISBLANK($G360),0,VLOOKUP($G360,'Table of Hazards (AI only)'!$B$6:$P$129,13,))</f>
        <v>0</v>
      </c>
      <c r="V360" s="283">
        <f t="shared" si="33"/>
        <v>0</v>
      </c>
      <c r="W360" s="283">
        <f t="shared" si="34"/>
        <v>0</v>
      </c>
      <c r="X360" s="284">
        <f t="shared" si="35"/>
        <v>0</v>
      </c>
      <c r="Y360" s="274">
        <f t="shared" si="36"/>
        <v>0</v>
      </c>
      <c r="Z360" s="406">
        <f t="shared" si="37"/>
        <v>0</v>
      </c>
      <c r="AA360" s="439">
        <f t="shared" si="32"/>
        <v>0</v>
      </c>
      <c r="AB360" s="440">
        <f t="shared" si="38"/>
        <v>0</v>
      </c>
    </row>
    <row r="361" spans="2:28" x14ac:dyDescent="0.3">
      <c r="B361" s="297"/>
      <c r="C361" s="297"/>
      <c r="D361" s="300"/>
      <c r="E361" s="279"/>
      <c r="F361" s="280"/>
      <c r="G361" s="279"/>
      <c r="H361" s="282"/>
      <c r="I361" s="281"/>
      <c r="J361" s="268">
        <f>IF(ISBLANK($E361),0,VLOOKUP($E361,'Table of Hazards (AI only)'!$B$6:$P$129,8,))</f>
        <v>0</v>
      </c>
      <c r="K361" s="268">
        <f>IF(ISBLANK($E361),0,VLOOKUP($E361,'Table of Hazards (AI only)'!$B$6:$P$129,9,))</f>
        <v>0</v>
      </c>
      <c r="L361" s="268">
        <f>IF(ISBLANK($E361),0,VLOOKUP($E361,'Table of Hazards (AI only)'!$B$6:$P$129,10,))</f>
        <v>0</v>
      </c>
      <c r="M361" s="269">
        <f>IF(ISBLANK($E361),0,VLOOKUP($E361,'Table of Hazards (AI only)'!$B$6:$P$129,11,))</f>
        <v>0</v>
      </c>
      <c r="N361" s="269">
        <f>IF(ISBLANK($E361),0,VLOOKUP($E361,'Table of Hazards (AI only)'!$B$6:$P$129,12,))</f>
        <v>0</v>
      </c>
      <c r="O361" s="270">
        <f>IF(ISBLANK($E361),0,VLOOKUP($E361,'Table of Hazards (AI only)'!$B$6:$P$129,13,))</f>
        <v>0</v>
      </c>
      <c r="P361" s="268">
        <f>IF(ISBLANK($G361),0,VLOOKUP($G361,'Table of Hazards (AI only)'!$B$6:$P$129,8,))</f>
        <v>0</v>
      </c>
      <c r="Q361" s="268">
        <f>IF(ISBLANK($G361),0,VLOOKUP($G361,'Table of Hazards (AI only)'!$B$6:$P$129,9,))</f>
        <v>0</v>
      </c>
      <c r="R361" s="268">
        <f>IF(ISBLANK($G361),0,VLOOKUP($G361,'Table of Hazards (AI only)'!$B$6:$P$129,10,))</f>
        <v>0</v>
      </c>
      <c r="S361" s="269">
        <f>IF(ISBLANK($G361),0,VLOOKUP($G361,'Table of Hazards (AI only)'!$B$6:$P$129,11,))</f>
        <v>0</v>
      </c>
      <c r="T361" s="269">
        <f>IF(ISBLANK($G361),0,VLOOKUP($G361,'Table of Hazards (AI only)'!$B$6:$P$129,12,))</f>
        <v>0</v>
      </c>
      <c r="U361" s="270">
        <f>IF(ISBLANK($G361),0,VLOOKUP($G361,'Table of Hazards (AI only)'!$B$6:$P$129,13,))</f>
        <v>0</v>
      </c>
      <c r="V361" s="283">
        <f t="shared" si="33"/>
        <v>0</v>
      </c>
      <c r="W361" s="283">
        <f t="shared" si="34"/>
        <v>0</v>
      </c>
      <c r="X361" s="284">
        <f t="shared" si="35"/>
        <v>0</v>
      </c>
      <c r="Y361" s="274">
        <f t="shared" si="36"/>
        <v>0</v>
      </c>
      <c r="Z361" s="406">
        <f t="shared" si="37"/>
        <v>0</v>
      </c>
      <c r="AA361" s="439">
        <f t="shared" si="32"/>
        <v>0</v>
      </c>
      <c r="AB361" s="440">
        <f t="shared" si="38"/>
        <v>0</v>
      </c>
    </row>
    <row r="362" spans="2:28" x14ac:dyDescent="0.3">
      <c r="B362" s="297"/>
      <c r="C362" s="297"/>
      <c r="D362" s="300"/>
      <c r="E362" s="279"/>
      <c r="F362" s="280"/>
      <c r="G362" s="279"/>
      <c r="H362" s="282"/>
      <c r="I362" s="281"/>
      <c r="J362" s="268">
        <f>IF(ISBLANK($E362),0,VLOOKUP($E362,'Table of Hazards (AI only)'!$B$6:$P$129,8,))</f>
        <v>0</v>
      </c>
      <c r="K362" s="268">
        <f>IF(ISBLANK($E362),0,VLOOKUP($E362,'Table of Hazards (AI only)'!$B$6:$P$129,9,))</f>
        <v>0</v>
      </c>
      <c r="L362" s="268">
        <f>IF(ISBLANK($E362),0,VLOOKUP($E362,'Table of Hazards (AI only)'!$B$6:$P$129,10,))</f>
        <v>0</v>
      </c>
      <c r="M362" s="269">
        <f>IF(ISBLANK($E362),0,VLOOKUP($E362,'Table of Hazards (AI only)'!$B$6:$P$129,11,))</f>
        <v>0</v>
      </c>
      <c r="N362" s="269">
        <f>IF(ISBLANK($E362),0,VLOOKUP($E362,'Table of Hazards (AI only)'!$B$6:$P$129,12,))</f>
        <v>0</v>
      </c>
      <c r="O362" s="270">
        <f>IF(ISBLANK($E362),0,VLOOKUP($E362,'Table of Hazards (AI only)'!$B$6:$P$129,13,))</f>
        <v>0</v>
      </c>
      <c r="P362" s="268">
        <f>IF(ISBLANK($G362),0,VLOOKUP($G362,'Table of Hazards (AI only)'!$B$6:$P$129,8,))</f>
        <v>0</v>
      </c>
      <c r="Q362" s="268">
        <f>IF(ISBLANK($G362),0,VLOOKUP($G362,'Table of Hazards (AI only)'!$B$6:$P$129,9,))</f>
        <v>0</v>
      </c>
      <c r="R362" s="268">
        <f>IF(ISBLANK($G362),0,VLOOKUP($G362,'Table of Hazards (AI only)'!$B$6:$P$129,10,))</f>
        <v>0</v>
      </c>
      <c r="S362" s="269">
        <f>IF(ISBLANK($G362),0,VLOOKUP($G362,'Table of Hazards (AI only)'!$B$6:$P$129,11,))</f>
        <v>0</v>
      </c>
      <c r="T362" s="269">
        <f>IF(ISBLANK($G362),0,VLOOKUP($G362,'Table of Hazards (AI only)'!$B$6:$P$129,12,))</f>
        <v>0</v>
      </c>
      <c r="U362" s="270">
        <f>IF(ISBLANK($G362),0,VLOOKUP($G362,'Table of Hazards (AI only)'!$B$6:$P$129,13,))</f>
        <v>0</v>
      </c>
      <c r="V362" s="283">
        <f t="shared" si="33"/>
        <v>0</v>
      </c>
      <c r="W362" s="283">
        <f t="shared" si="34"/>
        <v>0</v>
      </c>
      <c r="X362" s="284">
        <f t="shared" si="35"/>
        <v>0</v>
      </c>
      <c r="Y362" s="274">
        <f t="shared" si="36"/>
        <v>0</v>
      </c>
      <c r="Z362" s="406">
        <f t="shared" si="37"/>
        <v>0</v>
      </c>
      <c r="AA362" s="439">
        <f t="shared" si="32"/>
        <v>0</v>
      </c>
      <c r="AB362" s="440">
        <f t="shared" si="38"/>
        <v>0</v>
      </c>
    </row>
    <row r="363" spans="2:28" x14ac:dyDescent="0.3">
      <c r="B363" s="297"/>
      <c r="C363" s="297"/>
      <c r="D363" s="300"/>
      <c r="E363" s="279"/>
      <c r="F363" s="280"/>
      <c r="G363" s="279"/>
      <c r="H363" s="282"/>
      <c r="I363" s="281"/>
      <c r="J363" s="268">
        <f>IF(ISBLANK($E363),0,VLOOKUP($E363,'Table of Hazards (AI only)'!$B$6:$P$129,8,))</f>
        <v>0</v>
      </c>
      <c r="K363" s="268">
        <f>IF(ISBLANK($E363),0,VLOOKUP($E363,'Table of Hazards (AI only)'!$B$6:$P$129,9,))</f>
        <v>0</v>
      </c>
      <c r="L363" s="268">
        <f>IF(ISBLANK($E363),0,VLOOKUP($E363,'Table of Hazards (AI only)'!$B$6:$P$129,10,))</f>
        <v>0</v>
      </c>
      <c r="M363" s="269">
        <f>IF(ISBLANK($E363),0,VLOOKUP($E363,'Table of Hazards (AI only)'!$B$6:$P$129,11,))</f>
        <v>0</v>
      </c>
      <c r="N363" s="269">
        <f>IF(ISBLANK($E363),0,VLOOKUP($E363,'Table of Hazards (AI only)'!$B$6:$P$129,12,))</f>
        <v>0</v>
      </c>
      <c r="O363" s="270">
        <f>IF(ISBLANK($E363),0,VLOOKUP($E363,'Table of Hazards (AI only)'!$B$6:$P$129,13,))</f>
        <v>0</v>
      </c>
      <c r="P363" s="268">
        <f>IF(ISBLANK($G363),0,VLOOKUP($G363,'Table of Hazards (AI only)'!$B$6:$P$129,8,))</f>
        <v>0</v>
      </c>
      <c r="Q363" s="268">
        <f>IF(ISBLANK($G363),0,VLOOKUP($G363,'Table of Hazards (AI only)'!$B$6:$P$129,9,))</f>
        <v>0</v>
      </c>
      <c r="R363" s="268">
        <f>IF(ISBLANK($G363),0,VLOOKUP($G363,'Table of Hazards (AI only)'!$B$6:$P$129,10,))</f>
        <v>0</v>
      </c>
      <c r="S363" s="269">
        <f>IF(ISBLANK($G363),0,VLOOKUP($G363,'Table of Hazards (AI only)'!$B$6:$P$129,11,))</f>
        <v>0</v>
      </c>
      <c r="T363" s="269">
        <f>IF(ISBLANK($G363),0,VLOOKUP($G363,'Table of Hazards (AI only)'!$B$6:$P$129,12,))</f>
        <v>0</v>
      </c>
      <c r="U363" s="270">
        <f>IF(ISBLANK($G363),0,VLOOKUP($G363,'Table of Hazards (AI only)'!$B$6:$P$129,13,))</f>
        <v>0</v>
      </c>
      <c r="V363" s="283">
        <f t="shared" si="33"/>
        <v>0</v>
      </c>
      <c r="W363" s="283">
        <f t="shared" si="34"/>
        <v>0</v>
      </c>
      <c r="X363" s="284">
        <f t="shared" si="35"/>
        <v>0</v>
      </c>
      <c r="Y363" s="274">
        <f t="shared" si="36"/>
        <v>0</v>
      </c>
      <c r="Z363" s="406">
        <f t="shared" si="37"/>
        <v>0</v>
      </c>
      <c r="AA363" s="439">
        <f t="shared" si="32"/>
        <v>0</v>
      </c>
      <c r="AB363" s="440">
        <f t="shared" si="38"/>
        <v>0</v>
      </c>
    </row>
    <row r="364" spans="2:28" x14ac:dyDescent="0.3">
      <c r="B364" s="297"/>
      <c r="C364" s="297"/>
      <c r="D364" s="300"/>
      <c r="E364" s="279"/>
      <c r="F364" s="280"/>
      <c r="G364" s="279"/>
      <c r="H364" s="282"/>
      <c r="I364" s="281"/>
      <c r="J364" s="268">
        <f>IF(ISBLANK($E364),0,VLOOKUP($E364,'Table of Hazards (AI only)'!$B$6:$P$129,8,))</f>
        <v>0</v>
      </c>
      <c r="K364" s="268">
        <f>IF(ISBLANK($E364),0,VLOOKUP($E364,'Table of Hazards (AI only)'!$B$6:$P$129,9,))</f>
        <v>0</v>
      </c>
      <c r="L364" s="268">
        <f>IF(ISBLANK($E364),0,VLOOKUP($E364,'Table of Hazards (AI only)'!$B$6:$P$129,10,))</f>
        <v>0</v>
      </c>
      <c r="M364" s="269">
        <f>IF(ISBLANK($E364),0,VLOOKUP($E364,'Table of Hazards (AI only)'!$B$6:$P$129,11,))</f>
        <v>0</v>
      </c>
      <c r="N364" s="269">
        <f>IF(ISBLANK($E364),0,VLOOKUP($E364,'Table of Hazards (AI only)'!$B$6:$P$129,12,))</f>
        <v>0</v>
      </c>
      <c r="O364" s="270">
        <f>IF(ISBLANK($E364),0,VLOOKUP($E364,'Table of Hazards (AI only)'!$B$6:$P$129,13,))</f>
        <v>0</v>
      </c>
      <c r="P364" s="268">
        <f>IF(ISBLANK($G364),0,VLOOKUP($G364,'Table of Hazards (AI only)'!$B$6:$P$129,8,))</f>
        <v>0</v>
      </c>
      <c r="Q364" s="268">
        <f>IF(ISBLANK($G364),0,VLOOKUP($G364,'Table of Hazards (AI only)'!$B$6:$P$129,9,))</f>
        <v>0</v>
      </c>
      <c r="R364" s="268">
        <f>IF(ISBLANK($G364),0,VLOOKUP($G364,'Table of Hazards (AI only)'!$B$6:$P$129,10,))</f>
        <v>0</v>
      </c>
      <c r="S364" s="269">
        <f>IF(ISBLANK($G364),0,VLOOKUP($G364,'Table of Hazards (AI only)'!$B$6:$P$129,11,))</f>
        <v>0</v>
      </c>
      <c r="T364" s="269">
        <f>IF(ISBLANK($G364),0,VLOOKUP($G364,'Table of Hazards (AI only)'!$B$6:$P$129,12,))</f>
        <v>0</v>
      </c>
      <c r="U364" s="270">
        <f>IF(ISBLANK($G364),0,VLOOKUP($G364,'Table of Hazards (AI only)'!$B$6:$P$129,13,))</f>
        <v>0</v>
      </c>
      <c r="V364" s="283">
        <f t="shared" si="33"/>
        <v>0</v>
      </c>
      <c r="W364" s="283">
        <f t="shared" si="34"/>
        <v>0</v>
      </c>
      <c r="X364" s="284">
        <f t="shared" si="35"/>
        <v>0</v>
      </c>
      <c r="Y364" s="274">
        <f t="shared" si="36"/>
        <v>0</v>
      </c>
      <c r="Z364" s="406">
        <f t="shared" si="37"/>
        <v>0</v>
      </c>
      <c r="AA364" s="439">
        <f t="shared" si="32"/>
        <v>0</v>
      </c>
      <c r="AB364" s="440">
        <f t="shared" si="38"/>
        <v>0</v>
      </c>
    </row>
    <row r="365" spans="2:28" x14ac:dyDescent="0.3">
      <c r="B365" s="297"/>
      <c r="C365" s="297"/>
      <c r="D365" s="300"/>
      <c r="E365" s="279"/>
      <c r="F365" s="280"/>
      <c r="G365" s="279"/>
      <c r="H365" s="282"/>
      <c r="I365" s="281"/>
      <c r="J365" s="268">
        <f>IF(ISBLANK($E365),0,VLOOKUP($E365,'Table of Hazards (AI only)'!$B$6:$P$129,8,))</f>
        <v>0</v>
      </c>
      <c r="K365" s="268">
        <f>IF(ISBLANK($E365),0,VLOOKUP($E365,'Table of Hazards (AI only)'!$B$6:$P$129,9,))</f>
        <v>0</v>
      </c>
      <c r="L365" s="268">
        <f>IF(ISBLANK($E365),0,VLOOKUP($E365,'Table of Hazards (AI only)'!$B$6:$P$129,10,))</f>
        <v>0</v>
      </c>
      <c r="M365" s="269">
        <f>IF(ISBLANK($E365),0,VLOOKUP($E365,'Table of Hazards (AI only)'!$B$6:$P$129,11,))</f>
        <v>0</v>
      </c>
      <c r="N365" s="269">
        <f>IF(ISBLANK($E365),0,VLOOKUP($E365,'Table of Hazards (AI only)'!$B$6:$P$129,12,))</f>
        <v>0</v>
      </c>
      <c r="O365" s="270">
        <f>IF(ISBLANK($E365),0,VLOOKUP($E365,'Table of Hazards (AI only)'!$B$6:$P$129,13,))</f>
        <v>0</v>
      </c>
      <c r="P365" s="268">
        <f>IF(ISBLANK($G365),0,VLOOKUP($G365,'Table of Hazards (AI only)'!$B$6:$P$129,8,))</f>
        <v>0</v>
      </c>
      <c r="Q365" s="268">
        <f>IF(ISBLANK($G365),0,VLOOKUP($G365,'Table of Hazards (AI only)'!$B$6:$P$129,9,))</f>
        <v>0</v>
      </c>
      <c r="R365" s="268">
        <f>IF(ISBLANK($G365),0,VLOOKUP($G365,'Table of Hazards (AI only)'!$B$6:$P$129,10,))</f>
        <v>0</v>
      </c>
      <c r="S365" s="269">
        <f>IF(ISBLANK($G365),0,VLOOKUP($G365,'Table of Hazards (AI only)'!$B$6:$P$129,11,))</f>
        <v>0</v>
      </c>
      <c r="T365" s="269">
        <f>IF(ISBLANK($G365),0,VLOOKUP($G365,'Table of Hazards (AI only)'!$B$6:$P$129,12,))</f>
        <v>0</v>
      </c>
      <c r="U365" s="270">
        <f>IF(ISBLANK($G365),0,VLOOKUP($G365,'Table of Hazards (AI only)'!$B$6:$P$129,13,))</f>
        <v>0</v>
      </c>
      <c r="V365" s="283">
        <f t="shared" si="33"/>
        <v>0</v>
      </c>
      <c r="W365" s="283">
        <f t="shared" si="34"/>
        <v>0</v>
      </c>
      <c r="X365" s="284">
        <f t="shared" si="35"/>
        <v>0</v>
      </c>
      <c r="Y365" s="274">
        <f t="shared" si="36"/>
        <v>0</v>
      </c>
      <c r="Z365" s="406">
        <f t="shared" si="37"/>
        <v>0</v>
      </c>
      <c r="AA365" s="439">
        <f t="shared" si="32"/>
        <v>0</v>
      </c>
      <c r="AB365" s="440">
        <f t="shared" si="38"/>
        <v>0</v>
      </c>
    </row>
    <row r="366" spans="2:28" x14ac:dyDescent="0.3">
      <c r="B366" s="297"/>
      <c r="C366" s="297"/>
      <c r="D366" s="300"/>
      <c r="E366" s="279"/>
      <c r="F366" s="280"/>
      <c r="G366" s="279"/>
      <c r="H366" s="282"/>
      <c r="I366" s="281"/>
      <c r="J366" s="268">
        <f>IF(ISBLANK($E366),0,VLOOKUP($E366,'Table of Hazards (AI only)'!$B$6:$P$129,8,))</f>
        <v>0</v>
      </c>
      <c r="K366" s="268">
        <f>IF(ISBLANK($E366),0,VLOOKUP($E366,'Table of Hazards (AI only)'!$B$6:$P$129,9,))</f>
        <v>0</v>
      </c>
      <c r="L366" s="268">
        <f>IF(ISBLANK($E366),0,VLOOKUP($E366,'Table of Hazards (AI only)'!$B$6:$P$129,10,))</f>
        <v>0</v>
      </c>
      <c r="M366" s="269">
        <f>IF(ISBLANK($E366),0,VLOOKUP($E366,'Table of Hazards (AI only)'!$B$6:$P$129,11,))</f>
        <v>0</v>
      </c>
      <c r="N366" s="269">
        <f>IF(ISBLANK($E366),0,VLOOKUP($E366,'Table of Hazards (AI only)'!$B$6:$P$129,12,))</f>
        <v>0</v>
      </c>
      <c r="O366" s="270">
        <f>IF(ISBLANK($E366),0,VLOOKUP($E366,'Table of Hazards (AI only)'!$B$6:$P$129,13,))</f>
        <v>0</v>
      </c>
      <c r="P366" s="268">
        <f>IF(ISBLANK($G366),0,VLOOKUP($G366,'Table of Hazards (AI only)'!$B$6:$P$129,8,))</f>
        <v>0</v>
      </c>
      <c r="Q366" s="268">
        <f>IF(ISBLANK($G366),0,VLOOKUP($G366,'Table of Hazards (AI only)'!$B$6:$P$129,9,))</f>
        <v>0</v>
      </c>
      <c r="R366" s="268">
        <f>IF(ISBLANK($G366),0,VLOOKUP($G366,'Table of Hazards (AI only)'!$B$6:$P$129,10,))</f>
        <v>0</v>
      </c>
      <c r="S366" s="269">
        <f>IF(ISBLANK($G366),0,VLOOKUP($G366,'Table of Hazards (AI only)'!$B$6:$P$129,11,))</f>
        <v>0</v>
      </c>
      <c r="T366" s="269">
        <f>IF(ISBLANK($G366),0,VLOOKUP($G366,'Table of Hazards (AI only)'!$B$6:$P$129,12,))</f>
        <v>0</v>
      </c>
      <c r="U366" s="270">
        <f>IF(ISBLANK($G366),0,VLOOKUP($G366,'Table of Hazards (AI only)'!$B$6:$P$129,13,))</f>
        <v>0</v>
      </c>
      <c r="V366" s="283">
        <f t="shared" si="33"/>
        <v>0</v>
      </c>
      <c r="W366" s="283">
        <f t="shared" si="34"/>
        <v>0</v>
      </c>
      <c r="X366" s="284">
        <f t="shared" si="35"/>
        <v>0</v>
      </c>
      <c r="Y366" s="274">
        <f t="shared" si="36"/>
        <v>0</v>
      </c>
      <c r="Z366" s="406">
        <f t="shared" si="37"/>
        <v>0</v>
      </c>
      <c r="AA366" s="439">
        <f t="shared" si="32"/>
        <v>0</v>
      </c>
      <c r="AB366" s="440">
        <f t="shared" si="38"/>
        <v>0</v>
      </c>
    </row>
    <row r="367" spans="2:28" x14ac:dyDescent="0.3">
      <c r="B367" s="297"/>
      <c r="C367" s="297"/>
      <c r="D367" s="300"/>
      <c r="E367" s="279"/>
      <c r="F367" s="280"/>
      <c r="G367" s="279"/>
      <c r="H367" s="282"/>
      <c r="I367" s="281"/>
      <c r="J367" s="268">
        <f>IF(ISBLANK($E367),0,VLOOKUP($E367,'Table of Hazards (AI only)'!$B$6:$P$129,8,))</f>
        <v>0</v>
      </c>
      <c r="K367" s="268">
        <f>IF(ISBLANK($E367),0,VLOOKUP($E367,'Table of Hazards (AI only)'!$B$6:$P$129,9,))</f>
        <v>0</v>
      </c>
      <c r="L367" s="268">
        <f>IF(ISBLANK($E367),0,VLOOKUP($E367,'Table of Hazards (AI only)'!$B$6:$P$129,10,))</f>
        <v>0</v>
      </c>
      <c r="M367" s="269">
        <f>IF(ISBLANK($E367),0,VLOOKUP($E367,'Table of Hazards (AI only)'!$B$6:$P$129,11,))</f>
        <v>0</v>
      </c>
      <c r="N367" s="269">
        <f>IF(ISBLANK($E367),0,VLOOKUP($E367,'Table of Hazards (AI only)'!$B$6:$P$129,12,))</f>
        <v>0</v>
      </c>
      <c r="O367" s="270">
        <f>IF(ISBLANK($E367),0,VLOOKUP($E367,'Table of Hazards (AI only)'!$B$6:$P$129,13,))</f>
        <v>0</v>
      </c>
      <c r="P367" s="268">
        <f>IF(ISBLANK($G367),0,VLOOKUP($G367,'Table of Hazards (AI only)'!$B$6:$P$129,8,))</f>
        <v>0</v>
      </c>
      <c r="Q367" s="268">
        <f>IF(ISBLANK($G367),0,VLOOKUP($G367,'Table of Hazards (AI only)'!$B$6:$P$129,9,))</f>
        <v>0</v>
      </c>
      <c r="R367" s="268">
        <f>IF(ISBLANK($G367),0,VLOOKUP($G367,'Table of Hazards (AI only)'!$B$6:$P$129,10,))</f>
        <v>0</v>
      </c>
      <c r="S367" s="269">
        <f>IF(ISBLANK($G367),0,VLOOKUP($G367,'Table of Hazards (AI only)'!$B$6:$P$129,11,))</f>
        <v>0</v>
      </c>
      <c r="T367" s="269">
        <f>IF(ISBLANK($G367),0,VLOOKUP($G367,'Table of Hazards (AI only)'!$B$6:$P$129,12,))</f>
        <v>0</v>
      </c>
      <c r="U367" s="270">
        <f>IF(ISBLANK($G367),0,VLOOKUP($G367,'Table of Hazards (AI only)'!$B$6:$P$129,13,))</f>
        <v>0</v>
      </c>
      <c r="V367" s="283">
        <f t="shared" si="33"/>
        <v>0</v>
      </c>
      <c r="W367" s="283">
        <f t="shared" si="34"/>
        <v>0</v>
      </c>
      <c r="X367" s="284">
        <f t="shared" si="35"/>
        <v>0</v>
      </c>
      <c r="Y367" s="274">
        <f t="shared" si="36"/>
        <v>0</v>
      </c>
      <c r="Z367" s="406">
        <f t="shared" si="37"/>
        <v>0</v>
      </c>
      <c r="AA367" s="439">
        <f t="shared" si="32"/>
        <v>0</v>
      </c>
      <c r="AB367" s="440">
        <f t="shared" si="38"/>
        <v>0</v>
      </c>
    </row>
    <row r="368" spans="2:28" x14ac:dyDescent="0.3">
      <c r="B368" s="297"/>
      <c r="C368" s="297"/>
      <c r="D368" s="300"/>
      <c r="E368" s="279"/>
      <c r="F368" s="280"/>
      <c r="G368" s="279"/>
      <c r="H368" s="282"/>
      <c r="I368" s="281"/>
      <c r="J368" s="268">
        <f>IF(ISBLANK($E368),0,VLOOKUP($E368,'Table of Hazards (AI only)'!$B$6:$P$129,8,))</f>
        <v>0</v>
      </c>
      <c r="K368" s="268">
        <f>IF(ISBLANK($E368),0,VLOOKUP($E368,'Table of Hazards (AI only)'!$B$6:$P$129,9,))</f>
        <v>0</v>
      </c>
      <c r="L368" s="268">
        <f>IF(ISBLANK($E368),0,VLOOKUP($E368,'Table of Hazards (AI only)'!$B$6:$P$129,10,))</f>
        <v>0</v>
      </c>
      <c r="M368" s="269">
        <f>IF(ISBLANK($E368),0,VLOOKUP($E368,'Table of Hazards (AI only)'!$B$6:$P$129,11,))</f>
        <v>0</v>
      </c>
      <c r="N368" s="269">
        <f>IF(ISBLANK($E368),0,VLOOKUP($E368,'Table of Hazards (AI only)'!$B$6:$P$129,12,))</f>
        <v>0</v>
      </c>
      <c r="O368" s="270">
        <f>IF(ISBLANK($E368),0,VLOOKUP($E368,'Table of Hazards (AI only)'!$B$6:$P$129,13,))</f>
        <v>0</v>
      </c>
      <c r="P368" s="268">
        <f>IF(ISBLANK($G368),0,VLOOKUP($G368,'Table of Hazards (AI only)'!$B$6:$P$129,8,))</f>
        <v>0</v>
      </c>
      <c r="Q368" s="268">
        <f>IF(ISBLANK($G368),0,VLOOKUP($G368,'Table of Hazards (AI only)'!$B$6:$P$129,9,))</f>
        <v>0</v>
      </c>
      <c r="R368" s="268">
        <f>IF(ISBLANK($G368),0,VLOOKUP($G368,'Table of Hazards (AI only)'!$B$6:$P$129,10,))</f>
        <v>0</v>
      </c>
      <c r="S368" s="269">
        <f>IF(ISBLANK($G368),0,VLOOKUP($G368,'Table of Hazards (AI only)'!$B$6:$P$129,11,))</f>
        <v>0</v>
      </c>
      <c r="T368" s="269">
        <f>IF(ISBLANK($G368),0,VLOOKUP($G368,'Table of Hazards (AI only)'!$B$6:$P$129,12,))</f>
        <v>0</v>
      </c>
      <c r="U368" s="270">
        <f>IF(ISBLANK($G368),0,VLOOKUP($G368,'Table of Hazards (AI only)'!$B$6:$P$129,13,))</f>
        <v>0</v>
      </c>
      <c r="V368" s="283">
        <f t="shared" si="33"/>
        <v>0</v>
      </c>
      <c r="W368" s="283">
        <f t="shared" si="34"/>
        <v>0</v>
      </c>
      <c r="X368" s="284">
        <f t="shared" si="35"/>
        <v>0</v>
      </c>
      <c r="Y368" s="274">
        <f t="shared" si="36"/>
        <v>0</v>
      </c>
      <c r="Z368" s="406">
        <f t="shared" si="37"/>
        <v>0</v>
      </c>
      <c r="AA368" s="439">
        <f t="shared" si="32"/>
        <v>0</v>
      </c>
      <c r="AB368" s="440">
        <f t="shared" si="38"/>
        <v>0</v>
      </c>
    </row>
    <row r="369" spans="2:28" x14ac:dyDescent="0.3">
      <c r="B369" s="297"/>
      <c r="C369" s="297"/>
      <c r="D369" s="300"/>
      <c r="E369" s="279"/>
      <c r="F369" s="280"/>
      <c r="G369" s="279"/>
      <c r="H369" s="282"/>
      <c r="I369" s="281"/>
      <c r="J369" s="268">
        <f>IF(ISBLANK($E369),0,VLOOKUP($E369,'Table of Hazards (AI only)'!$B$6:$P$129,8,))</f>
        <v>0</v>
      </c>
      <c r="K369" s="268">
        <f>IF(ISBLANK($E369),0,VLOOKUP($E369,'Table of Hazards (AI only)'!$B$6:$P$129,9,))</f>
        <v>0</v>
      </c>
      <c r="L369" s="268">
        <f>IF(ISBLANK($E369),0,VLOOKUP($E369,'Table of Hazards (AI only)'!$B$6:$P$129,10,))</f>
        <v>0</v>
      </c>
      <c r="M369" s="269">
        <f>IF(ISBLANK($E369),0,VLOOKUP($E369,'Table of Hazards (AI only)'!$B$6:$P$129,11,))</f>
        <v>0</v>
      </c>
      <c r="N369" s="269">
        <f>IF(ISBLANK($E369),0,VLOOKUP($E369,'Table of Hazards (AI only)'!$B$6:$P$129,12,))</f>
        <v>0</v>
      </c>
      <c r="O369" s="270">
        <f>IF(ISBLANK($E369),0,VLOOKUP($E369,'Table of Hazards (AI only)'!$B$6:$P$129,13,))</f>
        <v>0</v>
      </c>
      <c r="P369" s="268">
        <f>IF(ISBLANK($G369),0,VLOOKUP($G369,'Table of Hazards (AI only)'!$B$6:$P$129,8,))</f>
        <v>0</v>
      </c>
      <c r="Q369" s="268">
        <f>IF(ISBLANK($G369),0,VLOOKUP($G369,'Table of Hazards (AI only)'!$B$6:$P$129,9,))</f>
        <v>0</v>
      </c>
      <c r="R369" s="268">
        <f>IF(ISBLANK($G369),0,VLOOKUP($G369,'Table of Hazards (AI only)'!$B$6:$P$129,10,))</f>
        <v>0</v>
      </c>
      <c r="S369" s="269">
        <f>IF(ISBLANK($G369),0,VLOOKUP($G369,'Table of Hazards (AI only)'!$B$6:$P$129,11,))</f>
        <v>0</v>
      </c>
      <c r="T369" s="269">
        <f>IF(ISBLANK($G369),0,VLOOKUP($G369,'Table of Hazards (AI only)'!$B$6:$P$129,12,))</f>
        <v>0</v>
      </c>
      <c r="U369" s="270">
        <f>IF(ISBLANK($G369),0,VLOOKUP($G369,'Table of Hazards (AI only)'!$B$6:$P$129,13,))</f>
        <v>0</v>
      </c>
      <c r="V369" s="283">
        <f t="shared" si="33"/>
        <v>0</v>
      </c>
      <c r="W369" s="283">
        <f t="shared" si="34"/>
        <v>0</v>
      </c>
      <c r="X369" s="284">
        <f t="shared" si="35"/>
        <v>0</v>
      </c>
      <c r="Y369" s="274">
        <f t="shared" si="36"/>
        <v>0</v>
      </c>
      <c r="Z369" s="406">
        <f t="shared" si="37"/>
        <v>0</v>
      </c>
      <c r="AA369" s="439">
        <f t="shared" si="32"/>
        <v>0</v>
      </c>
      <c r="AB369" s="440">
        <f t="shared" si="38"/>
        <v>0</v>
      </c>
    </row>
    <row r="370" spans="2:28" x14ac:dyDescent="0.3">
      <c r="B370" s="297"/>
      <c r="C370" s="297"/>
      <c r="D370" s="300"/>
      <c r="E370" s="279"/>
      <c r="F370" s="280"/>
      <c r="G370" s="279"/>
      <c r="H370" s="282"/>
      <c r="I370" s="281"/>
      <c r="J370" s="268">
        <f>IF(ISBLANK($E370),0,VLOOKUP($E370,'Table of Hazards (AI only)'!$B$6:$P$129,8,))</f>
        <v>0</v>
      </c>
      <c r="K370" s="268">
        <f>IF(ISBLANK($E370),0,VLOOKUP($E370,'Table of Hazards (AI only)'!$B$6:$P$129,9,))</f>
        <v>0</v>
      </c>
      <c r="L370" s="268">
        <f>IF(ISBLANK($E370),0,VLOOKUP($E370,'Table of Hazards (AI only)'!$B$6:$P$129,10,))</f>
        <v>0</v>
      </c>
      <c r="M370" s="269">
        <f>IF(ISBLANK($E370),0,VLOOKUP($E370,'Table of Hazards (AI only)'!$B$6:$P$129,11,))</f>
        <v>0</v>
      </c>
      <c r="N370" s="269">
        <f>IF(ISBLANK($E370),0,VLOOKUP($E370,'Table of Hazards (AI only)'!$B$6:$P$129,12,))</f>
        <v>0</v>
      </c>
      <c r="O370" s="270">
        <f>IF(ISBLANK($E370),0,VLOOKUP($E370,'Table of Hazards (AI only)'!$B$6:$P$129,13,))</f>
        <v>0</v>
      </c>
      <c r="P370" s="268">
        <f>IF(ISBLANK($G370),0,VLOOKUP($G370,'Table of Hazards (AI only)'!$B$6:$P$129,8,))</f>
        <v>0</v>
      </c>
      <c r="Q370" s="268">
        <f>IF(ISBLANK($G370),0,VLOOKUP($G370,'Table of Hazards (AI only)'!$B$6:$P$129,9,))</f>
        <v>0</v>
      </c>
      <c r="R370" s="268">
        <f>IF(ISBLANK($G370),0,VLOOKUP($G370,'Table of Hazards (AI only)'!$B$6:$P$129,10,))</f>
        <v>0</v>
      </c>
      <c r="S370" s="269">
        <f>IF(ISBLANK($G370),0,VLOOKUP($G370,'Table of Hazards (AI only)'!$B$6:$P$129,11,))</f>
        <v>0</v>
      </c>
      <c r="T370" s="269">
        <f>IF(ISBLANK($G370),0,VLOOKUP($G370,'Table of Hazards (AI only)'!$B$6:$P$129,12,))</f>
        <v>0</v>
      </c>
      <c r="U370" s="270">
        <f>IF(ISBLANK($G370),0,VLOOKUP($G370,'Table of Hazards (AI only)'!$B$6:$P$129,13,))</f>
        <v>0</v>
      </c>
      <c r="V370" s="283">
        <f t="shared" si="33"/>
        <v>0</v>
      </c>
      <c r="W370" s="283">
        <f t="shared" si="34"/>
        <v>0</v>
      </c>
      <c r="X370" s="284">
        <f t="shared" si="35"/>
        <v>0</v>
      </c>
      <c r="Y370" s="274">
        <f t="shared" si="36"/>
        <v>0</v>
      </c>
      <c r="Z370" s="406">
        <f t="shared" si="37"/>
        <v>0</v>
      </c>
      <c r="AA370" s="439">
        <f t="shared" si="32"/>
        <v>0</v>
      </c>
      <c r="AB370" s="440">
        <f t="shared" si="38"/>
        <v>0</v>
      </c>
    </row>
    <row r="371" spans="2:28" x14ac:dyDescent="0.3">
      <c r="B371" s="297"/>
      <c r="C371" s="297"/>
      <c r="D371" s="300"/>
      <c r="E371" s="279"/>
      <c r="F371" s="280"/>
      <c r="G371" s="279"/>
      <c r="H371" s="282"/>
      <c r="I371" s="281"/>
      <c r="J371" s="268">
        <f>IF(ISBLANK($E371),0,VLOOKUP($E371,'Table of Hazards (AI only)'!$B$6:$P$129,8,))</f>
        <v>0</v>
      </c>
      <c r="K371" s="268">
        <f>IF(ISBLANK($E371),0,VLOOKUP($E371,'Table of Hazards (AI only)'!$B$6:$P$129,9,))</f>
        <v>0</v>
      </c>
      <c r="L371" s="268">
        <f>IF(ISBLANK($E371),0,VLOOKUP($E371,'Table of Hazards (AI only)'!$B$6:$P$129,10,))</f>
        <v>0</v>
      </c>
      <c r="M371" s="269">
        <f>IF(ISBLANK($E371),0,VLOOKUP($E371,'Table of Hazards (AI only)'!$B$6:$P$129,11,))</f>
        <v>0</v>
      </c>
      <c r="N371" s="269">
        <f>IF(ISBLANK($E371),0,VLOOKUP($E371,'Table of Hazards (AI only)'!$B$6:$P$129,12,))</f>
        <v>0</v>
      </c>
      <c r="O371" s="270">
        <f>IF(ISBLANK($E371),0,VLOOKUP($E371,'Table of Hazards (AI only)'!$B$6:$P$129,13,))</f>
        <v>0</v>
      </c>
      <c r="P371" s="268">
        <f>IF(ISBLANK($G371),0,VLOOKUP($G371,'Table of Hazards (AI only)'!$B$6:$P$129,8,))</f>
        <v>0</v>
      </c>
      <c r="Q371" s="268">
        <f>IF(ISBLANK($G371),0,VLOOKUP($G371,'Table of Hazards (AI only)'!$B$6:$P$129,9,))</f>
        <v>0</v>
      </c>
      <c r="R371" s="268">
        <f>IF(ISBLANK($G371),0,VLOOKUP($G371,'Table of Hazards (AI only)'!$B$6:$P$129,10,))</f>
        <v>0</v>
      </c>
      <c r="S371" s="269">
        <f>IF(ISBLANK($G371),0,VLOOKUP($G371,'Table of Hazards (AI only)'!$B$6:$P$129,11,))</f>
        <v>0</v>
      </c>
      <c r="T371" s="269">
        <f>IF(ISBLANK($G371),0,VLOOKUP($G371,'Table of Hazards (AI only)'!$B$6:$P$129,12,))</f>
        <v>0</v>
      </c>
      <c r="U371" s="270">
        <f>IF(ISBLANK($G371),0,VLOOKUP($G371,'Table of Hazards (AI only)'!$B$6:$P$129,13,))</f>
        <v>0</v>
      </c>
      <c r="V371" s="283">
        <f t="shared" si="33"/>
        <v>0</v>
      </c>
      <c r="W371" s="283">
        <f t="shared" si="34"/>
        <v>0</v>
      </c>
      <c r="X371" s="284">
        <f t="shared" si="35"/>
        <v>0</v>
      </c>
      <c r="Y371" s="274">
        <f t="shared" si="36"/>
        <v>0</v>
      </c>
      <c r="Z371" s="406">
        <f t="shared" si="37"/>
        <v>0</v>
      </c>
      <c r="AA371" s="439">
        <f t="shared" si="32"/>
        <v>0</v>
      </c>
      <c r="AB371" s="440">
        <f t="shared" si="38"/>
        <v>0</v>
      </c>
    </row>
    <row r="372" spans="2:28" x14ac:dyDescent="0.3">
      <c r="B372" s="297"/>
      <c r="C372" s="297"/>
      <c r="D372" s="300"/>
      <c r="E372" s="279"/>
      <c r="F372" s="280"/>
      <c r="G372" s="279"/>
      <c r="H372" s="282"/>
      <c r="I372" s="281"/>
      <c r="J372" s="268">
        <f>IF(ISBLANK($E372),0,VLOOKUP($E372,'Table of Hazards (AI only)'!$B$6:$P$129,8,))</f>
        <v>0</v>
      </c>
      <c r="K372" s="268">
        <f>IF(ISBLANK($E372),0,VLOOKUP($E372,'Table of Hazards (AI only)'!$B$6:$P$129,9,))</f>
        <v>0</v>
      </c>
      <c r="L372" s="268">
        <f>IF(ISBLANK($E372),0,VLOOKUP($E372,'Table of Hazards (AI only)'!$B$6:$P$129,10,))</f>
        <v>0</v>
      </c>
      <c r="M372" s="269">
        <f>IF(ISBLANK($E372),0,VLOOKUP($E372,'Table of Hazards (AI only)'!$B$6:$P$129,11,))</f>
        <v>0</v>
      </c>
      <c r="N372" s="269">
        <f>IF(ISBLANK($E372),0,VLOOKUP($E372,'Table of Hazards (AI only)'!$B$6:$P$129,12,))</f>
        <v>0</v>
      </c>
      <c r="O372" s="270">
        <f>IF(ISBLANK($E372),0,VLOOKUP($E372,'Table of Hazards (AI only)'!$B$6:$P$129,13,))</f>
        <v>0</v>
      </c>
      <c r="P372" s="268">
        <f>IF(ISBLANK($G372),0,VLOOKUP($G372,'Table of Hazards (AI only)'!$B$6:$P$129,8,))</f>
        <v>0</v>
      </c>
      <c r="Q372" s="268">
        <f>IF(ISBLANK($G372),0,VLOOKUP($G372,'Table of Hazards (AI only)'!$B$6:$P$129,9,))</f>
        <v>0</v>
      </c>
      <c r="R372" s="268">
        <f>IF(ISBLANK($G372),0,VLOOKUP($G372,'Table of Hazards (AI only)'!$B$6:$P$129,10,))</f>
        <v>0</v>
      </c>
      <c r="S372" s="269">
        <f>IF(ISBLANK($G372),0,VLOOKUP($G372,'Table of Hazards (AI only)'!$B$6:$P$129,11,))</f>
        <v>0</v>
      </c>
      <c r="T372" s="269">
        <f>IF(ISBLANK($G372),0,VLOOKUP($G372,'Table of Hazards (AI only)'!$B$6:$P$129,12,))</f>
        <v>0</v>
      </c>
      <c r="U372" s="270">
        <f>IF(ISBLANK($G372),0,VLOOKUP($G372,'Table of Hazards (AI only)'!$B$6:$P$129,13,))</f>
        <v>0</v>
      </c>
      <c r="V372" s="283">
        <f t="shared" si="33"/>
        <v>0</v>
      </c>
      <c r="W372" s="283">
        <f t="shared" si="34"/>
        <v>0</v>
      </c>
      <c r="X372" s="284">
        <f t="shared" si="35"/>
        <v>0</v>
      </c>
      <c r="Y372" s="274">
        <f t="shared" si="36"/>
        <v>0</v>
      </c>
      <c r="Z372" s="406">
        <f t="shared" si="37"/>
        <v>0</v>
      </c>
      <c r="AA372" s="439">
        <f t="shared" si="32"/>
        <v>0</v>
      </c>
      <c r="AB372" s="440">
        <f t="shared" si="38"/>
        <v>0</v>
      </c>
    </row>
    <row r="373" spans="2:28" x14ac:dyDescent="0.3">
      <c r="B373" s="297"/>
      <c r="C373" s="297"/>
      <c r="D373" s="300"/>
      <c r="E373" s="279"/>
      <c r="F373" s="280"/>
      <c r="G373" s="279"/>
      <c r="H373" s="282"/>
      <c r="I373" s="281"/>
      <c r="J373" s="268">
        <f>IF(ISBLANK($E373),0,VLOOKUP($E373,'Table of Hazards (AI only)'!$B$6:$P$129,8,))</f>
        <v>0</v>
      </c>
      <c r="K373" s="268">
        <f>IF(ISBLANK($E373),0,VLOOKUP($E373,'Table of Hazards (AI only)'!$B$6:$P$129,9,))</f>
        <v>0</v>
      </c>
      <c r="L373" s="268">
        <f>IF(ISBLANK($E373),0,VLOOKUP($E373,'Table of Hazards (AI only)'!$B$6:$P$129,10,))</f>
        <v>0</v>
      </c>
      <c r="M373" s="269">
        <f>IF(ISBLANK($E373),0,VLOOKUP($E373,'Table of Hazards (AI only)'!$B$6:$P$129,11,))</f>
        <v>0</v>
      </c>
      <c r="N373" s="269">
        <f>IF(ISBLANK($E373),0,VLOOKUP($E373,'Table of Hazards (AI only)'!$B$6:$P$129,12,))</f>
        <v>0</v>
      </c>
      <c r="O373" s="270">
        <f>IF(ISBLANK($E373),0,VLOOKUP($E373,'Table of Hazards (AI only)'!$B$6:$P$129,13,))</f>
        <v>0</v>
      </c>
      <c r="P373" s="268">
        <f>IF(ISBLANK($G373),0,VLOOKUP($G373,'Table of Hazards (AI only)'!$B$6:$P$129,8,))</f>
        <v>0</v>
      </c>
      <c r="Q373" s="268">
        <f>IF(ISBLANK($G373),0,VLOOKUP($G373,'Table of Hazards (AI only)'!$B$6:$P$129,9,))</f>
        <v>0</v>
      </c>
      <c r="R373" s="268">
        <f>IF(ISBLANK($G373),0,VLOOKUP($G373,'Table of Hazards (AI only)'!$B$6:$P$129,10,))</f>
        <v>0</v>
      </c>
      <c r="S373" s="269">
        <f>IF(ISBLANK($G373),0,VLOOKUP($G373,'Table of Hazards (AI only)'!$B$6:$P$129,11,))</f>
        <v>0</v>
      </c>
      <c r="T373" s="269">
        <f>IF(ISBLANK($G373),0,VLOOKUP($G373,'Table of Hazards (AI only)'!$B$6:$P$129,12,))</f>
        <v>0</v>
      </c>
      <c r="U373" s="270">
        <f>IF(ISBLANK($G373),0,VLOOKUP($G373,'Table of Hazards (AI only)'!$B$6:$P$129,13,))</f>
        <v>0</v>
      </c>
      <c r="V373" s="283">
        <f t="shared" si="33"/>
        <v>0</v>
      </c>
      <c r="W373" s="283">
        <f t="shared" si="34"/>
        <v>0</v>
      </c>
      <c r="X373" s="284">
        <f t="shared" si="35"/>
        <v>0</v>
      </c>
      <c r="Y373" s="274">
        <f t="shared" si="36"/>
        <v>0</v>
      </c>
      <c r="Z373" s="406">
        <f t="shared" si="37"/>
        <v>0</v>
      </c>
      <c r="AA373" s="439">
        <f t="shared" si="32"/>
        <v>0</v>
      </c>
      <c r="AB373" s="440">
        <f t="shared" si="38"/>
        <v>0</v>
      </c>
    </row>
    <row r="374" spans="2:28" x14ac:dyDescent="0.3">
      <c r="B374" s="297"/>
      <c r="C374" s="297"/>
      <c r="D374" s="300"/>
      <c r="E374" s="279"/>
      <c r="F374" s="280"/>
      <c r="G374" s="279"/>
      <c r="H374" s="282"/>
      <c r="I374" s="281"/>
      <c r="J374" s="268">
        <f>IF(ISBLANK($E374),0,VLOOKUP($E374,'Table of Hazards (AI only)'!$B$6:$P$129,8,))</f>
        <v>0</v>
      </c>
      <c r="K374" s="268">
        <f>IF(ISBLANK($E374),0,VLOOKUP($E374,'Table of Hazards (AI only)'!$B$6:$P$129,9,))</f>
        <v>0</v>
      </c>
      <c r="L374" s="268">
        <f>IF(ISBLANK($E374),0,VLOOKUP($E374,'Table of Hazards (AI only)'!$B$6:$P$129,10,))</f>
        <v>0</v>
      </c>
      <c r="M374" s="269">
        <f>IF(ISBLANK($E374),0,VLOOKUP($E374,'Table of Hazards (AI only)'!$B$6:$P$129,11,))</f>
        <v>0</v>
      </c>
      <c r="N374" s="269">
        <f>IF(ISBLANK($E374),0,VLOOKUP($E374,'Table of Hazards (AI only)'!$B$6:$P$129,12,))</f>
        <v>0</v>
      </c>
      <c r="O374" s="270">
        <f>IF(ISBLANK($E374),0,VLOOKUP($E374,'Table of Hazards (AI only)'!$B$6:$P$129,13,))</f>
        <v>0</v>
      </c>
      <c r="P374" s="268">
        <f>IF(ISBLANK($G374),0,VLOOKUP($G374,'Table of Hazards (AI only)'!$B$6:$P$129,8,))</f>
        <v>0</v>
      </c>
      <c r="Q374" s="268">
        <f>IF(ISBLANK($G374),0,VLOOKUP($G374,'Table of Hazards (AI only)'!$B$6:$P$129,9,))</f>
        <v>0</v>
      </c>
      <c r="R374" s="268">
        <f>IF(ISBLANK($G374),0,VLOOKUP($G374,'Table of Hazards (AI only)'!$B$6:$P$129,10,))</f>
        <v>0</v>
      </c>
      <c r="S374" s="269">
        <f>IF(ISBLANK($G374),0,VLOOKUP($G374,'Table of Hazards (AI only)'!$B$6:$P$129,11,))</f>
        <v>0</v>
      </c>
      <c r="T374" s="269">
        <f>IF(ISBLANK($G374),0,VLOOKUP($G374,'Table of Hazards (AI only)'!$B$6:$P$129,12,))</f>
        <v>0</v>
      </c>
      <c r="U374" s="270">
        <f>IF(ISBLANK($G374),0,VLOOKUP($G374,'Table of Hazards (AI only)'!$B$6:$P$129,13,))</f>
        <v>0</v>
      </c>
      <c r="V374" s="283">
        <f t="shared" si="33"/>
        <v>0</v>
      </c>
      <c r="W374" s="283">
        <f t="shared" si="34"/>
        <v>0</v>
      </c>
      <c r="X374" s="284">
        <f t="shared" si="35"/>
        <v>0</v>
      </c>
      <c r="Y374" s="274">
        <f t="shared" si="36"/>
        <v>0</v>
      </c>
      <c r="Z374" s="406">
        <f t="shared" si="37"/>
        <v>0</v>
      </c>
      <c r="AA374" s="439">
        <f t="shared" si="32"/>
        <v>0</v>
      </c>
      <c r="AB374" s="440">
        <f t="shared" si="38"/>
        <v>0</v>
      </c>
    </row>
    <row r="375" spans="2:28" x14ac:dyDescent="0.3">
      <c r="B375" s="297"/>
      <c r="C375" s="297"/>
      <c r="D375" s="300"/>
      <c r="E375" s="279"/>
      <c r="F375" s="280"/>
      <c r="G375" s="279"/>
      <c r="H375" s="282"/>
      <c r="I375" s="281"/>
      <c r="J375" s="268">
        <f>IF(ISBLANK($E375),0,VLOOKUP($E375,'Table of Hazards (AI only)'!$B$6:$P$129,8,))</f>
        <v>0</v>
      </c>
      <c r="K375" s="268">
        <f>IF(ISBLANK($E375),0,VLOOKUP($E375,'Table of Hazards (AI only)'!$B$6:$P$129,9,))</f>
        <v>0</v>
      </c>
      <c r="L375" s="268">
        <f>IF(ISBLANK($E375),0,VLOOKUP($E375,'Table of Hazards (AI only)'!$B$6:$P$129,10,))</f>
        <v>0</v>
      </c>
      <c r="M375" s="269">
        <f>IF(ISBLANK($E375),0,VLOOKUP($E375,'Table of Hazards (AI only)'!$B$6:$P$129,11,))</f>
        <v>0</v>
      </c>
      <c r="N375" s="269">
        <f>IF(ISBLANK($E375),0,VLOOKUP($E375,'Table of Hazards (AI only)'!$B$6:$P$129,12,))</f>
        <v>0</v>
      </c>
      <c r="O375" s="270">
        <f>IF(ISBLANK($E375),0,VLOOKUP($E375,'Table of Hazards (AI only)'!$B$6:$P$129,13,))</f>
        <v>0</v>
      </c>
      <c r="P375" s="268">
        <f>IF(ISBLANK($G375),0,VLOOKUP($G375,'Table of Hazards (AI only)'!$B$6:$P$129,8,))</f>
        <v>0</v>
      </c>
      <c r="Q375" s="268">
        <f>IF(ISBLANK($G375),0,VLOOKUP($G375,'Table of Hazards (AI only)'!$B$6:$P$129,9,))</f>
        <v>0</v>
      </c>
      <c r="R375" s="268">
        <f>IF(ISBLANK($G375),0,VLOOKUP($G375,'Table of Hazards (AI only)'!$B$6:$P$129,10,))</f>
        <v>0</v>
      </c>
      <c r="S375" s="269">
        <f>IF(ISBLANK($G375),0,VLOOKUP($G375,'Table of Hazards (AI only)'!$B$6:$P$129,11,))</f>
        <v>0</v>
      </c>
      <c r="T375" s="269">
        <f>IF(ISBLANK($G375),0,VLOOKUP($G375,'Table of Hazards (AI only)'!$B$6:$P$129,12,))</f>
        <v>0</v>
      </c>
      <c r="U375" s="270">
        <f>IF(ISBLANK($G375),0,VLOOKUP($G375,'Table of Hazards (AI only)'!$B$6:$P$129,13,))</f>
        <v>0</v>
      </c>
      <c r="V375" s="283">
        <f t="shared" si="33"/>
        <v>0</v>
      </c>
      <c r="W375" s="283">
        <f t="shared" si="34"/>
        <v>0</v>
      </c>
      <c r="X375" s="284">
        <f t="shared" si="35"/>
        <v>0</v>
      </c>
      <c r="Y375" s="274">
        <f t="shared" si="36"/>
        <v>0</v>
      </c>
      <c r="Z375" s="406">
        <f t="shared" si="37"/>
        <v>0</v>
      </c>
      <c r="AA375" s="439">
        <f t="shared" si="32"/>
        <v>0</v>
      </c>
      <c r="AB375" s="440">
        <f t="shared" si="38"/>
        <v>0</v>
      </c>
    </row>
    <row r="376" spans="2:28" x14ac:dyDescent="0.3">
      <c r="B376" s="297"/>
      <c r="C376" s="297"/>
      <c r="D376" s="300"/>
      <c r="E376" s="279"/>
      <c r="F376" s="280"/>
      <c r="G376" s="279"/>
      <c r="H376" s="282"/>
      <c r="I376" s="281"/>
      <c r="J376" s="268">
        <f>IF(ISBLANK($E376),0,VLOOKUP($E376,'Table of Hazards (AI only)'!$B$6:$P$129,8,))</f>
        <v>0</v>
      </c>
      <c r="K376" s="268">
        <f>IF(ISBLANK($E376),0,VLOOKUP($E376,'Table of Hazards (AI only)'!$B$6:$P$129,9,))</f>
        <v>0</v>
      </c>
      <c r="L376" s="268">
        <f>IF(ISBLANK($E376),0,VLOOKUP($E376,'Table of Hazards (AI only)'!$B$6:$P$129,10,))</f>
        <v>0</v>
      </c>
      <c r="M376" s="269">
        <f>IF(ISBLANK($E376),0,VLOOKUP($E376,'Table of Hazards (AI only)'!$B$6:$P$129,11,))</f>
        <v>0</v>
      </c>
      <c r="N376" s="269">
        <f>IF(ISBLANK($E376),0,VLOOKUP($E376,'Table of Hazards (AI only)'!$B$6:$P$129,12,))</f>
        <v>0</v>
      </c>
      <c r="O376" s="270">
        <f>IF(ISBLANK($E376),0,VLOOKUP($E376,'Table of Hazards (AI only)'!$B$6:$P$129,13,))</f>
        <v>0</v>
      </c>
      <c r="P376" s="268">
        <f>IF(ISBLANK($G376),0,VLOOKUP($G376,'Table of Hazards (AI only)'!$B$6:$P$129,8,))</f>
        <v>0</v>
      </c>
      <c r="Q376" s="268">
        <f>IF(ISBLANK($G376),0,VLOOKUP($G376,'Table of Hazards (AI only)'!$B$6:$P$129,9,))</f>
        <v>0</v>
      </c>
      <c r="R376" s="268">
        <f>IF(ISBLANK($G376),0,VLOOKUP($G376,'Table of Hazards (AI only)'!$B$6:$P$129,10,))</f>
        <v>0</v>
      </c>
      <c r="S376" s="269">
        <f>IF(ISBLANK($G376),0,VLOOKUP($G376,'Table of Hazards (AI only)'!$B$6:$P$129,11,))</f>
        <v>0</v>
      </c>
      <c r="T376" s="269">
        <f>IF(ISBLANK($G376),0,VLOOKUP($G376,'Table of Hazards (AI only)'!$B$6:$P$129,12,))</f>
        <v>0</v>
      </c>
      <c r="U376" s="270">
        <f>IF(ISBLANK($G376),0,VLOOKUP($G376,'Table of Hazards (AI only)'!$B$6:$P$129,13,))</f>
        <v>0</v>
      </c>
      <c r="V376" s="283">
        <f t="shared" si="33"/>
        <v>0</v>
      </c>
      <c r="W376" s="283">
        <f t="shared" si="34"/>
        <v>0</v>
      </c>
      <c r="X376" s="284">
        <f t="shared" si="35"/>
        <v>0</v>
      </c>
      <c r="Y376" s="274">
        <f t="shared" si="36"/>
        <v>0</v>
      </c>
      <c r="Z376" s="406">
        <f t="shared" si="37"/>
        <v>0</v>
      </c>
      <c r="AA376" s="439">
        <f t="shared" si="32"/>
        <v>0</v>
      </c>
      <c r="AB376" s="440">
        <f t="shared" si="38"/>
        <v>0</v>
      </c>
    </row>
    <row r="377" spans="2:28" x14ac:dyDescent="0.3">
      <c r="B377" s="297"/>
      <c r="C377" s="297"/>
      <c r="D377" s="300"/>
      <c r="E377" s="279"/>
      <c r="F377" s="280"/>
      <c r="G377" s="279"/>
      <c r="H377" s="282"/>
      <c r="I377" s="281"/>
      <c r="J377" s="268">
        <f>IF(ISBLANK($E377),0,VLOOKUP($E377,'Table of Hazards (AI only)'!$B$6:$P$129,8,))</f>
        <v>0</v>
      </c>
      <c r="K377" s="268">
        <f>IF(ISBLANK($E377),0,VLOOKUP($E377,'Table of Hazards (AI only)'!$B$6:$P$129,9,))</f>
        <v>0</v>
      </c>
      <c r="L377" s="268">
        <f>IF(ISBLANK($E377),0,VLOOKUP($E377,'Table of Hazards (AI only)'!$B$6:$P$129,10,))</f>
        <v>0</v>
      </c>
      <c r="M377" s="269">
        <f>IF(ISBLANK($E377),0,VLOOKUP($E377,'Table of Hazards (AI only)'!$B$6:$P$129,11,))</f>
        <v>0</v>
      </c>
      <c r="N377" s="269">
        <f>IF(ISBLANK($E377),0,VLOOKUP($E377,'Table of Hazards (AI only)'!$B$6:$P$129,12,))</f>
        <v>0</v>
      </c>
      <c r="O377" s="270">
        <f>IF(ISBLANK($E377),0,VLOOKUP($E377,'Table of Hazards (AI only)'!$B$6:$P$129,13,))</f>
        <v>0</v>
      </c>
      <c r="P377" s="268">
        <f>IF(ISBLANK($G377),0,VLOOKUP($G377,'Table of Hazards (AI only)'!$B$6:$P$129,8,))</f>
        <v>0</v>
      </c>
      <c r="Q377" s="268">
        <f>IF(ISBLANK($G377),0,VLOOKUP($G377,'Table of Hazards (AI only)'!$B$6:$P$129,9,))</f>
        <v>0</v>
      </c>
      <c r="R377" s="268">
        <f>IF(ISBLANK($G377),0,VLOOKUP($G377,'Table of Hazards (AI only)'!$B$6:$P$129,10,))</f>
        <v>0</v>
      </c>
      <c r="S377" s="269">
        <f>IF(ISBLANK($G377),0,VLOOKUP($G377,'Table of Hazards (AI only)'!$B$6:$P$129,11,))</f>
        <v>0</v>
      </c>
      <c r="T377" s="269">
        <f>IF(ISBLANK($G377),0,VLOOKUP($G377,'Table of Hazards (AI only)'!$B$6:$P$129,12,))</f>
        <v>0</v>
      </c>
      <c r="U377" s="270">
        <f>IF(ISBLANK($G377),0,VLOOKUP($G377,'Table of Hazards (AI only)'!$B$6:$P$129,13,))</f>
        <v>0</v>
      </c>
      <c r="V377" s="283">
        <f t="shared" si="33"/>
        <v>0</v>
      </c>
      <c r="W377" s="283">
        <f t="shared" si="34"/>
        <v>0</v>
      </c>
      <c r="X377" s="284">
        <f t="shared" si="35"/>
        <v>0</v>
      </c>
      <c r="Y377" s="274">
        <f t="shared" si="36"/>
        <v>0</v>
      </c>
      <c r="Z377" s="406">
        <f t="shared" si="37"/>
        <v>0</v>
      </c>
      <c r="AA377" s="439">
        <f t="shared" ref="AA377:AA408" si="39">(($F377*O377)+($H377*U377))*$I377</f>
        <v>0</v>
      </c>
      <c r="AB377" s="440">
        <f t="shared" si="38"/>
        <v>0</v>
      </c>
    </row>
    <row r="378" spans="2:28" x14ac:dyDescent="0.3">
      <c r="B378" s="297"/>
      <c r="C378" s="297"/>
      <c r="D378" s="300"/>
      <c r="E378" s="279"/>
      <c r="F378" s="280"/>
      <c r="G378" s="279"/>
      <c r="H378" s="282"/>
      <c r="I378" s="281"/>
      <c r="J378" s="268">
        <f>IF(ISBLANK($E378),0,VLOOKUP($E378,'Table of Hazards (AI only)'!$B$6:$P$129,8,))</f>
        <v>0</v>
      </c>
      <c r="K378" s="268">
        <f>IF(ISBLANK($E378),0,VLOOKUP($E378,'Table of Hazards (AI only)'!$B$6:$P$129,9,))</f>
        <v>0</v>
      </c>
      <c r="L378" s="268">
        <f>IF(ISBLANK($E378),0,VLOOKUP($E378,'Table of Hazards (AI only)'!$B$6:$P$129,10,))</f>
        <v>0</v>
      </c>
      <c r="M378" s="269">
        <f>IF(ISBLANK($E378),0,VLOOKUP($E378,'Table of Hazards (AI only)'!$B$6:$P$129,11,))</f>
        <v>0</v>
      </c>
      <c r="N378" s="269">
        <f>IF(ISBLANK($E378),0,VLOOKUP($E378,'Table of Hazards (AI only)'!$B$6:$P$129,12,))</f>
        <v>0</v>
      </c>
      <c r="O378" s="270">
        <f>IF(ISBLANK($E378),0,VLOOKUP($E378,'Table of Hazards (AI only)'!$B$6:$P$129,13,))</f>
        <v>0</v>
      </c>
      <c r="P378" s="268">
        <f>IF(ISBLANK($G378),0,VLOOKUP($G378,'Table of Hazards (AI only)'!$B$6:$P$129,8,))</f>
        <v>0</v>
      </c>
      <c r="Q378" s="268">
        <f>IF(ISBLANK($G378),0,VLOOKUP($G378,'Table of Hazards (AI only)'!$B$6:$P$129,9,))</f>
        <v>0</v>
      </c>
      <c r="R378" s="268">
        <f>IF(ISBLANK($G378),0,VLOOKUP($G378,'Table of Hazards (AI only)'!$B$6:$P$129,10,))</f>
        <v>0</v>
      </c>
      <c r="S378" s="269">
        <f>IF(ISBLANK($G378),0,VLOOKUP($G378,'Table of Hazards (AI only)'!$B$6:$P$129,11,))</f>
        <v>0</v>
      </c>
      <c r="T378" s="269">
        <f>IF(ISBLANK($G378),0,VLOOKUP($G378,'Table of Hazards (AI only)'!$B$6:$P$129,12,))</f>
        <v>0</v>
      </c>
      <c r="U378" s="270">
        <f>IF(ISBLANK($G378),0,VLOOKUP($G378,'Table of Hazards (AI only)'!$B$6:$P$129,13,))</f>
        <v>0</v>
      </c>
      <c r="V378" s="283">
        <f t="shared" si="33"/>
        <v>0</v>
      </c>
      <c r="W378" s="283">
        <f t="shared" si="34"/>
        <v>0</v>
      </c>
      <c r="X378" s="284">
        <f t="shared" si="35"/>
        <v>0</v>
      </c>
      <c r="Y378" s="274">
        <f t="shared" si="36"/>
        <v>0</v>
      </c>
      <c r="Z378" s="406">
        <f t="shared" si="37"/>
        <v>0</v>
      </c>
      <c r="AA378" s="439">
        <f t="shared" si="39"/>
        <v>0</v>
      </c>
      <c r="AB378" s="440">
        <f t="shared" si="38"/>
        <v>0</v>
      </c>
    </row>
    <row r="379" spans="2:28" x14ac:dyDescent="0.3">
      <c r="B379" s="297"/>
      <c r="C379" s="297"/>
      <c r="D379" s="300"/>
      <c r="E379" s="279"/>
      <c r="F379" s="280"/>
      <c r="G379" s="279"/>
      <c r="H379" s="282"/>
      <c r="I379" s="281"/>
      <c r="J379" s="268">
        <f>IF(ISBLANK($E379),0,VLOOKUP($E379,'Table of Hazards (AI only)'!$B$6:$P$129,8,))</f>
        <v>0</v>
      </c>
      <c r="K379" s="268">
        <f>IF(ISBLANK($E379),0,VLOOKUP($E379,'Table of Hazards (AI only)'!$B$6:$P$129,9,))</f>
        <v>0</v>
      </c>
      <c r="L379" s="268">
        <f>IF(ISBLANK($E379),0,VLOOKUP($E379,'Table of Hazards (AI only)'!$B$6:$P$129,10,))</f>
        <v>0</v>
      </c>
      <c r="M379" s="269">
        <f>IF(ISBLANK($E379),0,VLOOKUP($E379,'Table of Hazards (AI only)'!$B$6:$P$129,11,))</f>
        <v>0</v>
      </c>
      <c r="N379" s="269">
        <f>IF(ISBLANK($E379),0,VLOOKUP($E379,'Table of Hazards (AI only)'!$B$6:$P$129,12,))</f>
        <v>0</v>
      </c>
      <c r="O379" s="270">
        <f>IF(ISBLANK($E379),0,VLOOKUP($E379,'Table of Hazards (AI only)'!$B$6:$P$129,13,))</f>
        <v>0</v>
      </c>
      <c r="P379" s="268">
        <f>IF(ISBLANK($G379),0,VLOOKUP($G379,'Table of Hazards (AI only)'!$B$6:$P$129,8,))</f>
        <v>0</v>
      </c>
      <c r="Q379" s="268">
        <f>IF(ISBLANK($G379),0,VLOOKUP($G379,'Table of Hazards (AI only)'!$B$6:$P$129,9,))</f>
        <v>0</v>
      </c>
      <c r="R379" s="268">
        <f>IF(ISBLANK($G379),0,VLOOKUP($G379,'Table of Hazards (AI only)'!$B$6:$P$129,10,))</f>
        <v>0</v>
      </c>
      <c r="S379" s="269">
        <f>IF(ISBLANK($G379),0,VLOOKUP($G379,'Table of Hazards (AI only)'!$B$6:$P$129,11,))</f>
        <v>0</v>
      </c>
      <c r="T379" s="269">
        <f>IF(ISBLANK($G379),0,VLOOKUP($G379,'Table of Hazards (AI only)'!$B$6:$P$129,12,))</f>
        <v>0</v>
      </c>
      <c r="U379" s="270">
        <f>IF(ISBLANK($G379),0,VLOOKUP($G379,'Table of Hazards (AI only)'!$B$6:$P$129,13,))</f>
        <v>0</v>
      </c>
      <c r="V379" s="283">
        <f t="shared" si="33"/>
        <v>0</v>
      </c>
      <c r="W379" s="283">
        <f t="shared" si="34"/>
        <v>0</v>
      </c>
      <c r="X379" s="284">
        <f t="shared" si="35"/>
        <v>0</v>
      </c>
      <c r="Y379" s="274">
        <f t="shared" si="36"/>
        <v>0</v>
      </c>
      <c r="Z379" s="406">
        <f t="shared" si="37"/>
        <v>0</v>
      </c>
      <c r="AA379" s="439">
        <f t="shared" si="39"/>
        <v>0</v>
      </c>
      <c r="AB379" s="440">
        <f t="shared" si="38"/>
        <v>0</v>
      </c>
    </row>
    <row r="380" spans="2:28" x14ac:dyDescent="0.3">
      <c r="B380" s="297"/>
      <c r="C380" s="297"/>
      <c r="D380" s="300"/>
      <c r="E380" s="279"/>
      <c r="F380" s="280"/>
      <c r="G380" s="279"/>
      <c r="H380" s="282"/>
      <c r="I380" s="281"/>
      <c r="J380" s="268">
        <f>IF(ISBLANK($E380),0,VLOOKUP($E380,'Table of Hazards (AI only)'!$B$6:$P$129,8,))</f>
        <v>0</v>
      </c>
      <c r="K380" s="268">
        <f>IF(ISBLANK($E380),0,VLOOKUP($E380,'Table of Hazards (AI only)'!$B$6:$P$129,9,))</f>
        <v>0</v>
      </c>
      <c r="L380" s="268">
        <f>IF(ISBLANK($E380),0,VLOOKUP($E380,'Table of Hazards (AI only)'!$B$6:$P$129,10,))</f>
        <v>0</v>
      </c>
      <c r="M380" s="269">
        <f>IF(ISBLANK($E380),0,VLOOKUP($E380,'Table of Hazards (AI only)'!$B$6:$P$129,11,))</f>
        <v>0</v>
      </c>
      <c r="N380" s="269">
        <f>IF(ISBLANK($E380),0,VLOOKUP($E380,'Table of Hazards (AI only)'!$B$6:$P$129,12,))</f>
        <v>0</v>
      </c>
      <c r="O380" s="270">
        <f>IF(ISBLANK($E380),0,VLOOKUP($E380,'Table of Hazards (AI only)'!$B$6:$P$129,13,))</f>
        <v>0</v>
      </c>
      <c r="P380" s="268">
        <f>IF(ISBLANK($G380),0,VLOOKUP($G380,'Table of Hazards (AI only)'!$B$6:$P$129,8,))</f>
        <v>0</v>
      </c>
      <c r="Q380" s="268">
        <f>IF(ISBLANK($G380),0,VLOOKUP($G380,'Table of Hazards (AI only)'!$B$6:$P$129,9,))</f>
        <v>0</v>
      </c>
      <c r="R380" s="268">
        <f>IF(ISBLANK($G380),0,VLOOKUP($G380,'Table of Hazards (AI only)'!$B$6:$P$129,10,))</f>
        <v>0</v>
      </c>
      <c r="S380" s="269">
        <f>IF(ISBLANK($G380),0,VLOOKUP($G380,'Table of Hazards (AI only)'!$B$6:$P$129,11,))</f>
        <v>0</v>
      </c>
      <c r="T380" s="269">
        <f>IF(ISBLANK($G380),0,VLOOKUP($G380,'Table of Hazards (AI only)'!$B$6:$P$129,12,))</f>
        <v>0</v>
      </c>
      <c r="U380" s="270">
        <f>IF(ISBLANK($G380),0,VLOOKUP($G380,'Table of Hazards (AI only)'!$B$6:$P$129,13,))</f>
        <v>0</v>
      </c>
      <c r="V380" s="283">
        <f t="shared" si="33"/>
        <v>0</v>
      </c>
      <c r="W380" s="283">
        <f t="shared" si="34"/>
        <v>0</v>
      </c>
      <c r="X380" s="284">
        <f t="shared" si="35"/>
        <v>0</v>
      </c>
      <c r="Y380" s="274">
        <f t="shared" si="36"/>
        <v>0</v>
      </c>
      <c r="Z380" s="406">
        <f t="shared" si="37"/>
        <v>0</v>
      </c>
      <c r="AA380" s="439">
        <f t="shared" si="39"/>
        <v>0</v>
      </c>
      <c r="AB380" s="440">
        <f t="shared" si="38"/>
        <v>0</v>
      </c>
    </row>
    <row r="381" spans="2:28" x14ac:dyDescent="0.3">
      <c r="B381" s="297"/>
      <c r="C381" s="297"/>
      <c r="D381" s="300"/>
      <c r="E381" s="279"/>
      <c r="F381" s="280"/>
      <c r="G381" s="279"/>
      <c r="H381" s="282"/>
      <c r="I381" s="281"/>
      <c r="J381" s="268">
        <f>IF(ISBLANK($E381),0,VLOOKUP($E381,'Table of Hazards (AI only)'!$B$6:$P$129,8,))</f>
        <v>0</v>
      </c>
      <c r="K381" s="268">
        <f>IF(ISBLANK($E381),0,VLOOKUP($E381,'Table of Hazards (AI only)'!$B$6:$P$129,9,))</f>
        <v>0</v>
      </c>
      <c r="L381" s="268">
        <f>IF(ISBLANK($E381),0,VLOOKUP($E381,'Table of Hazards (AI only)'!$B$6:$P$129,10,))</f>
        <v>0</v>
      </c>
      <c r="M381" s="269">
        <f>IF(ISBLANK($E381),0,VLOOKUP($E381,'Table of Hazards (AI only)'!$B$6:$P$129,11,))</f>
        <v>0</v>
      </c>
      <c r="N381" s="269">
        <f>IF(ISBLANK($E381),0,VLOOKUP($E381,'Table of Hazards (AI only)'!$B$6:$P$129,12,))</f>
        <v>0</v>
      </c>
      <c r="O381" s="270">
        <f>IF(ISBLANK($E381),0,VLOOKUP($E381,'Table of Hazards (AI only)'!$B$6:$P$129,13,))</f>
        <v>0</v>
      </c>
      <c r="P381" s="268">
        <f>IF(ISBLANK($G381),0,VLOOKUP($G381,'Table of Hazards (AI only)'!$B$6:$P$129,8,))</f>
        <v>0</v>
      </c>
      <c r="Q381" s="268">
        <f>IF(ISBLANK($G381),0,VLOOKUP($G381,'Table of Hazards (AI only)'!$B$6:$P$129,9,))</f>
        <v>0</v>
      </c>
      <c r="R381" s="268">
        <f>IF(ISBLANK($G381),0,VLOOKUP($G381,'Table of Hazards (AI only)'!$B$6:$P$129,10,))</f>
        <v>0</v>
      </c>
      <c r="S381" s="269">
        <f>IF(ISBLANK($G381),0,VLOOKUP($G381,'Table of Hazards (AI only)'!$B$6:$P$129,11,))</f>
        <v>0</v>
      </c>
      <c r="T381" s="269">
        <f>IF(ISBLANK($G381),0,VLOOKUP($G381,'Table of Hazards (AI only)'!$B$6:$P$129,12,))</f>
        <v>0</v>
      </c>
      <c r="U381" s="270">
        <f>IF(ISBLANK($G381),0,VLOOKUP($G381,'Table of Hazards (AI only)'!$B$6:$P$129,13,))</f>
        <v>0</v>
      </c>
      <c r="V381" s="283">
        <f t="shared" si="33"/>
        <v>0</v>
      </c>
      <c r="W381" s="283">
        <f t="shared" si="34"/>
        <v>0</v>
      </c>
      <c r="X381" s="284">
        <f t="shared" si="35"/>
        <v>0</v>
      </c>
      <c r="Y381" s="274">
        <f t="shared" si="36"/>
        <v>0</v>
      </c>
      <c r="Z381" s="406">
        <f t="shared" si="37"/>
        <v>0</v>
      </c>
      <c r="AA381" s="439">
        <f t="shared" si="39"/>
        <v>0</v>
      </c>
      <c r="AB381" s="440">
        <f t="shared" si="38"/>
        <v>0</v>
      </c>
    </row>
    <row r="382" spans="2:28" x14ac:dyDescent="0.3">
      <c r="B382" s="297"/>
      <c r="C382" s="297"/>
      <c r="D382" s="300"/>
      <c r="E382" s="279"/>
      <c r="F382" s="280"/>
      <c r="G382" s="279"/>
      <c r="H382" s="282"/>
      <c r="I382" s="281"/>
      <c r="J382" s="268">
        <f>IF(ISBLANK($E382),0,VLOOKUP($E382,'Table of Hazards (AI only)'!$B$6:$P$129,8,))</f>
        <v>0</v>
      </c>
      <c r="K382" s="268">
        <f>IF(ISBLANK($E382),0,VLOOKUP($E382,'Table of Hazards (AI only)'!$B$6:$P$129,9,))</f>
        <v>0</v>
      </c>
      <c r="L382" s="268">
        <f>IF(ISBLANK($E382),0,VLOOKUP($E382,'Table of Hazards (AI only)'!$B$6:$P$129,10,))</f>
        <v>0</v>
      </c>
      <c r="M382" s="269">
        <f>IF(ISBLANK($E382),0,VLOOKUP($E382,'Table of Hazards (AI only)'!$B$6:$P$129,11,))</f>
        <v>0</v>
      </c>
      <c r="N382" s="269">
        <f>IF(ISBLANK($E382),0,VLOOKUP($E382,'Table of Hazards (AI only)'!$B$6:$P$129,12,))</f>
        <v>0</v>
      </c>
      <c r="O382" s="270">
        <f>IF(ISBLANK($E382),0,VLOOKUP($E382,'Table of Hazards (AI only)'!$B$6:$P$129,13,))</f>
        <v>0</v>
      </c>
      <c r="P382" s="268">
        <f>IF(ISBLANK($G382),0,VLOOKUP($G382,'Table of Hazards (AI only)'!$B$6:$P$129,8,))</f>
        <v>0</v>
      </c>
      <c r="Q382" s="268">
        <f>IF(ISBLANK($G382),0,VLOOKUP($G382,'Table of Hazards (AI only)'!$B$6:$P$129,9,))</f>
        <v>0</v>
      </c>
      <c r="R382" s="268">
        <f>IF(ISBLANK($G382),0,VLOOKUP($G382,'Table of Hazards (AI only)'!$B$6:$P$129,10,))</f>
        <v>0</v>
      </c>
      <c r="S382" s="269">
        <f>IF(ISBLANK($G382),0,VLOOKUP($G382,'Table of Hazards (AI only)'!$B$6:$P$129,11,))</f>
        <v>0</v>
      </c>
      <c r="T382" s="269">
        <f>IF(ISBLANK($G382),0,VLOOKUP($G382,'Table of Hazards (AI only)'!$B$6:$P$129,12,))</f>
        <v>0</v>
      </c>
      <c r="U382" s="270">
        <f>IF(ISBLANK($G382),0,VLOOKUP($G382,'Table of Hazards (AI only)'!$B$6:$P$129,13,))</f>
        <v>0</v>
      </c>
      <c r="V382" s="283">
        <f t="shared" si="33"/>
        <v>0</v>
      </c>
      <c r="W382" s="283">
        <f t="shared" si="34"/>
        <v>0</v>
      </c>
      <c r="X382" s="284">
        <f t="shared" si="35"/>
        <v>0</v>
      </c>
      <c r="Y382" s="274">
        <f t="shared" si="36"/>
        <v>0</v>
      </c>
      <c r="Z382" s="406">
        <f t="shared" si="37"/>
        <v>0</v>
      </c>
      <c r="AA382" s="439">
        <f t="shared" si="39"/>
        <v>0</v>
      </c>
      <c r="AB382" s="440">
        <f t="shared" si="38"/>
        <v>0</v>
      </c>
    </row>
    <row r="383" spans="2:28" x14ac:dyDescent="0.3">
      <c r="B383" s="297"/>
      <c r="C383" s="297"/>
      <c r="D383" s="300"/>
      <c r="E383" s="279"/>
      <c r="F383" s="280"/>
      <c r="G383" s="279"/>
      <c r="H383" s="282"/>
      <c r="I383" s="281"/>
      <c r="J383" s="268">
        <f>IF(ISBLANK($E383),0,VLOOKUP($E383,'Table of Hazards (AI only)'!$B$6:$P$129,8,))</f>
        <v>0</v>
      </c>
      <c r="K383" s="268">
        <f>IF(ISBLANK($E383),0,VLOOKUP($E383,'Table of Hazards (AI only)'!$B$6:$P$129,9,))</f>
        <v>0</v>
      </c>
      <c r="L383" s="268">
        <f>IF(ISBLANK($E383),0,VLOOKUP($E383,'Table of Hazards (AI only)'!$B$6:$P$129,10,))</f>
        <v>0</v>
      </c>
      <c r="M383" s="269">
        <f>IF(ISBLANK($E383),0,VLOOKUP($E383,'Table of Hazards (AI only)'!$B$6:$P$129,11,))</f>
        <v>0</v>
      </c>
      <c r="N383" s="269">
        <f>IF(ISBLANK($E383),0,VLOOKUP($E383,'Table of Hazards (AI only)'!$B$6:$P$129,12,))</f>
        <v>0</v>
      </c>
      <c r="O383" s="270">
        <f>IF(ISBLANK($E383),0,VLOOKUP($E383,'Table of Hazards (AI only)'!$B$6:$P$129,13,))</f>
        <v>0</v>
      </c>
      <c r="P383" s="268">
        <f>IF(ISBLANK($G383),0,VLOOKUP($G383,'Table of Hazards (AI only)'!$B$6:$P$129,8,))</f>
        <v>0</v>
      </c>
      <c r="Q383" s="268">
        <f>IF(ISBLANK($G383),0,VLOOKUP($G383,'Table of Hazards (AI only)'!$B$6:$P$129,9,))</f>
        <v>0</v>
      </c>
      <c r="R383" s="268">
        <f>IF(ISBLANK($G383),0,VLOOKUP($G383,'Table of Hazards (AI only)'!$B$6:$P$129,10,))</f>
        <v>0</v>
      </c>
      <c r="S383" s="269">
        <f>IF(ISBLANK($G383),0,VLOOKUP($G383,'Table of Hazards (AI only)'!$B$6:$P$129,11,))</f>
        <v>0</v>
      </c>
      <c r="T383" s="269">
        <f>IF(ISBLANK($G383),0,VLOOKUP($G383,'Table of Hazards (AI only)'!$B$6:$P$129,12,))</f>
        <v>0</v>
      </c>
      <c r="U383" s="270">
        <f>IF(ISBLANK($G383),0,VLOOKUP($G383,'Table of Hazards (AI only)'!$B$6:$P$129,13,))</f>
        <v>0</v>
      </c>
      <c r="V383" s="283">
        <f t="shared" si="33"/>
        <v>0</v>
      </c>
      <c r="W383" s="283">
        <f t="shared" si="34"/>
        <v>0</v>
      </c>
      <c r="X383" s="284">
        <f t="shared" si="35"/>
        <v>0</v>
      </c>
      <c r="Y383" s="274">
        <f t="shared" si="36"/>
        <v>0</v>
      </c>
      <c r="Z383" s="406">
        <f t="shared" si="37"/>
        <v>0</v>
      </c>
      <c r="AA383" s="439">
        <f t="shared" si="39"/>
        <v>0</v>
      </c>
      <c r="AB383" s="440">
        <f t="shared" si="38"/>
        <v>0</v>
      </c>
    </row>
    <row r="384" spans="2:28" x14ac:dyDescent="0.3">
      <c r="B384" s="297"/>
      <c r="C384" s="297"/>
      <c r="D384" s="300"/>
      <c r="E384" s="279"/>
      <c r="F384" s="280"/>
      <c r="G384" s="279"/>
      <c r="H384" s="282"/>
      <c r="I384" s="281"/>
      <c r="J384" s="268">
        <f>IF(ISBLANK($E384),0,VLOOKUP($E384,'Table of Hazards (AI only)'!$B$6:$P$129,8,))</f>
        <v>0</v>
      </c>
      <c r="K384" s="268">
        <f>IF(ISBLANK($E384),0,VLOOKUP($E384,'Table of Hazards (AI only)'!$B$6:$P$129,9,))</f>
        <v>0</v>
      </c>
      <c r="L384" s="268">
        <f>IF(ISBLANK($E384),0,VLOOKUP($E384,'Table of Hazards (AI only)'!$B$6:$P$129,10,))</f>
        <v>0</v>
      </c>
      <c r="M384" s="269">
        <f>IF(ISBLANK($E384),0,VLOOKUP($E384,'Table of Hazards (AI only)'!$B$6:$P$129,11,))</f>
        <v>0</v>
      </c>
      <c r="N384" s="269">
        <f>IF(ISBLANK($E384),0,VLOOKUP($E384,'Table of Hazards (AI only)'!$B$6:$P$129,12,))</f>
        <v>0</v>
      </c>
      <c r="O384" s="270">
        <f>IF(ISBLANK($E384),0,VLOOKUP($E384,'Table of Hazards (AI only)'!$B$6:$P$129,13,))</f>
        <v>0</v>
      </c>
      <c r="P384" s="268">
        <f>IF(ISBLANK($G384),0,VLOOKUP($G384,'Table of Hazards (AI only)'!$B$6:$P$129,8,))</f>
        <v>0</v>
      </c>
      <c r="Q384" s="268">
        <f>IF(ISBLANK($G384),0,VLOOKUP($G384,'Table of Hazards (AI only)'!$B$6:$P$129,9,))</f>
        <v>0</v>
      </c>
      <c r="R384" s="268">
        <f>IF(ISBLANK($G384),0,VLOOKUP($G384,'Table of Hazards (AI only)'!$B$6:$P$129,10,))</f>
        <v>0</v>
      </c>
      <c r="S384" s="269">
        <f>IF(ISBLANK($G384),0,VLOOKUP($G384,'Table of Hazards (AI only)'!$B$6:$P$129,11,))</f>
        <v>0</v>
      </c>
      <c r="T384" s="269">
        <f>IF(ISBLANK($G384),0,VLOOKUP($G384,'Table of Hazards (AI only)'!$B$6:$P$129,12,))</f>
        <v>0</v>
      </c>
      <c r="U384" s="270">
        <f>IF(ISBLANK($G384),0,VLOOKUP($G384,'Table of Hazards (AI only)'!$B$6:$P$129,13,))</f>
        <v>0</v>
      </c>
      <c r="V384" s="283">
        <f t="shared" si="33"/>
        <v>0</v>
      </c>
      <c r="W384" s="283">
        <f t="shared" si="34"/>
        <v>0</v>
      </c>
      <c r="X384" s="284">
        <f t="shared" si="35"/>
        <v>0</v>
      </c>
      <c r="Y384" s="274">
        <f t="shared" si="36"/>
        <v>0</v>
      </c>
      <c r="Z384" s="406">
        <f t="shared" si="37"/>
        <v>0</v>
      </c>
      <c r="AA384" s="439">
        <f t="shared" si="39"/>
        <v>0</v>
      </c>
      <c r="AB384" s="440">
        <f t="shared" si="38"/>
        <v>0</v>
      </c>
    </row>
    <row r="385" spans="2:28" x14ac:dyDescent="0.3">
      <c r="B385" s="297"/>
      <c r="C385" s="297"/>
      <c r="D385" s="300"/>
      <c r="E385" s="279"/>
      <c r="F385" s="280"/>
      <c r="G385" s="279"/>
      <c r="H385" s="282"/>
      <c r="I385" s="281"/>
      <c r="J385" s="268">
        <f>IF(ISBLANK($E385),0,VLOOKUP($E385,'Table of Hazards (AI only)'!$B$6:$P$129,8,))</f>
        <v>0</v>
      </c>
      <c r="K385" s="268">
        <f>IF(ISBLANK($E385),0,VLOOKUP($E385,'Table of Hazards (AI only)'!$B$6:$P$129,9,))</f>
        <v>0</v>
      </c>
      <c r="L385" s="268">
        <f>IF(ISBLANK($E385),0,VLOOKUP($E385,'Table of Hazards (AI only)'!$B$6:$P$129,10,))</f>
        <v>0</v>
      </c>
      <c r="M385" s="269">
        <f>IF(ISBLANK($E385),0,VLOOKUP($E385,'Table of Hazards (AI only)'!$B$6:$P$129,11,))</f>
        <v>0</v>
      </c>
      <c r="N385" s="269">
        <f>IF(ISBLANK($E385),0,VLOOKUP($E385,'Table of Hazards (AI only)'!$B$6:$P$129,12,))</f>
        <v>0</v>
      </c>
      <c r="O385" s="270">
        <f>IF(ISBLANK($E385),0,VLOOKUP($E385,'Table of Hazards (AI only)'!$B$6:$P$129,13,))</f>
        <v>0</v>
      </c>
      <c r="P385" s="268">
        <f>IF(ISBLANK($G385),0,VLOOKUP($G385,'Table of Hazards (AI only)'!$B$6:$P$129,8,))</f>
        <v>0</v>
      </c>
      <c r="Q385" s="268">
        <f>IF(ISBLANK($G385),0,VLOOKUP($G385,'Table of Hazards (AI only)'!$B$6:$P$129,9,))</f>
        <v>0</v>
      </c>
      <c r="R385" s="268">
        <f>IF(ISBLANK($G385),0,VLOOKUP($G385,'Table of Hazards (AI only)'!$B$6:$P$129,10,))</f>
        <v>0</v>
      </c>
      <c r="S385" s="269">
        <f>IF(ISBLANK($G385),0,VLOOKUP($G385,'Table of Hazards (AI only)'!$B$6:$P$129,11,))</f>
        <v>0</v>
      </c>
      <c r="T385" s="269">
        <f>IF(ISBLANK($G385),0,VLOOKUP($G385,'Table of Hazards (AI only)'!$B$6:$P$129,12,))</f>
        <v>0</v>
      </c>
      <c r="U385" s="270">
        <f>IF(ISBLANK($G385),0,VLOOKUP($G385,'Table of Hazards (AI only)'!$B$6:$P$129,13,))</f>
        <v>0</v>
      </c>
      <c r="V385" s="283">
        <f t="shared" si="33"/>
        <v>0</v>
      </c>
      <c r="W385" s="283">
        <f t="shared" si="34"/>
        <v>0</v>
      </c>
      <c r="X385" s="284">
        <f t="shared" si="35"/>
        <v>0</v>
      </c>
      <c r="Y385" s="274">
        <f t="shared" si="36"/>
        <v>0</v>
      </c>
      <c r="Z385" s="406">
        <f t="shared" si="37"/>
        <v>0</v>
      </c>
      <c r="AA385" s="439">
        <f t="shared" si="39"/>
        <v>0</v>
      </c>
      <c r="AB385" s="440">
        <f t="shared" si="38"/>
        <v>0</v>
      </c>
    </row>
    <row r="386" spans="2:28" x14ac:dyDescent="0.3">
      <c r="B386" s="297"/>
      <c r="C386" s="297"/>
      <c r="D386" s="300"/>
      <c r="E386" s="279"/>
      <c r="F386" s="280"/>
      <c r="G386" s="279"/>
      <c r="H386" s="282"/>
      <c r="I386" s="281"/>
      <c r="J386" s="268">
        <f>IF(ISBLANK($E386),0,VLOOKUP($E386,'Table of Hazards (AI only)'!$B$6:$P$129,8,))</f>
        <v>0</v>
      </c>
      <c r="K386" s="268">
        <f>IF(ISBLANK($E386),0,VLOOKUP($E386,'Table of Hazards (AI only)'!$B$6:$P$129,9,))</f>
        <v>0</v>
      </c>
      <c r="L386" s="268">
        <f>IF(ISBLANK($E386),0,VLOOKUP($E386,'Table of Hazards (AI only)'!$B$6:$P$129,10,))</f>
        <v>0</v>
      </c>
      <c r="M386" s="269">
        <f>IF(ISBLANK($E386),0,VLOOKUP($E386,'Table of Hazards (AI only)'!$B$6:$P$129,11,))</f>
        <v>0</v>
      </c>
      <c r="N386" s="269">
        <f>IF(ISBLANK($E386),0,VLOOKUP($E386,'Table of Hazards (AI only)'!$B$6:$P$129,12,))</f>
        <v>0</v>
      </c>
      <c r="O386" s="270">
        <f>IF(ISBLANK($E386),0,VLOOKUP($E386,'Table of Hazards (AI only)'!$B$6:$P$129,13,))</f>
        <v>0</v>
      </c>
      <c r="P386" s="268">
        <f>IF(ISBLANK($G386),0,VLOOKUP($G386,'Table of Hazards (AI only)'!$B$6:$P$129,8,))</f>
        <v>0</v>
      </c>
      <c r="Q386" s="268">
        <f>IF(ISBLANK($G386),0,VLOOKUP($G386,'Table of Hazards (AI only)'!$B$6:$P$129,9,))</f>
        <v>0</v>
      </c>
      <c r="R386" s="268">
        <f>IF(ISBLANK($G386),0,VLOOKUP($G386,'Table of Hazards (AI only)'!$B$6:$P$129,10,))</f>
        <v>0</v>
      </c>
      <c r="S386" s="269">
        <f>IF(ISBLANK($G386),0,VLOOKUP($G386,'Table of Hazards (AI only)'!$B$6:$P$129,11,))</f>
        <v>0</v>
      </c>
      <c r="T386" s="269">
        <f>IF(ISBLANK($G386),0,VLOOKUP($G386,'Table of Hazards (AI only)'!$B$6:$P$129,12,))</f>
        <v>0</v>
      </c>
      <c r="U386" s="270">
        <f>IF(ISBLANK($G386),0,VLOOKUP($G386,'Table of Hazards (AI only)'!$B$6:$P$129,13,))</f>
        <v>0</v>
      </c>
      <c r="V386" s="283">
        <f t="shared" si="33"/>
        <v>0</v>
      </c>
      <c r="W386" s="283">
        <f t="shared" si="34"/>
        <v>0</v>
      </c>
      <c r="X386" s="284">
        <f t="shared" si="35"/>
        <v>0</v>
      </c>
      <c r="Y386" s="274">
        <f t="shared" si="36"/>
        <v>0</v>
      </c>
      <c r="Z386" s="406">
        <f t="shared" si="37"/>
        <v>0</v>
      </c>
      <c r="AA386" s="439">
        <f t="shared" si="39"/>
        <v>0</v>
      </c>
      <c r="AB386" s="440">
        <f t="shared" si="38"/>
        <v>0</v>
      </c>
    </row>
    <row r="387" spans="2:28" x14ac:dyDescent="0.3">
      <c r="B387" s="297"/>
      <c r="C387" s="297"/>
      <c r="D387" s="300"/>
      <c r="E387" s="279"/>
      <c r="F387" s="280"/>
      <c r="G387" s="279"/>
      <c r="H387" s="282"/>
      <c r="I387" s="281"/>
      <c r="J387" s="268">
        <f>IF(ISBLANK($E387),0,VLOOKUP($E387,'Table of Hazards (AI only)'!$B$6:$P$129,8,))</f>
        <v>0</v>
      </c>
      <c r="K387" s="268">
        <f>IF(ISBLANK($E387),0,VLOOKUP($E387,'Table of Hazards (AI only)'!$B$6:$P$129,9,))</f>
        <v>0</v>
      </c>
      <c r="L387" s="268">
        <f>IF(ISBLANK($E387),0,VLOOKUP($E387,'Table of Hazards (AI only)'!$B$6:$P$129,10,))</f>
        <v>0</v>
      </c>
      <c r="M387" s="269">
        <f>IF(ISBLANK($E387),0,VLOOKUP($E387,'Table of Hazards (AI only)'!$B$6:$P$129,11,))</f>
        <v>0</v>
      </c>
      <c r="N387" s="269">
        <f>IF(ISBLANK($E387),0,VLOOKUP($E387,'Table of Hazards (AI only)'!$B$6:$P$129,12,))</f>
        <v>0</v>
      </c>
      <c r="O387" s="270">
        <f>IF(ISBLANK($E387),0,VLOOKUP($E387,'Table of Hazards (AI only)'!$B$6:$P$129,13,))</f>
        <v>0</v>
      </c>
      <c r="P387" s="268">
        <f>IF(ISBLANK($G387),0,VLOOKUP($G387,'Table of Hazards (AI only)'!$B$6:$P$129,8,))</f>
        <v>0</v>
      </c>
      <c r="Q387" s="268">
        <f>IF(ISBLANK($G387),0,VLOOKUP($G387,'Table of Hazards (AI only)'!$B$6:$P$129,9,))</f>
        <v>0</v>
      </c>
      <c r="R387" s="268">
        <f>IF(ISBLANK($G387),0,VLOOKUP($G387,'Table of Hazards (AI only)'!$B$6:$P$129,10,))</f>
        <v>0</v>
      </c>
      <c r="S387" s="269">
        <f>IF(ISBLANK($G387),0,VLOOKUP($G387,'Table of Hazards (AI only)'!$B$6:$P$129,11,))</f>
        <v>0</v>
      </c>
      <c r="T387" s="269">
        <f>IF(ISBLANK($G387),0,VLOOKUP($G387,'Table of Hazards (AI only)'!$B$6:$P$129,12,))</f>
        <v>0</v>
      </c>
      <c r="U387" s="270">
        <f>IF(ISBLANK($G387),0,VLOOKUP($G387,'Table of Hazards (AI only)'!$B$6:$P$129,13,))</f>
        <v>0</v>
      </c>
      <c r="V387" s="283">
        <f t="shared" si="33"/>
        <v>0</v>
      </c>
      <c r="W387" s="283">
        <f t="shared" si="34"/>
        <v>0</v>
      </c>
      <c r="X387" s="284">
        <f t="shared" si="35"/>
        <v>0</v>
      </c>
      <c r="Y387" s="274">
        <f t="shared" si="36"/>
        <v>0</v>
      </c>
      <c r="Z387" s="406">
        <f t="shared" si="37"/>
        <v>0</v>
      </c>
      <c r="AA387" s="439">
        <f t="shared" si="39"/>
        <v>0</v>
      </c>
      <c r="AB387" s="440">
        <f t="shared" si="38"/>
        <v>0</v>
      </c>
    </row>
    <row r="388" spans="2:28" x14ac:dyDescent="0.3">
      <c r="B388" s="297"/>
      <c r="C388" s="297"/>
      <c r="D388" s="300"/>
      <c r="E388" s="279"/>
      <c r="F388" s="280"/>
      <c r="G388" s="279"/>
      <c r="H388" s="282"/>
      <c r="I388" s="281"/>
      <c r="J388" s="268">
        <f>IF(ISBLANK($E388),0,VLOOKUP($E388,'Table of Hazards (AI only)'!$B$6:$P$129,8,))</f>
        <v>0</v>
      </c>
      <c r="K388" s="268">
        <f>IF(ISBLANK($E388),0,VLOOKUP($E388,'Table of Hazards (AI only)'!$B$6:$P$129,9,))</f>
        <v>0</v>
      </c>
      <c r="L388" s="268">
        <f>IF(ISBLANK($E388),0,VLOOKUP($E388,'Table of Hazards (AI only)'!$B$6:$P$129,10,))</f>
        <v>0</v>
      </c>
      <c r="M388" s="269">
        <f>IF(ISBLANK($E388),0,VLOOKUP($E388,'Table of Hazards (AI only)'!$B$6:$P$129,11,))</f>
        <v>0</v>
      </c>
      <c r="N388" s="269">
        <f>IF(ISBLANK($E388),0,VLOOKUP($E388,'Table of Hazards (AI only)'!$B$6:$P$129,12,))</f>
        <v>0</v>
      </c>
      <c r="O388" s="270">
        <f>IF(ISBLANK($E388),0,VLOOKUP($E388,'Table of Hazards (AI only)'!$B$6:$P$129,13,))</f>
        <v>0</v>
      </c>
      <c r="P388" s="268">
        <f>IF(ISBLANK($G388),0,VLOOKUP($G388,'Table of Hazards (AI only)'!$B$6:$P$129,8,))</f>
        <v>0</v>
      </c>
      <c r="Q388" s="268">
        <f>IF(ISBLANK($G388),0,VLOOKUP($G388,'Table of Hazards (AI only)'!$B$6:$P$129,9,))</f>
        <v>0</v>
      </c>
      <c r="R388" s="268">
        <f>IF(ISBLANK($G388),0,VLOOKUP($G388,'Table of Hazards (AI only)'!$B$6:$P$129,10,))</f>
        <v>0</v>
      </c>
      <c r="S388" s="269">
        <f>IF(ISBLANK($G388),0,VLOOKUP($G388,'Table of Hazards (AI only)'!$B$6:$P$129,11,))</f>
        <v>0</v>
      </c>
      <c r="T388" s="269">
        <f>IF(ISBLANK($G388),0,VLOOKUP($G388,'Table of Hazards (AI only)'!$B$6:$P$129,12,))</f>
        <v>0</v>
      </c>
      <c r="U388" s="270">
        <f>IF(ISBLANK($G388),0,VLOOKUP($G388,'Table of Hazards (AI only)'!$B$6:$P$129,13,))</f>
        <v>0</v>
      </c>
      <c r="V388" s="283">
        <f t="shared" si="33"/>
        <v>0</v>
      </c>
      <c r="W388" s="283">
        <f t="shared" si="34"/>
        <v>0</v>
      </c>
      <c r="X388" s="284">
        <f t="shared" si="35"/>
        <v>0</v>
      </c>
      <c r="Y388" s="274">
        <f t="shared" si="36"/>
        <v>0</v>
      </c>
      <c r="Z388" s="406">
        <f t="shared" si="37"/>
        <v>0</v>
      </c>
      <c r="AA388" s="439">
        <f t="shared" si="39"/>
        <v>0</v>
      </c>
      <c r="AB388" s="440">
        <f t="shared" si="38"/>
        <v>0</v>
      </c>
    </row>
    <row r="389" spans="2:28" x14ac:dyDescent="0.3">
      <c r="B389" s="297"/>
      <c r="C389" s="297"/>
      <c r="D389" s="300"/>
      <c r="E389" s="279"/>
      <c r="F389" s="280"/>
      <c r="G389" s="279"/>
      <c r="H389" s="282"/>
      <c r="I389" s="281"/>
      <c r="J389" s="268">
        <f>IF(ISBLANK($E389),0,VLOOKUP($E389,'Table of Hazards (AI only)'!$B$6:$P$129,8,))</f>
        <v>0</v>
      </c>
      <c r="K389" s="268">
        <f>IF(ISBLANK($E389),0,VLOOKUP($E389,'Table of Hazards (AI only)'!$B$6:$P$129,9,))</f>
        <v>0</v>
      </c>
      <c r="L389" s="268">
        <f>IF(ISBLANK($E389),0,VLOOKUP($E389,'Table of Hazards (AI only)'!$B$6:$P$129,10,))</f>
        <v>0</v>
      </c>
      <c r="M389" s="269">
        <f>IF(ISBLANK($E389),0,VLOOKUP($E389,'Table of Hazards (AI only)'!$B$6:$P$129,11,))</f>
        <v>0</v>
      </c>
      <c r="N389" s="269">
        <f>IF(ISBLANK($E389),0,VLOOKUP($E389,'Table of Hazards (AI only)'!$B$6:$P$129,12,))</f>
        <v>0</v>
      </c>
      <c r="O389" s="270">
        <f>IF(ISBLANK($E389),0,VLOOKUP($E389,'Table of Hazards (AI only)'!$B$6:$P$129,13,))</f>
        <v>0</v>
      </c>
      <c r="P389" s="268">
        <f>IF(ISBLANK($G389),0,VLOOKUP($G389,'Table of Hazards (AI only)'!$B$6:$P$129,8,))</f>
        <v>0</v>
      </c>
      <c r="Q389" s="268">
        <f>IF(ISBLANK($G389),0,VLOOKUP($G389,'Table of Hazards (AI only)'!$B$6:$P$129,9,))</f>
        <v>0</v>
      </c>
      <c r="R389" s="268">
        <f>IF(ISBLANK($G389),0,VLOOKUP($G389,'Table of Hazards (AI only)'!$B$6:$P$129,10,))</f>
        <v>0</v>
      </c>
      <c r="S389" s="269">
        <f>IF(ISBLANK($G389),0,VLOOKUP($G389,'Table of Hazards (AI only)'!$B$6:$P$129,11,))</f>
        <v>0</v>
      </c>
      <c r="T389" s="269">
        <f>IF(ISBLANK($G389),0,VLOOKUP($G389,'Table of Hazards (AI only)'!$B$6:$P$129,12,))</f>
        <v>0</v>
      </c>
      <c r="U389" s="270">
        <f>IF(ISBLANK($G389),0,VLOOKUP($G389,'Table of Hazards (AI only)'!$B$6:$P$129,13,))</f>
        <v>0</v>
      </c>
      <c r="V389" s="283">
        <f t="shared" si="33"/>
        <v>0</v>
      </c>
      <c r="W389" s="283">
        <f t="shared" si="34"/>
        <v>0</v>
      </c>
      <c r="X389" s="284">
        <f t="shared" si="35"/>
        <v>0</v>
      </c>
      <c r="Y389" s="274">
        <f t="shared" si="36"/>
        <v>0</v>
      </c>
      <c r="Z389" s="406">
        <f t="shared" si="37"/>
        <v>0</v>
      </c>
      <c r="AA389" s="439">
        <f t="shared" si="39"/>
        <v>0</v>
      </c>
      <c r="AB389" s="440">
        <f t="shared" si="38"/>
        <v>0</v>
      </c>
    </row>
    <row r="390" spans="2:28" x14ac:dyDescent="0.3">
      <c r="B390" s="297"/>
      <c r="C390" s="297"/>
      <c r="D390" s="300"/>
      <c r="E390" s="279"/>
      <c r="F390" s="280"/>
      <c r="G390" s="279"/>
      <c r="H390" s="282"/>
      <c r="I390" s="281"/>
      <c r="J390" s="268">
        <f>IF(ISBLANK($E390),0,VLOOKUP($E390,'Table of Hazards (AI only)'!$B$6:$P$129,8,))</f>
        <v>0</v>
      </c>
      <c r="K390" s="268">
        <f>IF(ISBLANK($E390),0,VLOOKUP($E390,'Table of Hazards (AI only)'!$B$6:$P$129,9,))</f>
        <v>0</v>
      </c>
      <c r="L390" s="268">
        <f>IF(ISBLANK($E390),0,VLOOKUP($E390,'Table of Hazards (AI only)'!$B$6:$P$129,10,))</f>
        <v>0</v>
      </c>
      <c r="M390" s="269">
        <f>IF(ISBLANK($E390),0,VLOOKUP($E390,'Table of Hazards (AI only)'!$B$6:$P$129,11,))</f>
        <v>0</v>
      </c>
      <c r="N390" s="269">
        <f>IF(ISBLANK($E390),0,VLOOKUP($E390,'Table of Hazards (AI only)'!$B$6:$P$129,12,))</f>
        <v>0</v>
      </c>
      <c r="O390" s="270">
        <f>IF(ISBLANK($E390),0,VLOOKUP($E390,'Table of Hazards (AI only)'!$B$6:$P$129,13,))</f>
        <v>0</v>
      </c>
      <c r="P390" s="268">
        <f>IF(ISBLANK($G390),0,VLOOKUP($G390,'Table of Hazards (AI only)'!$B$6:$P$129,8,))</f>
        <v>0</v>
      </c>
      <c r="Q390" s="268">
        <f>IF(ISBLANK($G390),0,VLOOKUP($G390,'Table of Hazards (AI only)'!$B$6:$P$129,9,))</f>
        <v>0</v>
      </c>
      <c r="R390" s="268">
        <f>IF(ISBLANK($G390),0,VLOOKUP($G390,'Table of Hazards (AI only)'!$B$6:$P$129,10,))</f>
        <v>0</v>
      </c>
      <c r="S390" s="269">
        <f>IF(ISBLANK($G390),0,VLOOKUP($G390,'Table of Hazards (AI only)'!$B$6:$P$129,11,))</f>
        <v>0</v>
      </c>
      <c r="T390" s="269">
        <f>IF(ISBLANK($G390),0,VLOOKUP($G390,'Table of Hazards (AI only)'!$B$6:$P$129,12,))</f>
        <v>0</v>
      </c>
      <c r="U390" s="270">
        <f>IF(ISBLANK($G390),0,VLOOKUP($G390,'Table of Hazards (AI only)'!$B$6:$P$129,13,))</f>
        <v>0</v>
      </c>
      <c r="V390" s="283">
        <f t="shared" si="33"/>
        <v>0</v>
      </c>
      <c r="W390" s="283">
        <f t="shared" si="34"/>
        <v>0</v>
      </c>
      <c r="X390" s="284">
        <f t="shared" si="35"/>
        <v>0</v>
      </c>
      <c r="Y390" s="274">
        <f t="shared" si="36"/>
        <v>0</v>
      </c>
      <c r="Z390" s="406">
        <f t="shared" si="37"/>
        <v>0</v>
      </c>
      <c r="AA390" s="439">
        <f t="shared" si="39"/>
        <v>0</v>
      </c>
      <c r="AB390" s="440">
        <f t="shared" si="38"/>
        <v>0</v>
      </c>
    </row>
    <row r="391" spans="2:28" x14ac:dyDescent="0.3">
      <c r="B391" s="297"/>
      <c r="C391" s="297"/>
      <c r="D391" s="300"/>
      <c r="E391" s="279"/>
      <c r="F391" s="280"/>
      <c r="G391" s="279"/>
      <c r="H391" s="282"/>
      <c r="I391" s="281"/>
      <c r="J391" s="268">
        <f>IF(ISBLANK($E391),0,VLOOKUP($E391,'Table of Hazards (AI only)'!$B$6:$P$129,8,))</f>
        <v>0</v>
      </c>
      <c r="K391" s="268">
        <f>IF(ISBLANK($E391),0,VLOOKUP($E391,'Table of Hazards (AI only)'!$B$6:$P$129,9,))</f>
        <v>0</v>
      </c>
      <c r="L391" s="268">
        <f>IF(ISBLANK($E391),0,VLOOKUP($E391,'Table of Hazards (AI only)'!$B$6:$P$129,10,))</f>
        <v>0</v>
      </c>
      <c r="M391" s="269">
        <f>IF(ISBLANK($E391),0,VLOOKUP($E391,'Table of Hazards (AI only)'!$B$6:$P$129,11,))</f>
        <v>0</v>
      </c>
      <c r="N391" s="269">
        <f>IF(ISBLANK($E391),0,VLOOKUP($E391,'Table of Hazards (AI only)'!$B$6:$P$129,12,))</f>
        <v>0</v>
      </c>
      <c r="O391" s="270">
        <f>IF(ISBLANK($E391),0,VLOOKUP($E391,'Table of Hazards (AI only)'!$B$6:$P$129,13,))</f>
        <v>0</v>
      </c>
      <c r="P391" s="268">
        <f>IF(ISBLANK($G391),0,VLOOKUP($G391,'Table of Hazards (AI only)'!$B$6:$P$129,8,))</f>
        <v>0</v>
      </c>
      <c r="Q391" s="268">
        <f>IF(ISBLANK($G391),0,VLOOKUP($G391,'Table of Hazards (AI only)'!$B$6:$P$129,9,))</f>
        <v>0</v>
      </c>
      <c r="R391" s="268">
        <f>IF(ISBLANK($G391),0,VLOOKUP($G391,'Table of Hazards (AI only)'!$B$6:$P$129,10,))</f>
        <v>0</v>
      </c>
      <c r="S391" s="269">
        <f>IF(ISBLANK($G391),0,VLOOKUP($G391,'Table of Hazards (AI only)'!$B$6:$P$129,11,))</f>
        <v>0</v>
      </c>
      <c r="T391" s="269">
        <f>IF(ISBLANK($G391),0,VLOOKUP($G391,'Table of Hazards (AI only)'!$B$6:$P$129,12,))</f>
        <v>0</v>
      </c>
      <c r="U391" s="270">
        <f>IF(ISBLANK($G391),0,VLOOKUP($G391,'Table of Hazards (AI only)'!$B$6:$P$129,13,))</f>
        <v>0</v>
      </c>
      <c r="V391" s="283">
        <f t="shared" si="33"/>
        <v>0</v>
      </c>
      <c r="W391" s="283">
        <f t="shared" si="34"/>
        <v>0</v>
      </c>
      <c r="X391" s="284">
        <f t="shared" si="35"/>
        <v>0</v>
      </c>
      <c r="Y391" s="274">
        <f t="shared" si="36"/>
        <v>0</v>
      </c>
      <c r="Z391" s="406">
        <f t="shared" si="37"/>
        <v>0</v>
      </c>
      <c r="AA391" s="439">
        <f t="shared" si="39"/>
        <v>0</v>
      </c>
      <c r="AB391" s="440">
        <f t="shared" si="38"/>
        <v>0</v>
      </c>
    </row>
    <row r="392" spans="2:28" x14ac:dyDescent="0.3">
      <c r="B392" s="297"/>
      <c r="C392" s="297"/>
      <c r="D392" s="300"/>
      <c r="E392" s="279"/>
      <c r="F392" s="280"/>
      <c r="G392" s="279"/>
      <c r="H392" s="282"/>
      <c r="I392" s="281"/>
      <c r="J392" s="268">
        <f>IF(ISBLANK($E392),0,VLOOKUP($E392,'Table of Hazards (AI only)'!$B$6:$P$129,8,))</f>
        <v>0</v>
      </c>
      <c r="K392" s="268">
        <f>IF(ISBLANK($E392),0,VLOOKUP($E392,'Table of Hazards (AI only)'!$B$6:$P$129,9,))</f>
        <v>0</v>
      </c>
      <c r="L392" s="268">
        <f>IF(ISBLANK($E392),0,VLOOKUP($E392,'Table of Hazards (AI only)'!$B$6:$P$129,10,))</f>
        <v>0</v>
      </c>
      <c r="M392" s="269">
        <f>IF(ISBLANK($E392),0,VLOOKUP($E392,'Table of Hazards (AI only)'!$B$6:$P$129,11,))</f>
        <v>0</v>
      </c>
      <c r="N392" s="269">
        <f>IF(ISBLANK($E392),0,VLOOKUP($E392,'Table of Hazards (AI only)'!$B$6:$P$129,12,))</f>
        <v>0</v>
      </c>
      <c r="O392" s="270">
        <f>IF(ISBLANK($E392),0,VLOOKUP($E392,'Table of Hazards (AI only)'!$B$6:$P$129,13,))</f>
        <v>0</v>
      </c>
      <c r="P392" s="268">
        <f>IF(ISBLANK($G392),0,VLOOKUP($G392,'Table of Hazards (AI only)'!$B$6:$P$129,8,))</f>
        <v>0</v>
      </c>
      <c r="Q392" s="268">
        <f>IF(ISBLANK($G392),0,VLOOKUP($G392,'Table of Hazards (AI only)'!$B$6:$P$129,9,))</f>
        <v>0</v>
      </c>
      <c r="R392" s="268">
        <f>IF(ISBLANK($G392),0,VLOOKUP($G392,'Table of Hazards (AI only)'!$B$6:$P$129,10,))</f>
        <v>0</v>
      </c>
      <c r="S392" s="269">
        <f>IF(ISBLANK($G392),0,VLOOKUP($G392,'Table of Hazards (AI only)'!$B$6:$P$129,11,))</f>
        <v>0</v>
      </c>
      <c r="T392" s="269">
        <f>IF(ISBLANK($G392),0,VLOOKUP($G392,'Table of Hazards (AI only)'!$B$6:$P$129,12,))</f>
        <v>0</v>
      </c>
      <c r="U392" s="270">
        <f>IF(ISBLANK($G392),0,VLOOKUP($G392,'Table of Hazards (AI only)'!$B$6:$P$129,13,))</f>
        <v>0</v>
      </c>
      <c r="V392" s="283">
        <f t="shared" si="33"/>
        <v>0</v>
      </c>
      <c r="W392" s="283">
        <f t="shared" si="34"/>
        <v>0</v>
      </c>
      <c r="X392" s="284">
        <f t="shared" si="35"/>
        <v>0</v>
      </c>
      <c r="Y392" s="274">
        <f t="shared" si="36"/>
        <v>0</v>
      </c>
      <c r="Z392" s="406">
        <f t="shared" si="37"/>
        <v>0</v>
      </c>
      <c r="AA392" s="439">
        <f t="shared" si="39"/>
        <v>0</v>
      </c>
      <c r="AB392" s="440">
        <f t="shared" si="38"/>
        <v>0</v>
      </c>
    </row>
    <row r="393" spans="2:28" x14ac:dyDescent="0.3">
      <c r="B393" s="297"/>
      <c r="C393" s="297"/>
      <c r="D393" s="300"/>
      <c r="E393" s="279"/>
      <c r="F393" s="280"/>
      <c r="G393" s="279"/>
      <c r="H393" s="282"/>
      <c r="I393" s="281"/>
      <c r="J393" s="268">
        <f>IF(ISBLANK($E393),0,VLOOKUP($E393,'Table of Hazards (AI only)'!$B$6:$P$129,8,))</f>
        <v>0</v>
      </c>
      <c r="K393" s="268">
        <f>IF(ISBLANK($E393),0,VLOOKUP($E393,'Table of Hazards (AI only)'!$B$6:$P$129,9,))</f>
        <v>0</v>
      </c>
      <c r="L393" s="268">
        <f>IF(ISBLANK($E393),0,VLOOKUP($E393,'Table of Hazards (AI only)'!$B$6:$P$129,10,))</f>
        <v>0</v>
      </c>
      <c r="M393" s="269">
        <f>IF(ISBLANK($E393),0,VLOOKUP($E393,'Table of Hazards (AI only)'!$B$6:$P$129,11,))</f>
        <v>0</v>
      </c>
      <c r="N393" s="269">
        <f>IF(ISBLANK($E393),0,VLOOKUP($E393,'Table of Hazards (AI only)'!$B$6:$P$129,12,))</f>
        <v>0</v>
      </c>
      <c r="O393" s="270">
        <f>IF(ISBLANK($E393),0,VLOOKUP($E393,'Table of Hazards (AI only)'!$B$6:$P$129,13,))</f>
        <v>0</v>
      </c>
      <c r="P393" s="268">
        <f>IF(ISBLANK($G393),0,VLOOKUP($G393,'Table of Hazards (AI only)'!$B$6:$P$129,8,))</f>
        <v>0</v>
      </c>
      <c r="Q393" s="268">
        <f>IF(ISBLANK($G393),0,VLOOKUP($G393,'Table of Hazards (AI only)'!$B$6:$P$129,9,))</f>
        <v>0</v>
      </c>
      <c r="R393" s="268">
        <f>IF(ISBLANK($G393),0,VLOOKUP($G393,'Table of Hazards (AI only)'!$B$6:$P$129,10,))</f>
        <v>0</v>
      </c>
      <c r="S393" s="269">
        <f>IF(ISBLANK($G393),0,VLOOKUP($G393,'Table of Hazards (AI only)'!$B$6:$P$129,11,))</f>
        <v>0</v>
      </c>
      <c r="T393" s="269">
        <f>IF(ISBLANK($G393),0,VLOOKUP($G393,'Table of Hazards (AI only)'!$B$6:$P$129,12,))</f>
        <v>0</v>
      </c>
      <c r="U393" s="270">
        <f>IF(ISBLANK($G393),0,VLOOKUP($G393,'Table of Hazards (AI only)'!$B$6:$P$129,13,))</f>
        <v>0</v>
      </c>
      <c r="V393" s="283">
        <f t="shared" si="33"/>
        <v>0</v>
      </c>
      <c r="W393" s="283">
        <f t="shared" si="34"/>
        <v>0</v>
      </c>
      <c r="X393" s="284">
        <f t="shared" si="35"/>
        <v>0</v>
      </c>
      <c r="Y393" s="274">
        <f t="shared" si="36"/>
        <v>0</v>
      </c>
      <c r="Z393" s="406">
        <f t="shared" si="37"/>
        <v>0</v>
      </c>
      <c r="AA393" s="439">
        <f t="shared" si="39"/>
        <v>0</v>
      </c>
      <c r="AB393" s="440">
        <f t="shared" si="38"/>
        <v>0</v>
      </c>
    </row>
    <row r="394" spans="2:28" x14ac:dyDescent="0.3">
      <c r="B394" s="297"/>
      <c r="C394" s="297"/>
      <c r="D394" s="300"/>
      <c r="E394" s="279"/>
      <c r="F394" s="280"/>
      <c r="G394" s="279"/>
      <c r="H394" s="282"/>
      <c r="I394" s="281"/>
      <c r="J394" s="268">
        <f>IF(ISBLANK($E394),0,VLOOKUP($E394,'Table of Hazards (AI only)'!$B$6:$P$129,8,))</f>
        <v>0</v>
      </c>
      <c r="K394" s="268">
        <f>IF(ISBLANK($E394),0,VLOOKUP($E394,'Table of Hazards (AI only)'!$B$6:$P$129,9,))</f>
        <v>0</v>
      </c>
      <c r="L394" s="268">
        <f>IF(ISBLANK($E394),0,VLOOKUP($E394,'Table of Hazards (AI only)'!$B$6:$P$129,10,))</f>
        <v>0</v>
      </c>
      <c r="M394" s="269">
        <f>IF(ISBLANK($E394),0,VLOOKUP($E394,'Table of Hazards (AI only)'!$B$6:$P$129,11,))</f>
        <v>0</v>
      </c>
      <c r="N394" s="269">
        <f>IF(ISBLANK($E394),0,VLOOKUP($E394,'Table of Hazards (AI only)'!$B$6:$P$129,12,))</f>
        <v>0</v>
      </c>
      <c r="O394" s="270">
        <f>IF(ISBLANK($E394),0,VLOOKUP($E394,'Table of Hazards (AI only)'!$B$6:$P$129,13,))</f>
        <v>0</v>
      </c>
      <c r="P394" s="268">
        <f>IF(ISBLANK($G394),0,VLOOKUP($G394,'Table of Hazards (AI only)'!$B$6:$P$129,8,))</f>
        <v>0</v>
      </c>
      <c r="Q394" s="268">
        <f>IF(ISBLANK($G394),0,VLOOKUP($G394,'Table of Hazards (AI only)'!$B$6:$P$129,9,))</f>
        <v>0</v>
      </c>
      <c r="R394" s="268">
        <f>IF(ISBLANK($G394),0,VLOOKUP($G394,'Table of Hazards (AI only)'!$B$6:$P$129,10,))</f>
        <v>0</v>
      </c>
      <c r="S394" s="269">
        <f>IF(ISBLANK($G394),0,VLOOKUP($G394,'Table of Hazards (AI only)'!$B$6:$P$129,11,))</f>
        <v>0</v>
      </c>
      <c r="T394" s="269">
        <f>IF(ISBLANK($G394),0,VLOOKUP($G394,'Table of Hazards (AI only)'!$B$6:$P$129,12,))</f>
        <v>0</v>
      </c>
      <c r="U394" s="270">
        <f>IF(ISBLANK($G394),0,VLOOKUP($G394,'Table of Hazards (AI only)'!$B$6:$P$129,13,))</f>
        <v>0</v>
      </c>
      <c r="V394" s="283">
        <f t="shared" si="33"/>
        <v>0</v>
      </c>
      <c r="W394" s="283">
        <f t="shared" si="34"/>
        <v>0</v>
      </c>
      <c r="X394" s="284">
        <f t="shared" si="35"/>
        <v>0</v>
      </c>
      <c r="Y394" s="274">
        <f t="shared" si="36"/>
        <v>0</v>
      </c>
      <c r="Z394" s="406">
        <f t="shared" si="37"/>
        <v>0</v>
      </c>
      <c r="AA394" s="439">
        <f t="shared" si="39"/>
        <v>0</v>
      </c>
      <c r="AB394" s="440">
        <f t="shared" si="38"/>
        <v>0</v>
      </c>
    </row>
    <row r="395" spans="2:28" x14ac:dyDescent="0.3">
      <c r="B395" s="297"/>
      <c r="C395" s="297"/>
      <c r="D395" s="300"/>
      <c r="E395" s="279"/>
      <c r="F395" s="280"/>
      <c r="G395" s="279"/>
      <c r="H395" s="282"/>
      <c r="I395" s="281"/>
      <c r="J395" s="268">
        <f>IF(ISBLANK($E395),0,VLOOKUP($E395,'Table of Hazards (AI only)'!$B$6:$P$129,8,))</f>
        <v>0</v>
      </c>
      <c r="K395" s="268">
        <f>IF(ISBLANK($E395),0,VLOOKUP($E395,'Table of Hazards (AI only)'!$B$6:$P$129,9,))</f>
        <v>0</v>
      </c>
      <c r="L395" s="268">
        <f>IF(ISBLANK($E395),0,VLOOKUP($E395,'Table of Hazards (AI only)'!$B$6:$P$129,10,))</f>
        <v>0</v>
      </c>
      <c r="M395" s="269">
        <f>IF(ISBLANK($E395),0,VLOOKUP($E395,'Table of Hazards (AI only)'!$B$6:$P$129,11,))</f>
        <v>0</v>
      </c>
      <c r="N395" s="269">
        <f>IF(ISBLANK($E395),0,VLOOKUP($E395,'Table of Hazards (AI only)'!$B$6:$P$129,12,))</f>
        <v>0</v>
      </c>
      <c r="O395" s="270">
        <f>IF(ISBLANK($E395),0,VLOOKUP($E395,'Table of Hazards (AI only)'!$B$6:$P$129,13,))</f>
        <v>0</v>
      </c>
      <c r="P395" s="268">
        <f>IF(ISBLANK($G395),0,VLOOKUP($G395,'Table of Hazards (AI only)'!$B$6:$P$129,8,))</f>
        <v>0</v>
      </c>
      <c r="Q395" s="268">
        <f>IF(ISBLANK($G395),0,VLOOKUP($G395,'Table of Hazards (AI only)'!$B$6:$P$129,9,))</f>
        <v>0</v>
      </c>
      <c r="R395" s="268">
        <f>IF(ISBLANK($G395),0,VLOOKUP($G395,'Table of Hazards (AI only)'!$B$6:$P$129,10,))</f>
        <v>0</v>
      </c>
      <c r="S395" s="269">
        <f>IF(ISBLANK($G395),0,VLOOKUP($G395,'Table of Hazards (AI only)'!$B$6:$P$129,11,))</f>
        <v>0</v>
      </c>
      <c r="T395" s="269">
        <f>IF(ISBLANK($G395),0,VLOOKUP($G395,'Table of Hazards (AI only)'!$B$6:$P$129,12,))</f>
        <v>0</v>
      </c>
      <c r="U395" s="270">
        <f>IF(ISBLANK($G395),0,VLOOKUP($G395,'Table of Hazards (AI only)'!$B$6:$P$129,13,))</f>
        <v>0</v>
      </c>
      <c r="V395" s="283">
        <f t="shared" si="33"/>
        <v>0</v>
      </c>
      <c r="W395" s="283">
        <f t="shared" si="34"/>
        <v>0</v>
      </c>
      <c r="X395" s="284">
        <f t="shared" si="35"/>
        <v>0</v>
      </c>
      <c r="Y395" s="274">
        <f t="shared" si="36"/>
        <v>0</v>
      </c>
      <c r="Z395" s="406">
        <f t="shared" si="37"/>
        <v>0</v>
      </c>
      <c r="AA395" s="439">
        <f t="shared" si="39"/>
        <v>0</v>
      </c>
      <c r="AB395" s="440">
        <f t="shared" si="38"/>
        <v>0</v>
      </c>
    </row>
    <row r="396" spans="2:28" x14ac:dyDescent="0.3">
      <c r="B396" s="297"/>
      <c r="C396" s="297"/>
      <c r="D396" s="300"/>
      <c r="E396" s="279"/>
      <c r="F396" s="280"/>
      <c r="G396" s="279"/>
      <c r="H396" s="282"/>
      <c r="I396" s="281"/>
      <c r="J396" s="268">
        <f>IF(ISBLANK($E396),0,VLOOKUP($E396,'Table of Hazards (AI only)'!$B$6:$P$129,8,))</f>
        <v>0</v>
      </c>
      <c r="K396" s="268">
        <f>IF(ISBLANK($E396),0,VLOOKUP($E396,'Table of Hazards (AI only)'!$B$6:$P$129,9,))</f>
        <v>0</v>
      </c>
      <c r="L396" s="268">
        <f>IF(ISBLANK($E396),0,VLOOKUP($E396,'Table of Hazards (AI only)'!$B$6:$P$129,10,))</f>
        <v>0</v>
      </c>
      <c r="M396" s="269">
        <f>IF(ISBLANK($E396),0,VLOOKUP($E396,'Table of Hazards (AI only)'!$B$6:$P$129,11,))</f>
        <v>0</v>
      </c>
      <c r="N396" s="269">
        <f>IF(ISBLANK($E396),0,VLOOKUP($E396,'Table of Hazards (AI only)'!$B$6:$P$129,12,))</f>
        <v>0</v>
      </c>
      <c r="O396" s="270">
        <f>IF(ISBLANK($E396),0,VLOOKUP($E396,'Table of Hazards (AI only)'!$B$6:$P$129,13,))</f>
        <v>0</v>
      </c>
      <c r="P396" s="268">
        <f>IF(ISBLANK($G396),0,VLOOKUP($G396,'Table of Hazards (AI only)'!$B$6:$P$129,8,))</f>
        <v>0</v>
      </c>
      <c r="Q396" s="268">
        <f>IF(ISBLANK($G396),0,VLOOKUP($G396,'Table of Hazards (AI only)'!$B$6:$P$129,9,))</f>
        <v>0</v>
      </c>
      <c r="R396" s="268">
        <f>IF(ISBLANK($G396),0,VLOOKUP($G396,'Table of Hazards (AI only)'!$B$6:$P$129,10,))</f>
        <v>0</v>
      </c>
      <c r="S396" s="269">
        <f>IF(ISBLANK($G396),0,VLOOKUP($G396,'Table of Hazards (AI only)'!$B$6:$P$129,11,))</f>
        <v>0</v>
      </c>
      <c r="T396" s="269">
        <f>IF(ISBLANK($G396),0,VLOOKUP($G396,'Table of Hazards (AI only)'!$B$6:$P$129,12,))</f>
        <v>0</v>
      </c>
      <c r="U396" s="270">
        <f>IF(ISBLANK($G396),0,VLOOKUP($G396,'Table of Hazards (AI only)'!$B$6:$P$129,13,))</f>
        <v>0</v>
      </c>
      <c r="V396" s="283">
        <f t="shared" si="33"/>
        <v>0</v>
      </c>
      <c r="W396" s="283">
        <f t="shared" si="34"/>
        <v>0</v>
      </c>
      <c r="X396" s="284">
        <f t="shared" si="35"/>
        <v>0</v>
      </c>
      <c r="Y396" s="274">
        <f t="shared" si="36"/>
        <v>0</v>
      </c>
      <c r="Z396" s="406">
        <f t="shared" si="37"/>
        <v>0</v>
      </c>
      <c r="AA396" s="439">
        <f t="shared" si="39"/>
        <v>0</v>
      </c>
      <c r="AB396" s="440">
        <f t="shared" si="38"/>
        <v>0</v>
      </c>
    </row>
    <row r="397" spans="2:28" x14ac:dyDescent="0.3">
      <c r="B397" s="297"/>
      <c r="C397" s="297"/>
      <c r="D397" s="300"/>
      <c r="E397" s="279"/>
      <c r="F397" s="280"/>
      <c r="G397" s="279"/>
      <c r="H397" s="282"/>
      <c r="I397" s="281"/>
      <c r="J397" s="268">
        <f>IF(ISBLANK($E397),0,VLOOKUP($E397,'Table of Hazards (AI only)'!$B$6:$P$129,8,))</f>
        <v>0</v>
      </c>
      <c r="K397" s="268">
        <f>IF(ISBLANK($E397),0,VLOOKUP($E397,'Table of Hazards (AI only)'!$B$6:$P$129,9,))</f>
        <v>0</v>
      </c>
      <c r="L397" s="268">
        <f>IF(ISBLANK($E397),0,VLOOKUP($E397,'Table of Hazards (AI only)'!$B$6:$P$129,10,))</f>
        <v>0</v>
      </c>
      <c r="M397" s="269">
        <f>IF(ISBLANK($E397),0,VLOOKUP($E397,'Table of Hazards (AI only)'!$B$6:$P$129,11,))</f>
        <v>0</v>
      </c>
      <c r="N397" s="269">
        <f>IF(ISBLANK($E397),0,VLOOKUP($E397,'Table of Hazards (AI only)'!$B$6:$P$129,12,))</f>
        <v>0</v>
      </c>
      <c r="O397" s="270">
        <f>IF(ISBLANK($E397),0,VLOOKUP($E397,'Table of Hazards (AI only)'!$B$6:$P$129,13,))</f>
        <v>0</v>
      </c>
      <c r="P397" s="268">
        <f>IF(ISBLANK($G397),0,VLOOKUP($G397,'Table of Hazards (AI only)'!$B$6:$P$129,8,))</f>
        <v>0</v>
      </c>
      <c r="Q397" s="268">
        <f>IF(ISBLANK($G397),0,VLOOKUP($G397,'Table of Hazards (AI only)'!$B$6:$P$129,9,))</f>
        <v>0</v>
      </c>
      <c r="R397" s="268">
        <f>IF(ISBLANK($G397),0,VLOOKUP($G397,'Table of Hazards (AI only)'!$B$6:$P$129,10,))</f>
        <v>0</v>
      </c>
      <c r="S397" s="269">
        <f>IF(ISBLANK($G397),0,VLOOKUP($G397,'Table of Hazards (AI only)'!$B$6:$P$129,11,))</f>
        <v>0</v>
      </c>
      <c r="T397" s="269">
        <f>IF(ISBLANK($G397),0,VLOOKUP($G397,'Table of Hazards (AI only)'!$B$6:$P$129,12,))</f>
        <v>0</v>
      </c>
      <c r="U397" s="270">
        <f>IF(ISBLANK($G397),0,VLOOKUP($G397,'Table of Hazards (AI only)'!$B$6:$P$129,13,))</f>
        <v>0</v>
      </c>
      <c r="V397" s="283">
        <f t="shared" si="33"/>
        <v>0</v>
      </c>
      <c r="W397" s="283">
        <f t="shared" si="34"/>
        <v>0</v>
      </c>
      <c r="X397" s="284">
        <f t="shared" si="35"/>
        <v>0</v>
      </c>
      <c r="Y397" s="274">
        <f t="shared" si="36"/>
        <v>0</v>
      </c>
      <c r="Z397" s="406">
        <f t="shared" si="37"/>
        <v>0</v>
      </c>
      <c r="AA397" s="439">
        <f t="shared" si="39"/>
        <v>0</v>
      </c>
      <c r="AB397" s="440">
        <f t="shared" si="38"/>
        <v>0</v>
      </c>
    </row>
    <row r="398" spans="2:28" x14ac:dyDescent="0.3">
      <c r="B398" s="297"/>
      <c r="C398" s="297"/>
      <c r="D398" s="300"/>
      <c r="E398" s="279"/>
      <c r="F398" s="280"/>
      <c r="G398" s="279"/>
      <c r="H398" s="282"/>
      <c r="I398" s="281"/>
      <c r="J398" s="268">
        <f>IF(ISBLANK($E398),0,VLOOKUP($E398,'Table of Hazards (AI only)'!$B$6:$P$129,8,))</f>
        <v>0</v>
      </c>
      <c r="K398" s="268">
        <f>IF(ISBLANK($E398),0,VLOOKUP($E398,'Table of Hazards (AI only)'!$B$6:$P$129,9,))</f>
        <v>0</v>
      </c>
      <c r="L398" s="268">
        <f>IF(ISBLANK($E398),0,VLOOKUP($E398,'Table of Hazards (AI only)'!$B$6:$P$129,10,))</f>
        <v>0</v>
      </c>
      <c r="M398" s="269">
        <f>IF(ISBLANK($E398),0,VLOOKUP($E398,'Table of Hazards (AI only)'!$B$6:$P$129,11,))</f>
        <v>0</v>
      </c>
      <c r="N398" s="269">
        <f>IF(ISBLANK($E398),0,VLOOKUP($E398,'Table of Hazards (AI only)'!$B$6:$P$129,12,))</f>
        <v>0</v>
      </c>
      <c r="O398" s="270">
        <f>IF(ISBLANK($E398),0,VLOOKUP($E398,'Table of Hazards (AI only)'!$B$6:$P$129,13,))</f>
        <v>0</v>
      </c>
      <c r="P398" s="268">
        <f>IF(ISBLANK($G398),0,VLOOKUP($G398,'Table of Hazards (AI only)'!$B$6:$P$129,8,))</f>
        <v>0</v>
      </c>
      <c r="Q398" s="268">
        <f>IF(ISBLANK($G398),0,VLOOKUP($G398,'Table of Hazards (AI only)'!$B$6:$P$129,9,))</f>
        <v>0</v>
      </c>
      <c r="R398" s="268">
        <f>IF(ISBLANK($G398),0,VLOOKUP($G398,'Table of Hazards (AI only)'!$B$6:$P$129,10,))</f>
        <v>0</v>
      </c>
      <c r="S398" s="269">
        <f>IF(ISBLANK($G398),0,VLOOKUP($G398,'Table of Hazards (AI only)'!$B$6:$P$129,11,))</f>
        <v>0</v>
      </c>
      <c r="T398" s="269">
        <f>IF(ISBLANK($G398),0,VLOOKUP($G398,'Table of Hazards (AI only)'!$B$6:$P$129,12,))</f>
        <v>0</v>
      </c>
      <c r="U398" s="270">
        <f>IF(ISBLANK($G398),0,VLOOKUP($G398,'Table of Hazards (AI only)'!$B$6:$P$129,13,))</f>
        <v>0</v>
      </c>
      <c r="V398" s="283">
        <f t="shared" si="33"/>
        <v>0</v>
      </c>
      <c r="W398" s="283">
        <f t="shared" si="34"/>
        <v>0</v>
      </c>
      <c r="X398" s="284">
        <f t="shared" si="35"/>
        <v>0</v>
      </c>
      <c r="Y398" s="274">
        <f t="shared" si="36"/>
        <v>0</v>
      </c>
      <c r="Z398" s="406">
        <f t="shared" si="37"/>
        <v>0</v>
      </c>
      <c r="AA398" s="439">
        <f t="shared" si="39"/>
        <v>0</v>
      </c>
      <c r="AB398" s="440">
        <f t="shared" si="38"/>
        <v>0</v>
      </c>
    </row>
    <row r="399" spans="2:28" x14ac:dyDescent="0.3">
      <c r="B399" s="297"/>
      <c r="C399" s="297"/>
      <c r="D399" s="300"/>
      <c r="E399" s="279"/>
      <c r="F399" s="280"/>
      <c r="G399" s="279"/>
      <c r="H399" s="282"/>
      <c r="I399" s="281"/>
      <c r="J399" s="268">
        <f>IF(ISBLANK($E399),0,VLOOKUP($E399,'Table of Hazards (AI only)'!$B$6:$P$129,8,))</f>
        <v>0</v>
      </c>
      <c r="K399" s="268">
        <f>IF(ISBLANK($E399),0,VLOOKUP($E399,'Table of Hazards (AI only)'!$B$6:$P$129,9,))</f>
        <v>0</v>
      </c>
      <c r="L399" s="268">
        <f>IF(ISBLANK($E399),0,VLOOKUP($E399,'Table of Hazards (AI only)'!$B$6:$P$129,10,))</f>
        <v>0</v>
      </c>
      <c r="M399" s="269">
        <f>IF(ISBLANK($E399),0,VLOOKUP($E399,'Table of Hazards (AI only)'!$B$6:$P$129,11,))</f>
        <v>0</v>
      </c>
      <c r="N399" s="269">
        <f>IF(ISBLANK($E399),0,VLOOKUP($E399,'Table of Hazards (AI only)'!$B$6:$P$129,12,))</f>
        <v>0</v>
      </c>
      <c r="O399" s="270">
        <f>IF(ISBLANK($E399),0,VLOOKUP($E399,'Table of Hazards (AI only)'!$B$6:$P$129,13,))</f>
        <v>0</v>
      </c>
      <c r="P399" s="268">
        <f>IF(ISBLANK($G399),0,VLOOKUP($G399,'Table of Hazards (AI only)'!$B$6:$P$129,8,))</f>
        <v>0</v>
      </c>
      <c r="Q399" s="268">
        <f>IF(ISBLANK($G399),0,VLOOKUP($G399,'Table of Hazards (AI only)'!$B$6:$P$129,9,))</f>
        <v>0</v>
      </c>
      <c r="R399" s="268">
        <f>IF(ISBLANK($G399),0,VLOOKUP($G399,'Table of Hazards (AI only)'!$B$6:$P$129,10,))</f>
        <v>0</v>
      </c>
      <c r="S399" s="269">
        <f>IF(ISBLANK($G399),0,VLOOKUP($G399,'Table of Hazards (AI only)'!$B$6:$P$129,11,))</f>
        <v>0</v>
      </c>
      <c r="T399" s="269">
        <f>IF(ISBLANK($G399),0,VLOOKUP($G399,'Table of Hazards (AI only)'!$B$6:$P$129,12,))</f>
        <v>0</v>
      </c>
      <c r="U399" s="270">
        <f>IF(ISBLANK($G399),0,VLOOKUP($G399,'Table of Hazards (AI only)'!$B$6:$P$129,13,))</f>
        <v>0</v>
      </c>
      <c r="V399" s="283">
        <f t="shared" si="33"/>
        <v>0</v>
      </c>
      <c r="W399" s="283">
        <f t="shared" si="34"/>
        <v>0</v>
      </c>
      <c r="X399" s="284">
        <f t="shared" si="35"/>
        <v>0</v>
      </c>
      <c r="Y399" s="274">
        <f t="shared" si="36"/>
        <v>0</v>
      </c>
      <c r="Z399" s="406">
        <f t="shared" si="37"/>
        <v>0</v>
      </c>
      <c r="AA399" s="439">
        <f t="shared" si="39"/>
        <v>0</v>
      </c>
      <c r="AB399" s="440">
        <f t="shared" si="38"/>
        <v>0</v>
      </c>
    </row>
    <row r="400" spans="2:28" x14ac:dyDescent="0.3">
      <c r="B400" s="297"/>
      <c r="C400" s="297"/>
      <c r="D400" s="300"/>
      <c r="E400" s="279"/>
      <c r="F400" s="280"/>
      <c r="G400" s="279"/>
      <c r="H400" s="282"/>
      <c r="I400" s="281"/>
      <c r="J400" s="268">
        <f>IF(ISBLANK($E400),0,VLOOKUP($E400,'Table of Hazards (AI only)'!$B$6:$P$129,8,))</f>
        <v>0</v>
      </c>
      <c r="K400" s="268">
        <f>IF(ISBLANK($E400),0,VLOOKUP($E400,'Table of Hazards (AI only)'!$B$6:$P$129,9,))</f>
        <v>0</v>
      </c>
      <c r="L400" s="268">
        <f>IF(ISBLANK($E400),0,VLOOKUP($E400,'Table of Hazards (AI only)'!$B$6:$P$129,10,))</f>
        <v>0</v>
      </c>
      <c r="M400" s="269">
        <f>IF(ISBLANK($E400),0,VLOOKUP($E400,'Table of Hazards (AI only)'!$B$6:$P$129,11,))</f>
        <v>0</v>
      </c>
      <c r="N400" s="269">
        <f>IF(ISBLANK($E400),0,VLOOKUP($E400,'Table of Hazards (AI only)'!$B$6:$P$129,12,))</f>
        <v>0</v>
      </c>
      <c r="O400" s="270">
        <f>IF(ISBLANK($E400),0,VLOOKUP($E400,'Table of Hazards (AI only)'!$B$6:$P$129,13,))</f>
        <v>0</v>
      </c>
      <c r="P400" s="268">
        <f>IF(ISBLANK($G400),0,VLOOKUP($G400,'Table of Hazards (AI only)'!$B$6:$P$129,8,))</f>
        <v>0</v>
      </c>
      <c r="Q400" s="268">
        <f>IF(ISBLANK($G400),0,VLOOKUP($G400,'Table of Hazards (AI only)'!$B$6:$P$129,9,))</f>
        <v>0</v>
      </c>
      <c r="R400" s="268">
        <f>IF(ISBLANK($G400),0,VLOOKUP($G400,'Table of Hazards (AI only)'!$B$6:$P$129,10,))</f>
        <v>0</v>
      </c>
      <c r="S400" s="269">
        <f>IF(ISBLANK($G400),0,VLOOKUP($G400,'Table of Hazards (AI only)'!$B$6:$P$129,11,))</f>
        <v>0</v>
      </c>
      <c r="T400" s="269">
        <f>IF(ISBLANK($G400),0,VLOOKUP($G400,'Table of Hazards (AI only)'!$B$6:$P$129,12,))</f>
        <v>0</v>
      </c>
      <c r="U400" s="270">
        <f>IF(ISBLANK($G400),0,VLOOKUP($G400,'Table of Hazards (AI only)'!$B$6:$P$129,13,))</f>
        <v>0</v>
      </c>
      <c r="V400" s="283">
        <f t="shared" si="33"/>
        <v>0</v>
      </c>
      <c r="W400" s="283">
        <f t="shared" si="34"/>
        <v>0</v>
      </c>
      <c r="X400" s="284">
        <f t="shared" si="35"/>
        <v>0</v>
      </c>
      <c r="Y400" s="274">
        <f t="shared" si="36"/>
        <v>0</v>
      </c>
      <c r="Z400" s="406">
        <f t="shared" si="37"/>
        <v>0</v>
      </c>
      <c r="AA400" s="439">
        <f t="shared" si="39"/>
        <v>0</v>
      </c>
      <c r="AB400" s="440">
        <f t="shared" si="38"/>
        <v>0</v>
      </c>
    </row>
    <row r="401" spans="2:28" x14ac:dyDescent="0.3">
      <c r="B401" s="297"/>
      <c r="C401" s="297"/>
      <c r="D401" s="300"/>
      <c r="E401" s="279"/>
      <c r="F401" s="280"/>
      <c r="G401" s="279"/>
      <c r="H401" s="282"/>
      <c r="I401" s="281"/>
      <c r="J401" s="268">
        <f>IF(ISBLANK($E401),0,VLOOKUP($E401,'Table of Hazards (AI only)'!$B$6:$P$129,8,))</f>
        <v>0</v>
      </c>
      <c r="K401" s="268">
        <f>IF(ISBLANK($E401),0,VLOOKUP($E401,'Table of Hazards (AI only)'!$B$6:$P$129,9,))</f>
        <v>0</v>
      </c>
      <c r="L401" s="268">
        <f>IF(ISBLANK($E401),0,VLOOKUP($E401,'Table of Hazards (AI only)'!$B$6:$P$129,10,))</f>
        <v>0</v>
      </c>
      <c r="M401" s="269">
        <f>IF(ISBLANK($E401),0,VLOOKUP($E401,'Table of Hazards (AI only)'!$B$6:$P$129,11,))</f>
        <v>0</v>
      </c>
      <c r="N401" s="269">
        <f>IF(ISBLANK($E401),0,VLOOKUP($E401,'Table of Hazards (AI only)'!$B$6:$P$129,12,))</f>
        <v>0</v>
      </c>
      <c r="O401" s="270">
        <f>IF(ISBLANK($E401),0,VLOOKUP($E401,'Table of Hazards (AI only)'!$B$6:$P$129,13,))</f>
        <v>0</v>
      </c>
      <c r="P401" s="268">
        <f>IF(ISBLANK($G401),0,VLOOKUP($G401,'Table of Hazards (AI only)'!$B$6:$P$129,8,))</f>
        <v>0</v>
      </c>
      <c r="Q401" s="268">
        <f>IF(ISBLANK($G401),0,VLOOKUP($G401,'Table of Hazards (AI only)'!$B$6:$P$129,9,))</f>
        <v>0</v>
      </c>
      <c r="R401" s="268">
        <f>IF(ISBLANK($G401),0,VLOOKUP($G401,'Table of Hazards (AI only)'!$B$6:$P$129,10,))</f>
        <v>0</v>
      </c>
      <c r="S401" s="269">
        <f>IF(ISBLANK($G401),0,VLOOKUP($G401,'Table of Hazards (AI only)'!$B$6:$P$129,11,))</f>
        <v>0</v>
      </c>
      <c r="T401" s="269">
        <f>IF(ISBLANK($G401),0,VLOOKUP($G401,'Table of Hazards (AI only)'!$B$6:$P$129,12,))</f>
        <v>0</v>
      </c>
      <c r="U401" s="270">
        <f>IF(ISBLANK($G401),0,VLOOKUP($G401,'Table of Hazards (AI only)'!$B$6:$P$129,13,))</f>
        <v>0</v>
      </c>
      <c r="V401" s="283">
        <f t="shared" si="33"/>
        <v>0</v>
      </c>
      <c r="W401" s="283">
        <f t="shared" si="34"/>
        <v>0</v>
      </c>
      <c r="X401" s="284">
        <f t="shared" si="35"/>
        <v>0</v>
      </c>
      <c r="Y401" s="274">
        <f t="shared" si="36"/>
        <v>0</v>
      </c>
      <c r="Z401" s="406">
        <f t="shared" si="37"/>
        <v>0</v>
      </c>
      <c r="AA401" s="439">
        <f t="shared" si="39"/>
        <v>0</v>
      </c>
      <c r="AB401" s="440">
        <f t="shared" si="38"/>
        <v>0</v>
      </c>
    </row>
    <row r="402" spans="2:28" x14ac:dyDescent="0.3">
      <c r="B402" s="297"/>
      <c r="C402" s="297"/>
      <c r="D402" s="300"/>
      <c r="E402" s="279"/>
      <c r="F402" s="280"/>
      <c r="G402" s="279"/>
      <c r="H402" s="282"/>
      <c r="I402" s="281"/>
      <c r="J402" s="268">
        <f>IF(ISBLANK($E402),0,VLOOKUP($E402,'Table of Hazards (AI only)'!$B$6:$P$129,8,))</f>
        <v>0</v>
      </c>
      <c r="K402" s="268">
        <f>IF(ISBLANK($E402),0,VLOOKUP($E402,'Table of Hazards (AI only)'!$B$6:$P$129,9,))</f>
        <v>0</v>
      </c>
      <c r="L402" s="268">
        <f>IF(ISBLANK($E402),0,VLOOKUP($E402,'Table of Hazards (AI only)'!$B$6:$P$129,10,))</f>
        <v>0</v>
      </c>
      <c r="M402" s="269">
        <f>IF(ISBLANK($E402),0,VLOOKUP($E402,'Table of Hazards (AI only)'!$B$6:$P$129,11,))</f>
        <v>0</v>
      </c>
      <c r="N402" s="269">
        <f>IF(ISBLANK($E402),0,VLOOKUP($E402,'Table of Hazards (AI only)'!$B$6:$P$129,12,))</f>
        <v>0</v>
      </c>
      <c r="O402" s="270">
        <f>IF(ISBLANK($E402),0,VLOOKUP($E402,'Table of Hazards (AI only)'!$B$6:$P$129,13,))</f>
        <v>0</v>
      </c>
      <c r="P402" s="268">
        <f>IF(ISBLANK($G402),0,VLOOKUP($G402,'Table of Hazards (AI only)'!$B$6:$P$129,8,))</f>
        <v>0</v>
      </c>
      <c r="Q402" s="268">
        <f>IF(ISBLANK($G402),0,VLOOKUP($G402,'Table of Hazards (AI only)'!$B$6:$P$129,9,))</f>
        <v>0</v>
      </c>
      <c r="R402" s="268">
        <f>IF(ISBLANK($G402),0,VLOOKUP($G402,'Table of Hazards (AI only)'!$B$6:$P$129,10,))</f>
        <v>0</v>
      </c>
      <c r="S402" s="269">
        <f>IF(ISBLANK($G402),0,VLOOKUP($G402,'Table of Hazards (AI only)'!$B$6:$P$129,11,))</f>
        <v>0</v>
      </c>
      <c r="T402" s="269">
        <f>IF(ISBLANK($G402),0,VLOOKUP($G402,'Table of Hazards (AI only)'!$B$6:$P$129,12,))</f>
        <v>0</v>
      </c>
      <c r="U402" s="270">
        <f>IF(ISBLANK($G402),0,VLOOKUP($G402,'Table of Hazards (AI only)'!$B$6:$P$129,13,))</f>
        <v>0</v>
      </c>
      <c r="V402" s="283">
        <f t="shared" si="33"/>
        <v>0</v>
      </c>
      <c r="W402" s="283">
        <f t="shared" si="34"/>
        <v>0</v>
      </c>
      <c r="X402" s="284">
        <f t="shared" si="35"/>
        <v>0</v>
      </c>
      <c r="Y402" s="274">
        <f t="shared" si="36"/>
        <v>0</v>
      </c>
      <c r="Z402" s="406">
        <f t="shared" si="37"/>
        <v>0</v>
      </c>
      <c r="AA402" s="439">
        <f t="shared" si="39"/>
        <v>0</v>
      </c>
      <c r="AB402" s="440">
        <f t="shared" si="38"/>
        <v>0</v>
      </c>
    </row>
    <row r="403" spans="2:28" x14ac:dyDescent="0.3">
      <c r="B403" s="297"/>
      <c r="C403" s="297"/>
      <c r="D403" s="300"/>
      <c r="E403" s="279"/>
      <c r="F403" s="280"/>
      <c r="G403" s="279"/>
      <c r="H403" s="282"/>
      <c r="I403" s="281"/>
      <c r="J403" s="268">
        <f>IF(ISBLANK($E403),0,VLOOKUP($E403,'Table of Hazards (AI only)'!$B$6:$P$129,8,))</f>
        <v>0</v>
      </c>
      <c r="K403" s="268">
        <f>IF(ISBLANK($E403),0,VLOOKUP($E403,'Table of Hazards (AI only)'!$B$6:$P$129,9,))</f>
        <v>0</v>
      </c>
      <c r="L403" s="268">
        <f>IF(ISBLANK($E403),0,VLOOKUP($E403,'Table of Hazards (AI only)'!$B$6:$P$129,10,))</f>
        <v>0</v>
      </c>
      <c r="M403" s="269">
        <f>IF(ISBLANK($E403),0,VLOOKUP($E403,'Table of Hazards (AI only)'!$B$6:$P$129,11,))</f>
        <v>0</v>
      </c>
      <c r="N403" s="269">
        <f>IF(ISBLANK($E403),0,VLOOKUP($E403,'Table of Hazards (AI only)'!$B$6:$P$129,12,))</f>
        <v>0</v>
      </c>
      <c r="O403" s="270">
        <f>IF(ISBLANK($E403),0,VLOOKUP($E403,'Table of Hazards (AI only)'!$B$6:$P$129,13,))</f>
        <v>0</v>
      </c>
      <c r="P403" s="268">
        <f>IF(ISBLANK($G403),0,VLOOKUP($G403,'Table of Hazards (AI only)'!$B$6:$P$129,8,))</f>
        <v>0</v>
      </c>
      <c r="Q403" s="268">
        <f>IF(ISBLANK($G403),0,VLOOKUP($G403,'Table of Hazards (AI only)'!$B$6:$P$129,9,))</f>
        <v>0</v>
      </c>
      <c r="R403" s="268">
        <f>IF(ISBLANK($G403),0,VLOOKUP($G403,'Table of Hazards (AI only)'!$B$6:$P$129,10,))</f>
        <v>0</v>
      </c>
      <c r="S403" s="269">
        <f>IF(ISBLANK($G403),0,VLOOKUP($G403,'Table of Hazards (AI only)'!$B$6:$P$129,11,))</f>
        <v>0</v>
      </c>
      <c r="T403" s="269">
        <f>IF(ISBLANK($G403),0,VLOOKUP($G403,'Table of Hazards (AI only)'!$B$6:$P$129,12,))</f>
        <v>0</v>
      </c>
      <c r="U403" s="270">
        <f>IF(ISBLANK($G403),0,VLOOKUP($G403,'Table of Hazards (AI only)'!$B$6:$P$129,13,))</f>
        <v>0</v>
      </c>
      <c r="V403" s="283">
        <f t="shared" si="33"/>
        <v>0</v>
      </c>
      <c r="W403" s="283">
        <f t="shared" si="34"/>
        <v>0</v>
      </c>
      <c r="X403" s="284">
        <f t="shared" si="35"/>
        <v>0</v>
      </c>
      <c r="Y403" s="274">
        <f t="shared" si="36"/>
        <v>0</v>
      </c>
      <c r="Z403" s="406">
        <f t="shared" si="37"/>
        <v>0</v>
      </c>
      <c r="AA403" s="439">
        <f t="shared" si="39"/>
        <v>0</v>
      </c>
      <c r="AB403" s="440">
        <f t="shared" si="38"/>
        <v>0</v>
      </c>
    </row>
    <row r="404" spans="2:28" x14ac:dyDescent="0.3">
      <c r="B404" s="297"/>
      <c r="C404" s="297"/>
      <c r="D404" s="300"/>
      <c r="E404" s="279"/>
      <c r="F404" s="280"/>
      <c r="G404" s="279"/>
      <c r="H404" s="282"/>
      <c r="I404" s="281"/>
      <c r="J404" s="268">
        <f>IF(ISBLANK($E404),0,VLOOKUP($E404,'Table of Hazards (AI only)'!$B$6:$P$129,8,))</f>
        <v>0</v>
      </c>
      <c r="K404" s="268">
        <f>IF(ISBLANK($E404),0,VLOOKUP($E404,'Table of Hazards (AI only)'!$B$6:$P$129,9,))</f>
        <v>0</v>
      </c>
      <c r="L404" s="268">
        <f>IF(ISBLANK($E404),0,VLOOKUP($E404,'Table of Hazards (AI only)'!$B$6:$P$129,10,))</f>
        <v>0</v>
      </c>
      <c r="M404" s="269">
        <f>IF(ISBLANK($E404),0,VLOOKUP($E404,'Table of Hazards (AI only)'!$B$6:$P$129,11,))</f>
        <v>0</v>
      </c>
      <c r="N404" s="269">
        <f>IF(ISBLANK($E404),0,VLOOKUP($E404,'Table of Hazards (AI only)'!$B$6:$P$129,12,))</f>
        <v>0</v>
      </c>
      <c r="O404" s="270">
        <f>IF(ISBLANK($E404),0,VLOOKUP($E404,'Table of Hazards (AI only)'!$B$6:$P$129,13,))</f>
        <v>0</v>
      </c>
      <c r="P404" s="268">
        <f>IF(ISBLANK($G404),0,VLOOKUP($G404,'Table of Hazards (AI only)'!$B$6:$P$129,8,))</f>
        <v>0</v>
      </c>
      <c r="Q404" s="268">
        <f>IF(ISBLANK($G404),0,VLOOKUP($G404,'Table of Hazards (AI only)'!$B$6:$P$129,9,))</f>
        <v>0</v>
      </c>
      <c r="R404" s="268">
        <f>IF(ISBLANK($G404),0,VLOOKUP($G404,'Table of Hazards (AI only)'!$B$6:$P$129,10,))</f>
        <v>0</v>
      </c>
      <c r="S404" s="269">
        <f>IF(ISBLANK($G404),0,VLOOKUP($G404,'Table of Hazards (AI only)'!$B$6:$P$129,11,))</f>
        <v>0</v>
      </c>
      <c r="T404" s="269">
        <f>IF(ISBLANK($G404),0,VLOOKUP($G404,'Table of Hazards (AI only)'!$B$6:$P$129,12,))</f>
        <v>0</v>
      </c>
      <c r="U404" s="270">
        <f>IF(ISBLANK($G404),0,VLOOKUP($G404,'Table of Hazards (AI only)'!$B$6:$P$129,13,))</f>
        <v>0</v>
      </c>
      <c r="V404" s="283">
        <f t="shared" si="33"/>
        <v>0</v>
      </c>
      <c r="W404" s="283">
        <f t="shared" si="34"/>
        <v>0</v>
      </c>
      <c r="X404" s="284">
        <f t="shared" si="35"/>
        <v>0</v>
      </c>
      <c r="Y404" s="274">
        <f t="shared" si="36"/>
        <v>0</v>
      </c>
      <c r="Z404" s="406">
        <f t="shared" si="37"/>
        <v>0</v>
      </c>
      <c r="AA404" s="439">
        <f t="shared" si="39"/>
        <v>0</v>
      </c>
      <c r="AB404" s="440">
        <f t="shared" si="38"/>
        <v>0</v>
      </c>
    </row>
    <row r="405" spans="2:28" x14ac:dyDescent="0.3">
      <c r="B405" s="297"/>
      <c r="C405" s="297"/>
      <c r="D405" s="300"/>
      <c r="E405" s="279"/>
      <c r="F405" s="280"/>
      <c r="G405" s="279"/>
      <c r="H405" s="282"/>
      <c r="I405" s="281"/>
      <c r="J405" s="268">
        <f>IF(ISBLANK($E405),0,VLOOKUP($E405,'Table of Hazards (AI only)'!$B$6:$P$129,8,))</f>
        <v>0</v>
      </c>
      <c r="K405" s="268">
        <f>IF(ISBLANK($E405),0,VLOOKUP($E405,'Table of Hazards (AI only)'!$B$6:$P$129,9,))</f>
        <v>0</v>
      </c>
      <c r="L405" s="268">
        <f>IF(ISBLANK($E405),0,VLOOKUP($E405,'Table of Hazards (AI only)'!$B$6:$P$129,10,))</f>
        <v>0</v>
      </c>
      <c r="M405" s="269">
        <f>IF(ISBLANK($E405),0,VLOOKUP($E405,'Table of Hazards (AI only)'!$B$6:$P$129,11,))</f>
        <v>0</v>
      </c>
      <c r="N405" s="269">
        <f>IF(ISBLANK($E405),0,VLOOKUP($E405,'Table of Hazards (AI only)'!$B$6:$P$129,12,))</f>
        <v>0</v>
      </c>
      <c r="O405" s="270">
        <f>IF(ISBLANK($E405),0,VLOOKUP($E405,'Table of Hazards (AI only)'!$B$6:$P$129,13,))</f>
        <v>0</v>
      </c>
      <c r="P405" s="268">
        <f>IF(ISBLANK($G405),0,VLOOKUP($G405,'Table of Hazards (AI only)'!$B$6:$P$129,8,))</f>
        <v>0</v>
      </c>
      <c r="Q405" s="268">
        <f>IF(ISBLANK($G405),0,VLOOKUP($G405,'Table of Hazards (AI only)'!$B$6:$P$129,9,))</f>
        <v>0</v>
      </c>
      <c r="R405" s="268">
        <f>IF(ISBLANK($G405),0,VLOOKUP($G405,'Table of Hazards (AI only)'!$B$6:$P$129,10,))</f>
        <v>0</v>
      </c>
      <c r="S405" s="269">
        <f>IF(ISBLANK($G405),0,VLOOKUP($G405,'Table of Hazards (AI only)'!$B$6:$P$129,11,))</f>
        <v>0</v>
      </c>
      <c r="T405" s="269">
        <f>IF(ISBLANK($G405),0,VLOOKUP($G405,'Table of Hazards (AI only)'!$B$6:$P$129,12,))</f>
        <v>0</v>
      </c>
      <c r="U405" s="270">
        <f>IF(ISBLANK($G405),0,VLOOKUP($G405,'Table of Hazards (AI only)'!$B$6:$P$129,13,))</f>
        <v>0</v>
      </c>
      <c r="V405" s="283">
        <f t="shared" si="33"/>
        <v>0</v>
      </c>
      <c r="W405" s="283">
        <f t="shared" si="34"/>
        <v>0</v>
      </c>
      <c r="X405" s="284">
        <f t="shared" si="35"/>
        <v>0</v>
      </c>
      <c r="Y405" s="274">
        <f t="shared" si="36"/>
        <v>0</v>
      </c>
      <c r="Z405" s="406">
        <f t="shared" si="37"/>
        <v>0</v>
      </c>
      <c r="AA405" s="439">
        <f t="shared" si="39"/>
        <v>0</v>
      </c>
      <c r="AB405" s="440">
        <f t="shared" si="38"/>
        <v>0</v>
      </c>
    </row>
    <row r="406" spans="2:28" x14ac:dyDescent="0.3">
      <c r="B406" s="297"/>
      <c r="C406" s="297"/>
      <c r="D406" s="300"/>
      <c r="E406" s="279"/>
      <c r="F406" s="280"/>
      <c r="G406" s="279"/>
      <c r="H406" s="282"/>
      <c r="I406" s="281"/>
      <c r="J406" s="268">
        <f>IF(ISBLANK($E406),0,VLOOKUP($E406,'Table of Hazards (AI only)'!$B$6:$P$129,8,))</f>
        <v>0</v>
      </c>
      <c r="K406" s="268">
        <f>IF(ISBLANK($E406),0,VLOOKUP($E406,'Table of Hazards (AI only)'!$B$6:$P$129,9,))</f>
        <v>0</v>
      </c>
      <c r="L406" s="268">
        <f>IF(ISBLANK($E406),0,VLOOKUP($E406,'Table of Hazards (AI only)'!$B$6:$P$129,10,))</f>
        <v>0</v>
      </c>
      <c r="M406" s="269">
        <f>IF(ISBLANK($E406),0,VLOOKUP($E406,'Table of Hazards (AI only)'!$B$6:$P$129,11,))</f>
        <v>0</v>
      </c>
      <c r="N406" s="269">
        <f>IF(ISBLANK($E406),0,VLOOKUP($E406,'Table of Hazards (AI only)'!$B$6:$P$129,12,))</f>
        <v>0</v>
      </c>
      <c r="O406" s="270">
        <f>IF(ISBLANK($E406),0,VLOOKUP($E406,'Table of Hazards (AI only)'!$B$6:$P$129,13,))</f>
        <v>0</v>
      </c>
      <c r="P406" s="268">
        <f>IF(ISBLANK($G406),0,VLOOKUP($G406,'Table of Hazards (AI only)'!$B$6:$P$129,8,))</f>
        <v>0</v>
      </c>
      <c r="Q406" s="268">
        <f>IF(ISBLANK($G406),0,VLOOKUP($G406,'Table of Hazards (AI only)'!$B$6:$P$129,9,))</f>
        <v>0</v>
      </c>
      <c r="R406" s="268">
        <f>IF(ISBLANK($G406),0,VLOOKUP($G406,'Table of Hazards (AI only)'!$B$6:$P$129,10,))</f>
        <v>0</v>
      </c>
      <c r="S406" s="269">
        <f>IF(ISBLANK($G406),0,VLOOKUP($G406,'Table of Hazards (AI only)'!$B$6:$P$129,11,))</f>
        <v>0</v>
      </c>
      <c r="T406" s="269">
        <f>IF(ISBLANK($G406),0,VLOOKUP($G406,'Table of Hazards (AI only)'!$B$6:$P$129,12,))</f>
        <v>0</v>
      </c>
      <c r="U406" s="270">
        <f>IF(ISBLANK($G406),0,VLOOKUP($G406,'Table of Hazards (AI only)'!$B$6:$P$129,13,))</f>
        <v>0</v>
      </c>
      <c r="V406" s="283">
        <f t="shared" si="33"/>
        <v>0</v>
      </c>
      <c r="W406" s="283">
        <f t="shared" si="34"/>
        <v>0</v>
      </c>
      <c r="X406" s="284">
        <f t="shared" si="35"/>
        <v>0</v>
      </c>
      <c r="Y406" s="274">
        <f t="shared" si="36"/>
        <v>0</v>
      </c>
      <c r="Z406" s="406">
        <f t="shared" si="37"/>
        <v>0</v>
      </c>
      <c r="AA406" s="439">
        <f t="shared" si="39"/>
        <v>0</v>
      </c>
      <c r="AB406" s="440">
        <f t="shared" si="38"/>
        <v>0</v>
      </c>
    </row>
    <row r="407" spans="2:28" x14ac:dyDescent="0.3">
      <c r="B407" s="297"/>
      <c r="C407" s="297"/>
      <c r="D407" s="300"/>
      <c r="E407" s="279"/>
      <c r="F407" s="280"/>
      <c r="G407" s="279"/>
      <c r="H407" s="282"/>
      <c r="I407" s="281"/>
      <c r="J407" s="268">
        <f>IF(ISBLANK($E407),0,VLOOKUP($E407,'Table of Hazards (AI only)'!$B$6:$P$129,8,))</f>
        <v>0</v>
      </c>
      <c r="K407" s="268">
        <f>IF(ISBLANK($E407),0,VLOOKUP($E407,'Table of Hazards (AI only)'!$B$6:$P$129,9,))</f>
        <v>0</v>
      </c>
      <c r="L407" s="268">
        <f>IF(ISBLANK($E407),0,VLOOKUP($E407,'Table of Hazards (AI only)'!$B$6:$P$129,10,))</f>
        <v>0</v>
      </c>
      <c r="M407" s="269">
        <f>IF(ISBLANK($E407),0,VLOOKUP($E407,'Table of Hazards (AI only)'!$B$6:$P$129,11,))</f>
        <v>0</v>
      </c>
      <c r="N407" s="269">
        <f>IF(ISBLANK($E407),0,VLOOKUP($E407,'Table of Hazards (AI only)'!$B$6:$P$129,12,))</f>
        <v>0</v>
      </c>
      <c r="O407" s="270">
        <f>IF(ISBLANK($E407),0,VLOOKUP($E407,'Table of Hazards (AI only)'!$B$6:$P$129,13,))</f>
        <v>0</v>
      </c>
      <c r="P407" s="268">
        <f>IF(ISBLANK($G407),0,VLOOKUP($G407,'Table of Hazards (AI only)'!$B$6:$P$129,8,))</f>
        <v>0</v>
      </c>
      <c r="Q407" s="268">
        <f>IF(ISBLANK($G407),0,VLOOKUP($G407,'Table of Hazards (AI only)'!$B$6:$P$129,9,))</f>
        <v>0</v>
      </c>
      <c r="R407" s="268">
        <f>IF(ISBLANK($G407),0,VLOOKUP($G407,'Table of Hazards (AI only)'!$B$6:$P$129,10,))</f>
        <v>0</v>
      </c>
      <c r="S407" s="269">
        <f>IF(ISBLANK($G407),0,VLOOKUP($G407,'Table of Hazards (AI only)'!$B$6:$P$129,11,))</f>
        <v>0</v>
      </c>
      <c r="T407" s="269">
        <f>IF(ISBLANK($G407),0,VLOOKUP($G407,'Table of Hazards (AI only)'!$B$6:$P$129,12,))</f>
        <v>0</v>
      </c>
      <c r="U407" s="270">
        <f>IF(ISBLANK($G407),0,VLOOKUP($G407,'Table of Hazards (AI only)'!$B$6:$P$129,13,))</f>
        <v>0</v>
      </c>
      <c r="V407" s="283">
        <f t="shared" si="33"/>
        <v>0</v>
      </c>
      <c r="W407" s="283">
        <f t="shared" si="34"/>
        <v>0</v>
      </c>
      <c r="X407" s="284">
        <f t="shared" si="35"/>
        <v>0</v>
      </c>
      <c r="Y407" s="274">
        <f t="shared" si="36"/>
        <v>0</v>
      </c>
      <c r="Z407" s="406">
        <f t="shared" si="37"/>
        <v>0</v>
      </c>
      <c r="AA407" s="439">
        <f t="shared" si="39"/>
        <v>0</v>
      </c>
      <c r="AB407" s="440">
        <f t="shared" si="38"/>
        <v>0</v>
      </c>
    </row>
    <row r="408" spans="2:28" x14ac:dyDescent="0.3">
      <c r="B408" s="297"/>
      <c r="C408" s="297"/>
      <c r="D408" s="300"/>
      <c r="E408" s="279"/>
      <c r="F408" s="280"/>
      <c r="G408" s="279"/>
      <c r="H408" s="282"/>
      <c r="I408" s="281"/>
      <c r="J408" s="268">
        <f>IF(ISBLANK($E408),0,VLOOKUP($E408,'Table of Hazards (AI only)'!$B$6:$P$129,8,))</f>
        <v>0</v>
      </c>
      <c r="K408" s="268">
        <f>IF(ISBLANK($E408),0,VLOOKUP($E408,'Table of Hazards (AI only)'!$B$6:$P$129,9,))</f>
        <v>0</v>
      </c>
      <c r="L408" s="268">
        <f>IF(ISBLANK($E408),0,VLOOKUP($E408,'Table of Hazards (AI only)'!$B$6:$P$129,10,))</f>
        <v>0</v>
      </c>
      <c r="M408" s="269">
        <f>IF(ISBLANK($E408),0,VLOOKUP($E408,'Table of Hazards (AI only)'!$B$6:$P$129,11,))</f>
        <v>0</v>
      </c>
      <c r="N408" s="269">
        <f>IF(ISBLANK($E408),0,VLOOKUP($E408,'Table of Hazards (AI only)'!$B$6:$P$129,12,))</f>
        <v>0</v>
      </c>
      <c r="O408" s="270">
        <f>IF(ISBLANK($E408),0,VLOOKUP($E408,'Table of Hazards (AI only)'!$B$6:$P$129,13,))</f>
        <v>0</v>
      </c>
      <c r="P408" s="268">
        <f>IF(ISBLANK($G408),0,VLOOKUP($G408,'Table of Hazards (AI only)'!$B$6:$P$129,8,))</f>
        <v>0</v>
      </c>
      <c r="Q408" s="268">
        <f>IF(ISBLANK($G408),0,VLOOKUP($G408,'Table of Hazards (AI only)'!$B$6:$P$129,9,))</f>
        <v>0</v>
      </c>
      <c r="R408" s="268">
        <f>IF(ISBLANK($G408),0,VLOOKUP($G408,'Table of Hazards (AI only)'!$B$6:$P$129,10,))</f>
        <v>0</v>
      </c>
      <c r="S408" s="269">
        <f>IF(ISBLANK($G408),0,VLOOKUP($G408,'Table of Hazards (AI only)'!$B$6:$P$129,11,))</f>
        <v>0</v>
      </c>
      <c r="T408" s="269">
        <f>IF(ISBLANK($G408),0,VLOOKUP($G408,'Table of Hazards (AI only)'!$B$6:$P$129,12,))</f>
        <v>0</v>
      </c>
      <c r="U408" s="270">
        <f>IF(ISBLANK($G408),0,VLOOKUP($G408,'Table of Hazards (AI only)'!$B$6:$P$129,13,))</f>
        <v>0</v>
      </c>
      <c r="V408" s="283">
        <f t="shared" si="33"/>
        <v>0</v>
      </c>
      <c r="W408" s="283">
        <f t="shared" si="34"/>
        <v>0</v>
      </c>
      <c r="X408" s="284">
        <f t="shared" si="35"/>
        <v>0</v>
      </c>
      <c r="Y408" s="274">
        <f t="shared" si="36"/>
        <v>0</v>
      </c>
      <c r="Z408" s="406">
        <f t="shared" si="37"/>
        <v>0</v>
      </c>
      <c r="AA408" s="439">
        <f t="shared" si="39"/>
        <v>0</v>
      </c>
      <c r="AB408" s="440">
        <f t="shared" si="38"/>
        <v>0</v>
      </c>
    </row>
    <row r="409" spans="2:28" x14ac:dyDescent="0.3">
      <c r="B409" s="297"/>
      <c r="C409" s="297"/>
      <c r="D409" s="300"/>
      <c r="E409" s="279"/>
      <c r="F409" s="280"/>
      <c r="G409" s="279"/>
      <c r="H409" s="282"/>
      <c r="I409" s="281"/>
      <c r="J409" s="268">
        <f>IF(ISBLANK($E409),0,VLOOKUP($E409,'Table of Hazards (AI only)'!$B$6:$P$129,8,))</f>
        <v>0</v>
      </c>
      <c r="K409" s="268">
        <f>IF(ISBLANK($E409),0,VLOOKUP($E409,'Table of Hazards (AI only)'!$B$6:$P$129,9,))</f>
        <v>0</v>
      </c>
      <c r="L409" s="268">
        <f>IF(ISBLANK($E409),0,VLOOKUP($E409,'Table of Hazards (AI only)'!$B$6:$P$129,10,))</f>
        <v>0</v>
      </c>
      <c r="M409" s="269">
        <f>IF(ISBLANK($E409),0,VLOOKUP($E409,'Table of Hazards (AI only)'!$B$6:$P$129,11,))</f>
        <v>0</v>
      </c>
      <c r="N409" s="269">
        <f>IF(ISBLANK($E409),0,VLOOKUP($E409,'Table of Hazards (AI only)'!$B$6:$P$129,12,))</f>
        <v>0</v>
      </c>
      <c r="O409" s="270">
        <f>IF(ISBLANK($E409),0,VLOOKUP($E409,'Table of Hazards (AI only)'!$B$6:$P$129,13,))</f>
        <v>0</v>
      </c>
      <c r="P409" s="268">
        <f>IF(ISBLANK($G409),0,VLOOKUP($G409,'Table of Hazards (AI only)'!$B$6:$P$129,8,))</f>
        <v>0</v>
      </c>
      <c r="Q409" s="268">
        <f>IF(ISBLANK($G409),0,VLOOKUP($G409,'Table of Hazards (AI only)'!$B$6:$P$129,9,))</f>
        <v>0</v>
      </c>
      <c r="R409" s="268">
        <f>IF(ISBLANK($G409),0,VLOOKUP($G409,'Table of Hazards (AI only)'!$B$6:$P$129,10,))</f>
        <v>0</v>
      </c>
      <c r="S409" s="269">
        <f>IF(ISBLANK($G409),0,VLOOKUP($G409,'Table of Hazards (AI only)'!$B$6:$P$129,11,))</f>
        <v>0</v>
      </c>
      <c r="T409" s="269">
        <f>IF(ISBLANK($G409),0,VLOOKUP($G409,'Table of Hazards (AI only)'!$B$6:$P$129,12,))</f>
        <v>0</v>
      </c>
      <c r="U409" s="270">
        <f>IF(ISBLANK($G409),0,VLOOKUP($G409,'Table of Hazards (AI only)'!$B$6:$P$129,13,))</f>
        <v>0</v>
      </c>
      <c r="V409" s="283">
        <f t="shared" si="33"/>
        <v>0</v>
      </c>
      <c r="W409" s="283">
        <f t="shared" si="34"/>
        <v>0</v>
      </c>
      <c r="X409" s="284">
        <f t="shared" si="35"/>
        <v>0</v>
      </c>
      <c r="Y409" s="274">
        <f t="shared" si="36"/>
        <v>0</v>
      </c>
      <c r="Z409" s="406">
        <f t="shared" si="37"/>
        <v>0</v>
      </c>
      <c r="AA409" s="439">
        <f t="shared" ref="AA409:AA440" si="40">(($F409*O409)+($H409*U409))*$I409</f>
        <v>0</v>
      </c>
      <c r="AB409" s="440">
        <f t="shared" si="38"/>
        <v>0</v>
      </c>
    </row>
    <row r="410" spans="2:28" x14ac:dyDescent="0.3">
      <c r="B410" s="297"/>
      <c r="C410" s="297"/>
      <c r="D410" s="300"/>
      <c r="E410" s="279"/>
      <c r="F410" s="280"/>
      <c r="G410" s="279"/>
      <c r="H410" s="282"/>
      <c r="I410" s="281"/>
      <c r="J410" s="268">
        <f>IF(ISBLANK($E410),0,VLOOKUP($E410,'Table of Hazards (AI only)'!$B$6:$P$129,8,))</f>
        <v>0</v>
      </c>
      <c r="K410" s="268">
        <f>IF(ISBLANK($E410),0,VLOOKUP($E410,'Table of Hazards (AI only)'!$B$6:$P$129,9,))</f>
        <v>0</v>
      </c>
      <c r="L410" s="268">
        <f>IF(ISBLANK($E410),0,VLOOKUP($E410,'Table of Hazards (AI only)'!$B$6:$P$129,10,))</f>
        <v>0</v>
      </c>
      <c r="M410" s="269">
        <f>IF(ISBLANK($E410),0,VLOOKUP($E410,'Table of Hazards (AI only)'!$B$6:$P$129,11,))</f>
        <v>0</v>
      </c>
      <c r="N410" s="269">
        <f>IF(ISBLANK($E410),0,VLOOKUP($E410,'Table of Hazards (AI only)'!$B$6:$P$129,12,))</f>
        <v>0</v>
      </c>
      <c r="O410" s="270">
        <f>IF(ISBLANK($E410),0,VLOOKUP($E410,'Table of Hazards (AI only)'!$B$6:$P$129,13,))</f>
        <v>0</v>
      </c>
      <c r="P410" s="268">
        <f>IF(ISBLANK($G410),0,VLOOKUP($G410,'Table of Hazards (AI only)'!$B$6:$P$129,8,))</f>
        <v>0</v>
      </c>
      <c r="Q410" s="268">
        <f>IF(ISBLANK($G410),0,VLOOKUP($G410,'Table of Hazards (AI only)'!$B$6:$P$129,9,))</f>
        <v>0</v>
      </c>
      <c r="R410" s="268">
        <f>IF(ISBLANK($G410),0,VLOOKUP($G410,'Table of Hazards (AI only)'!$B$6:$P$129,10,))</f>
        <v>0</v>
      </c>
      <c r="S410" s="269">
        <f>IF(ISBLANK($G410),0,VLOOKUP($G410,'Table of Hazards (AI only)'!$B$6:$P$129,11,))</f>
        <v>0</v>
      </c>
      <c r="T410" s="269">
        <f>IF(ISBLANK($G410),0,VLOOKUP($G410,'Table of Hazards (AI only)'!$B$6:$P$129,12,))</f>
        <v>0</v>
      </c>
      <c r="U410" s="270">
        <f>IF(ISBLANK($G410),0,VLOOKUP($G410,'Table of Hazards (AI only)'!$B$6:$P$129,13,))</f>
        <v>0</v>
      </c>
      <c r="V410" s="283">
        <f t="shared" si="33"/>
        <v>0</v>
      </c>
      <c r="W410" s="283">
        <f t="shared" si="34"/>
        <v>0</v>
      </c>
      <c r="X410" s="284">
        <f t="shared" si="35"/>
        <v>0</v>
      </c>
      <c r="Y410" s="274">
        <f t="shared" si="36"/>
        <v>0</v>
      </c>
      <c r="Z410" s="406">
        <f t="shared" si="37"/>
        <v>0</v>
      </c>
      <c r="AA410" s="439">
        <f t="shared" si="40"/>
        <v>0</v>
      </c>
      <c r="AB410" s="440">
        <f t="shared" si="38"/>
        <v>0</v>
      </c>
    </row>
    <row r="411" spans="2:28" x14ac:dyDescent="0.3">
      <c r="B411" s="297"/>
      <c r="C411" s="297"/>
      <c r="D411" s="300"/>
      <c r="E411" s="279"/>
      <c r="F411" s="280"/>
      <c r="G411" s="279"/>
      <c r="H411" s="282"/>
      <c r="I411" s="281"/>
      <c r="J411" s="268">
        <f>IF(ISBLANK($E411),0,VLOOKUP($E411,'Table of Hazards (AI only)'!$B$6:$P$129,8,))</f>
        <v>0</v>
      </c>
      <c r="K411" s="268">
        <f>IF(ISBLANK($E411),0,VLOOKUP($E411,'Table of Hazards (AI only)'!$B$6:$P$129,9,))</f>
        <v>0</v>
      </c>
      <c r="L411" s="268">
        <f>IF(ISBLANK($E411),0,VLOOKUP($E411,'Table of Hazards (AI only)'!$B$6:$P$129,10,))</f>
        <v>0</v>
      </c>
      <c r="M411" s="269">
        <f>IF(ISBLANK($E411),0,VLOOKUP($E411,'Table of Hazards (AI only)'!$B$6:$P$129,11,))</f>
        <v>0</v>
      </c>
      <c r="N411" s="269">
        <f>IF(ISBLANK($E411),0,VLOOKUP($E411,'Table of Hazards (AI only)'!$B$6:$P$129,12,))</f>
        <v>0</v>
      </c>
      <c r="O411" s="270">
        <f>IF(ISBLANK($E411),0,VLOOKUP($E411,'Table of Hazards (AI only)'!$B$6:$P$129,13,))</f>
        <v>0</v>
      </c>
      <c r="P411" s="268">
        <f>IF(ISBLANK($G411),0,VLOOKUP($G411,'Table of Hazards (AI only)'!$B$6:$P$129,8,))</f>
        <v>0</v>
      </c>
      <c r="Q411" s="268">
        <f>IF(ISBLANK($G411),0,VLOOKUP($G411,'Table of Hazards (AI only)'!$B$6:$P$129,9,))</f>
        <v>0</v>
      </c>
      <c r="R411" s="268">
        <f>IF(ISBLANK($G411),0,VLOOKUP($G411,'Table of Hazards (AI only)'!$B$6:$P$129,10,))</f>
        <v>0</v>
      </c>
      <c r="S411" s="269">
        <f>IF(ISBLANK($G411),0,VLOOKUP($G411,'Table of Hazards (AI only)'!$B$6:$P$129,11,))</f>
        <v>0</v>
      </c>
      <c r="T411" s="269">
        <f>IF(ISBLANK($G411),0,VLOOKUP($G411,'Table of Hazards (AI only)'!$B$6:$P$129,12,))</f>
        <v>0</v>
      </c>
      <c r="U411" s="270">
        <f>IF(ISBLANK($G411),0,VLOOKUP($G411,'Table of Hazards (AI only)'!$B$6:$P$129,13,))</f>
        <v>0</v>
      </c>
      <c r="V411" s="283">
        <f t="shared" si="33"/>
        <v>0</v>
      </c>
      <c r="W411" s="283">
        <f t="shared" si="34"/>
        <v>0</v>
      </c>
      <c r="X411" s="284">
        <f t="shared" si="35"/>
        <v>0</v>
      </c>
      <c r="Y411" s="274">
        <f t="shared" si="36"/>
        <v>0</v>
      </c>
      <c r="Z411" s="406">
        <f t="shared" si="37"/>
        <v>0</v>
      </c>
      <c r="AA411" s="439">
        <f t="shared" si="40"/>
        <v>0</v>
      </c>
      <c r="AB411" s="440">
        <f t="shared" si="38"/>
        <v>0</v>
      </c>
    </row>
    <row r="412" spans="2:28" x14ac:dyDescent="0.3">
      <c r="B412" s="297"/>
      <c r="C412" s="297"/>
      <c r="D412" s="300"/>
      <c r="E412" s="279"/>
      <c r="F412" s="280"/>
      <c r="G412" s="279"/>
      <c r="H412" s="282"/>
      <c r="I412" s="281"/>
      <c r="J412" s="268">
        <f>IF(ISBLANK($E412),0,VLOOKUP($E412,'Table of Hazards (AI only)'!$B$6:$P$129,8,))</f>
        <v>0</v>
      </c>
      <c r="K412" s="268">
        <f>IF(ISBLANK($E412),0,VLOOKUP($E412,'Table of Hazards (AI only)'!$B$6:$P$129,9,))</f>
        <v>0</v>
      </c>
      <c r="L412" s="268">
        <f>IF(ISBLANK($E412),0,VLOOKUP($E412,'Table of Hazards (AI only)'!$B$6:$P$129,10,))</f>
        <v>0</v>
      </c>
      <c r="M412" s="269">
        <f>IF(ISBLANK($E412),0,VLOOKUP($E412,'Table of Hazards (AI only)'!$B$6:$P$129,11,))</f>
        <v>0</v>
      </c>
      <c r="N412" s="269">
        <f>IF(ISBLANK($E412),0,VLOOKUP($E412,'Table of Hazards (AI only)'!$B$6:$P$129,12,))</f>
        <v>0</v>
      </c>
      <c r="O412" s="270">
        <f>IF(ISBLANK($E412),0,VLOOKUP($E412,'Table of Hazards (AI only)'!$B$6:$P$129,13,))</f>
        <v>0</v>
      </c>
      <c r="P412" s="268">
        <f>IF(ISBLANK($G412),0,VLOOKUP($G412,'Table of Hazards (AI only)'!$B$6:$P$129,8,))</f>
        <v>0</v>
      </c>
      <c r="Q412" s="268">
        <f>IF(ISBLANK($G412),0,VLOOKUP($G412,'Table of Hazards (AI only)'!$B$6:$P$129,9,))</f>
        <v>0</v>
      </c>
      <c r="R412" s="268">
        <f>IF(ISBLANK($G412),0,VLOOKUP($G412,'Table of Hazards (AI only)'!$B$6:$P$129,10,))</f>
        <v>0</v>
      </c>
      <c r="S412" s="269">
        <f>IF(ISBLANK($G412),0,VLOOKUP($G412,'Table of Hazards (AI only)'!$B$6:$P$129,11,))</f>
        <v>0</v>
      </c>
      <c r="T412" s="269">
        <f>IF(ISBLANK($G412),0,VLOOKUP($G412,'Table of Hazards (AI only)'!$B$6:$P$129,12,))</f>
        <v>0</v>
      </c>
      <c r="U412" s="270">
        <f>IF(ISBLANK($G412),0,VLOOKUP($G412,'Table of Hazards (AI only)'!$B$6:$P$129,13,))</f>
        <v>0</v>
      </c>
      <c r="V412" s="283">
        <f t="shared" si="33"/>
        <v>0</v>
      </c>
      <c r="W412" s="283">
        <f t="shared" si="34"/>
        <v>0</v>
      </c>
      <c r="X412" s="284">
        <f t="shared" si="35"/>
        <v>0</v>
      </c>
      <c r="Y412" s="274">
        <f t="shared" si="36"/>
        <v>0</v>
      </c>
      <c r="Z412" s="406">
        <f t="shared" si="37"/>
        <v>0</v>
      </c>
      <c r="AA412" s="439">
        <f t="shared" si="40"/>
        <v>0</v>
      </c>
      <c r="AB412" s="440">
        <f t="shared" si="38"/>
        <v>0</v>
      </c>
    </row>
    <row r="413" spans="2:28" x14ac:dyDescent="0.3">
      <c r="B413" s="297"/>
      <c r="C413" s="297"/>
      <c r="D413" s="300"/>
      <c r="E413" s="279"/>
      <c r="F413" s="280"/>
      <c r="G413" s="279"/>
      <c r="H413" s="282"/>
      <c r="I413" s="281"/>
      <c r="J413" s="268">
        <f>IF(ISBLANK($E413),0,VLOOKUP($E413,'Table of Hazards (AI only)'!$B$6:$P$129,8,))</f>
        <v>0</v>
      </c>
      <c r="K413" s="268">
        <f>IF(ISBLANK($E413),0,VLOOKUP($E413,'Table of Hazards (AI only)'!$B$6:$P$129,9,))</f>
        <v>0</v>
      </c>
      <c r="L413" s="268">
        <f>IF(ISBLANK($E413),0,VLOOKUP($E413,'Table of Hazards (AI only)'!$B$6:$P$129,10,))</f>
        <v>0</v>
      </c>
      <c r="M413" s="269">
        <f>IF(ISBLANK($E413),0,VLOOKUP($E413,'Table of Hazards (AI only)'!$B$6:$P$129,11,))</f>
        <v>0</v>
      </c>
      <c r="N413" s="269">
        <f>IF(ISBLANK($E413),0,VLOOKUP($E413,'Table of Hazards (AI only)'!$B$6:$P$129,12,))</f>
        <v>0</v>
      </c>
      <c r="O413" s="270">
        <f>IF(ISBLANK($E413),0,VLOOKUP($E413,'Table of Hazards (AI only)'!$B$6:$P$129,13,))</f>
        <v>0</v>
      </c>
      <c r="P413" s="268">
        <f>IF(ISBLANK($G413),0,VLOOKUP($G413,'Table of Hazards (AI only)'!$B$6:$P$129,8,))</f>
        <v>0</v>
      </c>
      <c r="Q413" s="268">
        <f>IF(ISBLANK($G413),0,VLOOKUP($G413,'Table of Hazards (AI only)'!$B$6:$P$129,9,))</f>
        <v>0</v>
      </c>
      <c r="R413" s="268">
        <f>IF(ISBLANK($G413),0,VLOOKUP($G413,'Table of Hazards (AI only)'!$B$6:$P$129,10,))</f>
        <v>0</v>
      </c>
      <c r="S413" s="269">
        <f>IF(ISBLANK($G413),0,VLOOKUP($G413,'Table of Hazards (AI only)'!$B$6:$P$129,11,))</f>
        <v>0</v>
      </c>
      <c r="T413" s="269">
        <f>IF(ISBLANK($G413),0,VLOOKUP($G413,'Table of Hazards (AI only)'!$B$6:$P$129,12,))</f>
        <v>0</v>
      </c>
      <c r="U413" s="270">
        <f>IF(ISBLANK($G413),0,VLOOKUP($G413,'Table of Hazards (AI only)'!$B$6:$P$129,13,))</f>
        <v>0</v>
      </c>
      <c r="V413" s="283">
        <f t="shared" si="33"/>
        <v>0</v>
      </c>
      <c r="W413" s="283">
        <f t="shared" si="34"/>
        <v>0</v>
      </c>
      <c r="X413" s="284">
        <f t="shared" si="35"/>
        <v>0</v>
      </c>
      <c r="Y413" s="274">
        <f t="shared" si="36"/>
        <v>0</v>
      </c>
      <c r="Z413" s="406">
        <f t="shared" si="37"/>
        <v>0</v>
      </c>
      <c r="AA413" s="439">
        <f t="shared" si="40"/>
        <v>0</v>
      </c>
      <c r="AB413" s="440">
        <f t="shared" si="38"/>
        <v>0</v>
      </c>
    </row>
    <row r="414" spans="2:28" x14ac:dyDescent="0.3">
      <c r="B414" s="297"/>
      <c r="C414" s="297"/>
      <c r="D414" s="300"/>
      <c r="E414" s="279"/>
      <c r="F414" s="280"/>
      <c r="G414" s="279"/>
      <c r="H414" s="282"/>
      <c r="I414" s="281"/>
      <c r="J414" s="268">
        <f>IF(ISBLANK($E414),0,VLOOKUP($E414,'Table of Hazards (AI only)'!$B$6:$P$129,8,))</f>
        <v>0</v>
      </c>
      <c r="K414" s="268">
        <f>IF(ISBLANK($E414),0,VLOOKUP($E414,'Table of Hazards (AI only)'!$B$6:$P$129,9,))</f>
        <v>0</v>
      </c>
      <c r="L414" s="268">
        <f>IF(ISBLANK($E414),0,VLOOKUP($E414,'Table of Hazards (AI only)'!$B$6:$P$129,10,))</f>
        <v>0</v>
      </c>
      <c r="M414" s="269">
        <f>IF(ISBLANK($E414),0,VLOOKUP($E414,'Table of Hazards (AI only)'!$B$6:$P$129,11,))</f>
        <v>0</v>
      </c>
      <c r="N414" s="269">
        <f>IF(ISBLANK($E414),0,VLOOKUP($E414,'Table of Hazards (AI only)'!$B$6:$P$129,12,))</f>
        <v>0</v>
      </c>
      <c r="O414" s="270">
        <f>IF(ISBLANK($E414),0,VLOOKUP($E414,'Table of Hazards (AI only)'!$B$6:$P$129,13,))</f>
        <v>0</v>
      </c>
      <c r="P414" s="268">
        <f>IF(ISBLANK($G414),0,VLOOKUP($G414,'Table of Hazards (AI only)'!$B$6:$P$129,8,))</f>
        <v>0</v>
      </c>
      <c r="Q414" s="268">
        <f>IF(ISBLANK($G414),0,VLOOKUP($G414,'Table of Hazards (AI only)'!$B$6:$P$129,9,))</f>
        <v>0</v>
      </c>
      <c r="R414" s="268">
        <f>IF(ISBLANK($G414),0,VLOOKUP($G414,'Table of Hazards (AI only)'!$B$6:$P$129,10,))</f>
        <v>0</v>
      </c>
      <c r="S414" s="269">
        <f>IF(ISBLANK($G414),0,VLOOKUP($G414,'Table of Hazards (AI only)'!$B$6:$P$129,11,))</f>
        <v>0</v>
      </c>
      <c r="T414" s="269">
        <f>IF(ISBLANK($G414),0,VLOOKUP($G414,'Table of Hazards (AI only)'!$B$6:$P$129,12,))</f>
        <v>0</v>
      </c>
      <c r="U414" s="270">
        <f>IF(ISBLANK($G414),0,VLOOKUP($G414,'Table of Hazards (AI only)'!$B$6:$P$129,13,))</f>
        <v>0</v>
      </c>
      <c r="V414" s="283">
        <f t="shared" si="33"/>
        <v>0</v>
      </c>
      <c r="W414" s="283">
        <f t="shared" si="34"/>
        <v>0</v>
      </c>
      <c r="X414" s="284">
        <f t="shared" si="35"/>
        <v>0</v>
      </c>
      <c r="Y414" s="274">
        <f t="shared" si="36"/>
        <v>0</v>
      </c>
      <c r="Z414" s="406">
        <f t="shared" si="37"/>
        <v>0</v>
      </c>
      <c r="AA414" s="439">
        <f t="shared" si="40"/>
        <v>0</v>
      </c>
      <c r="AB414" s="440">
        <f t="shared" si="38"/>
        <v>0</v>
      </c>
    </row>
    <row r="415" spans="2:28" x14ac:dyDescent="0.3">
      <c r="B415" s="297"/>
      <c r="C415" s="297"/>
      <c r="D415" s="300"/>
      <c r="E415" s="279"/>
      <c r="F415" s="280"/>
      <c r="G415" s="279"/>
      <c r="H415" s="282"/>
      <c r="I415" s="281"/>
      <c r="J415" s="268">
        <f>IF(ISBLANK($E415),0,VLOOKUP($E415,'Table of Hazards (AI only)'!$B$6:$P$129,8,))</f>
        <v>0</v>
      </c>
      <c r="K415" s="268">
        <f>IF(ISBLANK($E415),0,VLOOKUP($E415,'Table of Hazards (AI only)'!$B$6:$P$129,9,))</f>
        <v>0</v>
      </c>
      <c r="L415" s="268">
        <f>IF(ISBLANK($E415),0,VLOOKUP($E415,'Table of Hazards (AI only)'!$B$6:$P$129,10,))</f>
        <v>0</v>
      </c>
      <c r="M415" s="269">
        <f>IF(ISBLANK($E415),0,VLOOKUP($E415,'Table of Hazards (AI only)'!$B$6:$P$129,11,))</f>
        <v>0</v>
      </c>
      <c r="N415" s="269">
        <f>IF(ISBLANK($E415),0,VLOOKUP($E415,'Table of Hazards (AI only)'!$B$6:$P$129,12,))</f>
        <v>0</v>
      </c>
      <c r="O415" s="270">
        <f>IF(ISBLANK($E415),0,VLOOKUP($E415,'Table of Hazards (AI only)'!$B$6:$P$129,13,))</f>
        <v>0</v>
      </c>
      <c r="P415" s="268">
        <f>IF(ISBLANK($G415),0,VLOOKUP($G415,'Table of Hazards (AI only)'!$B$6:$P$129,8,))</f>
        <v>0</v>
      </c>
      <c r="Q415" s="268">
        <f>IF(ISBLANK($G415),0,VLOOKUP($G415,'Table of Hazards (AI only)'!$B$6:$P$129,9,))</f>
        <v>0</v>
      </c>
      <c r="R415" s="268">
        <f>IF(ISBLANK($G415),0,VLOOKUP($G415,'Table of Hazards (AI only)'!$B$6:$P$129,10,))</f>
        <v>0</v>
      </c>
      <c r="S415" s="269">
        <f>IF(ISBLANK($G415),0,VLOOKUP($G415,'Table of Hazards (AI only)'!$B$6:$P$129,11,))</f>
        <v>0</v>
      </c>
      <c r="T415" s="269">
        <f>IF(ISBLANK($G415),0,VLOOKUP($G415,'Table of Hazards (AI only)'!$B$6:$P$129,12,))</f>
        <v>0</v>
      </c>
      <c r="U415" s="270">
        <f>IF(ISBLANK($G415),0,VLOOKUP($G415,'Table of Hazards (AI only)'!$B$6:$P$129,13,))</f>
        <v>0</v>
      </c>
      <c r="V415" s="283">
        <f t="shared" si="33"/>
        <v>0</v>
      </c>
      <c r="W415" s="283">
        <f t="shared" si="34"/>
        <v>0</v>
      </c>
      <c r="X415" s="284">
        <f t="shared" si="35"/>
        <v>0</v>
      </c>
      <c r="Y415" s="274">
        <f t="shared" si="36"/>
        <v>0</v>
      </c>
      <c r="Z415" s="406">
        <f t="shared" si="37"/>
        <v>0</v>
      </c>
      <c r="AA415" s="439">
        <f t="shared" si="40"/>
        <v>0</v>
      </c>
      <c r="AB415" s="440">
        <f t="shared" si="38"/>
        <v>0</v>
      </c>
    </row>
    <row r="416" spans="2:28" x14ac:dyDescent="0.3">
      <c r="B416" s="297"/>
      <c r="C416" s="297"/>
      <c r="D416" s="300"/>
      <c r="E416" s="279"/>
      <c r="F416" s="280"/>
      <c r="G416" s="279"/>
      <c r="H416" s="282"/>
      <c r="I416" s="281"/>
      <c r="J416" s="268">
        <f>IF(ISBLANK($E416),0,VLOOKUP($E416,'Table of Hazards (AI only)'!$B$6:$P$129,8,))</f>
        <v>0</v>
      </c>
      <c r="K416" s="268">
        <f>IF(ISBLANK($E416),0,VLOOKUP($E416,'Table of Hazards (AI only)'!$B$6:$P$129,9,))</f>
        <v>0</v>
      </c>
      <c r="L416" s="268">
        <f>IF(ISBLANK($E416),0,VLOOKUP($E416,'Table of Hazards (AI only)'!$B$6:$P$129,10,))</f>
        <v>0</v>
      </c>
      <c r="M416" s="269">
        <f>IF(ISBLANK($E416),0,VLOOKUP($E416,'Table of Hazards (AI only)'!$B$6:$P$129,11,))</f>
        <v>0</v>
      </c>
      <c r="N416" s="269">
        <f>IF(ISBLANK($E416),0,VLOOKUP($E416,'Table of Hazards (AI only)'!$B$6:$P$129,12,))</f>
        <v>0</v>
      </c>
      <c r="O416" s="270">
        <f>IF(ISBLANK($E416),0,VLOOKUP($E416,'Table of Hazards (AI only)'!$B$6:$P$129,13,))</f>
        <v>0</v>
      </c>
      <c r="P416" s="268">
        <f>IF(ISBLANK($G416),0,VLOOKUP($G416,'Table of Hazards (AI only)'!$B$6:$P$129,8,))</f>
        <v>0</v>
      </c>
      <c r="Q416" s="268">
        <f>IF(ISBLANK($G416),0,VLOOKUP($G416,'Table of Hazards (AI only)'!$B$6:$P$129,9,))</f>
        <v>0</v>
      </c>
      <c r="R416" s="268">
        <f>IF(ISBLANK($G416),0,VLOOKUP($G416,'Table of Hazards (AI only)'!$B$6:$P$129,10,))</f>
        <v>0</v>
      </c>
      <c r="S416" s="269">
        <f>IF(ISBLANK($G416),0,VLOOKUP($G416,'Table of Hazards (AI only)'!$B$6:$P$129,11,))</f>
        <v>0</v>
      </c>
      <c r="T416" s="269">
        <f>IF(ISBLANK($G416),0,VLOOKUP($G416,'Table of Hazards (AI only)'!$B$6:$P$129,12,))</f>
        <v>0</v>
      </c>
      <c r="U416" s="270">
        <f>IF(ISBLANK($G416),0,VLOOKUP($G416,'Table of Hazards (AI only)'!$B$6:$P$129,13,))</f>
        <v>0</v>
      </c>
      <c r="V416" s="283">
        <f t="shared" si="33"/>
        <v>0</v>
      </c>
      <c r="W416" s="283">
        <f t="shared" si="34"/>
        <v>0</v>
      </c>
      <c r="X416" s="284">
        <f t="shared" si="35"/>
        <v>0</v>
      </c>
      <c r="Y416" s="274">
        <f t="shared" si="36"/>
        <v>0</v>
      </c>
      <c r="Z416" s="406">
        <f t="shared" si="37"/>
        <v>0</v>
      </c>
      <c r="AA416" s="439">
        <f t="shared" si="40"/>
        <v>0</v>
      </c>
      <c r="AB416" s="440">
        <f t="shared" si="38"/>
        <v>0</v>
      </c>
    </row>
    <row r="417" spans="2:28" x14ac:dyDescent="0.3">
      <c r="B417" s="297"/>
      <c r="C417" s="297"/>
      <c r="D417" s="300"/>
      <c r="E417" s="279"/>
      <c r="F417" s="280"/>
      <c r="G417" s="279"/>
      <c r="H417" s="282"/>
      <c r="I417" s="281"/>
      <c r="J417" s="268">
        <f>IF(ISBLANK($E417),0,VLOOKUP($E417,'Table of Hazards (AI only)'!$B$6:$P$129,8,))</f>
        <v>0</v>
      </c>
      <c r="K417" s="268">
        <f>IF(ISBLANK($E417),0,VLOOKUP($E417,'Table of Hazards (AI only)'!$B$6:$P$129,9,))</f>
        <v>0</v>
      </c>
      <c r="L417" s="268">
        <f>IF(ISBLANK($E417),0,VLOOKUP($E417,'Table of Hazards (AI only)'!$B$6:$P$129,10,))</f>
        <v>0</v>
      </c>
      <c r="M417" s="269">
        <f>IF(ISBLANK($E417),0,VLOOKUP($E417,'Table of Hazards (AI only)'!$B$6:$P$129,11,))</f>
        <v>0</v>
      </c>
      <c r="N417" s="269">
        <f>IF(ISBLANK($E417),0,VLOOKUP($E417,'Table of Hazards (AI only)'!$B$6:$P$129,12,))</f>
        <v>0</v>
      </c>
      <c r="O417" s="270">
        <f>IF(ISBLANK($E417),0,VLOOKUP($E417,'Table of Hazards (AI only)'!$B$6:$P$129,13,))</f>
        <v>0</v>
      </c>
      <c r="P417" s="268">
        <f>IF(ISBLANK($G417),0,VLOOKUP($G417,'Table of Hazards (AI only)'!$B$6:$P$129,8,))</f>
        <v>0</v>
      </c>
      <c r="Q417" s="268">
        <f>IF(ISBLANK($G417),0,VLOOKUP($G417,'Table of Hazards (AI only)'!$B$6:$P$129,9,))</f>
        <v>0</v>
      </c>
      <c r="R417" s="268">
        <f>IF(ISBLANK($G417),0,VLOOKUP($G417,'Table of Hazards (AI only)'!$B$6:$P$129,10,))</f>
        <v>0</v>
      </c>
      <c r="S417" s="269">
        <f>IF(ISBLANK($G417),0,VLOOKUP($G417,'Table of Hazards (AI only)'!$B$6:$P$129,11,))</f>
        <v>0</v>
      </c>
      <c r="T417" s="269">
        <f>IF(ISBLANK($G417),0,VLOOKUP($G417,'Table of Hazards (AI only)'!$B$6:$P$129,12,))</f>
        <v>0</v>
      </c>
      <c r="U417" s="270">
        <f>IF(ISBLANK($G417),0,VLOOKUP($G417,'Table of Hazards (AI only)'!$B$6:$P$129,13,))</f>
        <v>0</v>
      </c>
      <c r="V417" s="283">
        <f t="shared" si="33"/>
        <v>0</v>
      </c>
      <c r="W417" s="283">
        <f t="shared" si="34"/>
        <v>0</v>
      </c>
      <c r="X417" s="284">
        <f t="shared" si="35"/>
        <v>0</v>
      </c>
      <c r="Y417" s="274">
        <f t="shared" si="36"/>
        <v>0</v>
      </c>
      <c r="Z417" s="406">
        <f t="shared" si="37"/>
        <v>0</v>
      </c>
      <c r="AA417" s="439">
        <f t="shared" si="40"/>
        <v>0</v>
      </c>
      <c r="AB417" s="440">
        <f t="shared" si="38"/>
        <v>0</v>
      </c>
    </row>
    <row r="418" spans="2:28" x14ac:dyDescent="0.3">
      <c r="B418" s="297"/>
      <c r="C418" s="297"/>
      <c r="D418" s="300"/>
      <c r="E418" s="279"/>
      <c r="F418" s="280"/>
      <c r="G418" s="279"/>
      <c r="H418" s="282"/>
      <c r="I418" s="281"/>
      <c r="J418" s="268">
        <f>IF(ISBLANK($E418),0,VLOOKUP($E418,'Table of Hazards (AI only)'!$B$6:$P$129,8,))</f>
        <v>0</v>
      </c>
      <c r="K418" s="268">
        <f>IF(ISBLANK($E418),0,VLOOKUP($E418,'Table of Hazards (AI only)'!$B$6:$P$129,9,))</f>
        <v>0</v>
      </c>
      <c r="L418" s="268">
        <f>IF(ISBLANK($E418),0,VLOOKUP($E418,'Table of Hazards (AI only)'!$B$6:$P$129,10,))</f>
        <v>0</v>
      </c>
      <c r="M418" s="269">
        <f>IF(ISBLANK($E418),0,VLOOKUP($E418,'Table of Hazards (AI only)'!$B$6:$P$129,11,))</f>
        <v>0</v>
      </c>
      <c r="N418" s="269">
        <f>IF(ISBLANK($E418),0,VLOOKUP($E418,'Table of Hazards (AI only)'!$B$6:$P$129,12,))</f>
        <v>0</v>
      </c>
      <c r="O418" s="270">
        <f>IF(ISBLANK($E418),0,VLOOKUP($E418,'Table of Hazards (AI only)'!$B$6:$P$129,13,))</f>
        <v>0</v>
      </c>
      <c r="P418" s="268">
        <f>IF(ISBLANK($G418),0,VLOOKUP($G418,'Table of Hazards (AI only)'!$B$6:$P$129,8,))</f>
        <v>0</v>
      </c>
      <c r="Q418" s="268">
        <f>IF(ISBLANK($G418),0,VLOOKUP($G418,'Table of Hazards (AI only)'!$B$6:$P$129,9,))</f>
        <v>0</v>
      </c>
      <c r="R418" s="268">
        <f>IF(ISBLANK($G418),0,VLOOKUP($G418,'Table of Hazards (AI only)'!$B$6:$P$129,10,))</f>
        <v>0</v>
      </c>
      <c r="S418" s="269">
        <f>IF(ISBLANK($G418),0,VLOOKUP($G418,'Table of Hazards (AI only)'!$B$6:$P$129,11,))</f>
        <v>0</v>
      </c>
      <c r="T418" s="269">
        <f>IF(ISBLANK($G418),0,VLOOKUP($G418,'Table of Hazards (AI only)'!$B$6:$P$129,12,))</f>
        <v>0</v>
      </c>
      <c r="U418" s="270">
        <f>IF(ISBLANK($G418),0,VLOOKUP($G418,'Table of Hazards (AI only)'!$B$6:$P$129,13,))</f>
        <v>0</v>
      </c>
      <c r="V418" s="283">
        <f t="shared" si="33"/>
        <v>0</v>
      </c>
      <c r="W418" s="283">
        <f t="shared" si="34"/>
        <v>0</v>
      </c>
      <c r="X418" s="284">
        <f t="shared" si="35"/>
        <v>0</v>
      </c>
      <c r="Y418" s="274">
        <f t="shared" si="36"/>
        <v>0</v>
      </c>
      <c r="Z418" s="406">
        <f t="shared" si="37"/>
        <v>0</v>
      </c>
      <c r="AA418" s="439">
        <f t="shared" si="40"/>
        <v>0</v>
      </c>
      <c r="AB418" s="440">
        <f t="shared" si="38"/>
        <v>0</v>
      </c>
    </row>
    <row r="419" spans="2:28" x14ac:dyDescent="0.3">
      <c r="B419" s="297"/>
      <c r="C419" s="297"/>
      <c r="D419" s="300"/>
      <c r="E419" s="279"/>
      <c r="F419" s="280"/>
      <c r="G419" s="279"/>
      <c r="H419" s="282"/>
      <c r="I419" s="281"/>
      <c r="J419" s="268">
        <f>IF(ISBLANK($E419),0,VLOOKUP($E419,'Table of Hazards (AI only)'!$B$6:$P$129,8,))</f>
        <v>0</v>
      </c>
      <c r="K419" s="268">
        <f>IF(ISBLANK($E419),0,VLOOKUP($E419,'Table of Hazards (AI only)'!$B$6:$P$129,9,))</f>
        <v>0</v>
      </c>
      <c r="L419" s="268">
        <f>IF(ISBLANK($E419),0,VLOOKUP($E419,'Table of Hazards (AI only)'!$B$6:$P$129,10,))</f>
        <v>0</v>
      </c>
      <c r="M419" s="269">
        <f>IF(ISBLANK($E419),0,VLOOKUP($E419,'Table of Hazards (AI only)'!$B$6:$P$129,11,))</f>
        <v>0</v>
      </c>
      <c r="N419" s="269">
        <f>IF(ISBLANK($E419),0,VLOOKUP($E419,'Table of Hazards (AI only)'!$B$6:$P$129,12,))</f>
        <v>0</v>
      </c>
      <c r="O419" s="270">
        <f>IF(ISBLANK($E419),0,VLOOKUP($E419,'Table of Hazards (AI only)'!$B$6:$P$129,13,))</f>
        <v>0</v>
      </c>
      <c r="P419" s="268">
        <f>IF(ISBLANK($G419),0,VLOOKUP($G419,'Table of Hazards (AI only)'!$B$6:$P$129,8,))</f>
        <v>0</v>
      </c>
      <c r="Q419" s="268">
        <f>IF(ISBLANK($G419),0,VLOOKUP($G419,'Table of Hazards (AI only)'!$B$6:$P$129,9,))</f>
        <v>0</v>
      </c>
      <c r="R419" s="268">
        <f>IF(ISBLANK($G419),0,VLOOKUP($G419,'Table of Hazards (AI only)'!$B$6:$P$129,10,))</f>
        <v>0</v>
      </c>
      <c r="S419" s="269">
        <f>IF(ISBLANK($G419),0,VLOOKUP($G419,'Table of Hazards (AI only)'!$B$6:$P$129,11,))</f>
        <v>0</v>
      </c>
      <c r="T419" s="269">
        <f>IF(ISBLANK($G419),0,VLOOKUP($G419,'Table of Hazards (AI only)'!$B$6:$P$129,12,))</f>
        <v>0</v>
      </c>
      <c r="U419" s="270">
        <f>IF(ISBLANK($G419),0,VLOOKUP($G419,'Table of Hazards (AI only)'!$B$6:$P$129,13,))</f>
        <v>0</v>
      </c>
      <c r="V419" s="283">
        <f t="shared" si="33"/>
        <v>0</v>
      </c>
      <c r="W419" s="283">
        <f t="shared" si="34"/>
        <v>0</v>
      </c>
      <c r="X419" s="284">
        <f t="shared" si="35"/>
        <v>0</v>
      </c>
      <c r="Y419" s="274">
        <f t="shared" si="36"/>
        <v>0</v>
      </c>
      <c r="Z419" s="406">
        <f t="shared" si="37"/>
        <v>0</v>
      </c>
      <c r="AA419" s="439">
        <f t="shared" si="40"/>
        <v>0</v>
      </c>
      <c r="AB419" s="440">
        <f t="shared" si="38"/>
        <v>0</v>
      </c>
    </row>
    <row r="420" spans="2:28" x14ac:dyDescent="0.3">
      <c r="B420" s="297"/>
      <c r="C420" s="297"/>
      <c r="D420" s="300"/>
      <c r="E420" s="279"/>
      <c r="F420" s="280"/>
      <c r="G420" s="279"/>
      <c r="H420" s="282"/>
      <c r="I420" s="281"/>
      <c r="J420" s="268">
        <f>IF(ISBLANK($E420),0,VLOOKUP($E420,'Table of Hazards (AI only)'!$B$6:$P$129,8,))</f>
        <v>0</v>
      </c>
      <c r="K420" s="268">
        <f>IF(ISBLANK($E420),0,VLOOKUP($E420,'Table of Hazards (AI only)'!$B$6:$P$129,9,))</f>
        <v>0</v>
      </c>
      <c r="L420" s="268">
        <f>IF(ISBLANK($E420),0,VLOOKUP($E420,'Table of Hazards (AI only)'!$B$6:$P$129,10,))</f>
        <v>0</v>
      </c>
      <c r="M420" s="269">
        <f>IF(ISBLANK($E420),0,VLOOKUP($E420,'Table of Hazards (AI only)'!$B$6:$P$129,11,))</f>
        <v>0</v>
      </c>
      <c r="N420" s="269">
        <f>IF(ISBLANK($E420),0,VLOOKUP($E420,'Table of Hazards (AI only)'!$B$6:$P$129,12,))</f>
        <v>0</v>
      </c>
      <c r="O420" s="270">
        <f>IF(ISBLANK($E420),0,VLOOKUP($E420,'Table of Hazards (AI only)'!$B$6:$P$129,13,))</f>
        <v>0</v>
      </c>
      <c r="P420" s="268">
        <f>IF(ISBLANK($G420),0,VLOOKUP($G420,'Table of Hazards (AI only)'!$B$6:$P$129,8,))</f>
        <v>0</v>
      </c>
      <c r="Q420" s="268">
        <f>IF(ISBLANK($G420),0,VLOOKUP($G420,'Table of Hazards (AI only)'!$B$6:$P$129,9,))</f>
        <v>0</v>
      </c>
      <c r="R420" s="268">
        <f>IF(ISBLANK($G420),0,VLOOKUP($G420,'Table of Hazards (AI only)'!$B$6:$P$129,10,))</f>
        <v>0</v>
      </c>
      <c r="S420" s="269">
        <f>IF(ISBLANK($G420),0,VLOOKUP($G420,'Table of Hazards (AI only)'!$B$6:$P$129,11,))</f>
        <v>0</v>
      </c>
      <c r="T420" s="269">
        <f>IF(ISBLANK($G420),0,VLOOKUP($G420,'Table of Hazards (AI only)'!$B$6:$P$129,12,))</f>
        <v>0</v>
      </c>
      <c r="U420" s="270">
        <f>IF(ISBLANK($G420),0,VLOOKUP($G420,'Table of Hazards (AI only)'!$B$6:$P$129,13,))</f>
        <v>0</v>
      </c>
      <c r="V420" s="283">
        <f t="shared" si="33"/>
        <v>0</v>
      </c>
      <c r="W420" s="283">
        <f t="shared" si="34"/>
        <v>0</v>
      </c>
      <c r="X420" s="284">
        <f t="shared" si="35"/>
        <v>0</v>
      </c>
      <c r="Y420" s="274">
        <f t="shared" si="36"/>
        <v>0</v>
      </c>
      <c r="Z420" s="406">
        <f t="shared" si="37"/>
        <v>0</v>
      </c>
      <c r="AA420" s="439">
        <f t="shared" si="40"/>
        <v>0</v>
      </c>
      <c r="AB420" s="440">
        <f t="shared" si="38"/>
        <v>0</v>
      </c>
    </row>
    <row r="421" spans="2:28" x14ac:dyDescent="0.3">
      <c r="B421" s="297"/>
      <c r="C421" s="297"/>
      <c r="D421" s="300"/>
      <c r="E421" s="279"/>
      <c r="F421" s="280"/>
      <c r="G421" s="279"/>
      <c r="H421" s="282"/>
      <c r="I421" s="281"/>
      <c r="J421" s="268">
        <f>IF(ISBLANK($E421),0,VLOOKUP($E421,'Table of Hazards (AI only)'!$B$6:$P$129,8,))</f>
        <v>0</v>
      </c>
      <c r="K421" s="268">
        <f>IF(ISBLANK($E421),0,VLOOKUP($E421,'Table of Hazards (AI only)'!$B$6:$P$129,9,))</f>
        <v>0</v>
      </c>
      <c r="L421" s="268">
        <f>IF(ISBLANK($E421),0,VLOOKUP($E421,'Table of Hazards (AI only)'!$B$6:$P$129,10,))</f>
        <v>0</v>
      </c>
      <c r="M421" s="269">
        <f>IF(ISBLANK($E421),0,VLOOKUP($E421,'Table of Hazards (AI only)'!$B$6:$P$129,11,))</f>
        <v>0</v>
      </c>
      <c r="N421" s="269">
        <f>IF(ISBLANK($E421),0,VLOOKUP($E421,'Table of Hazards (AI only)'!$B$6:$P$129,12,))</f>
        <v>0</v>
      </c>
      <c r="O421" s="270">
        <f>IF(ISBLANK($E421),0,VLOOKUP($E421,'Table of Hazards (AI only)'!$B$6:$P$129,13,))</f>
        <v>0</v>
      </c>
      <c r="P421" s="268">
        <f>IF(ISBLANK($G421),0,VLOOKUP($G421,'Table of Hazards (AI only)'!$B$6:$P$129,8,))</f>
        <v>0</v>
      </c>
      <c r="Q421" s="268">
        <f>IF(ISBLANK($G421),0,VLOOKUP($G421,'Table of Hazards (AI only)'!$B$6:$P$129,9,))</f>
        <v>0</v>
      </c>
      <c r="R421" s="268">
        <f>IF(ISBLANK($G421),0,VLOOKUP($G421,'Table of Hazards (AI only)'!$B$6:$P$129,10,))</f>
        <v>0</v>
      </c>
      <c r="S421" s="269">
        <f>IF(ISBLANK($G421),0,VLOOKUP($G421,'Table of Hazards (AI only)'!$B$6:$P$129,11,))</f>
        <v>0</v>
      </c>
      <c r="T421" s="269">
        <f>IF(ISBLANK($G421),0,VLOOKUP($G421,'Table of Hazards (AI only)'!$B$6:$P$129,12,))</f>
        <v>0</v>
      </c>
      <c r="U421" s="270">
        <f>IF(ISBLANK($G421),0,VLOOKUP($G421,'Table of Hazards (AI only)'!$B$6:$P$129,13,))</f>
        <v>0</v>
      </c>
      <c r="V421" s="283">
        <f t="shared" si="33"/>
        <v>0</v>
      </c>
      <c r="W421" s="283">
        <f t="shared" si="34"/>
        <v>0</v>
      </c>
      <c r="X421" s="284">
        <f t="shared" si="35"/>
        <v>0</v>
      </c>
      <c r="Y421" s="274">
        <f t="shared" si="36"/>
        <v>0</v>
      </c>
      <c r="Z421" s="406">
        <f t="shared" si="37"/>
        <v>0</v>
      </c>
      <c r="AA421" s="439">
        <f t="shared" si="40"/>
        <v>0</v>
      </c>
      <c r="AB421" s="440">
        <f t="shared" si="38"/>
        <v>0</v>
      </c>
    </row>
    <row r="422" spans="2:28" x14ac:dyDescent="0.3">
      <c r="B422" s="297"/>
      <c r="C422" s="297"/>
      <c r="D422" s="300"/>
      <c r="E422" s="279"/>
      <c r="F422" s="280"/>
      <c r="G422" s="279"/>
      <c r="H422" s="282"/>
      <c r="I422" s="281"/>
      <c r="J422" s="268">
        <f>IF(ISBLANK($E422),0,VLOOKUP($E422,'Table of Hazards (AI only)'!$B$6:$P$129,8,))</f>
        <v>0</v>
      </c>
      <c r="K422" s="268">
        <f>IF(ISBLANK($E422),0,VLOOKUP($E422,'Table of Hazards (AI only)'!$B$6:$P$129,9,))</f>
        <v>0</v>
      </c>
      <c r="L422" s="268">
        <f>IF(ISBLANK($E422),0,VLOOKUP($E422,'Table of Hazards (AI only)'!$B$6:$P$129,10,))</f>
        <v>0</v>
      </c>
      <c r="M422" s="269">
        <f>IF(ISBLANK($E422),0,VLOOKUP($E422,'Table of Hazards (AI only)'!$B$6:$P$129,11,))</f>
        <v>0</v>
      </c>
      <c r="N422" s="269">
        <f>IF(ISBLANK($E422),0,VLOOKUP($E422,'Table of Hazards (AI only)'!$B$6:$P$129,12,))</f>
        <v>0</v>
      </c>
      <c r="O422" s="270">
        <f>IF(ISBLANK($E422),0,VLOOKUP($E422,'Table of Hazards (AI only)'!$B$6:$P$129,13,))</f>
        <v>0</v>
      </c>
      <c r="P422" s="268">
        <f>IF(ISBLANK($G422),0,VLOOKUP($G422,'Table of Hazards (AI only)'!$B$6:$P$129,8,))</f>
        <v>0</v>
      </c>
      <c r="Q422" s="268">
        <f>IF(ISBLANK($G422),0,VLOOKUP($G422,'Table of Hazards (AI only)'!$B$6:$P$129,9,))</f>
        <v>0</v>
      </c>
      <c r="R422" s="268">
        <f>IF(ISBLANK($G422),0,VLOOKUP($G422,'Table of Hazards (AI only)'!$B$6:$P$129,10,))</f>
        <v>0</v>
      </c>
      <c r="S422" s="269">
        <f>IF(ISBLANK($G422),0,VLOOKUP($G422,'Table of Hazards (AI only)'!$B$6:$P$129,11,))</f>
        <v>0</v>
      </c>
      <c r="T422" s="269">
        <f>IF(ISBLANK($G422),0,VLOOKUP($G422,'Table of Hazards (AI only)'!$B$6:$P$129,12,))</f>
        <v>0</v>
      </c>
      <c r="U422" s="270">
        <f>IF(ISBLANK($G422),0,VLOOKUP($G422,'Table of Hazards (AI only)'!$B$6:$P$129,13,))</f>
        <v>0</v>
      </c>
      <c r="V422" s="283">
        <f t="shared" si="33"/>
        <v>0</v>
      </c>
      <c r="W422" s="283">
        <f t="shared" si="34"/>
        <v>0</v>
      </c>
      <c r="X422" s="284">
        <f t="shared" si="35"/>
        <v>0</v>
      </c>
      <c r="Y422" s="274">
        <f t="shared" si="36"/>
        <v>0</v>
      </c>
      <c r="Z422" s="406">
        <f t="shared" si="37"/>
        <v>0</v>
      </c>
      <c r="AA422" s="439">
        <f t="shared" si="40"/>
        <v>0</v>
      </c>
      <c r="AB422" s="440">
        <f t="shared" si="38"/>
        <v>0</v>
      </c>
    </row>
    <row r="423" spans="2:28" x14ac:dyDescent="0.3">
      <c r="B423" s="297"/>
      <c r="C423" s="297"/>
      <c r="D423" s="300"/>
      <c r="E423" s="279"/>
      <c r="F423" s="280"/>
      <c r="G423" s="279"/>
      <c r="H423" s="282"/>
      <c r="I423" s="281"/>
      <c r="J423" s="268">
        <f>IF(ISBLANK($E423),0,VLOOKUP($E423,'Table of Hazards (AI only)'!$B$6:$P$129,8,))</f>
        <v>0</v>
      </c>
      <c r="K423" s="268">
        <f>IF(ISBLANK($E423),0,VLOOKUP($E423,'Table of Hazards (AI only)'!$B$6:$P$129,9,))</f>
        <v>0</v>
      </c>
      <c r="L423" s="268">
        <f>IF(ISBLANK($E423),0,VLOOKUP($E423,'Table of Hazards (AI only)'!$B$6:$P$129,10,))</f>
        <v>0</v>
      </c>
      <c r="M423" s="269">
        <f>IF(ISBLANK($E423),0,VLOOKUP($E423,'Table of Hazards (AI only)'!$B$6:$P$129,11,))</f>
        <v>0</v>
      </c>
      <c r="N423" s="269">
        <f>IF(ISBLANK($E423),0,VLOOKUP($E423,'Table of Hazards (AI only)'!$B$6:$P$129,12,))</f>
        <v>0</v>
      </c>
      <c r="O423" s="270">
        <f>IF(ISBLANK($E423),0,VLOOKUP($E423,'Table of Hazards (AI only)'!$B$6:$P$129,13,))</f>
        <v>0</v>
      </c>
      <c r="P423" s="268">
        <f>IF(ISBLANK($G423),0,VLOOKUP($G423,'Table of Hazards (AI only)'!$B$6:$P$129,8,))</f>
        <v>0</v>
      </c>
      <c r="Q423" s="268">
        <f>IF(ISBLANK($G423),0,VLOOKUP($G423,'Table of Hazards (AI only)'!$B$6:$P$129,9,))</f>
        <v>0</v>
      </c>
      <c r="R423" s="268">
        <f>IF(ISBLANK($G423),0,VLOOKUP($G423,'Table of Hazards (AI only)'!$B$6:$P$129,10,))</f>
        <v>0</v>
      </c>
      <c r="S423" s="269">
        <f>IF(ISBLANK($G423),0,VLOOKUP($G423,'Table of Hazards (AI only)'!$B$6:$P$129,11,))</f>
        <v>0</v>
      </c>
      <c r="T423" s="269">
        <f>IF(ISBLANK($G423),0,VLOOKUP($G423,'Table of Hazards (AI only)'!$B$6:$P$129,12,))</f>
        <v>0</v>
      </c>
      <c r="U423" s="270">
        <f>IF(ISBLANK($G423),0,VLOOKUP($G423,'Table of Hazards (AI only)'!$B$6:$P$129,13,))</f>
        <v>0</v>
      </c>
      <c r="V423" s="283">
        <f t="shared" ref="V423:V486" si="41">(($F423*J423)+($H423*P423))*$I423</f>
        <v>0</v>
      </c>
      <c r="W423" s="283">
        <f t="shared" ref="W423:W486" si="42">(($F423*K423)+($H423*Q423))*$I423</f>
        <v>0</v>
      </c>
      <c r="X423" s="284">
        <f t="shared" ref="X423:X486" si="43">(($F423*L423)+($H423*R423))*$I423</f>
        <v>0</v>
      </c>
      <c r="Y423" s="274">
        <f t="shared" ref="Y423:Y486" si="44">(($F423*M423)+($H423*S423))*$I423</f>
        <v>0</v>
      </c>
      <c r="Z423" s="406">
        <f t="shared" ref="Z423:Z486" si="45">(($F423*N423)+($H423*T423))*$I423</f>
        <v>0</v>
      </c>
      <c r="AA423" s="439">
        <f t="shared" si="40"/>
        <v>0</v>
      </c>
      <c r="AB423" s="440">
        <f t="shared" ref="AB423:AB486" si="46">SUM(Y423:AA423)</f>
        <v>0</v>
      </c>
    </row>
    <row r="424" spans="2:28" x14ac:dyDescent="0.3">
      <c r="B424" s="297"/>
      <c r="C424" s="297"/>
      <c r="D424" s="300"/>
      <c r="E424" s="279"/>
      <c r="F424" s="280"/>
      <c r="G424" s="279"/>
      <c r="H424" s="282"/>
      <c r="I424" s="281"/>
      <c r="J424" s="268">
        <f>IF(ISBLANK($E424),0,VLOOKUP($E424,'Table of Hazards (AI only)'!$B$6:$P$129,8,))</f>
        <v>0</v>
      </c>
      <c r="K424" s="268">
        <f>IF(ISBLANK($E424),0,VLOOKUP($E424,'Table of Hazards (AI only)'!$B$6:$P$129,9,))</f>
        <v>0</v>
      </c>
      <c r="L424" s="268">
        <f>IF(ISBLANK($E424),0,VLOOKUP($E424,'Table of Hazards (AI only)'!$B$6:$P$129,10,))</f>
        <v>0</v>
      </c>
      <c r="M424" s="269">
        <f>IF(ISBLANK($E424),0,VLOOKUP($E424,'Table of Hazards (AI only)'!$B$6:$P$129,11,))</f>
        <v>0</v>
      </c>
      <c r="N424" s="269">
        <f>IF(ISBLANK($E424),0,VLOOKUP($E424,'Table of Hazards (AI only)'!$B$6:$P$129,12,))</f>
        <v>0</v>
      </c>
      <c r="O424" s="270">
        <f>IF(ISBLANK($E424),0,VLOOKUP($E424,'Table of Hazards (AI only)'!$B$6:$P$129,13,))</f>
        <v>0</v>
      </c>
      <c r="P424" s="268">
        <f>IF(ISBLANK($G424),0,VLOOKUP($G424,'Table of Hazards (AI only)'!$B$6:$P$129,8,))</f>
        <v>0</v>
      </c>
      <c r="Q424" s="268">
        <f>IF(ISBLANK($G424),0,VLOOKUP($G424,'Table of Hazards (AI only)'!$B$6:$P$129,9,))</f>
        <v>0</v>
      </c>
      <c r="R424" s="268">
        <f>IF(ISBLANK($G424),0,VLOOKUP($G424,'Table of Hazards (AI only)'!$B$6:$P$129,10,))</f>
        <v>0</v>
      </c>
      <c r="S424" s="269">
        <f>IF(ISBLANK($G424),0,VLOOKUP($G424,'Table of Hazards (AI only)'!$B$6:$P$129,11,))</f>
        <v>0</v>
      </c>
      <c r="T424" s="269">
        <f>IF(ISBLANK($G424),0,VLOOKUP($G424,'Table of Hazards (AI only)'!$B$6:$P$129,12,))</f>
        <v>0</v>
      </c>
      <c r="U424" s="270">
        <f>IF(ISBLANK($G424),0,VLOOKUP($G424,'Table of Hazards (AI only)'!$B$6:$P$129,13,))</f>
        <v>0</v>
      </c>
      <c r="V424" s="283">
        <f t="shared" si="41"/>
        <v>0</v>
      </c>
      <c r="W424" s="283">
        <f t="shared" si="42"/>
        <v>0</v>
      </c>
      <c r="X424" s="284">
        <f t="shared" si="43"/>
        <v>0</v>
      </c>
      <c r="Y424" s="274">
        <f t="shared" si="44"/>
        <v>0</v>
      </c>
      <c r="Z424" s="406">
        <f t="shared" si="45"/>
        <v>0</v>
      </c>
      <c r="AA424" s="439">
        <f t="shared" si="40"/>
        <v>0</v>
      </c>
      <c r="AB424" s="440">
        <f t="shared" si="46"/>
        <v>0</v>
      </c>
    </row>
    <row r="425" spans="2:28" x14ac:dyDescent="0.3">
      <c r="B425" s="297"/>
      <c r="C425" s="297"/>
      <c r="D425" s="300"/>
      <c r="E425" s="279"/>
      <c r="F425" s="280"/>
      <c r="G425" s="279"/>
      <c r="H425" s="282"/>
      <c r="I425" s="281"/>
      <c r="J425" s="268">
        <f>IF(ISBLANK($E425),0,VLOOKUP($E425,'Table of Hazards (AI only)'!$B$6:$P$129,8,))</f>
        <v>0</v>
      </c>
      <c r="K425" s="268">
        <f>IF(ISBLANK($E425),0,VLOOKUP($E425,'Table of Hazards (AI only)'!$B$6:$P$129,9,))</f>
        <v>0</v>
      </c>
      <c r="L425" s="268">
        <f>IF(ISBLANK($E425),0,VLOOKUP($E425,'Table of Hazards (AI only)'!$B$6:$P$129,10,))</f>
        <v>0</v>
      </c>
      <c r="M425" s="269">
        <f>IF(ISBLANK($E425),0,VLOOKUP($E425,'Table of Hazards (AI only)'!$B$6:$P$129,11,))</f>
        <v>0</v>
      </c>
      <c r="N425" s="269">
        <f>IF(ISBLANK($E425),0,VLOOKUP($E425,'Table of Hazards (AI only)'!$B$6:$P$129,12,))</f>
        <v>0</v>
      </c>
      <c r="O425" s="270">
        <f>IF(ISBLANK($E425),0,VLOOKUP($E425,'Table of Hazards (AI only)'!$B$6:$P$129,13,))</f>
        <v>0</v>
      </c>
      <c r="P425" s="268">
        <f>IF(ISBLANK($G425),0,VLOOKUP($G425,'Table of Hazards (AI only)'!$B$6:$P$129,8,))</f>
        <v>0</v>
      </c>
      <c r="Q425" s="268">
        <f>IF(ISBLANK($G425),0,VLOOKUP($G425,'Table of Hazards (AI only)'!$B$6:$P$129,9,))</f>
        <v>0</v>
      </c>
      <c r="R425" s="268">
        <f>IF(ISBLANK($G425),0,VLOOKUP($G425,'Table of Hazards (AI only)'!$B$6:$P$129,10,))</f>
        <v>0</v>
      </c>
      <c r="S425" s="269">
        <f>IF(ISBLANK($G425),0,VLOOKUP($G425,'Table of Hazards (AI only)'!$B$6:$P$129,11,))</f>
        <v>0</v>
      </c>
      <c r="T425" s="269">
        <f>IF(ISBLANK($G425),0,VLOOKUP($G425,'Table of Hazards (AI only)'!$B$6:$P$129,12,))</f>
        <v>0</v>
      </c>
      <c r="U425" s="270">
        <f>IF(ISBLANK($G425),0,VLOOKUP($G425,'Table of Hazards (AI only)'!$B$6:$P$129,13,))</f>
        <v>0</v>
      </c>
      <c r="V425" s="283">
        <f t="shared" si="41"/>
        <v>0</v>
      </c>
      <c r="W425" s="283">
        <f t="shared" si="42"/>
        <v>0</v>
      </c>
      <c r="X425" s="284">
        <f t="shared" si="43"/>
        <v>0</v>
      </c>
      <c r="Y425" s="274">
        <f t="shared" si="44"/>
        <v>0</v>
      </c>
      <c r="Z425" s="406">
        <f t="shared" si="45"/>
        <v>0</v>
      </c>
      <c r="AA425" s="439">
        <f t="shared" si="40"/>
        <v>0</v>
      </c>
      <c r="AB425" s="440">
        <f t="shared" si="46"/>
        <v>0</v>
      </c>
    </row>
    <row r="426" spans="2:28" x14ac:dyDescent="0.3">
      <c r="B426" s="297"/>
      <c r="C426" s="297"/>
      <c r="D426" s="300"/>
      <c r="E426" s="279"/>
      <c r="F426" s="280"/>
      <c r="G426" s="279"/>
      <c r="H426" s="282"/>
      <c r="I426" s="281"/>
      <c r="J426" s="268">
        <f>IF(ISBLANK($E426),0,VLOOKUP($E426,'Table of Hazards (AI only)'!$B$6:$P$129,8,))</f>
        <v>0</v>
      </c>
      <c r="K426" s="268">
        <f>IF(ISBLANK($E426),0,VLOOKUP($E426,'Table of Hazards (AI only)'!$B$6:$P$129,9,))</f>
        <v>0</v>
      </c>
      <c r="L426" s="268">
        <f>IF(ISBLANK($E426),0,VLOOKUP($E426,'Table of Hazards (AI only)'!$B$6:$P$129,10,))</f>
        <v>0</v>
      </c>
      <c r="M426" s="269">
        <f>IF(ISBLANK($E426),0,VLOOKUP($E426,'Table of Hazards (AI only)'!$B$6:$P$129,11,))</f>
        <v>0</v>
      </c>
      <c r="N426" s="269">
        <f>IF(ISBLANK($E426),0,VLOOKUP($E426,'Table of Hazards (AI only)'!$B$6:$P$129,12,))</f>
        <v>0</v>
      </c>
      <c r="O426" s="270">
        <f>IF(ISBLANK($E426),0,VLOOKUP($E426,'Table of Hazards (AI only)'!$B$6:$P$129,13,))</f>
        <v>0</v>
      </c>
      <c r="P426" s="268">
        <f>IF(ISBLANK($G426),0,VLOOKUP($G426,'Table of Hazards (AI only)'!$B$6:$P$129,8,))</f>
        <v>0</v>
      </c>
      <c r="Q426" s="268">
        <f>IF(ISBLANK($G426),0,VLOOKUP($G426,'Table of Hazards (AI only)'!$B$6:$P$129,9,))</f>
        <v>0</v>
      </c>
      <c r="R426" s="268">
        <f>IF(ISBLANK($G426),0,VLOOKUP($G426,'Table of Hazards (AI only)'!$B$6:$P$129,10,))</f>
        <v>0</v>
      </c>
      <c r="S426" s="269">
        <f>IF(ISBLANK($G426),0,VLOOKUP($G426,'Table of Hazards (AI only)'!$B$6:$P$129,11,))</f>
        <v>0</v>
      </c>
      <c r="T426" s="269">
        <f>IF(ISBLANK($G426),0,VLOOKUP($G426,'Table of Hazards (AI only)'!$B$6:$P$129,12,))</f>
        <v>0</v>
      </c>
      <c r="U426" s="270">
        <f>IF(ISBLANK($G426),0,VLOOKUP($G426,'Table of Hazards (AI only)'!$B$6:$P$129,13,))</f>
        <v>0</v>
      </c>
      <c r="V426" s="283">
        <f t="shared" si="41"/>
        <v>0</v>
      </c>
      <c r="W426" s="283">
        <f t="shared" si="42"/>
        <v>0</v>
      </c>
      <c r="X426" s="284">
        <f t="shared" si="43"/>
        <v>0</v>
      </c>
      <c r="Y426" s="274">
        <f t="shared" si="44"/>
        <v>0</v>
      </c>
      <c r="Z426" s="406">
        <f t="shared" si="45"/>
        <v>0</v>
      </c>
      <c r="AA426" s="439">
        <f t="shared" si="40"/>
        <v>0</v>
      </c>
      <c r="AB426" s="440">
        <f t="shared" si="46"/>
        <v>0</v>
      </c>
    </row>
    <row r="427" spans="2:28" x14ac:dyDescent="0.3">
      <c r="B427" s="297"/>
      <c r="C427" s="297"/>
      <c r="D427" s="300"/>
      <c r="E427" s="279"/>
      <c r="F427" s="280"/>
      <c r="G427" s="279"/>
      <c r="H427" s="282"/>
      <c r="I427" s="281"/>
      <c r="J427" s="268">
        <f>IF(ISBLANK($E427),0,VLOOKUP($E427,'Table of Hazards (AI only)'!$B$6:$P$129,8,))</f>
        <v>0</v>
      </c>
      <c r="K427" s="268">
        <f>IF(ISBLANK($E427),0,VLOOKUP($E427,'Table of Hazards (AI only)'!$B$6:$P$129,9,))</f>
        <v>0</v>
      </c>
      <c r="L427" s="268">
        <f>IF(ISBLANK($E427),0,VLOOKUP($E427,'Table of Hazards (AI only)'!$B$6:$P$129,10,))</f>
        <v>0</v>
      </c>
      <c r="M427" s="269">
        <f>IF(ISBLANK($E427),0,VLOOKUP($E427,'Table of Hazards (AI only)'!$B$6:$P$129,11,))</f>
        <v>0</v>
      </c>
      <c r="N427" s="269">
        <f>IF(ISBLANK($E427),0,VLOOKUP($E427,'Table of Hazards (AI only)'!$B$6:$P$129,12,))</f>
        <v>0</v>
      </c>
      <c r="O427" s="270">
        <f>IF(ISBLANK($E427),0,VLOOKUP($E427,'Table of Hazards (AI only)'!$B$6:$P$129,13,))</f>
        <v>0</v>
      </c>
      <c r="P427" s="268">
        <f>IF(ISBLANK($G427),0,VLOOKUP($G427,'Table of Hazards (AI only)'!$B$6:$P$129,8,))</f>
        <v>0</v>
      </c>
      <c r="Q427" s="268">
        <f>IF(ISBLANK($G427),0,VLOOKUP($G427,'Table of Hazards (AI only)'!$B$6:$P$129,9,))</f>
        <v>0</v>
      </c>
      <c r="R427" s="268">
        <f>IF(ISBLANK($G427),0,VLOOKUP($G427,'Table of Hazards (AI only)'!$B$6:$P$129,10,))</f>
        <v>0</v>
      </c>
      <c r="S427" s="269">
        <f>IF(ISBLANK($G427),0,VLOOKUP($G427,'Table of Hazards (AI only)'!$B$6:$P$129,11,))</f>
        <v>0</v>
      </c>
      <c r="T427" s="269">
        <f>IF(ISBLANK($G427),0,VLOOKUP($G427,'Table of Hazards (AI only)'!$B$6:$P$129,12,))</f>
        <v>0</v>
      </c>
      <c r="U427" s="270">
        <f>IF(ISBLANK($G427),0,VLOOKUP($G427,'Table of Hazards (AI only)'!$B$6:$P$129,13,))</f>
        <v>0</v>
      </c>
      <c r="V427" s="283">
        <f t="shared" si="41"/>
        <v>0</v>
      </c>
      <c r="W427" s="283">
        <f t="shared" si="42"/>
        <v>0</v>
      </c>
      <c r="X427" s="284">
        <f t="shared" si="43"/>
        <v>0</v>
      </c>
      <c r="Y427" s="274">
        <f t="shared" si="44"/>
        <v>0</v>
      </c>
      <c r="Z427" s="406">
        <f t="shared" si="45"/>
        <v>0</v>
      </c>
      <c r="AA427" s="439">
        <f t="shared" si="40"/>
        <v>0</v>
      </c>
      <c r="AB427" s="440">
        <f t="shared" si="46"/>
        <v>0</v>
      </c>
    </row>
    <row r="428" spans="2:28" x14ac:dyDescent="0.3">
      <c r="B428" s="297"/>
      <c r="C428" s="297"/>
      <c r="D428" s="300"/>
      <c r="E428" s="279"/>
      <c r="F428" s="280"/>
      <c r="G428" s="279"/>
      <c r="H428" s="282"/>
      <c r="I428" s="281"/>
      <c r="J428" s="268">
        <f>IF(ISBLANK($E428),0,VLOOKUP($E428,'Table of Hazards (AI only)'!$B$6:$P$129,8,))</f>
        <v>0</v>
      </c>
      <c r="K428" s="268">
        <f>IF(ISBLANK($E428),0,VLOOKUP($E428,'Table of Hazards (AI only)'!$B$6:$P$129,9,))</f>
        <v>0</v>
      </c>
      <c r="L428" s="268">
        <f>IF(ISBLANK($E428),0,VLOOKUP($E428,'Table of Hazards (AI only)'!$B$6:$P$129,10,))</f>
        <v>0</v>
      </c>
      <c r="M428" s="269">
        <f>IF(ISBLANK($E428),0,VLOOKUP($E428,'Table of Hazards (AI only)'!$B$6:$P$129,11,))</f>
        <v>0</v>
      </c>
      <c r="N428" s="269">
        <f>IF(ISBLANK($E428),0,VLOOKUP($E428,'Table of Hazards (AI only)'!$B$6:$P$129,12,))</f>
        <v>0</v>
      </c>
      <c r="O428" s="270">
        <f>IF(ISBLANK($E428),0,VLOOKUP($E428,'Table of Hazards (AI only)'!$B$6:$P$129,13,))</f>
        <v>0</v>
      </c>
      <c r="P428" s="268">
        <f>IF(ISBLANK($G428),0,VLOOKUP($G428,'Table of Hazards (AI only)'!$B$6:$P$129,8,))</f>
        <v>0</v>
      </c>
      <c r="Q428" s="268">
        <f>IF(ISBLANK($G428),0,VLOOKUP($G428,'Table of Hazards (AI only)'!$B$6:$P$129,9,))</f>
        <v>0</v>
      </c>
      <c r="R428" s="268">
        <f>IF(ISBLANK($G428),0,VLOOKUP($G428,'Table of Hazards (AI only)'!$B$6:$P$129,10,))</f>
        <v>0</v>
      </c>
      <c r="S428" s="269">
        <f>IF(ISBLANK($G428),0,VLOOKUP($G428,'Table of Hazards (AI only)'!$B$6:$P$129,11,))</f>
        <v>0</v>
      </c>
      <c r="T428" s="269">
        <f>IF(ISBLANK($G428),0,VLOOKUP($G428,'Table of Hazards (AI only)'!$B$6:$P$129,12,))</f>
        <v>0</v>
      </c>
      <c r="U428" s="270">
        <f>IF(ISBLANK($G428),0,VLOOKUP($G428,'Table of Hazards (AI only)'!$B$6:$P$129,13,))</f>
        <v>0</v>
      </c>
      <c r="V428" s="283">
        <f t="shared" si="41"/>
        <v>0</v>
      </c>
      <c r="W428" s="283">
        <f t="shared" si="42"/>
        <v>0</v>
      </c>
      <c r="X428" s="284">
        <f t="shared" si="43"/>
        <v>0</v>
      </c>
      <c r="Y428" s="274">
        <f t="shared" si="44"/>
        <v>0</v>
      </c>
      <c r="Z428" s="406">
        <f t="shared" si="45"/>
        <v>0</v>
      </c>
      <c r="AA428" s="439">
        <f t="shared" si="40"/>
        <v>0</v>
      </c>
      <c r="AB428" s="440">
        <f t="shared" si="46"/>
        <v>0</v>
      </c>
    </row>
    <row r="429" spans="2:28" x14ac:dyDescent="0.3">
      <c r="B429" s="297"/>
      <c r="C429" s="297"/>
      <c r="D429" s="300"/>
      <c r="E429" s="279"/>
      <c r="F429" s="280"/>
      <c r="G429" s="279"/>
      <c r="H429" s="282"/>
      <c r="I429" s="281"/>
      <c r="J429" s="268">
        <f>IF(ISBLANK($E429),0,VLOOKUP($E429,'Table of Hazards (AI only)'!$B$6:$P$129,8,))</f>
        <v>0</v>
      </c>
      <c r="K429" s="268">
        <f>IF(ISBLANK($E429),0,VLOOKUP($E429,'Table of Hazards (AI only)'!$B$6:$P$129,9,))</f>
        <v>0</v>
      </c>
      <c r="L429" s="268">
        <f>IF(ISBLANK($E429),0,VLOOKUP($E429,'Table of Hazards (AI only)'!$B$6:$P$129,10,))</f>
        <v>0</v>
      </c>
      <c r="M429" s="269">
        <f>IF(ISBLANK($E429),0,VLOOKUP($E429,'Table of Hazards (AI only)'!$B$6:$P$129,11,))</f>
        <v>0</v>
      </c>
      <c r="N429" s="269">
        <f>IF(ISBLANK($E429),0,VLOOKUP($E429,'Table of Hazards (AI only)'!$B$6:$P$129,12,))</f>
        <v>0</v>
      </c>
      <c r="O429" s="270">
        <f>IF(ISBLANK($E429),0,VLOOKUP($E429,'Table of Hazards (AI only)'!$B$6:$P$129,13,))</f>
        <v>0</v>
      </c>
      <c r="P429" s="268">
        <f>IF(ISBLANK($G429),0,VLOOKUP($G429,'Table of Hazards (AI only)'!$B$6:$P$129,8,))</f>
        <v>0</v>
      </c>
      <c r="Q429" s="268">
        <f>IF(ISBLANK($G429),0,VLOOKUP($G429,'Table of Hazards (AI only)'!$B$6:$P$129,9,))</f>
        <v>0</v>
      </c>
      <c r="R429" s="268">
        <f>IF(ISBLANK($G429),0,VLOOKUP($G429,'Table of Hazards (AI only)'!$B$6:$P$129,10,))</f>
        <v>0</v>
      </c>
      <c r="S429" s="269">
        <f>IF(ISBLANK($G429),0,VLOOKUP($G429,'Table of Hazards (AI only)'!$B$6:$P$129,11,))</f>
        <v>0</v>
      </c>
      <c r="T429" s="269">
        <f>IF(ISBLANK($G429),0,VLOOKUP($G429,'Table of Hazards (AI only)'!$B$6:$P$129,12,))</f>
        <v>0</v>
      </c>
      <c r="U429" s="270">
        <f>IF(ISBLANK($G429),0,VLOOKUP($G429,'Table of Hazards (AI only)'!$B$6:$P$129,13,))</f>
        <v>0</v>
      </c>
      <c r="V429" s="283">
        <f t="shared" si="41"/>
        <v>0</v>
      </c>
      <c r="W429" s="283">
        <f t="shared" si="42"/>
        <v>0</v>
      </c>
      <c r="X429" s="284">
        <f t="shared" si="43"/>
        <v>0</v>
      </c>
      <c r="Y429" s="274">
        <f t="shared" si="44"/>
        <v>0</v>
      </c>
      <c r="Z429" s="406">
        <f t="shared" si="45"/>
        <v>0</v>
      </c>
      <c r="AA429" s="439">
        <f t="shared" si="40"/>
        <v>0</v>
      </c>
      <c r="AB429" s="440">
        <f t="shared" si="46"/>
        <v>0</v>
      </c>
    </row>
    <row r="430" spans="2:28" x14ac:dyDescent="0.3">
      <c r="B430" s="297"/>
      <c r="C430" s="297"/>
      <c r="D430" s="300"/>
      <c r="E430" s="279"/>
      <c r="F430" s="280"/>
      <c r="G430" s="279"/>
      <c r="H430" s="282"/>
      <c r="I430" s="281"/>
      <c r="J430" s="268">
        <f>IF(ISBLANK($E430),0,VLOOKUP($E430,'Table of Hazards (AI only)'!$B$6:$P$129,8,))</f>
        <v>0</v>
      </c>
      <c r="K430" s="268">
        <f>IF(ISBLANK($E430),0,VLOOKUP($E430,'Table of Hazards (AI only)'!$B$6:$P$129,9,))</f>
        <v>0</v>
      </c>
      <c r="L430" s="268">
        <f>IF(ISBLANK($E430),0,VLOOKUP($E430,'Table of Hazards (AI only)'!$B$6:$P$129,10,))</f>
        <v>0</v>
      </c>
      <c r="M430" s="269">
        <f>IF(ISBLANK($E430),0,VLOOKUP($E430,'Table of Hazards (AI only)'!$B$6:$P$129,11,))</f>
        <v>0</v>
      </c>
      <c r="N430" s="269">
        <f>IF(ISBLANK($E430),0,VLOOKUP($E430,'Table of Hazards (AI only)'!$B$6:$P$129,12,))</f>
        <v>0</v>
      </c>
      <c r="O430" s="270">
        <f>IF(ISBLANK($E430),0,VLOOKUP($E430,'Table of Hazards (AI only)'!$B$6:$P$129,13,))</f>
        <v>0</v>
      </c>
      <c r="P430" s="268">
        <f>IF(ISBLANK($G430),0,VLOOKUP($G430,'Table of Hazards (AI only)'!$B$6:$P$129,8,))</f>
        <v>0</v>
      </c>
      <c r="Q430" s="268">
        <f>IF(ISBLANK($G430),0,VLOOKUP($G430,'Table of Hazards (AI only)'!$B$6:$P$129,9,))</f>
        <v>0</v>
      </c>
      <c r="R430" s="268">
        <f>IF(ISBLANK($G430),0,VLOOKUP($G430,'Table of Hazards (AI only)'!$B$6:$P$129,10,))</f>
        <v>0</v>
      </c>
      <c r="S430" s="269">
        <f>IF(ISBLANK($G430),0,VLOOKUP($G430,'Table of Hazards (AI only)'!$B$6:$P$129,11,))</f>
        <v>0</v>
      </c>
      <c r="T430" s="269">
        <f>IF(ISBLANK($G430),0,VLOOKUP($G430,'Table of Hazards (AI only)'!$B$6:$P$129,12,))</f>
        <v>0</v>
      </c>
      <c r="U430" s="270">
        <f>IF(ISBLANK($G430),0,VLOOKUP($G430,'Table of Hazards (AI only)'!$B$6:$P$129,13,))</f>
        <v>0</v>
      </c>
      <c r="V430" s="283">
        <f t="shared" si="41"/>
        <v>0</v>
      </c>
      <c r="W430" s="283">
        <f t="shared" si="42"/>
        <v>0</v>
      </c>
      <c r="X430" s="284">
        <f t="shared" si="43"/>
        <v>0</v>
      </c>
      <c r="Y430" s="274">
        <f t="shared" si="44"/>
        <v>0</v>
      </c>
      <c r="Z430" s="406">
        <f t="shared" si="45"/>
        <v>0</v>
      </c>
      <c r="AA430" s="439">
        <f t="shared" si="40"/>
        <v>0</v>
      </c>
      <c r="AB430" s="440">
        <f t="shared" si="46"/>
        <v>0</v>
      </c>
    </row>
    <row r="431" spans="2:28" x14ac:dyDescent="0.3">
      <c r="B431" s="297"/>
      <c r="C431" s="297"/>
      <c r="D431" s="300"/>
      <c r="E431" s="279"/>
      <c r="F431" s="280"/>
      <c r="G431" s="279"/>
      <c r="H431" s="282"/>
      <c r="I431" s="281"/>
      <c r="J431" s="268">
        <f>IF(ISBLANK($E431),0,VLOOKUP($E431,'Table of Hazards (AI only)'!$B$6:$P$129,8,))</f>
        <v>0</v>
      </c>
      <c r="K431" s="268">
        <f>IF(ISBLANK($E431),0,VLOOKUP($E431,'Table of Hazards (AI only)'!$B$6:$P$129,9,))</f>
        <v>0</v>
      </c>
      <c r="L431" s="268">
        <f>IF(ISBLANK($E431),0,VLOOKUP($E431,'Table of Hazards (AI only)'!$B$6:$P$129,10,))</f>
        <v>0</v>
      </c>
      <c r="M431" s="269">
        <f>IF(ISBLANK($E431),0,VLOOKUP($E431,'Table of Hazards (AI only)'!$B$6:$P$129,11,))</f>
        <v>0</v>
      </c>
      <c r="N431" s="269">
        <f>IF(ISBLANK($E431),0,VLOOKUP($E431,'Table of Hazards (AI only)'!$B$6:$P$129,12,))</f>
        <v>0</v>
      </c>
      <c r="O431" s="270">
        <f>IF(ISBLANK($E431),0,VLOOKUP($E431,'Table of Hazards (AI only)'!$B$6:$P$129,13,))</f>
        <v>0</v>
      </c>
      <c r="P431" s="268">
        <f>IF(ISBLANK($G431),0,VLOOKUP($G431,'Table of Hazards (AI only)'!$B$6:$P$129,8,))</f>
        <v>0</v>
      </c>
      <c r="Q431" s="268">
        <f>IF(ISBLANK($G431),0,VLOOKUP($G431,'Table of Hazards (AI only)'!$B$6:$P$129,9,))</f>
        <v>0</v>
      </c>
      <c r="R431" s="268">
        <f>IF(ISBLANK($G431),0,VLOOKUP($G431,'Table of Hazards (AI only)'!$B$6:$P$129,10,))</f>
        <v>0</v>
      </c>
      <c r="S431" s="269">
        <f>IF(ISBLANK($G431),0,VLOOKUP($G431,'Table of Hazards (AI only)'!$B$6:$P$129,11,))</f>
        <v>0</v>
      </c>
      <c r="T431" s="269">
        <f>IF(ISBLANK($G431),0,VLOOKUP($G431,'Table of Hazards (AI only)'!$B$6:$P$129,12,))</f>
        <v>0</v>
      </c>
      <c r="U431" s="270">
        <f>IF(ISBLANK($G431),0,VLOOKUP($G431,'Table of Hazards (AI only)'!$B$6:$P$129,13,))</f>
        <v>0</v>
      </c>
      <c r="V431" s="283">
        <f t="shared" si="41"/>
        <v>0</v>
      </c>
      <c r="W431" s="283">
        <f t="shared" si="42"/>
        <v>0</v>
      </c>
      <c r="X431" s="284">
        <f t="shared" si="43"/>
        <v>0</v>
      </c>
      <c r="Y431" s="274">
        <f t="shared" si="44"/>
        <v>0</v>
      </c>
      <c r="Z431" s="406">
        <f t="shared" si="45"/>
        <v>0</v>
      </c>
      <c r="AA431" s="439">
        <f t="shared" si="40"/>
        <v>0</v>
      </c>
      <c r="AB431" s="440">
        <f t="shared" si="46"/>
        <v>0</v>
      </c>
    </row>
    <row r="432" spans="2:28" x14ac:dyDescent="0.3">
      <c r="B432" s="297"/>
      <c r="C432" s="297"/>
      <c r="D432" s="300"/>
      <c r="E432" s="279"/>
      <c r="F432" s="280"/>
      <c r="G432" s="279"/>
      <c r="H432" s="282"/>
      <c r="I432" s="281"/>
      <c r="J432" s="268">
        <f>IF(ISBLANK($E432),0,VLOOKUP($E432,'Table of Hazards (AI only)'!$B$6:$P$129,8,))</f>
        <v>0</v>
      </c>
      <c r="K432" s="268">
        <f>IF(ISBLANK($E432),0,VLOOKUP($E432,'Table of Hazards (AI only)'!$B$6:$P$129,9,))</f>
        <v>0</v>
      </c>
      <c r="L432" s="268">
        <f>IF(ISBLANK($E432),0,VLOOKUP($E432,'Table of Hazards (AI only)'!$B$6:$P$129,10,))</f>
        <v>0</v>
      </c>
      <c r="M432" s="269">
        <f>IF(ISBLANK($E432),0,VLOOKUP($E432,'Table of Hazards (AI only)'!$B$6:$P$129,11,))</f>
        <v>0</v>
      </c>
      <c r="N432" s="269">
        <f>IF(ISBLANK($E432),0,VLOOKUP($E432,'Table of Hazards (AI only)'!$B$6:$P$129,12,))</f>
        <v>0</v>
      </c>
      <c r="O432" s="270">
        <f>IF(ISBLANK($E432),0,VLOOKUP($E432,'Table of Hazards (AI only)'!$B$6:$P$129,13,))</f>
        <v>0</v>
      </c>
      <c r="P432" s="268">
        <f>IF(ISBLANK($G432),0,VLOOKUP($G432,'Table of Hazards (AI only)'!$B$6:$P$129,8,))</f>
        <v>0</v>
      </c>
      <c r="Q432" s="268">
        <f>IF(ISBLANK($G432),0,VLOOKUP($G432,'Table of Hazards (AI only)'!$B$6:$P$129,9,))</f>
        <v>0</v>
      </c>
      <c r="R432" s="268">
        <f>IF(ISBLANK($G432),0,VLOOKUP($G432,'Table of Hazards (AI only)'!$B$6:$P$129,10,))</f>
        <v>0</v>
      </c>
      <c r="S432" s="269">
        <f>IF(ISBLANK($G432),0,VLOOKUP($G432,'Table of Hazards (AI only)'!$B$6:$P$129,11,))</f>
        <v>0</v>
      </c>
      <c r="T432" s="269">
        <f>IF(ISBLANK($G432),0,VLOOKUP($G432,'Table of Hazards (AI only)'!$B$6:$P$129,12,))</f>
        <v>0</v>
      </c>
      <c r="U432" s="270">
        <f>IF(ISBLANK($G432),0,VLOOKUP($G432,'Table of Hazards (AI only)'!$B$6:$P$129,13,))</f>
        <v>0</v>
      </c>
      <c r="V432" s="283">
        <f t="shared" si="41"/>
        <v>0</v>
      </c>
      <c r="W432" s="283">
        <f t="shared" si="42"/>
        <v>0</v>
      </c>
      <c r="X432" s="284">
        <f t="shared" si="43"/>
        <v>0</v>
      </c>
      <c r="Y432" s="274">
        <f t="shared" si="44"/>
        <v>0</v>
      </c>
      <c r="Z432" s="406">
        <f t="shared" si="45"/>
        <v>0</v>
      </c>
      <c r="AA432" s="439">
        <f t="shared" si="40"/>
        <v>0</v>
      </c>
      <c r="AB432" s="440">
        <f t="shared" si="46"/>
        <v>0</v>
      </c>
    </row>
    <row r="433" spans="2:28" x14ac:dyDescent="0.3">
      <c r="B433" s="297"/>
      <c r="C433" s="297"/>
      <c r="D433" s="300"/>
      <c r="E433" s="279"/>
      <c r="F433" s="280"/>
      <c r="G433" s="279"/>
      <c r="H433" s="282"/>
      <c r="I433" s="281"/>
      <c r="J433" s="268">
        <f>IF(ISBLANK($E433),0,VLOOKUP($E433,'Table of Hazards (AI only)'!$B$6:$P$129,8,))</f>
        <v>0</v>
      </c>
      <c r="K433" s="268">
        <f>IF(ISBLANK($E433),0,VLOOKUP($E433,'Table of Hazards (AI only)'!$B$6:$P$129,9,))</f>
        <v>0</v>
      </c>
      <c r="L433" s="268">
        <f>IF(ISBLANK($E433),0,VLOOKUP($E433,'Table of Hazards (AI only)'!$B$6:$P$129,10,))</f>
        <v>0</v>
      </c>
      <c r="M433" s="269">
        <f>IF(ISBLANK($E433),0,VLOOKUP($E433,'Table of Hazards (AI only)'!$B$6:$P$129,11,))</f>
        <v>0</v>
      </c>
      <c r="N433" s="269">
        <f>IF(ISBLANK($E433),0,VLOOKUP($E433,'Table of Hazards (AI only)'!$B$6:$P$129,12,))</f>
        <v>0</v>
      </c>
      <c r="O433" s="270">
        <f>IF(ISBLANK($E433),0,VLOOKUP($E433,'Table of Hazards (AI only)'!$B$6:$P$129,13,))</f>
        <v>0</v>
      </c>
      <c r="P433" s="268">
        <f>IF(ISBLANK($G433),0,VLOOKUP($G433,'Table of Hazards (AI only)'!$B$6:$P$129,8,))</f>
        <v>0</v>
      </c>
      <c r="Q433" s="268">
        <f>IF(ISBLANK($G433),0,VLOOKUP($G433,'Table of Hazards (AI only)'!$B$6:$P$129,9,))</f>
        <v>0</v>
      </c>
      <c r="R433" s="268">
        <f>IF(ISBLANK($G433),0,VLOOKUP($G433,'Table of Hazards (AI only)'!$B$6:$P$129,10,))</f>
        <v>0</v>
      </c>
      <c r="S433" s="269">
        <f>IF(ISBLANK($G433),0,VLOOKUP($G433,'Table of Hazards (AI only)'!$B$6:$P$129,11,))</f>
        <v>0</v>
      </c>
      <c r="T433" s="269">
        <f>IF(ISBLANK($G433),0,VLOOKUP($G433,'Table of Hazards (AI only)'!$B$6:$P$129,12,))</f>
        <v>0</v>
      </c>
      <c r="U433" s="270">
        <f>IF(ISBLANK($G433),0,VLOOKUP($G433,'Table of Hazards (AI only)'!$B$6:$P$129,13,))</f>
        <v>0</v>
      </c>
      <c r="V433" s="283">
        <f t="shared" si="41"/>
        <v>0</v>
      </c>
      <c r="W433" s="283">
        <f t="shared" si="42"/>
        <v>0</v>
      </c>
      <c r="X433" s="284">
        <f t="shared" si="43"/>
        <v>0</v>
      </c>
      <c r="Y433" s="274">
        <f t="shared" si="44"/>
        <v>0</v>
      </c>
      <c r="Z433" s="406">
        <f t="shared" si="45"/>
        <v>0</v>
      </c>
      <c r="AA433" s="439">
        <f t="shared" si="40"/>
        <v>0</v>
      </c>
      <c r="AB433" s="440">
        <f t="shared" si="46"/>
        <v>0</v>
      </c>
    </row>
    <row r="434" spans="2:28" x14ac:dyDescent="0.3">
      <c r="B434" s="297"/>
      <c r="C434" s="297"/>
      <c r="D434" s="300"/>
      <c r="E434" s="279"/>
      <c r="F434" s="280"/>
      <c r="G434" s="279"/>
      <c r="H434" s="282"/>
      <c r="I434" s="281"/>
      <c r="J434" s="268">
        <f>IF(ISBLANK($E434),0,VLOOKUP($E434,'Table of Hazards (AI only)'!$B$6:$P$129,8,))</f>
        <v>0</v>
      </c>
      <c r="K434" s="268">
        <f>IF(ISBLANK($E434),0,VLOOKUP($E434,'Table of Hazards (AI only)'!$B$6:$P$129,9,))</f>
        <v>0</v>
      </c>
      <c r="L434" s="268">
        <f>IF(ISBLANK($E434),0,VLOOKUP($E434,'Table of Hazards (AI only)'!$B$6:$P$129,10,))</f>
        <v>0</v>
      </c>
      <c r="M434" s="269">
        <f>IF(ISBLANK($E434),0,VLOOKUP($E434,'Table of Hazards (AI only)'!$B$6:$P$129,11,))</f>
        <v>0</v>
      </c>
      <c r="N434" s="269">
        <f>IF(ISBLANK($E434),0,VLOOKUP($E434,'Table of Hazards (AI only)'!$B$6:$P$129,12,))</f>
        <v>0</v>
      </c>
      <c r="O434" s="270">
        <f>IF(ISBLANK($E434),0,VLOOKUP($E434,'Table of Hazards (AI only)'!$B$6:$P$129,13,))</f>
        <v>0</v>
      </c>
      <c r="P434" s="268">
        <f>IF(ISBLANK($G434),0,VLOOKUP($G434,'Table of Hazards (AI only)'!$B$6:$P$129,8,))</f>
        <v>0</v>
      </c>
      <c r="Q434" s="268">
        <f>IF(ISBLANK($G434),0,VLOOKUP($G434,'Table of Hazards (AI only)'!$B$6:$P$129,9,))</f>
        <v>0</v>
      </c>
      <c r="R434" s="268">
        <f>IF(ISBLANK($G434),0,VLOOKUP($G434,'Table of Hazards (AI only)'!$B$6:$P$129,10,))</f>
        <v>0</v>
      </c>
      <c r="S434" s="269">
        <f>IF(ISBLANK($G434),0,VLOOKUP($G434,'Table of Hazards (AI only)'!$B$6:$P$129,11,))</f>
        <v>0</v>
      </c>
      <c r="T434" s="269">
        <f>IF(ISBLANK($G434),0,VLOOKUP($G434,'Table of Hazards (AI only)'!$B$6:$P$129,12,))</f>
        <v>0</v>
      </c>
      <c r="U434" s="270">
        <f>IF(ISBLANK($G434),0,VLOOKUP($G434,'Table of Hazards (AI only)'!$B$6:$P$129,13,))</f>
        <v>0</v>
      </c>
      <c r="V434" s="283">
        <f t="shared" si="41"/>
        <v>0</v>
      </c>
      <c r="W434" s="283">
        <f t="shared" si="42"/>
        <v>0</v>
      </c>
      <c r="X434" s="284">
        <f t="shared" si="43"/>
        <v>0</v>
      </c>
      <c r="Y434" s="274">
        <f t="shared" si="44"/>
        <v>0</v>
      </c>
      <c r="Z434" s="406">
        <f t="shared" si="45"/>
        <v>0</v>
      </c>
      <c r="AA434" s="439">
        <f t="shared" si="40"/>
        <v>0</v>
      </c>
      <c r="AB434" s="440">
        <f t="shared" si="46"/>
        <v>0</v>
      </c>
    </row>
    <row r="435" spans="2:28" x14ac:dyDescent="0.3">
      <c r="B435" s="297"/>
      <c r="C435" s="297"/>
      <c r="D435" s="300"/>
      <c r="E435" s="279"/>
      <c r="F435" s="280"/>
      <c r="G435" s="279"/>
      <c r="H435" s="282"/>
      <c r="I435" s="281"/>
      <c r="J435" s="268">
        <f>IF(ISBLANK($E435),0,VLOOKUP($E435,'Table of Hazards (AI only)'!$B$6:$P$129,8,))</f>
        <v>0</v>
      </c>
      <c r="K435" s="268">
        <f>IF(ISBLANK($E435),0,VLOOKUP($E435,'Table of Hazards (AI only)'!$B$6:$P$129,9,))</f>
        <v>0</v>
      </c>
      <c r="L435" s="268">
        <f>IF(ISBLANK($E435),0,VLOOKUP($E435,'Table of Hazards (AI only)'!$B$6:$P$129,10,))</f>
        <v>0</v>
      </c>
      <c r="M435" s="269">
        <f>IF(ISBLANK($E435),0,VLOOKUP($E435,'Table of Hazards (AI only)'!$B$6:$P$129,11,))</f>
        <v>0</v>
      </c>
      <c r="N435" s="269">
        <f>IF(ISBLANK($E435),0,VLOOKUP($E435,'Table of Hazards (AI only)'!$B$6:$P$129,12,))</f>
        <v>0</v>
      </c>
      <c r="O435" s="270">
        <f>IF(ISBLANK($E435),0,VLOOKUP($E435,'Table of Hazards (AI only)'!$B$6:$P$129,13,))</f>
        <v>0</v>
      </c>
      <c r="P435" s="268">
        <f>IF(ISBLANK($G435),0,VLOOKUP($G435,'Table of Hazards (AI only)'!$B$6:$P$129,8,))</f>
        <v>0</v>
      </c>
      <c r="Q435" s="268">
        <f>IF(ISBLANK($G435),0,VLOOKUP($G435,'Table of Hazards (AI only)'!$B$6:$P$129,9,))</f>
        <v>0</v>
      </c>
      <c r="R435" s="268">
        <f>IF(ISBLANK($G435),0,VLOOKUP($G435,'Table of Hazards (AI only)'!$B$6:$P$129,10,))</f>
        <v>0</v>
      </c>
      <c r="S435" s="269">
        <f>IF(ISBLANK($G435),0,VLOOKUP($G435,'Table of Hazards (AI only)'!$B$6:$P$129,11,))</f>
        <v>0</v>
      </c>
      <c r="T435" s="269">
        <f>IF(ISBLANK($G435),0,VLOOKUP($G435,'Table of Hazards (AI only)'!$B$6:$P$129,12,))</f>
        <v>0</v>
      </c>
      <c r="U435" s="270">
        <f>IF(ISBLANK($G435),0,VLOOKUP($G435,'Table of Hazards (AI only)'!$B$6:$P$129,13,))</f>
        <v>0</v>
      </c>
      <c r="V435" s="283">
        <f t="shared" si="41"/>
        <v>0</v>
      </c>
      <c r="W435" s="283">
        <f t="shared" si="42"/>
        <v>0</v>
      </c>
      <c r="X435" s="284">
        <f t="shared" si="43"/>
        <v>0</v>
      </c>
      <c r="Y435" s="274">
        <f t="shared" si="44"/>
        <v>0</v>
      </c>
      <c r="Z435" s="406">
        <f t="shared" si="45"/>
        <v>0</v>
      </c>
      <c r="AA435" s="439">
        <f t="shared" si="40"/>
        <v>0</v>
      </c>
      <c r="AB435" s="440">
        <f t="shared" si="46"/>
        <v>0</v>
      </c>
    </row>
    <row r="436" spans="2:28" x14ac:dyDescent="0.3">
      <c r="B436" s="297"/>
      <c r="C436" s="297"/>
      <c r="D436" s="300"/>
      <c r="E436" s="279"/>
      <c r="F436" s="280"/>
      <c r="G436" s="279"/>
      <c r="H436" s="282"/>
      <c r="I436" s="281"/>
      <c r="J436" s="268">
        <f>IF(ISBLANK($E436),0,VLOOKUP($E436,'Table of Hazards (AI only)'!$B$6:$P$129,8,))</f>
        <v>0</v>
      </c>
      <c r="K436" s="268">
        <f>IF(ISBLANK($E436),0,VLOOKUP($E436,'Table of Hazards (AI only)'!$B$6:$P$129,9,))</f>
        <v>0</v>
      </c>
      <c r="L436" s="268">
        <f>IF(ISBLANK($E436),0,VLOOKUP($E436,'Table of Hazards (AI only)'!$B$6:$P$129,10,))</f>
        <v>0</v>
      </c>
      <c r="M436" s="269">
        <f>IF(ISBLANK($E436),0,VLOOKUP($E436,'Table of Hazards (AI only)'!$B$6:$P$129,11,))</f>
        <v>0</v>
      </c>
      <c r="N436" s="269">
        <f>IF(ISBLANK($E436),0,VLOOKUP($E436,'Table of Hazards (AI only)'!$B$6:$P$129,12,))</f>
        <v>0</v>
      </c>
      <c r="O436" s="270">
        <f>IF(ISBLANK($E436),0,VLOOKUP($E436,'Table of Hazards (AI only)'!$B$6:$P$129,13,))</f>
        <v>0</v>
      </c>
      <c r="P436" s="268">
        <f>IF(ISBLANK($G436),0,VLOOKUP($G436,'Table of Hazards (AI only)'!$B$6:$P$129,8,))</f>
        <v>0</v>
      </c>
      <c r="Q436" s="268">
        <f>IF(ISBLANK($G436),0,VLOOKUP($G436,'Table of Hazards (AI only)'!$B$6:$P$129,9,))</f>
        <v>0</v>
      </c>
      <c r="R436" s="268">
        <f>IF(ISBLANK($G436),0,VLOOKUP($G436,'Table of Hazards (AI only)'!$B$6:$P$129,10,))</f>
        <v>0</v>
      </c>
      <c r="S436" s="269">
        <f>IF(ISBLANK($G436),0,VLOOKUP($G436,'Table of Hazards (AI only)'!$B$6:$P$129,11,))</f>
        <v>0</v>
      </c>
      <c r="T436" s="269">
        <f>IF(ISBLANK($G436),0,VLOOKUP($G436,'Table of Hazards (AI only)'!$B$6:$P$129,12,))</f>
        <v>0</v>
      </c>
      <c r="U436" s="270">
        <f>IF(ISBLANK($G436),0,VLOOKUP($G436,'Table of Hazards (AI only)'!$B$6:$P$129,13,))</f>
        <v>0</v>
      </c>
      <c r="V436" s="283">
        <f t="shared" si="41"/>
        <v>0</v>
      </c>
      <c r="W436" s="283">
        <f t="shared" si="42"/>
        <v>0</v>
      </c>
      <c r="X436" s="284">
        <f t="shared" si="43"/>
        <v>0</v>
      </c>
      <c r="Y436" s="274">
        <f t="shared" si="44"/>
        <v>0</v>
      </c>
      <c r="Z436" s="406">
        <f t="shared" si="45"/>
        <v>0</v>
      </c>
      <c r="AA436" s="439">
        <f t="shared" si="40"/>
        <v>0</v>
      </c>
      <c r="AB436" s="440">
        <f t="shared" si="46"/>
        <v>0</v>
      </c>
    </row>
    <row r="437" spans="2:28" x14ac:dyDescent="0.3">
      <c r="B437" s="297"/>
      <c r="C437" s="297"/>
      <c r="D437" s="300"/>
      <c r="E437" s="279"/>
      <c r="F437" s="280"/>
      <c r="G437" s="279"/>
      <c r="H437" s="282"/>
      <c r="I437" s="281"/>
      <c r="J437" s="268">
        <f>IF(ISBLANK($E437),0,VLOOKUP($E437,'Table of Hazards (AI only)'!$B$6:$P$129,8,))</f>
        <v>0</v>
      </c>
      <c r="K437" s="268">
        <f>IF(ISBLANK($E437),0,VLOOKUP($E437,'Table of Hazards (AI only)'!$B$6:$P$129,9,))</f>
        <v>0</v>
      </c>
      <c r="L437" s="268">
        <f>IF(ISBLANK($E437),0,VLOOKUP($E437,'Table of Hazards (AI only)'!$B$6:$P$129,10,))</f>
        <v>0</v>
      </c>
      <c r="M437" s="269">
        <f>IF(ISBLANK($E437),0,VLOOKUP($E437,'Table of Hazards (AI only)'!$B$6:$P$129,11,))</f>
        <v>0</v>
      </c>
      <c r="N437" s="269">
        <f>IF(ISBLANK($E437),0,VLOOKUP($E437,'Table of Hazards (AI only)'!$B$6:$P$129,12,))</f>
        <v>0</v>
      </c>
      <c r="O437" s="270">
        <f>IF(ISBLANK($E437),0,VLOOKUP($E437,'Table of Hazards (AI only)'!$B$6:$P$129,13,))</f>
        <v>0</v>
      </c>
      <c r="P437" s="268">
        <f>IF(ISBLANK($G437),0,VLOOKUP($G437,'Table of Hazards (AI only)'!$B$6:$P$129,8,))</f>
        <v>0</v>
      </c>
      <c r="Q437" s="268">
        <f>IF(ISBLANK($G437),0,VLOOKUP($G437,'Table of Hazards (AI only)'!$B$6:$P$129,9,))</f>
        <v>0</v>
      </c>
      <c r="R437" s="268">
        <f>IF(ISBLANK($G437),0,VLOOKUP($G437,'Table of Hazards (AI only)'!$B$6:$P$129,10,))</f>
        <v>0</v>
      </c>
      <c r="S437" s="269">
        <f>IF(ISBLANK($G437),0,VLOOKUP($G437,'Table of Hazards (AI only)'!$B$6:$P$129,11,))</f>
        <v>0</v>
      </c>
      <c r="T437" s="269">
        <f>IF(ISBLANK($G437),0,VLOOKUP($G437,'Table of Hazards (AI only)'!$B$6:$P$129,12,))</f>
        <v>0</v>
      </c>
      <c r="U437" s="270">
        <f>IF(ISBLANK($G437),0,VLOOKUP($G437,'Table of Hazards (AI only)'!$B$6:$P$129,13,))</f>
        <v>0</v>
      </c>
      <c r="V437" s="283">
        <f t="shared" si="41"/>
        <v>0</v>
      </c>
      <c r="W437" s="283">
        <f t="shared" si="42"/>
        <v>0</v>
      </c>
      <c r="X437" s="284">
        <f t="shared" si="43"/>
        <v>0</v>
      </c>
      <c r="Y437" s="274">
        <f t="shared" si="44"/>
        <v>0</v>
      </c>
      <c r="Z437" s="406">
        <f t="shared" si="45"/>
        <v>0</v>
      </c>
      <c r="AA437" s="439">
        <f t="shared" si="40"/>
        <v>0</v>
      </c>
      <c r="AB437" s="440">
        <f t="shared" si="46"/>
        <v>0</v>
      </c>
    </row>
    <row r="438" spans="2:28" x14ac:dyDescent="0.3">
      <c r="B438" s="297"/>
      <c r="C438" s="297"/>
      <c r="D438" s="300"/>
      <c r="E438" s="279"/>
      <c r="F438" s="280"/>
      <c r="G438" s="279"/>
      <c r="H438" s="282"/>
      <c r="I438" s="281"/>
      <c r="J438" s="268">
        <f>IF(ISBLANK($E438),0,VLOOKUP($E438,'Table of Hazards (AI only)'!$B$6:$P$129,8,))</f>
        <v>0</v>
      </c>
      <c r="K438" s="268">
        <f>IF(ISBLANK($E438),0,VLOOKUP($E438,'Table of Hazards (AI only)'!$B$6:$P$129,9,))</f>
        <v>0</v>
      </c>
      <c r="L438" s="268">
        <f>IF(ISBLANK($E438),0,VLOOKUP($E438,'Table of Hazards (AI only)'!$B$6:$P$129,10,))</f>
        <v>0</v>
      </c>
      <c r="M438" s="269">
        <f>IF(ISBLANK($E438),0,VLOOKUP($E438,'Table of Hazards (AI only)'!$B$6:$P$129,11,))</f>
        <v>0</v>
      </c>
      <c r="N438" s="269">
        <f>IF(ISBLANK($E438),0,VLOOKUP($E438,'Table of Hazards (AI only)'!$B$6:$P$129,12,))</f>
        <v>0</v>
      </c>
      <c r="O438" s="270">
        <f>IF(ISBLANK($E438),0,VLOOKUP($E438,'Table of Hazards (AI only)'!$B$6:$P$129,13,))</f>
        <v>0</v>
      </c>
      <c r="P438" s="268">
        <f>IF(ISBLANK($G438),0,VLOOKUP($G438,'Table of Hazards (AI only)'!$B$6:$P$129,8,))</f>
        <v>0</v>
      </c>
      <c r="Q438" s="268">
        <f>IF(ISBLANK($G438),0,VLOOKUP($G438,'Table of Hazards (AI only)'!$B$6:$P$129,9,))</f>
        <v>0</v>
      </c>
      <c r="R438" s="268">
        <f>IF(ISBLANK($G438),0,VLOOKUP($G438,'Table of Hazards (AI only)'!$B$6:$P$129,10,))</f>
        <v>0</v>
      </c>
      <c r="S438" s="269">
        <f>IF(ISBLANK($G438),0,VLOOKUP($G438,'Table of Hazards (AI only)'!$B$6:$P$129,11,))</f>
        <v>0</v>
      </c>
      <c r="T438" s="269">
        <f>IF(ISBLANK($G438),0,VLOOKUP($G438,'Table of Hazards (AI only)'!$B$6:$P$129,12,))</f>
        <v>0</v>
      </c>
      <c r="U438" s="270">
        <f>IF(ISBLANK($G438),0,VLOOKUP($G438,'Table of Hazards (AI only)'!$B$6:$P$129,13,))</f>
        <v>0</v>
      </c>
      <c r="V438" s="283">
        <f t="shared" si="41"/>
        <v>0</v>
      </c>
      <c r="W438" s="283">
        <f t="shared" si="42"/>
        <v>0</v>
      </c>
      <c r="X438" s="284">
        <f t="shared" si="43"/>
        <v>0</v>
      </c>
      <c r="Y438" s="274">
        <f t="shared" si="44"/>
        <v>0</v>
      </c>
      <c r="Z438" s="406">
        <f t="shared" si="45"/>
        <v>0</v>
      </c>
      <c r="AA438" s="439">
        <f t="shared" si="40"/>
        <v>0</v>
      </c>
      <c r="AB438" s="440">
        <f t="shared" si="46"/>
        <v>0</v>
      </c>
    </row>
    <row r="439" spans="2:28" x14ac:dyDescent="0.3">
      <c r="B439" s="297"/>
      <c r="C439" s="297"/>
      <c r="D439" s="300"/>
      <c r="E439" s="279"/>
      <c r="F439" s="280"/>
      <c r="G439" s="279"/>
      <c r="H439" s="282"/>
      <c r="I439" s="281"/>
      <c r="J439" s="268">
        <f>IF(ISBLANK($E439),0,VLOOKUP($E439,'Table of Hazards (AI only)'!$B$6:$P$129,8,))</f>
        <v>0</v>
      </c>
      <c r="K439" s="268">
        <f>IF(ISBLANK($E439),0,VLOOKUP($E439,'Table of Hazards (AI only)'!$B$6:$P$129,9,))</f>
        <v>0</v>
      </c>
      <c r="L439" s="268">
        <f>IF(ISBLANK($E439),0,VLOOKUP($E439,'Table of Hazards (AI only)'!$B$6:$P$129,10,))</f>
        <v>0</v>
      </c>
      <c r="M439" s="269">
        <f>IF(ISBLANK($E439),0,VLOOKUP($E439,'Table of Hazards (AI only)'!$B$6:$P$129,11,))</f>
        <v>0</v>
      </c>
      <c r="N439" s="269">
        <f>IF(ISBLANK($E439),0,VLOOKUP($E439,'Table of Hazards (AI only)'!$B$6:$P$129,12,))</f>
        <v>0</v>
      </c>
      <c r="O439" s="270">
        <f>IF(ISBLANK($E439),0,VLOOKUP($E439,'Table of Hazards (AI only)'!$B$6:$P$129,13,))</f>
        <v>0</v>
      </c>
      <c r="P439" s="268">
        <f>IF(ISBLANK($G439),0,VLOOKUP($G439,'Table of Hazards (AI only)'!$B$6:$P$129,8,))</f>
        <v>0</v>
      </c>
      <c r="Q439" s="268">
        <f>IF(ISBLANK($G439),0,VLOOKUP($G439,'Table of Hazards (AI only)'!$B$6:$P$129,9,))</f>
        <v>0</v>
      </c>
      <c r="R439" s="268">
        <f>IF(ISBLANK($G439),0,VLOOKUP($G439,'Table of Hazards (AI only)'!$B$6:$P$129,10,))</f>
        <v>0</v>
      </c>
      <c r="S439" s="269">
        <f>IF(ISBLANK($G439),0,VLOOKUP($G439,'Table of Hazards (AI only)'!$B$6:$P$129,11,))</f>
        <v>0</v>
      </c>
      <c r="T439" s="269">
        <f>IF(ISBLANK($G439),0,VLOOKUP($G439,'Table of Hazards (AI only)'!$B$6:$P$129,12,))</f>
        <v>0</v>
      </c>
      <c r="U439" s="270">
        <f>IF(ISBLANK($G439),0,VLOOKUP($G439,'Table of Hazards (AI only)'!$B$6:$P$129,13,))</f>
        <v>0</v>
      </c>
      <c r="V439" s="283">
        <f t="shared" si="41"/>
        <v>0</v>
      </c>
      <c r="W439" s="283">
        <f t="shared" si="42"/>
        <v>0</v>
      </c>
      <c r="X439" s="284">
        <f t="shared" si="43"/>
        <v>0</v>
      </c>
      <c r="Y439" s="274">
        <f t="shared" si="44"/>
        <v>0</v>
      </c>
      <c r="Z439" s="406">
        <f t="shared" si="45"/>
        <v>0</v>
      </c>
      <c r="AA439" s="439">
        <f t="shared" si="40"/>
        <v>0</v>
      </c>
      <c r="AB439" s="440">
        <f t="shared" si="46"/>
        <v>0</v>
      </c>
    </row>
    <row r="440" spans="2:28" x14ac:dyDescent="0.3">
      <c r="B440" s="297"/>
      <c r="C440" s="297"/>
      <c r="D440" s="300"/>
      <c r="E440" s="279"/>
      <c r="F440" s="280"/>
      <c r="G440" s="279"/>
      <c r="H440" s="282"/>
      <c r="I440" s="281"/>
      <c r="J440" s="268">
        <f>IF(ISBLANK($E440),0,VLOOKUP($E440,'Table of Hazards (AI only)'!$B$6:$P$129,8,))</f>
        <v>0</v>
      </c>
      <c r="K440" s="268">
        <f>IF(ISBLANK($E440),0,VLOOKUP($E440,'Table of Hazards (AI only)'!$B$6:$P$129,9,))</f>
        <v>0</v>
      </c>
      <c r="L440" s="268">
        <f>IF(ISBLANK($E440),0,VLOOKUP($E440,'Table of Hazards (AI only)'!$B$6:$P$129,10,))</f>
        <v>0</v>
      </c>
      <c r="M440" s="269">
        <f>IF(ISBLANK($E440),0,VLOOKUP($E440,'Table of Hazards (AI only)'!$B$6:$P$129,11,))</f>
        <v>0</v>
      </c>
      <c r="N440" s="269">
        <f>IF(ISBLANK($E440),0,VLOOKUP($E440,'Table of Hazards (AI only)'!$B$6:$P$129,12,))</f>
        <v>0</v>
      </c>
      <c r="O440" s="270">
        <f>IF(ISBLANK($E440),0,VLOOKUP($E440,'Table of Hazards (AI only)'!$B$6:$P$129,13,))</f>
        <v>0</v>
      </c>
      <c r="P440" s="268">
        <f>IF(ISBLANK($G440),0,VLOOKUP($G440,'Table of Hazards (AI only)'!$B$6:$P$129,8,))</f>
        <v>0</v>
      </c>
      <c r="Q440" s="268">
        <f>IF(ISBLANK($G440),0,VLOOKUP($G440,'Table of Hazards (AI only)'!$B$6:$P$129,9,))</f>
        <v>0</v>
      </c>
      <c r="R440" s="268">
        <f>IF(ISBLANK($G440),0,VLOOKUP($G440,'Table of Hazards (AI only)'!$B$6:$P$129,10,))</f>
        <v>0</v>
      </c>
      <c r="S440" s="269">
        <f>IF(ISBLANK($G440),0,VLOOKUP($G440,'Table of Hazards (AI only)'!$B$6:$P$129,11,))</f>
        <v>0</v>
      </c>
      <c r="T440" s="269">
        <f>IF(ISBLANK($G440),0,VLOOKUP($G440,'Table of Hazards (AI only)'!$B$6:$P$129,12,))</f>
        <v>0</v>
      </c>
      <c r="U440" s="270">
        <f>IF(ISBLANK($G440),0,VLOOKUP($G440,'Table of Hazards (AI only)'!$B$6:$P$129,13,))</f>
        <v>0</v>
      </c>
      <c r="V440" s="283">
        <f t="shared" si="41"/>
        <v>0</v>
      </c>
      <c r="W440" s="283">
        <f t="shared" si="42"/>
        <v>0</v>
      </c>
      <c r="X440" s="284">
        <f t="shared" si="43"/>
        <v>0</v>
      </c>
      <c r="Y440" s="274">
        <f t="shared" si="44"/>
        <v>0</v>
      </c>
      <c r="Z440" s="406">
        <f t="shared" si="45"/>
        <v>0</v>
      </c>
      <c r="AA440" s="439">
        <f t="shared" si="40"/>
        <v>0</v>
      </c>
      <c r="AB440" s="440">
        <f t="shared" si="46"/>
        <v>0</v>
      </c>
    </row>
    <row r="441" spans="2:28" x14ac:dyDescent="0.3">
      <c r="B441" s="297"/>
      <c r="C441" s="297"/>
      <c r="D441" s="300"/>
      <c r="E441" s="279"/>
      <c r="F441" s="280"/>
      <c r="G441" s="279"/>
      <c r="H441" s="282"/>
      <c r="I441" s="281"/>
      <c r="J441" s="268">
        <f>IF(ISBLANK($E441),0,VLOOKUP($E441,'Table of Hazards (AI only)'!$B$6:$P$129,8,))</f>
        <v>0</v>
      </c>
      <c r="K441" s="268">
        <f>IF(ISBLANK($E441),0,VLOOKUP($E441,'Table of Hazards (AI only)'!$B$6:$P$129,9,))</f>
        <v>0</v>
      </c>
      <c r="L441" s="268">
        <f>IF(ISBLANK($E441),0,VLOOKUP($E441,'Table of Hazards (AI only)'!$B$6:$P$129,10,))</f>
        <v>0</v>
      </c>
      <c r="M441" s="269">
        <f>IF(ISBLANK($E441),0,VLOOKUP($E441,'Table of Hazards (AI only)'!$B$6:$P$129,11,))</f>
        <v>0</v>
      </c>
      <c r="N441" s="269">
        <f>IF(ISBLANK($E441),0,VLOOKUP($E441,'Table of Hazards (AI only)'!$B$6:$P$129,12,))</f>
        <v>0</v>
      </c>
      <c r="O441" s="270">
        <f>IF(ISBLANK($E441),0,VLOOKUP($E441,'Table of Hazards (AI only)'!$B$6:$P$129,13,))</f>
        <v>0</v>
      </c>
      <c r="P441" s="268">
        <f>IF(ISBLANK($G441),0,VLOOKUP($G441,'Table of Hazards (AI only)'!$B$6:$P$129,8,))</f>
        <v>0</v>
      </c>
      <c r="Q441" s="268">
        <f>IF(ISBLANK($G441),0,VLOOKUP($G441,'Table of Hazards (AI only)'!$B$6:$P$129,9,))</f>
        <v>0</v>
      </c>
      <c r="R441" s="268">
        <f>IF(ISBLANK($G441),0,VLOOKUP($G441,'Table of Hazards (AI only)'!$B$6:$P$129,10,))</f>
        <v>0</v>
      </c>
      <c r="S441" s="269">
        <f>IF(ISBLANK($G441),0,VLOOKUP($G441,'Table of Hazards (AI only)'!$B$6:$P$129,11,))</f>
        <v>0</v>
      </c>
      <c r="T441" s="269">
        <f>IF(ISBLANK($G441),0,VLOOKUP($G441,'Table of Hazards (AI only)'!$B$6:$P$129,12,))</f>
        <v>0</v>
      </c>
      <c r="U441" s="270">
        <f>IF(ISBLANK($G441),0,VLOOKUP($G441,'Table of Hazards (AI only)'!$B$6:$P$129,13,))</f>
        <v>0</v>
      </c>
      <c r="V441" s="283">
        <f t="shared" si="41"/>
        <v>0</v>
      </c>
      <c r="W441" s="283">
        <f t="shared" si="42"/>
        <v>0</v>
      </c>
      <c r="X441" s="284">
        <f t="shared" si="43"/>
        <v>0</v>
      </c>
      <c r="Y441" s="274">
        <f t="shared" si="44"/>
        <v>0</v>
      </c>
      <c r="Z441" s="406">
        <f t="shared" si="45"/>
        <v>0</v>
      </c>
      <c r="AA441" s="439">
        <f t="shared" ref="AA441:AA504" si="47">(($F441*O441)+($H441*U441))*$I441</f>
        <v>0</v>
      </c>
      <c r="AB441" s="440">
        <f t="shared" si="46"/>
        <v>0</v>
      </c>
    </row>
    <row r="442" spans="2:28" x14ac:dyDescent="0.3">
      <c r="B442" s="297"/>
      <c r="C442" s="297"/>
      <c r="D442" s="300"/>
      <c r="E442" s="279"/>
      <c r="F442" s="280"/>
      <c r="G442" s="279"/>
      <c r="H442" s="282"/>
      <c r="I442" s="281"/>
      <c r="J442" s="268">
        <f>IF(ISBLANK($E442),0,VLOOKUP($E442,'Table of Hazards (AI only)'!$B$6:$P$129,8,))</f>
        <v>0</v>
      </c>
      <c r="K442" s="268">
        <f>IF(ISBLANK($E442),0,VLOOKUP($E442,'Table of Hazards (AI only)'!$B$6:$P$129,9,))</f>
        <v>0</v>
      </c>
      <c r="L442" s="268">
        <f>IF(ISBLANK($E442),0,VLOOKUP($E442,'Table of Hazards (AI only)'!$B$6:$P$129,10,))</f>
        <v>0</v>
      </c>
      <c r="M442" s="269">
        <f>IF(ISBLANK($E442),0,VLOOKUP($E442,'Table of Hazards (AI only)'!$B$6:$P$129,11,))</f>
        <v>0</v>
      </c>
      <c r="N442" s="269">
        <f>IF(ISBLANK($E442),0,VLOOKUP($E442,'Table of Hazards (AI only)'!$B$6:$P$129,12,))</f>
        <v>0</v>
      </c>
      <c r="O442" s="270">
        <f>IF(ISBLANK($E442),0,VLOOKUP($E442,'Table of Hazards (AI only)'!$B$6:$P$129,13,))</f>
        <v>0</v>
      </c>
      <c r="P442" s="268">
        <f>IF(ISBLANK($G442),0,VLOOKUP($G442,'Table of Hazards (AI only)'!$B$6:$P$129,8,))</f>
        <v>0</v>
      </c>
      <c r="Q442" s="268">
        <f>IF(ISBLANK($G442),0,VLOOKUP($G442,'Table of Hazards (AI only)'!$B$6:$P$129,9,))</f>
        <v>0</v>
      </c>
      <c r="R442" s="268">
        <f>IF(ISBLANK($G442),0,VLOOKUP($G442,'Table of Hazards (AI only)'!$B$6:$P$129,10,))</f>
        <v>0</v>
      </c>
      <c r="S442" s="269">
        <f>IF(ISBLANK($G442),0,VLOOKUP($G442,'Table of Hazards (AI only)'!$B$6:$P$129,11,))</f>
        <v>0</v>
      </c>
      <c r="T442" s="269">
        <f>IF(ISBLANK($G442),0,VLOOKUP($G442,'Table of Hazards (AI only)'!$B$6:$P$129,12,))</f>
        <v>0</v>
      </c>
      <c r="U442" s="270">
        <f>IF(ISBLANK($G442),0,VLOOKUP($G442,'Table of Hazards (AI only)'!$B$6:$P$129,13,))</f>
        <v>0</v>
      </c>
      <c r="V442" s="283">
        <f t="shared" si="41"/>
        <v>0</v>
      </c>
      <c r="W442" s="283">
        <f t="shared" si="42"/>
        <v>0</v>
      </c>
      <c r="X442" s="284">
        <f t="shared" si="43"/>
        <v>0</v>
      </c>
      <c r="Y442" s="274">
        <f t="shared" si="44"/>
        <v>0</v>
      </c>
      <c r="Z442" s="406">
        <f t="shared" si="45"/>
        <v>0</v>
      </c>
      <c r="AA442" s="439">
        <f t="shared" si="47"/>
        <v>0</v>
      </c>
      <c r="AB442" s="440">
        <f t="shared" si="46"/>
        <v>0</v>
      </c>
    </row>
    <row r="443" spans="2:28" x14ac:dyDescent="0.3">
      <c r="B443" s="297"/>
      <c r="C443" s="297"/>
      <c r="D443" s="300"/>
      <c r="E443" s="279"/>
      <c r="F443" s="280"/>
      <c r="G443" s="279"/>
      <c r="H443" s="282"/>
      <c r="I443" s="281"/>
      <c r="J443" s="268">
        <f>IF(ISBLANK($E443),0,VLOOKUP($E443,'Table of Hazards (AI only)'!$B$6:$P$129,8,))</f>
        <v>0</v>
      </c>
      <c r="K443" s="268">
        <f>IF(ISBLANK($E443),0,VLOOKUP($E443,'Table of Hazards (AI only)'!$B$6:$P$129,9,))</f>
        <v>0</v>
      </c>
      <c r="L443" s="268">
        <f>IF(ISBLANK($E443),0,VLOOKUP($E443,'Table of Hazards (AI only)'!$B$6:$P$129,10,))</f>
        <v>0</v>
      </c>
      <c r="M443" s="269">
        <f>IF(ISBLANK($E443),0,VLOOKUP($E443,'Table of Hazards (AI only)'!$B$6:$P$129,11,))</f>
        <v>0</v>
      </c>
      <c r="N443" s="269">
        <f>IF(ISBLANK($E443),0,VLOOKUP($E443,'Table of Hazards (AI only)'!$B$6:$P$129,12,))</f>
        <v>0</v>
      </c>
      <c r="O443" s="270">
        <f>IF(ISBLANK($E443),0,VLOOKUP($E443,'Table of Hazards (AI only)'!$B$6:$P$129,13,))</f>
        <v>0</v>
      </c>
      <c r="P443" s="268">
        <f>IF(ISBLANK($G443),0,VLOOKUP($G443,'Table of Hazards (AI only)'!$B$6:$P$129,8,))</f>
        <v>0</v>
      </c>
      <c r="Q443" s="268">
        <f>IF(ISBLANK($G443),0,VLOOKUP($G443,'Table of Hazards (AI only)'!$B$6:$P$129,9,))</f>
        <v>0</v>
      </c>
      <c r="R443" s="268">
        <f>IF(ISBLANK($G443),0,VLOOKUP($G443,'Table of Hazards (AI only)'!$B$6:$P$129,10,))</f>
        <v>0</v>
      </c>
      <c r="S443" s="269">
        <f>IF(ISBLANK($G443),0,VLOOKUP($G443,'Table of Hazards (AI only)'!$B$6:$P$129,11,))</f>
        <v>0</v>
      </c>
      <c r="T443" s="269">
        <f>IF(ISBLANK($G443),0,VLOOKUP($G443,'Table of Hazards (AI only)'!$B$6:$P$129,12,))</f>
        <v>0</v>
      </c>
      <c r="U443" s="270">
        <f>IF(ISBLANK($G443),0,VLOOKUP($G443,'Table of Hazards (AI only)'!$B$6:$P$129,13,))</f>
        <v>0</v>
      </c>
      <c r="V443" s="283">
        <f t="shared" si="41"/>
        <v>0</v>
      </c>
      <c r="W443" s="283">
        <f t="shared" si="42"/>
        <v>0</v>
      </c>
      <c r="X443" s="284">
        <f t="shared" si="43"/>
        <v>0</v>
      </c>
      <c r="Y443" s="274">
        <f t="shared" si="44"/>
        <v>0</v>
      </c>
      <c r="Z443" s="406">
        <f t="shared" si="45"/>
        <v>0</v>
      </c>
      <c r="AA443" s="439">
        <f t="shared" si="47"/>
        <v>0</v>
      </c>
      <c r="AB443" s="440">
        <f t="shared" si="46"/>
        <v>0</v>
      </c>
    </row>
    <row r="444" spans="2:28" x14ac:dyDescent="0.3">
      <c r="B444" s="297"/>
      <c r="C444" s="297"/>
      <c r="D444" s="300"/>
      <c r="E444" s="279"/>
      <c r="F444" s="280"/>
      <c r="G444" s="279"/>
      <c r="H444" s="282"/>
      <c r="I444" s="281"/>
      <c r="J444" s="268">
        <f>IF(ISBLANK($E444),0,VLOOKUP($E444,'Table of Hazards (AI only)'!$B$6:$P$129,8,))</f>
        <v>0</v>
      </c>
      <c r="K444" s="268">
        <f>IF(ISBLANK($E444),0,VLOOKUP($E444,'Table of Hazards (AI only)'!$B$6:$P$129,9,))</f>
        <v>0</v>
      </c>
      <c r="L444" s="268">
        <f>IF(ISBLANK($E444),0,VLOOKUP($E444,'Table of Hazards (AI only)'!$B$6:$P$129,10,))</f>
        <v>0</v>
      </c>
      <c r="M444" s="269">
        <f>IF(ISBLANK($E444),0,VLOOKUP($E444,'Table of Hazards (AI only)'!$B$6:$P$129,11,))</f>
        <v>0</v>
      </c>
      <c r="N444" s="269">
        <f>IF(ISBLANK($E444),0,VLOOKUP($E444,'Table of Hazards (AI only)'!$B$6:$P$129,12,))</f>
        <v>0</v>
      </c>
      <c r="O444" s="270">
        <f>IF(ISBLANK($E444),0,VLOOKUP($E444,'Table of Hazards (AI only)'!$B$6:$P$129,13,))</f>
        <v>0</v>
      </c>
      <c r="P444" s="268">
        <f>IF(ISBLANK($G444),0,VLOOKUP($G444,'Table of Hazards (AI only)'!$B$6:$P$129,8,))</f>
        <v>0</v>
      </c>
      <c r="Q444" s="268">
        <f>IF(ISBLANK($G444),0,VLOOKUP($G444,'Table of Hazards (AI only)'!$B$6:$P$129,9,))</f>
        <v>0</v>
      </c>
      <c r="R444" s="268">
        <f>IF(ISBLANK($G444),0,VLOOKUP($G444,'Table of Hazards (AI only)'!$B$6:$P$129,10,))</f>
        <v>0</v>
      </c>
      <c r="S444" s="269">
        <f>IF(ISBLANK($G444),0,VLOOKUP($G444,'Table of Hazards (AI only)'!$B$6:$P$129,11,))</f>
        <v>0</v>
      </c>
      <c r="T444" s="269">
        <f>IF(ISBLANK($G444),0,VLOOKUP($G444,'Table of Hazards (AI only)'!$B$6:$P$129,12,))</f>
        <v>0</v>
      </c>
      <c r="U444" s="270">
        <f>IF(ISBLANK($G444),0,VLOOKUP($G444,'Table of Hazards (AI only)'!$B$6:$P$129,13,))</f>
        <v>0</v>
      </c>
      <c r="V444" s="283">
        <f t="shared" si="41"/>
        <v>0</v>
      </c>
      <c r="W444" s="283">
        <f t="shared" si="42"/>
        <v>0</v>
      </c>
      <c r="X444" s="284">
        <f t="shared" si="43"/>
        <v>0</v>
      </c>
      <c r="Y444" s="274">
        <f t="shared" si="44"/>
        <v>0</v>
      </c>
      <c r="Z444" s="406">
        <f t="shared" si="45"/>
        <v>0</v>
      </c>
      <c r="AA444" s="439">
        <f t="shared" si="47"/>
        <v>0</v>
      </c>
      <c r="AB444" s="440">
        <f t="shared" si="46"/>
        <v>0</v>
      </c>
    </row>
    <row r="445" spans="2:28" x14ac:dyDescent="0.3">
      <c r="B445" s="297"/>
      <c r="C445" s="297"/>
      <c r="D445" s="300"/>
      <c r="E445" s="279"/>
      <c r="F445" s="280"/>
      <c r="G445" s="279"/>
      <c r="H445" s="282"/>
      <c r="I445" s="281"/>
      <c r="J445" s="268">
        <f>IF(ISBLANK($E445),0,VLOOKUP($E445,'Table of Hazards (AI only)'!$B$6:$P$129,8,))</f>
        <v>0</v>
      </c>
      <c r="K445" s="268">
        <f>IF(ISBLANK($E445),0,VLOOKUP($E445,'Table of Hazards (AI only)'!$B$6:$P$129,9,))</f>
        <v>0</v>
      </c>
      <c r="L445" s="268">
        <f>IF(ISBLANK($E445),0,VLOOKUP($E445,'Table of Hazards (AI only)'!$B$6:$P$129,10,))</f>
        <v>0</v>
      </c>
      <c r="M445" s="269">
        <f>IF(ISBLANK($E445),0,VLOOKUP($E445,'Table of Hazards (AI only)'!$B$6:$P$129,11,))</f>
        <v>0</v>
      </c>
      <c r="N445" s="269">
        <f>IF(ISBLANK($E445),0,VLOOKUP($E445,'Table of Hazards (AI only)'!$B$6:$P$129,12,))</f>
        <v>0</v>
      </c>
      <c r="O445" s="270">
        <f>IF(ISBLANK($E445),0,VLOOKUP($E445,'Table of Hazards (AI only)'!$B$6:$P$129,13,))</f>
        <v>0</v>
      </c>
      <c r="P445" s="268">
        <f>IF(ISBLANK($G445),0,VLOOKUP($G445,'Table of Hazards (AI only)'!$B$6:$P$129,8,))</f>
        <v>0</v>
      </c>
      <c r="Q445" s="268">
        <f>IF(ISBLANK($G445),0,VLOOKUP($G445,'Table of Hazards (AI only)'!$B$6:$P$129,9,))</f>
        <v>0</v>
      </c>
      <c r="R445" s="268">
        <f>IF(ISBLANK($G445),0,VLOOKUP($G445,'Table of Hazards (AI only)'!$B$6:$P$129,10,))</f>
        <v>0</v>
      </c>
      <c r="S445" s="269">
        <f>IF(ISBLANK($G445),0,VLOOKUP($G445,'Table of Hazards (AI only)'!$B$6:$P$129,11,))</f>
        <v>0</v>
      </c>
      <c r="T445" s="269">
        <f>IF(ISBLANK($G445),0,VLOOKUP($G445,'Table of Hazards (AI only)'!$B$6:$P$129,12,))</f>
        <v>0</v>
      </c>
      <c r="U445" s="270">
        <f>IF(ISBLANK($G445),0,VLOOKUP($G445,'Table of Hazards (AI only)'!$B$6:$P$129,13,))</f>
        <v>0</v>
      </c>
      <c r="V445" s="283">
        <f t="shared" si="41"/>
        <v>0</v>
      </c>
      <c r="W445" s="283">
        <f t="shared" si="42"/>
        <v>0</v>
      </c>
      <c r="X445" s="284">
        <f t="shared" si="43"/>
        <v>0</v>
      </c>
      <c r="Y445" s="274">
        <f t="shared" si="44"/>
        <v>0</v>
      </c>
      <c r="Z445" s="406">
        <f t="shared" si="45"/>
        <v>0</v>
      </c>
      <c r="AA445" s="439">
        <f t="shared" si="47"/>
        <v>0</v>
      </c>
      <c r="AB445" s="440">
        <f t="shared" si="46"/>
        <v>0</v>
      </c>
    </row>
    <row r="446" spans="2:28" x14ac:dyDescent="0.3">
      <c r="B446" s="297"/>
      <c r="C446" s="297"/>
      <c r="D446" s="300"/>
      <c r="E446" s="279"/>
      <c r="F446" s="280"/>
      <c r="G446" s="279"/>
      <c r="H446" s="282"/>
      <c r="I446" s="281"/>
      <c r="J446" s="268">
        <f>IF(ISBLANK($E446),0,VLOOKUP($E446,'Table of Hazards (AI only)'!$B$6:$P$129,8,))</f>
        <v>0</v>
      </c>
      <c r="K446" s="268">
        <f>IF(ISBLANK($E446),0,VLOOKUP($E446,'Table of Hazards (AI only)'!$B$6:$P$129,9,))</f>
        <v>0</v>
      </c>
      <c r="L446" s="268">
        <f>IF(ISBLANK($E446),0,VLOOKUP($E446,'Table of Hazards (AI only)'!$B$6:$P$129,10,))</f>
        <v>0</v>
      </c>
      <c r="M446" s="269">
        <f>IF(ISBLANK($E446),0,VLOOKUP($E446,'Table of Hazards (AI only)'!$B$6:$P$129,11,))</f>
        <v>0</v>
      </c>
      <c r="N446" s="269">
        <f>IF(ISBLANK($E446),0,VLOOKUP($E446,'Table of Hazards (AI only)'!$B$6:$P$129,12,))</f>
        <v>0</v>
      </c>
      <c r="O446" s="270">
        <f>IF(ISBLANK($E446),0,VLOOKUP($E446,'Table of Hazards (AI only)'!$B$6:$P$129,13,))</f>
        <v>0</v>
      </c>
      <c r="P446" s="268">
        <f>IF(ISBLANK($G446),0,VLOOKUP($G446,'Table of Hazards (AI only)'!$B$6:$P$129,8,))</f>
        <v>0</v>
      </c>
      <c r="Q446" s="268">
        <f>IF(ISBLANK($G446),0,VLOOKUP($G446,'Table of Hazards (AI only)'!$B$6:$P$129,9,))</f>
        <v>0</v>
      </c>
      <c r="R446" s="268">
        <f>IF(ISBLANK($G446),0,VLOOKUP($G446,'Table of Hazards (AI only)'!$B$6:$P$129,10,))</f>
        <v>0</v>
      </c>
      <c r="S446" s="269">
        <f>IF(ISBLANK($G446),0,VLOOKUP($G446,'Table of Hazards (AI only)'!$B$6:$P$129,11,))</f>
        <v>0</v>
      </c>
      <c r="T446" s="269">
        <f>IF(ISBLANK($G446),0,VLOOKUP($G446,'Table of Hazards (AI only)'!$B$6:$P$129,12,))</f>
        <v>0</v>
      </c>
      <c r="U446" s="270">
        <f>IF(ISBLANK($G446),0,VLOOKUP($G446,'Table of Hazards (AI only)'!$B$6:$P$129,13,))</f>
        <v>0</v>
      </c>
      <c r="V446" s="283">
        <f t="shared" si="41"/>
        <v>0</v>
      </c>
      <c r="W446" s="283">
        <f t="shared" si="42"/>
        <v>0</v>
      </c>
      <c r="X446" s="284">
        <f t="shared" si="43"/>
        <v>0</v>
      </c>
      <c r="Y446" s="274">
        <f t="shared" si="44"/>
        <v>0</v>
      </c>
      <c r="Z446" s="406">
        <f t="shared" si="45"/>
        <v>0</v>
      </c>
      <c r="AA446" s="439">
        <f t="shared" si="47"/>
        <v>0</v>
      </c>
      <c r="AB446" s="440">
        <f t="shared" si="46"/>
        <v>0</v>
      </c>
    </row>
    <row r="447" spans="2:28" x14ac:dyDescent="0.3">
      <c r="B447" s="297"/>
      <c r="C447" s="297"/>
      <c r="D447" s="300"/>
      <c r="E447" s="279"/>
      <c r="F447" s="280"/>
      <c r="G447" s="279"/>
      <c r="H447" s="282"/>
      <c r="I447" s="281"/>
      <c r="J447" s="268">
        <f>IF(ISBLANK($E447),0,VLOOKUP($E447,'Table of Hazards (AI only)'!$B$6:$P$129,8,))</f>
        <v>0</v>
      </c>
      <c r="K447" s="268">
        <f>IF(ISBLANK($E447),0,VLOOKUP($E447,'Table of Hazards (AI only)'!$B$6:$P$129,9,))</f>
        <v>0</v>
      </c>
      <c r="L447" s="268">
        <f>IF(ISBLANK($E447),0,VLOOKUP($E447,'Table of Hazards (AI only)'!$B$6:$P$129,10,))</f>
        <v>0</v>
      </c>
      <c r="M447" s="269">
        <f>IF(ISBLANK($E447),0,VLOOKUP($E447,'Table of Hazards (AI only)'!$B$6:$P$129,11,))</f>
        <v>0</v>
      </c>
      <c r="N447" s="269">
        <f>IF(ISBLANK($E447),0,VLOOKUP($E447,'Table of Hazards (AI only)'!$B$6:$P$129,12,))</f>
        <v>0</v>
      </c>
      <c r="O447" s="270">
        <f>IF(ISBLANK($E447),0,VLOOKUP($E447,'Table of Hazards (AI only)'!$B$6:$P$129,13,))</f>
        <v>0</v>
      </c>
      <c r="P447" s="268">
        <f>IF(ISBLANK($G447),0,VLOOKUP($G447,'Table of Hazards (AI only)'!$B$6:$P$129,8,))</f>
        <v>0</v>
      </c>
      <c r="Q447" s="268">
        <f>IF(ISBLANK($G447),0,VLOOKUP($G447,'Table of Hazards (AI only)'!$B$6:$P$129,9,))</f>
        <v>0</v>
      </c>
      <c r="R447" s="268">
        <f>IF(ISBLANK($G447),0,VLOOKUP($G447,'Table of Hazards (AI only)'!$B$6:$P$129,10,))</f>
        <v>0</v>
      </c>
      <c r="S447" s="269">
        <f>IF(ISBLANK($G447),0,VLOOKUP($G447,'Table of Hazards (AI only)'!$B$6:$P$129,11,))</f>
        <v>0</v>
      </c>
      <c r="T447" s="269">
        <f>IF(ISBLANK($G447),0,VLOOKUP($G447,'Table of Hazards (AI only)'!$B$6:$P$129,12,))</f>
        <v>0</v>
      </c>
      <c r="U447" s="270">
        <f>IF(ISBLANK($G447),0,VLOOKUP($G447,'Table of Hazards (AI only)'!$B$6:$P$129,13,))</f>
        <v>0</v>
      </c>
      <c r="V447" s="283">
        <f t="shared" si="41"/>
        <v>0</v>
      </c>
      <c r="W447" s="283">
        <f t="shared" si="42"/>
        <v>0</v>
      </c>
      <c r="X447" s="284">
        <f t="shared" si="43"/>
        <v>0</v>
      </c>
      <c r="Y447" s="274">
        <f t="shared" si="44"/>
        <v>0</v>
      </c>
      <c r="Z447" s="406">
        <f t="shared" si="45"/>
        <v>0</v>
      </c>
      <c r="AA447" s="439">
        <f t="shared" si="47"/>
        <v>0</v>
      </c>
      <c r="AB447" s="440">
        <f t="shared" si="46"/>
        <v>0</v>
      </c>
    </row>
    <row r="448" spans="2:28" x14ac:dyDescent="0.3">
      <c r="B448" s="297"/>
      <c r="C448" s="297"/>
      <c r="D448" s="300"/>
      <c r="E448" s="279"/>
      <c r="F448" s="280"/>
      <c r="G448" s="279"/>
      <c r="H448" s="282"/>
      <c r="I448" s="281"/>
      <c r="J448" s="268">
        <f>IF(ISBLANK($E448),0,VLOOKUP($E448,'Table of Hazards (AI only)'!$B$6:$P$129,8,))</f>
        <v>0</v>
      </c>
      <c r="K448" s="268">
        <f>IF(ISBLANK($E448),0,VLOOKUP($E448,'Table of Hazards (AI only)'!$B$6:$P$129,9,))</f>
        <v>0</v>
      </c>
      <c r="L448" s="268">
        <f>IF(ISBLANK($E448),0,VLOOKUP($E448,'Table of Hazards (AI only)'!$B$6:$P$129,10,))</f>
        <v>0</v>
      </c>
      <c r="M448" s="269">
        <f>IF(ISBLANK($E448),0,VLOOKUP($E448,'Table of Hazards (AI only)'!$B$6:$P$129,11,))</f>
        <v>0</v>
      </c>
      <c r="N448" s="269">
        <f>IF(ISBLANK($E448),0,VLOOKUP($E448,'Table of Hazards (AI only)'!$B$6:$P$129,12,))</f>
        <v>0</v>
      </c>
      <c r="O448" s="270">
        <f>IF(ISBLANK($E448),0,VLOOKUP($E448,'Table of Hazards (AI only)'!$B$6:$P$129,13,))</f>
        <v>0</v>
      </c>
      <c r="P448" s="268">
        <f>IF(ISBLANK($G448),0,VLOOKUP($G448,'Table of Hazards (AI only)'!$B$6:$P$129,8,))</f>
        <v>0</v>
      </c>
      <c r="Q448" s="268">
        <f>IF(ISBLANK($G448),0,VLOOKUP($G448,'Table of Hazards (AI only)'!$B$6:$P$129,9,))</f>
        <v>0</v>
      </c>
      <c r="R448" s="268">
        <f>IF(ISBLANK($G448),0,VLOOKUP($G448,'Table of Hazards (AI only)'!$B$6:$P$129,10,))</f>
        <v>0</v>
      </c>
      <c r="S448" s="269">
        <f>IF(ISBLANK($G448),0,VLOOKUP($G448,'Table of Hazards (AI only)'!$B$6:$P$129,11,))</f>
        <v>0</v>
      </c>
      <c r="T448" s="269">
        <f>IF(ISBLANK($G448),0,VLOOKUP($G448,'Table of Hazards (AI only)'!$B$6:$P$129,12,))</f>
        <v>0</v>
      </c>
      <c r="U448" s="270">
        <f>IF(ISBLANK($G448),0,VLOOKUP($G448,'Table of Hazards (AI only)'!$B$6:$P$129,13,))</f>
        <v>0</v>
      </c>
      <c r="V448" s="283">
        <f t="shared" si="41"/>
        <v>0</v>
      </c>
      <c r="W448" s="283">
        <f t="shared" si="42"/>
        <v>0</v>
      </c>
      <c r="X448" s="284">
        <f t="shared" si="43"/>
        <v>0</v>
      </c>
      <c r="Y448" s="274">
        <f t="shared" si="44"/>
        <v>0</v>
      </c>
      <c r="Z448" s="406">
        <f t="shared" si="45"/>
        <v>0</v>
      </c>
      <c r="AA448" s="439">
        <f t="shared" si="47"/>
        <v>0</v>
      </c>
      <c r="AB448" s="440">
        <f t="shared" si="46"/>
        <v>0</v>
      </c>
    </row>
    <row r="449" spans="2:28" x14ac:dyDescent="0.3">
      <c r="B449" s="297"/>
      <c r="C449" s="297"/>
      <c r="D449" s="300"/>
      <c r="E449" s="279"/>
      <c r="F449" s="280"/>
      <c r="G449" s="279"/>
      <c r="H449" s="282"/>
      <c r="I449" s="281"/>
      <c r="J449" s="268">
        <f>IF(ISBLANK($E449),0,VLOOKUP($E449,'Table of Hazards (AI only)'!$B$6:$P$129,8,))</f>
        <v>0</v>
      </c>
      <c r="K449" s="268">
        <f>IF(ISBLANK($E449),0,VLOOKUP($E449,'Table of Hazards (AI only)'!$B$6:$P$129,9,))</f>
        <v>0</v>
      </c>
      <c r="L449" s="268">
        <f>IF(ISBLANK($E449),0,VLOOKUP($E449,'Table of Hazards (AI only)'!$B$6:$P$129,10,))</f>
        <v>0</v>
      </c>
      <c r="M449" s="269">
        <f>IF(ISBLANK($E449),0,VLOOKUP($E449,'Table of Hazards (AI only)'!$B$6:$P$129,11,))</f>
        <v>0</v>
      </c>
      <c r="N449" s="269">
        <f>IF(ISBLANK($E449),0,VLOOKUP($E449,'Table of Hazards (AI only)'!$B$6:$P$129,12,))</f>
        <v>0</v>
      </c>
      <c r="O449" s="270">
        <f>IF(ISBLANK($E449),0,VLOOKUP($E449,'Table of Hazards (AI only)'!$B$6:$P$129,13,))</f>
        <v>0</v>
      </c>
      <c r="P449" s="268">
        <f>IF(ISBLANK($G449),0,VLOOKUP($G449,'Table of Hazards (AI only)'!$B$6:$P$129,8,))</f>
        <v>0</v>
      </c>
      <c r="Q449" s="268">
        <f>IF(ISBLANK($G449),0,VLOOKUP($G449,'Table of Hazards (AI only)'!$B$6:$P$129,9,))</f>
        <v>0</v>
      </c>
      <c r="R449" s="268">
        <f>IF(ISBLANK($G449),0,VLOOKUP($G449,'Table of Hazards (AI only)'!$B$6:$P$129,10,))</f>
        <v>0</v>
      </c>
      <c r="S449" s="269">
        <f>IF(ISBLANK($G449),0,VLOOKUP($G449,'Table of Hazards (AI only)'!$B$6:$P$129,11,))</f>
        <v>0</v>
      </c>
      <c r="T449" s="269">
        <f>IF(ISBLANK($G449),0,VLOOKUP($G449,'Table of Hazards (AI only)'!$B$6:$P$129,12,))</f>
        <v>0</v>
      </c>
      <c r="U449" s="270">
        <f>IF(ISBLANK($G449),0,VLOOKUP($G449,'Table of Hazards (AI only)'!$B$6:$P$129,13,))</f>
        <v>0</v>
      </c>
      <c r="V449" s="283">
        <f t="shared" si="41"/>
        <v>0</v>
      </c>
      <c r="W449" s="283">
        <f t="shared" si="42"/>
        <v>0</v>
      </c>
      <c r="X449" s="284">
        <f t="shared" si="43"/>
        <v>0</v>
      </c>
      <c r="Y449" s="274">
        <f t="shared" si="44"/>
        <v>0</v>
      </c>
      <c r="Z449" s="406">
        <f t="shared" si="45"/>
        <v>0</v>
      </c>
      <c r="AA449" s="439">
        <f t="shared" si="47"/>
        <v>0</v>
      </c>
      <c r="AB449" s="440">
        <f t="shared" si="46"/>
        <v>0</v>
      </c>
    </row>
    <row r="450" spans="2:28" x14ac:dyDescent="0.3">
      <c r="B450" s="297"/>
      <c r="C450" s="297"/>
      <c r="D450" s="300"/>
      <c r="E450" s="279"/>
      <c r="F450" s="280"/>
      <c r="G450" s="279"/>
      <c r="H450" s="282"/>
      <c r="I450" s="281"/>
      <c r="J450" s="268">
        <f>IF(ISBLANK($E450),0,VLOOKUP($E450,'Table of Hazards (AI only)'!$B$6:$P$129,8,))</f>
        <v>0</v>
      </c>
      <c r="K450" s="268">
        <f>IF(ISBLANK($E450),0,VLOOKUP($E450,'Table of Hazards (AI only)'!$B$6:$P$129,9,))</f>
        <v>0</v>
      </c>
      <c r="L450" s="268">
        <f>IF(ISBLANK($E450),0,VLOOKUP($E450,'Table of Hazards (AI only)'!$B$6:$P$129,10,))</f>
        <v>0</v>
      </c>
      <c r="M450" s="269">
        <f>IF(ISBLANK($E450),0,VLOOKUP($E450,'Table of Hazards (AI only)'!$B$6:$P$129,11,))</f>
        <v>0</v>
      </c>
      <c r="N450" s="269">
        <f>IF(ISBLANK($E450),0,VLOOKUP($E450,'Table of Hazards (AI only)'!$B$6:$P$129,12,))</f>
        <v>0</v>
      </c>
      <c r="O450" s="270">
        <f>IF(ISBLANK($E450),0,VLOOKUP($E450,'Table of Hazards (AI only)'!$B$6:$P$129,13,))</f>
        <v>0</v>
      </c>
      <c r="P450" s="268">
        <f>IF(ISBLANK($G450),0,VLOOKUP($G450,'Table of Hazards (AI only)'!$B$6:$P$129,8,))</f>
        <v>0</v>
      </c>
      <c r="Q450" s="268">
        <f>IF(ISBLANK($G450),0,VLOOKUP($G450,'Table of Hazards (AI only)'!$B$6:$P$129,9,))</f>
        <v>0</v>
      </c>
      <c r="R450" s="268">
        <f>IF(ISBLANK($G450),0,VLOOKUP($G450,'Table of Hazards (AI only)'!$B$6:$P$129,10,))</f>
        <v>0</v>
      </c>
      <c r="S450" s="269">
        <f>IF(ISBLANK($G450),0,VLOOKUP($G450,'Table of Hazards (AI only)'!$B$6:$P$129,11,))</f>
        <v>0</v>
      </c>
      <c r="T450" s="269">
        <f>IF(ISBLANK($G450),0,VLOOKUP($G450,'Table of Hazards (AI only)'!$B$6:$P$129,12,))</f>
        <v>0</v>
      </c>
      <c r="U450" s="270">
        <f>IF(ISBLANK($G450),0,VLOOKUP($G450,'Table of Hazards (AI only)'!$B$6:$P$129,13,))</f>
        <v>0</v>
      </c>
      <c r="V450" s="283">
        <f t="shared" si="41"/>
        <v>0</v>
      </c>
      <c r="W450" s="283">
        <f t="shared" si="42"/>
        <v>0</v>
      </c>
      <c r="X450" s="284">
        <f t="shared" si="43"/>
        <v>0</v>
      </c>
      <c r="Y450" s="274">
        <f t="shared" si="44"/>
        <v>0</v>
      </c>
      <c r="Z450" s="406">
        <f t="shared" si="45"/>
        <v>0</v>
      </c>
      <c r="AA450" s="439">
        <f t="shared" si="47"/>
        <v>0</v>
      </c>
      <c r="AB450" s="440">
        <f t="shared" si="46"/>
        <v>0</v>
      </c>
    </row>
    <row r="451" spans="2:28" x14ac:dyDescent="0.3">
      <c r="B451" s="297"/>
      <c r="C451" s="297"/>
      <c r="D451" s="300"/>
      <c r="E451" s="279"/>
      <c r="F451" s="280"/>
      <c r="G451" s="279"/>
      <c r="H451" s="282"/>
      <c r="I451" s="281"/>
      <c r="J451" s="268">
        <f>IF(ISBLANK($E451),0,VLOOKUP($E451,'Table of Hazards (AI only)'!$B$6:$P$129,8,))</f>
        <v>0</v>
      </c>
      <c r="K451" s="268">
        <f>IF(ISBLANK($E451),0,VLOOKUP($E451,'Table of Hazards (AI only)'!$B$6:$P$129,9,))</f>
        <v>0</v>
      </c>
      <c r="L451" s="268">
        <f>IF(ISBLANK($E451),0,VLOOKUP($E451,'Table of Hazards (AI only)'!$B$6:$P$129,10,))</f>
        <v>0</v>
      </c>
      <c r="M451" s="269">
        <f>IF(ISBLANK($E451),0,VLOOKUP($E451,'Table of Hazards (AI only)'!$B$6:$P$129,11,))</f>
        <v>0</v>
      </c>
      <c r="N451" s="269">
        <f>IF(ISBLANK($E451),0,VLOOKUP($E451,'Table of Hazards (AI only)'!$B$6:$P$129,12,))</f>
        <v>0</v>
      </c>
      <c r="O451" s="270">
        <f>IF(ISBLANK($E451),0,VLOOKUP($E451,'Table of Hazards (AI only)'!$B$6:$P$129,13,))</f>
        <v>0</v>
      </c>
      <c r="P451" s="268">
        <f>IF(ISBLANK($G451),0,VLOOKUP($G451,'Table of Hazards (AI only)'!$B$6:$P$129,8,))</f>
        <v>0</v>
      </c>
      <c r="Q451" s="268">
        <f>IF(ISBLANK($G451),0,VLOOKUP($G451,'Table of Hazards (AI only)'!$B$6:$P$129,9,))</f>
        <v>0</v>
      </c>
      <c r="R451" s="268">
        <f>IF(ISBLANK($G451),0,VLOOKUP($G451,'Table of Hazards (AI only)'!$B$6:$P$129,10,))</f>
        <v>0</v>
      </c>
      <c r="S451" s="269">
        <f>IF(ISBLANK($G451),0,VLOOKUP($G451,'Table of Hazards (AI only)'!$B$6:$P$129,11,))</f>
        <v>0</v>
      </c>
      <c r="T451" s="269">
        <f>IF(ISBLANK($G451),0,VLOOKUP($G451,'Table of Hazards (AI only)'!$B$6:$P$129,12,))</f>
        <v>0</v>
      </c>
      <c r="U451" s="270">
        <f>IF(ISBLANK($G451),0,VLOOKUP($G451,'Table of Hazards (AI only)'!$B$6:$P$129,13,))</f>
        <v>0</v>
      </c>
      <c r="V451" s="283">
        <f t="shared" si="41"/>
        <v>0</v>
      </c>
      <c r="W451" s="283">
        <f t="shared" si="42"/>
        <v>0</v>
      </c>
      <c r="X451" s="284">
        <f t="shared" si="43"/>
        <v>0</v>
      </c>
      <c r="Y451" s="274">
        <f t="shared" si="44"/>
        <v>0</v>
      </c>
      <c r="Z451" s="406">
        <f t="shared" si="45"/>
        <v>0</v>
      </c>
      <c r="AA451" s="439">
        <f t="shared" si="47"/>
        <v>0</v>
      </c>
      <c r="AB451" s="440">
        <f t="shared" si="46"/>
        <v>0</v>
      </c>
    </row>
    <row r="452" spans="2:28" x14ac:dyDescent="0.3">
      <c r="B452" s="297"/>
      <c r="C452" s="297"/>
      <c r="D452" s="300"/>
      <c r="E452" s="279"/>
      <c r="F452" s="280"/>
      <c r="G452" s="279"/>
      <c r="H452" s="282"/>
      <c r="I452" s="281"/>
      <c r="J452" s="268">
        <f>IF(ISBLANK($E452),0,VLOOKUP($E452,'Table of Hazards (AI only)'!$B$6:$P$129,8,))</f>
        <v>0</v>
      </c>
      <c r="K452" s="268">
        <f>IF(ISBLANK($E452),0,VLOOKUP($E452,'Table of Hazards (AI only)'!$B$6:$P$129,9,))</f>
        <v>0</v>
      </c>
      <c r="L452" s="268">
        <f>IF(ISBLANK($E452),0,VLOOKUP($E452,'Table of Hazards (AI only)'!$B$6:$P$129,10,))</f>
        <v>0</v>
      </c>
      <c r="M452" s="269">
        <f>IF(ISBLANK($E452),0,VLOOKUP($E452,'Table of Hazards (AI only)'!$B$6:$P$129,11,))</f>
        <v>0</v>
      </c>
      <c r="N452" s="269">
        <f>IF(ISBLANK($E452),0,VLOOKUP($E452,'Table of Hazards (AI only)'!$B$6:$P$129,12,))</f>
        <v>0</v>
      </c>
      <c r="O452" s="270">
        <f>IF(ISBLANK($E452),0,VLOOKUP($E452,'Table of Hazards (AI only)'!$B$6:$P$129,13,))</f>
        <v>0</v>
      </c>
      <c r="P452" s="268">
        <f>IF(ISBLANK($G452),0,VLOOKUP($G452,'Table of Hazards (AI only)'!$B$6:$P$129,8,))</f>
        <v>0</v>
      </c>
      <c r="Q452" s="268">
        <f>IF(ISBLANK($G452),0,VLOOKUP($G452,'Table of Hazards (AI only)'!$B$6:$P$129,9,))</f>
        <v>0</v>
      </c>
      <c r="R452" s="268">
        <f>IF(ISBLANK($G452),0,VLOOKUP($G452,'Table of Hazards (AI only)'!$B$6:$P$129,10,))</f>
        <v>0</v>
      </c>
      <c r="S452" s="269">
        <f>IF(ISBLANK($G452),0,VLOOKUP($G452,'Table of Hazards (AI only)'!$B$6:$P$129,11,))</f>
        <v>0</v>
      </c>
      <c r="T452" s="269">
        <f>IF(ISBLANK($G452),0,VLOOKUP($G452,'Table of Hazards (AI only)'!$B$6:$P$129,12,))</f>
        <v>0</v>
      </c>
      <c r="U452" s="270">
        <f>IF(ISBLANK($G452),0,VLOOKUP($G452,'Table of Hazards (AI only)'!$B$6:$P$129,13,))</f>
        <v>0</v>
      </c>
      <c r="V452" s="283">
        <f t="shared" si="41"/>
        <v>0</v>
      </c>
      <c r="W452" s="283">
        <f t="shared" si="42"/>
        <v>0</v>
      </c>
      <c r="X452" s="284">
        <f t="shared" si="43"/>
        <v>0</v>
      </c>
      <c r="Y452" s="274">
        <f t="shared" si="44"/>
        <v>0</v>
      </c>
      <c r="Z452" s="406">
        <f t="shared" si="45"/>
        <v>0</v>
      </c>
      <c r="AA452" s="439">
        <f t="shared" si="47"/>
        <v>0</v>
      </c>
      <c r="AB452" s="440">
        <f t="shared" si="46"/>
        <v>0</v>
      </c>
    </row>
    <row r="453" spans="2:28" x14ac:dyDescent="0.3">
      <c r="B453" s="297"/>
      <c r="C453" s="297"/>
      <c r="D453" s="300"/>
      <c r="E453" s="279"/>
      <c r="F453" s="280"/>
      <c r="G453" s="279"/>
      <c r="H453" s="282"/>
      <c r="I453" s="281"/>
      <c r="J453" s="268">
        <f>IF(ISBLANK($E453),0,VLOOKUP($E453,'Table of Hazards (AI only)'!$B$6:$P$129,8,))</f>
        <v>0</v>
      </c>
      <c r="K453" s="268">
        <f>IF(ISBLANK($E453),0,VLOOKUP($E453,'Table of Hazards (AI only)'!$B$6:$P$129,9,))</f>
        <v>0</v>
      </c>
      <c r="L453" s="268">
        <f>IF(ISBLANK($E453),0,VLOOKUP($E453,'Table of Hazards (AI only)'!$B$6:$P$129,10,))</f>
        <v>0</v>
      </c>
      <c r="M453" s="269">
        <f>IF(ISBLANK($E453),0,VLOOKUP($E453,'Table of Hazards (AI only)'!$B$6:$P$129,11,))</f>
        <v>0</v>
      </c>
      <c r="N453" s="269">
        <f>IF(ISBLANK($E453),0,VLOOKUP($E453,'Table of Hazards (AI only)'!$B$6:$P$129,12,))</f>
        <v>0</v>
      </c>
      <c r="O453" s="270">
        <f>IF(ISBLANK($E453),0,VLOOKUP($E453,'Table of Hazards (AI only)'!$B$6:$P$129,13,))</f>
        <v>0</v>
      </c>
      <c r="P453" s="268">
        <f>IF(ISBLANK($G453),0,VLOOKUP($G453,'Table of Hazards (AI only)'!$B$6:$P$129,8,))</f>
        <v>0</v>
      </c>
      <c r="Q453" s="268">
        <f>IF(ISBLANK($G453),0,VLOOKUP($G453,'Table of Hazards (AI only)'!$B$6:$P$129,9,))</f>
        <v>0</v>
      </c>
      <c r="R453" s="268">
        <f>IF(ISBLANK($G453),0,VLOOKUP($G453,'Table of Hazards (AI only)'!$B$6:$P$129,10,))</f>
        <v>0</v>
      </c>
      <c r="S453" s="269">
        <f>IF(ISBLANK($G453),0,VLOOKUP($G453,'Table of Hazards (AI only)'!$B$6:$P$129,11,))</f>
        <v>0</v>
      </c>
      <c r="T453" s="269">
        <f>IF(ISBLANK($G453),0,VLOOKUP($G453,'Table of Hazards (AI only)'!$B$6:$P$129,12,))</f>
        <v>0</v>
      </c>
      <c r="U453" s="270">
        <f>IF(ISBLANK($G453),0,VLOOKUP($G453,'Table of Hazards (AI only)'!$B$6:$P$129,13,))</f>
        <v>0</v>
      </c>
      <c r="V453" s="283">
        <f t="shared" si="41"/>
        <v>0</v>
      </c>
      <c r="W453" s="283">
        <f t="shared" si="42"/>
        <v>0</v>
      </c>
      <c r="X453" s="284">
        <f t="shared" si="43"/>
        <v>0</v>
      </c>
      <c r="Y453" s="274">
        <f t="shared" si="44"/>
        <v>0</v>
      </c>
      <c r="Z453" s="406">
        <f t="shared" si="45"/>
        <v>0</v>
      </c>
      <c r="AA453" s="439">
        <f t="shared" si="47"/>
        <v>0</v>
      </c>
      <c r="AB453" s="440">
        <f t="shared" si="46"/>
        <v>0</v>
      </c>
    </row>
    <row r="454" spans="2:28" x14ac:dyDescent="0.3">
      <c r="B454" s="297"/>
      <c r="C454" s="297"/>
      <c r="D454" s="300"/>
      <c r="E454" s="279"/>
      <c r="F454" s="280"/>
      <c r="G454" s="279"/>
      <c r="H454" s="282"/>
      <c r="I454" s="281"/>
      <c r="J454" s="268">
        <f>IF(ISBLANK($E454),0,VLOOKUP($E454,'Table of Hazards (AI only)'!$B$6:$P$129,8,))</f>
        <v>0</v>
      </c>
      <c r="K454" s="268">
        <f>IF(ISBLANK($E454),0,VLOOKUP($E454,'Table of Hazards (AI only)'!$B$6:$P$129,9,))</f>
        <v>0</v>
      </c>
      <c r="L454" s="268">
        <f>IF(ISBLANK($E454),0,VLOOKUP($E454,'Table of Hazards (AI only)'!$B$6:$P$129,10,))</f>
        <v>0</v>
      </c>
      <c r="M454" s="269">
        <f>IF(ISBLANK($E454),0,VLOOKUP($E454,'Table of Hazards (AI only)'!$B$6:$P$129,11,))</f>
        <v>0</v>
      </c>
      <c r="N454" s="269">
        <f>IF(ISBLANK($E454),0,VLOOKUP($E454,'Table of Hazards (AI only)'!$B$6:$P$129,12,))</f>
        <v>0</v>
      </c>
      <c r="O454" s="270">
        <f>IF(ISBLANK($E454),0,VLOOKUP($E454,'Table of Hazards (AI only)'!$B$6:$P$129,13,))</f>
        <v>0</v>
      </c>
      <c r="P454" s="268">
        <f>IF(ISBLANK($G454),0,VLOOKUP($G454,'Table of Hazards (AI only)'!$B$6:$P$129,8,))</f>
        <v>0</v>
      </c>
      <c r="Q454" s="268">
        <f>IF(ISBLANK($G454),0,VLOOKUP($G454,'Table of Hazards (AI only)'!$B$6:$P$129,9,))</f>
        <v>0</v>
      </c>
      <c r="R454" s="268">
        <f>IF(ISBLANK($G454),0,VLOOKUP($G454,'Table of Hazards (AI only)'!$B$6:$P$129,10,))</f>
        <v>0</v>
      </c>
      <c r="S454" s="269">
        <f>IF(ISBLANK($G454),0,VLOOKUP($G454,'Table of Hazards (AI only)'!$B$6:$P$129,11,))</f>
        <v>0</v>
      </c>
      <c r="T454" s="269">
        <f>IF(ISBLANK($G454),0,VLOOKUP($G454,'Table of Hazards (AI only)'!$B$6:$P$129,12,))</f>
        <v>0</v>
      </c>
      <c r="U454" s="270">
        <f>IF(ISBLANK($G454),0,VLOOKUP($G454,'Table of Hazards (AI only)'!$B$6:$P$129,13,))</f>
        <v>0</v>
      </c>
      <c r="V454" s="283">
        <f t="shared" si="41"/>
        <v>0</v>
      </c>
      <c r="W454" s="283">
        <f t="shared" si="42"/>
        <v>0</v>
      </c>
      <c r="X454" s="284">
        <f t="shared" si="43"/>
        <v>0</v>
      </c>
      <c r="Y454" s="274">
        <f t="shared" si="44"/>
        <v>0</v>
      </c>
      <c r="Z454" s="406">
        <f t="shared" si="45"/>
        <v>0</v>
      </c>
      <c r="AA454" s="439">
        <f t="shared" si="47"/>
        <v>0</v>
      </c>
      <c r="AB454" s="440">
        <f t="shared" si="46"/>
        <v>0</v>
      </c>
    </row>
    <row r="455" spans="2:28" x14ac:dyDescent="0.3">
      <c r="B455" s="297"/>
      <c r="C455" s="297"/>
      <c r="D455" s="300"/>
      <c r="E455" s="279"/>
      <c r="F455" s="280"/>
      <c r="G455" s="279"/>
      <c r="H455" s="282"/>
      <c r="I455" s="281"/>
      <c r="J455" s="268">
        <f>IF(ISBLANK($E455),0,VLOOKUP($E455,'Table of Hazards (AI only)'!$B$6:$P$129,8,))</f>
        <v>0</v>
      </c>
      <c r="K455" s="268">
        <f>IF(ISBLANK($E455),0,VLOOKUP($E455,'Table of Hazards (AI only)'!$B$6:$P$129,9,))</f>
        <v>0</v>
      </c>
      <c r="L455" s="268">
        <f>IF(ISBLANK($E455),0,VLOOKUP($E455,'Table of Hazards (AI only)'!$B$6:$P$129,10,))</f>
        <v>0</v>
      </c>
      <c r="M455" s="269">
        <f>IF(ISBLANK($E455),0,VLOOKUP($E455,'Table of Hazards (AI only)'!$B$6:$P$129,11,))</f>
        <v>0</v>
      </c>
      <c r="N455" s="269">
        <f>IF(ISBLANK($E455),0,VLOOKUP($E455,'Table of Hazards (AI only)'!$B$6:$P$129,12,))</f>
        <v>0</v>
      </c>
      <c r="O455" s="270">
        <f>IF(ISBLANK($E455),0,VLOOKUP($E455,'Table of Hazards (AI only)'!$B$6:$P$129,13,))</f>
        <v>0</v>
      </c>
      <c r="P455" s="268">
        <f>IF(ISBLANK($G455),0,VLOOKUP($G455,'Table of Hazards (AI only)'!$B$6:$P$129,8,))</f>
        <v>0</v>
      </c>
      <c r="Q455" s="268">
        <f>IF(ISBLANK($G455),0,VLOOKUP($G455,'Table of Hazards (AI only)'!$B$6:$P$129,9,))</f>
        <v>0</v>
      </c>
      <c r="R455" s="268">
        <f>IF(ISBLANK($G455),0,VLOOKUP($G455,'Table of Hazards (AI only)'!$B$6:$P$129,10,))</f>
        <v>0</v>
      </c>
      <c r="S455" s="269">
        <f>IF(ISBLANK($G455),0,VLOOKUP($G455,'Table of Hazards (AI only)'!$B$6:$P$129,11,))</f>
        <v>0</v>
      </c>
      <c r="T455" s="269">
        <f>IF(ISBLANK($G455),0,VLOOKUP($G455,'Table of Hazards (AI only)'!$B$6:$P$129,12,))</f>
        <v>0</v>
      </c>
      <c r="U455" s="270">
        <f>IF(ISBLANK($G455),0,VLOOKUP($G455,'Table of Hazards (AI only)'!$B$6:$P$129,13,))</f>
        <v>0</v>
      </c>
      <c r="V455" s="283">
        <f t="shared" si="41"/>
        <v>0</v>
      </c>
      <c r="W455" s="283">
        <f t="shared" si="42"/>
        <v>0</v>
      </c>
      <c r="X455" s="284">
        <f t="shared" si="43"/>
        <v>0</v>
      </c>
      <c r="Y455" s="274">
        <f t="shared" si="44"/>
        <v>0</v>
      </c>
      <c r="Z455" s="406">
        <f t="shared" si="45"/>
        <v>0</v>
      </c>
      <c r="AA455" s="439">
        <f t="shared" si="47"/>
        <v>0</v>
      </c>
      <c r="AB455" s="440">
        <f t="shared" si="46"/>
        <v>0</v>
      </c>
    </row>
    <row r="456" spans="2:28" x14ac:dyDescent="0.3">
      <c r="B456" s="297"/>
      <c r="C456" s="297"/>
      <c r="D456" s="300"/>
      <c r="E456" s="279"/>
      <c r="F456" s="280"/>
      <c r="G456" s="279"/>
      <c r="H456" s="282"/>
      <c r="I456" s="281"/>
      <c r="J456" s="268">
        <f>IF(ISBLANK($E456),0,VLOOKUP($E456,'Table of Hazards (AI only)'!$B$6:$P$129,8,))</f>
        <v>0</v>
      </c>
      <c r="K456" s="268">
        <f>IF(ISBLANK($E456),0,VLOOKUP($E456,'Table of Hazards (AI only)'!$B$6:$P$129,9,))</f>
        <v>0</v>
      </c>
      <c r="L456" s="268">
        <f>IF(ISBLANK($E456),0,VLOOKUP($E456,'Table of Hazards (AI only)'!$B$6:$P$129,10,))</f>
        <v>0</v>
      </c>
      <c r="M456" s="269">
        <f>IF(ISBLANK($E456),0,VLOOKUP($E456,'Table of Hazards (AI only)'!$B$6:$P$129,11,))</f>
        <v>0</v>
      </c>
      <c r="N456" s="269">
        <f>IF(ISBLANK($E456),0,VLOOKUP($E456,'Table of Hazards (AI only)'!$B$6:$P$129,12,))</f>
        <v>0</v>
      </c>
      <c r="O456" s="270">
        <f>IF(ISBLANK($E456),0,VLOOKUP($E456,'Table of Hazards (AI only)'!$B$6:$P$129,13,))</f>
        <v>0</v>
      </c>
      <c r="P456" s="268">
        <f>IF(ISBLANK($G456),0,VLOOKUP($G456,'Table of Hazards (AI only)'!$B$6:$P$129,8,))</f>
        <v>0</v>
      </c>
      <c r="Q456" s="268">
        <f>IF(ISBLANK($G456),0,VLOOKUP($G456,'Table of Hazards (AI only)'!$B$6:$P$129,9,))</f>
        <v>0</v>
      </c>
      <c r="R456" s="268">
        <f>IF(ISBLANK($G456),0,VLOOKUP($G456,'Table of Hazards (AI only)'!$B$6:$P$129,10,))</f>
        <v>0</v>
      </c>
      <c r="S456" s="269">
        <f>IF(ISBLANK($G456),0,VLOOKUP($G456,'Table of Hazards (AI only)'!$B$6:$P$129,11,))</f>
        <v>0</v>
      </c>
      <c r="T456" s="269">
        <f>IF(ISBLANK($G456),0,VLOOKUP($G456,'Table of Hazards (AI only)'!$B$6:$P$129,12,))</f>
        <v>0</v>
      </c>
      <c r="U456" s="270">
        <f>IF(ISBLANK($G456),0,VLOOKUP($G456,'Table of Hazards (AI only)'!$B$6:$P$129,13,))</f>
        <v>0</v>
      </c>
      <c r="V456" s="283">
        <f t="shared" si="41"/>
        <v>0</v>
      </c>
      <c r="W456" s="283">
        <f t="shared" si="42"/>
        <v>0</v>
      </c>
      <c r="X456" s="284">
        <f t="shared" si="43"/>
        <v>0</v>
      </c>
      <c r="Y456" s="274">
        <f t="shared" si="44"/>
        <v>0</v>
      </c>
      <c r="Z456" s="406">
        <f t="shared" si="45"/>
        <v>0</v>
      </c>
      <c r="AA456" s="439">
        <f t="shared" si="47"/>
        <v>0</v>
      </c>
      <c r="AB456" s="440">
        <f t="shared" si="46"/>
        <v>0</v>
      </c>
    </row>
    <row r="457" spans="2:28" x14ac:dyDescent="0.3">
      <c r="B457" s="297"/>
      <c r="C457" s="297"/>
      <c r="D457" s="300"/>
      <c r="E457" s="279"/>
      <c r="F457" s="280"/>
      <c r="G457" s="279"/>
      <c r="H457" s="282"/>
      <c r="I457" s="281"/>
      <c r="J457" s="268">
        <f>IF(ISBLANK($E457),0,VLOOKUP($E457,'Table of Hazards (AI only)'!$B$6:$P$129,8,))</f>
        <v>0</v>
      </c>
      <c r="K457" s="268">
        <f>IF(ISBLANK($E457),0,VLOOKUP($E457,'Table of Hazards (AI only)'!$B$6:$P$129,9,))</f>
        <v>0</v>
      </c>
      <c r="L457" s="268">
        <f>IF(ISBLANK($E457),0,VLOOKUP($E457,'Table of Hazards (AI only)'!$B$6:$P$129,10,))</f>
        <v>0</v>
      </c>
      <c r="M457" s="269">
        <f>IF(ISBLANK($E457),0,VLOOKUP($E457,'Table of Hazards (AI only)'!$B$6:$P$129,11,))</f>
        <v>0</v>
      </c>
      <c r="N457" s="269">
        <f>IF(ISBLANK($E457),0,VLOOKUP($E457,'Table of Hazards (AI only)'!$B$6:$P$129,12,))</f>
        <v>0</v>
      </c>
      <c r="O457" s="270">
        <f>IF(ISBLANK($E457),0,VLOOKUP($E457,'Table of Hazards (AI only)'!$B$6:$P$129,13,))</f>
        <v>0</v>
      </c>
      <c r="P457" s="268">
        <f>IF(ISBLANK($G457),0,VLOOKUP($G457,'Table of Hazards (AI only)'!$B$6:$P$129,8,))</f>
        <v>0</v>
      </c>
      <c r="Q457" s="268">
        <f>IF(ISBLANK($G457),0,VLOOKUP($G457,'Table of Hazards (AI only)'!$B$6:$P$129,9,))</f>
        <v>0</v>
      </c>
      <c r="R457" s="268">
        <f>IF(ISBLANK($G457),0,VLOOKUP($G457,'Table of Hazards (AI only)'!$B$6:$P$129,10,))</f>
        <v>0</v>
      </c>
      <c r="S457" s="269">
        <f>IF(ISBLANK($G457),0,VLOOKUP($G457,'Table of Hazards (AI only)'!$B$6:$P$129,11,))</f>
        <v>0</v>
      </c>
      <c r="T457" s="269">
        <f>IF(ISBLANK($G457),0,VLOOKUP($G457,'Table of Hazards (AI only)'!$B$6:$P$129,12,))</f>
        <v>0</v>
      </c>
      <c r="U457" s="270">
        <f>IF(ISBLANK($G457),0,VLOOKUP($G457,'Table of Hazards (AI only)'!$B$6:$P$129,13,))</f>
        <v>0</v>
      </c>
      <c r="V457" s="283">
        <f t="shared" si="41"/>
        <v>0</v>
      </c>
      <c r="W457" s="283">
        <f t="shared" si="42"/>
        <v>0</v>
      </c>
      <c r="X457" s="284">
        <f t="shared" si="43"/>
        <v>0</v>
      </c>
      <c r="Y457" s="274">
        <f t="shared" si="44"/>
        <v>0</v>
      </c>
      <c r="Z457" s="406">
        <f t="shared" si="45"/>
        <v>0</v>
      </c>
      <c r="AA457" s="439">
        <f t="shared" si="47"/>
        <v>0</v>
      </c>
      <c r="AB457" s="440">
        <f t="shared" si="46"/>
        <v>0</v>
      </c>
    </row>
    <row r="458" spans="2:28" x14ac:dyDescent="0.3">
      <c r="B458" s="297"/>
      <c r="C458" s="297"/>
      <c r="D458" s="300"/>
      <c r="E458" s="279"/>
      <c r="F458" s="280"/>
      <c r="G458" s="279"/>
      <c r="H458" s="282"/>
      <c r="I458" s="281"/>
      <c r="J458" s="268">
        <f>IF(ISBLANK($E458),0,VLOOKUP($E458,'Table of Hazards (AI only)'!$B$6:$P$129,8,))</f>
        <v>0</v>
      </c>
      <c r="K458" s="268">
        <f>IF(ISBLANK($E458),0,VLOOKUP($E458,'Table of Hazards (AI only)'!$B$6:$P$129,9,))</f>
        <v>0</v>
      </c>
      <c r="L458" s="268">
        <f>IF(ISBLANK($E458),0,VLOOKUP($E458,'Table of Hazards (AI only)'!$B$6:$P$129,10,))</f>
        <v>0</v>
      </c>
      <c r="M458" s="269">
        <f>IF(ISBLANK($E458),0,VLOOKUP($E458,'Table of Hazards (AI only)'!$B$6:$P$129,11,))</f>
        <v>0</v>
      </c>
      <c r="N458" s="269">
        <f>IF(ISBLANK($E458),0,VLOOKUP($E458,'Table of Hazards (AI only)'!$B$6:$P$129,12,))</f>
        <v>0</v>
      </c>
      <c r="O458" s="270">
        <f>IF(ISBLANK($E458),0,VLOOKUP($E458,'Table of Hazards (AI only)'!$B$6:$P$129,13,))</f>
        <v>0</v>
      </c>
      <c r="P458" s="268">
        <f>IF(ISBLANK($G458),0,VLOOKUP($G458,'Table of Hazards (AI only)'!$B$6:$P$129,8,))</f>
        <v>0</v>
      </c>
      <c r="Q458" s="268">
        <f>IF(ISBLANK($G458),0,VLOOKUP($G458,'Table of Hazards (AI only)'!$B$6:$P$129,9,))</f>
        <v>0</v>
      </c>
      <c r="R458" s="268">
        <f>IF(ISBLANK($G458),0,VLOOKUP($G458,'Table of Hazards (AI only)'!$B$6:$P$129,10,))</f>
        <v>0</v>
      </c>
      <c r="S458" s="269">
        <f>IF(ISBLANK($G458),0,VLOOKUP($G458,'Table of Hazards (AI only)'!$B$6:$P$129,11,))</f>
        <v>0</v>
      </c>
      <c r="T458" s="269">
        <f>IF(ISBLANK($G458),0,VLOOKUP($G458,'Table of Hazards (AI only)'!$B$6:$P$129,12,))</f>
        <v>0</v>
      </c>
      <c r="U458" s="270">
        <f>IF(ISBLANK($G458),0,VLOOKUP($G458,'Table of Hazards (AI only)'!$B$6:$P$129,13,))</f>
        <v>0</v>
      </c>
      <c r="V458" s="283">
        <f t="shared" si="41"/>
        <v>0</v>
      </c>
      <c r="W458" s="283">
        <f t="shared" si="42"/>
        <v>0</v>
      </c>
      <c r="X458" s="284">
        <f t="shared" si="43"/>
        <v>0</v>
      </c>
      <c r="Y458" s="274">
        <f t="shared" si="44"/>
        <v>0</v>
      </c>
      <c r="Z458" s="406">
        <f t="shared" si="45"/>
        <v>0</v>
      </c>
      <c r="AA458" s="439">
        <f t="shared" si="47"/>
        <v>0</v>
      </c>
      <c r="AB458" s="440">
        <f t="shared" si="46"/>
        <v>0</v>
      </c>
    </row>
    <row r="459" spans="2:28" x14ac:dyDescent="0.3">
      <c r="B459" s="297"/>
      <c r="C459" s="297"/>
      <c r="D459" s="300"/>
      <c r="E459" s="279"/>
      <c r="F459" s="280"/>
      <c r="G459" s="279"/>
      <c r="H459" s="282"/>
      <c r="I459" s="281"/>
      <c r="J459" s="268">
        <f>IF(ISBLANK($E459),0,VLOOKUP($E459,'Table of Hazards (AI only)'!$B$6:$P$129,8,))</f>
        <v>0</v>
      </c>
      <c r="K459" s="268">
        <f>IF(ISBLANK($E459),0,VLOOKUP($E459,'Table of Hazards (AI only)'!$B$6:$P$129,9,))</f>
        <v>0</v>
      </c>
      <c r="L459" s="268">
        <f>IF(ISBLANK($E459),0,VLOOKUP($E459,'Table of Hazards (AI only)'!$B$6:$P$129,10,))</f>
        <v>0</v>
      </c>
      <c r="M459" s="269">
        <f>IF(ISBLANK($E459),0,VLOOKUP($E459,'Table of Hazards (AI only)'!$B$6:$P$129,11,))</f>
        <v>0</v>
      </c>
      <c r="N459" s="269">
        <f>IF(ISBLANK($E459),0,VLOOKUP($E459,'Table of Hazards (AI only)'!$B$6:$P$129,12,))</f>
        <v>0</v>
      </c>
      <c r="O459" s="270">
        <f>IF(ISBLANK($E459),0,VLOOKUP($E459,'Table of Hazards (AI only)'!$B$6:$P$129,13,))</f>
        <v>0</v>
      </c>
      <c r="P459" s="268">
        <f>IF(ISBLANK($G459),0,VLOOKUP($G459,'Table of Hazards (AI only)'!$B$6:$P$129,8,))</f>
        <v>0</v>
      </c>
      <c r="Q459" s="268">
        <f>IF(ISBLANK($G459),0,VLOOKUP($G459,'Table of Hazards (AI only)'!$B$6:$P$129,9,))</f>
        <v>0</v>
      </c>
      <c r="R459" s="268">
        <f>IF(ISBLANK($G459),0,VLOOKUP($G459,'Table of Hazards (AI only)'!$B$6:$P$129,10,))</f>
        <v>0</v>
      </c>
      <c r="S459" s="269">
        <f>IF(ISBLANK($G459),0,VLOOKUP($G459,'Table of Hazards (AI only)'!$B$6:$P$129,11,))</f>
        <v>0</v>
      </c>
      <c r="T459" s="269">
        <f>IF(ISBLANK($G459),0,VLOOKUP($G459,'Table of Hazards (AI only)'!$B$6:$P$129,12,))</f>
        <v>0</v>
      </c>
      <c r="U459" s="270">
        <f>IF(ISBLANK($G459),0,VLOOKUP($G459,'Table of Hazards (AI only)'!$B$6:$P$129,13,))</f>
        <v>0</v>
      </c>
      <c r="V459" s="283">
        <f t="shared" si="41"/>
        <v>0</v>
      </c>
      <c r="W459" s="283">
        <f t="shared" si="42"/>
        <v>0</v>
      </c>
      <c r="X459" s="284">
        <f t="shared" si="43"/>
        <v>0</v>
      </c>
      <c r="Y459" s="274">
        <f t="shared" si="44"/>
        <v>0</v>
      </c>
      <c r="Z459" s="406">
        <f t="shared" si="45"/>
        <v>0</v>
      </c>
      <c r="AA459" s="439">
        <f t="shared" si="47"/>
        <v>0</v>
      </c>
      <c r="AB459" s="440">
        <f t="shared" si="46"/>
        <v>0</v>
      </c>
    </row>
    <row r="460" spans="2:28" x14ac:dyDescent="0.3">
      <c r="B460" s="297"/>
      <c r="C460" s="297"/>
      <c r="D460" s="300"/>
      <c r="E460" s="279"/>
      <c r="F460" s="280"/>
      <c r="G460" s="279"/>
      <c r="H460" s="282"/>
      <c r="I460" s="281"/>
      <c r="J460" s="268">
        <f>IF(ISBLANK($E460),0,VLOOKUP($E460,'Table of Hazards (AI only)'!$B$6:$P$129,8,))</f>
        <v>0</v>
      </c>
      <c r="K460" s="268">
        <f>IF(ISBLANK($E460),0,VLOOKUP($E460,'Table of Hazards (AI only)'!$B$6:$P$129,9,))</f>
        <v>0</v>
      </c>
      <c r="L460" s="268">
        <f>IF(ISBLANK($E460),0,VLOOKUP($E460,'Table of Hazards (AI only)'!$B$6:$P$129,10,))</f>
        <v>0</v>
      </c>
      <c r="M460" s="269">
        <f>IF(ISBLANK($E460),0,VLOOKUP($E460,'Table of Hazards (AI only)'!$B$6:$P$129,11,))</f>
        <v>0</v>
      </c>
      <c r="N460" s="269">
        <f>IF(ISBLANK($E460),0,VLOOKUP($E460,'Table of Hazards (AI only)'!$B$6:$P$129,12,))</f>
        <v>0</v>
      </c>
      <c r="O460" s="270">
        <f>IF(ISBLANK($E460),0,VLOOKUP($E460,'Table of Hazards (AI only)'!$B$6:$P$129,13,))</f>
        <v>0</v>
      </c>
      <c r="P460" s="268">
        <f>IF(ISBLANK($G460),0,VLOOKUP($G460,'Table of Hazards (AI only)'!$B$6:$P$129,8,))</f>
        <v>0</v>
      </c>
      <c r="Q460" s="268">
        <f>IF(ISBLANK($G460),0,VLOOKUP($G460,'Table of Hazards (AI only)'!$B$6:$P$129,9,))</f>
        <v>0</v>
      </c>
      <c r="R460" s="268">
        <f>IF(ISBLANK($G460),0,VLOOKUP($G460,'Table of Hazards (AI only)'!$B$6:$P$129,10,))</f>
        <v>0</v>
      </c>
      <c r="S460" s="269">
        <f>IF(ISBLANK($G460),0,VLOOKUP($G460,'Table of Hazards (AI only)'!$B$6:$P$129,11,))</f>
        <v>0</v>
      </c>
      <c r="T460" s="269">
        <f>IF(ISBLANK($G460),0,VLOOKUP($G460,'Table of Hazards (AI only)'!$B$6:$P$129,12,))</f>
        <v>0</v>
      </c>
      <c r="U460" s="270">
        <f>IF(ISBLANK($G460),0,VLOOKUP($G460,'Table of Hazards (AI only)'!$B$6:$P$129,13,))</f>
        <v>0</v>
      </c>
      <c r="V460" s="283">
        <f t="shared" si="41"/>
        <v>0</v>
      </c>
      <c r="W460" s="283">
        <f t="shared" si="42"/>
        <v>0</v>
      </c>
      <c r="X460" s="284">
        <f t="shared" si="43"/>
        <v>0</v>
      </c>
      <c r="Y460" s="274">
        <f t="shared" si="44"/>
        <v>0</v>
      </c>
      <c r="Z460" s="406">
        <f t="shared" si="45"/>
        <v>0</v>
      </c>
      <c r="AA460" s="439">
        <f t="shared" si="47"/>
        <v>0</v>
      </c>
      <c r="AB460" s="440">
        <f t="shared" si="46"/>
        <v>0</v>
      </c>
    </row>
    <row r="461" spans="2:28" x14ac:dyDescent="0.3">
      <c r="B461" s="297"/>
      <c r="C461" s="297"/>
      <c r="D461" s="300"/>
      <c r="E461" s="279"/>
      <c r="F461" s="280"/>
      <c r="G461" s="279"/>
      <c r="H461" s="282"/>
      <c r="I461" s="281"/>
      <c r="J461" s="268">
        <f>IF(ISBLANK($E461),0,VLOOKUP($E461,'Table of Hazards (AI only)'!$B$6:$P$129,8,))</f>
        <v>0</v>
      </c>
      <c r="K461" s="268">
        <f>IF(ISBLANK($E461),0,VLOOKUP($E461,'Table of Hazards (AI only)'!$B$6:$P$129,9,))</f>
        <v>0</v>
      </c>
      <c r="L461" s="268">
        <f>IF(ISBLANK($E461),0,VLOOKUP($E461,'Table of Hazards (AI only)'!$B$6:$P$129,10,))</f>
        <v>0</v>
      </c>
      <c r="M461" s="269">
        <f>IF(ISBLANK($E461),0,VLOOKUP($E461,'Table of Hazards (AI only)'!$B$6:$P$129,11,))</f>
        <v>0</v>
      </c>
      <c r="N461" s="269">
        <f>IF(ISBLANK($E461),0,VLOOKUP($E461,'Table of Hazards (AI only)'!$B$6:$P$129,12,))</f>
        <v>0</v>
      </c>
      <c r="O461" s="270">
        <f>IF(ISBLANK($E461),0,VLOOKUP($E461,'Table of Hazards (AI only)'!$B$6:$P$129,13,))</f>
        <v>0</v>
      </c>
      <c r="P461" s="268">
        <f>IF(ISBLANK($G461),0,VLOOKUP($G461,'Table of Hazards (AI only)'!$B$6:$P$129,8,))</f>
        <v>0</v>
      </c>
      <c r="Q461" s="268">
        <f>IF(ISBLANK($G461),0,VLOOKUP($G461,'Table of Hazards (AI only)'!$B$6:$P$129,9,))</f>
        <v>0</v>
      </c>
      <c r="R461" s="268">
        <f>IF(ISBLANK($G461),0,VLOOKUP($G461,'Table of Hazards (AI only)'!$B$6:$P$129,10,))</f>
        <v>0</v>
      </c>
      <c r="S461" s="269">
        <f>IF(ISBLANK($G461),0,VLOOKUP($G461,'Table of Hazards (AI only)'!$B$6:$P$129,11,))</f>
        <v>0</v>
      </c>
      <c r="T461" s="269">
        <f>IF(ISBLANK($G461),0,VLOOKUP($G461,'Table of Hazards (AI only)'!$B$6:$P$129,12,))</f>
        <v>0</v>
      </c>
      <c r="U461" s="270">
        <f>IF(ISBLANK($G461),0,VLOOKUP($G461,'Table of Hazards (AI only)'!$B$6:$P$129,13,))</f>
        <v>0</v>
      </c>
      <c r="V461" s="283">
        <f t="shared" si="41"/>
        <v>0</v>
      </c>
      <c r="W461" s="283">
        <f t="shared" si="42"/>
        <v>0</v>
      </c>
      <c r="X461" s="284">
        <f t="shared" si="43"/>
        <v>0</v>
      </c>
      <c r="Y461" s="274">
        <f t="shared" si="44"/>
        <v>0</v>
      </c>
      <c r="Z461" s="406">
        <f t="shared" si="45"/>
        <v>0</v>
      </c>
      <c r="AA461" s="439">
        <f t="shared" si="47"/>
        <v>0</v>
      </c>
      <c r="AB461" s="440">
        <f t="shared" si="46"/>
        <v>0</v>
      </c>
    </row>
    <row r="462" spans="2:28" x14ac:dyDescent="0.3">
      <c r="B462" s="297"/>
      <c r="C462" s="297"/>
      <c r="D462" s="300"/>
      <c r="E462" s="279"/>
      <c r="F462" s="280"/>
      <c r="G462" s="279"/>
      <c r="H462" s="282"/>
      <c r="I462" s="281"/>
      <c r="J462" s="268">
        <f>IF(ISBLANK($E462),0,VLOOKUP($E462,'Table of Hazards (AI only)'!$B$6:$P$129,8,))</f>
        <v>0</v>
      </c>
      <c r="K462" s="268">
        <f>IF(ISBLANK($E462),0,VLOOKUP($E462,'Table of Hazards (AI only)'!$B$6:$P$129,9,))</f>
        <v>0</v>
      </c>
      <c r="L462" s="268">
        <f>IF(ISBLANK($E462),0,VLOOKUP($E462,'Table of Hazards (AI only)'!$B$6:$P$129,10,))</f>
        <v>0</v>
      </c>
      <c r="M462" s="269">
        <f>IF(ISBLANK($E462),0,VLOOKUP($E462,'Table of Hazards (AI only)'!$B$6:$P$129,11,))</f>
        <v>0</v>
      </c>
      <c r="N462" s="269">
        <f>IF(ISBLANK($E462),0,VLOOKUP($E462,'Table of Hazards (AI only)'!$B$6:$P$129,12,))</f>
        <v>0</v>
      </c>
      <c r="O462" s="270">
        <f>IF(ISBLANK($E462),0,VLOOKUP($E462,'Table of Hazards (AI only)'!$B$6:$P$129,13,))</f>
        <v>0</v>
      </c>
      <c r="P462" s="268">
        <f>IF(ISBLANK($G462),0,VLOOKUP($G462,'Table of Hazards (AI only)'!$B$6:$P$129,8,))</f>
        <v>0</v>
      </c>
      <c r="Q462" s="268">
        <f>IF(ISBLANK($G462),0,VLOOKUP($G462,'Table of Hazards (AI only)'!$B$6:$P$129,9,))</f>
        <v>0</v>
      </c>
      <c r="R462" s="268">
        <f>IF(ISBLANK($G462),0,VLOOKUP($G462,'Table of Hazards (AI only)'!$B$6:$P$129,10,))</f>
        <v>0</v>
      </c>
      <c r="S462" s="269">
        <f>IF(ISBLANK($G462),0,VLOOKUP($G462,'Table of Hazards (AI only)'!$B$6:$P$129,11,))</f>
        <v>0</v>
      </c>
      <c r="T462" s="269">
        <f>IF(ISBLANK($G462),0,VLOOKUP($G462,'Table of Hazards (AI only)'!$B$6:$P$129,12,))</f>
        <v>0</v>
      </c>
      <c r="U462" s="270">
        <f>IF(ISBLANK($G462),0,VLOOKUP($G462,'Table of Hazards (AI only)'!$B$6:$P$129,13,))</f>
        <v>0</v>
      </c>
      <c r="V462" s="283">
        <f t="shared" si="41"/>
        <v>0</v>
      </c>
      <c r="W462" s="283">
        <f t="shared" si="42"/>
        <v>0</v>
      </c>
      <c r="X462" s="284">
        <f t="shared" si="43"/>
        <v>0</v>
      </c>
      <c r="Y462" s="274">
        <f t="shared" si="44"/>
        <v>0</v>
      </c>
      <c r="Z462" s="406">
        <f t="shared" si="45"/>
        <v>0</v>
      </c>
      <c r="AA462" s="439">
        <f t="shared" si="47"/>
        <v>0</v>
      </c>
      <c r="AB462" s="440">
        <f t="shared" si="46"/>
        <v>0</v>
      </c>
    </row>
    <row r="463" spans="2:28" x14ac:dyDescent="0.3">
      <c r="B463" s="297"/>
      <c r="C463" s="297"/>
      <c r="D463" s="300"/>
      <c r="E463" s="279"/>
      <c r="F463" s="280"/>
      <c r="G463" s="279"/>
      <c r="H463" s="282"/>
      <c r="I463" s="281"/>
      <c r="J463" s="268">
        <f>IF(ISBLANK($E463),0,VLOOKUP($E463,'Table of Hazards (AI only)'!$B$6:$P$129,8,))</f>
        <v>0</v>
      </c>
      <c r="K463" s="268">
        <f>IF(ISBLANK($E463),0,VLOOKUP($E463,'Table of Hazards (AI only)'!$B$6:$P$129,9,))</f>
        <v>0</v>
      </c>
      <c r="L463" s="268">
        <f>IF(ISBLANK($E463),0,VLOOKUP($E463,'Table of Hazards (AI only)'!$B$6:$P$129,10,))</f>
        <v>0</v>
      </c>
      <c r="M463" s="269">
        <f>IF(ISBLANK($E463),0,VLOOKUP($E463,'Table of Hazards (AI only)'!$B$6:$P$129,11,))</f>
        <v>0</v>
      </c>
      <c r="N463" s="269">
        <f>IF(ISBLANK($E463),0,VLOOKUP($E463,'Table of Hazards (AI only)'!$B$6:$P$129,12,))</f>
        <v>0</v>
      </c>
      <c r="O463" s="270">
        <f>IF(ISBLANK($E463),0,VLOOKUP($E463,'Table of Hazards (AI only)'!$B$6:$P$129,13,))</f>
        <v>0</v>
      </c>
      <c r="P463" s="268">
        <f>IF(ISBLANK($G463),0,VLOOKUP($G463,'Table of Hazards (AI only)'!$B$6:$P$129,8,))</f>
        <v>0</v>
      </c>
      <c r="Q463" s="268">
        <f>IF(ISBLANK($G463),0,VLOOKUP($G463,'Table of Hazards (AI only)'!$B$6:$P$129,9,))</f>
        <v>0</v>
      </c>
      <c r="R463" s="268">
        <f>IF(ISBLANK($G463),0,VLOOKUP($G463,'Table of Hazards (AI only)'!$B$6:$P$129,10,))</f>
        <v>0</v>
      </c>
      <c r="S463" s="269">
        <f>IF(ISBLANK($G463),0,VLOOKUP($G463,'Table of Hazards (AI only)'!$B$6:$P$129,11,))</f>
        <v>0</v>
      </c>
      <c r="T463" s="269">
        <f>IF(ISBLANK($G463),0,VLOOKUP($G463,'Table of Hazards (AI only)'!$B$6:$P$129,12,))</f>
        <v>0</v>
      </c>
      <c r="U463" s="270">
        <f>IF(ISBLANK($G463),0,VLOOKUP($G463,'Table of Hazards (AI only)'!$B$6:$P$129,13,))</f>
        <v>0</v>
      </c>
      <c r="V463" s="283">
        <f t="shared" si="41"/>
        <v>0</v>
      </c>
      <c r="W463" s="283">
        <f t="shared" si="42"/>
        <v>0</v>
      </c>
      <c r="X463" s="284">
        <f t="shared" si="43"/>
        <v>0</v>
      </c>
      <c r="Y463" s="274">
        <f t="shared" si="44"/>
        <v>0</v>
      </c>
      <c r="Z463" s="406">
        <f t="shared" si="45"/>
        <v>0</v>
      </c>
      <c r="AA463" s="439">
        <f t="shared" si="47"/>
        <v>0</v>
      </c>
      <c r="AB463" s="440">
        <f t="shared" si="46"/>
        <v>0</v>
      </c>
    </row>
    <row r="464" spans="2:28" x14ac:dyDescent="0.3">
      <c r="B464" s="297"/>
      <c r="C464" s="297"/>
      <c r="D464" s="300"/>
      <c r="E464" s="279"/>
      <c r="F464" s="280"/>
      <c r="G464" s="279"/>
      <c r="H464" s="282"/>
      <c r="I464" s="281"/>
      <c r="J464" s="268">
        <f>IF(ISBLANK($E464),0,VLOOKUP($E464,'Table of Hazards (AI only)'!$B$6:$P$129,8,))</f>
        <v>0</v>
      </c>
      <c r="K464" s="268">
        <f>IF(ISBLANK($E464),0,VLOOKUP($E464,'Table of Hazards (AI only)'!$B$6:$P$129,9,))</f>
        <v>0</v>
      </c>
      <c r="L464" s="268">
        <f>IF(ISBLANK($E464),0,VLOOKUP($E464,'Table of Hazards (AI only)'!$B$6:$P$129,10,))</f>
        <v>0</v>
      </c>
      <c r="M464" s="269">
        <f>IF(ISBLANK($E464),0,VLOOKUP($E464,'Table of Hazards (AI only)'!$B$6:$P$129,11,))</f>
        <v>0</v>
      </c>
      <c r="N464" s="269">
        <f>IF(ISBLANK($E464),0,VLOOKUP($E464,'Table of Hazards (AI only)'!$B$6:$P$129,12,))</f>
        <v>0</v>
      </c>
      <c r="O464" s="270">
        <f>IF(ISBLANK($E464),0,VLOOKUP($E464,'Table of Hazards (AI only)'!$B$6:$P$129,13,))</f>
        <v>0</v>
      </c>
      <c r="P464" s="268">
        <f>IF(ISBLANK($G464),0,VLOOKUP($G464,'Table of Hazards (AI only)'!$B$6:$P$129,8,))</f>
        <v>0</v>
      </c>
      <c r="Q464" s="268">
        <f>IF(ISBLANK($G464),0,VLOOKUP($G464,'Table of Hazards (AI only)'!$B$6:$P$129,9,))</f>
        <v>0</v>
      </c>
      <c r="R464" s="268">
        <f>IF(ISBLANK($G464),0,VLOOKUP($G464,'Table of Hazards (AI only)'!$B$6:$P$129,10,))</f>
        <v>0</v>
      </c>
      <c r="S464" s="269">
        <f>IF(ISBLANK($G464),0,VLOOKUP($G464,'Table of Hazards (AI only)'!$B$6:$P$129,11,))</f>
        <v>0</v>
      </c>
      <c r="T464" s="269">
        <f>IF(ISBLANK($G464),0,VLOOKUP($G464,'Table of Hazards (AI only)'!$B$6:$P$129,12,))</f>
        <v>0</v>
      </c>
      <c r="U464" s="270">
        <f>IF(ISBLANK($G464),0,VLOOKUP($G464,'Table of Hazards (AI only)'!$B$6:$P$129,13,))</f>
        <v>0</v>
      </c>
      <c r="V464" s="283">
        <f t="shared" si="41"/>
        <v>0</v>
      </c>
      <c r="W464" s="283">
        <f t="shared" si="42"/>
        <v>0</v>
      </c>
      <c r="X464" s="284">
        <f t="shared" si="43"/>
        <v>0</v>
      </c>
      <c r="Y464" s="274">
        <f t="shared" si="44"/>
        <v>0</v>
      </c>
      <c r="Z464" s="406">
        <f t="shared" si="45"/>
        <v>0</v>
      </c>
      <c r="AA464" s="439">
        <f t="shared" si="47"/>
        <v>0</v>
      </c>
      <c r="AB464" s="440">
        <f t="shared" si="46"/>
        <v>0</v>
      </c>
    </row>
    <row r="465" spans="2:28" x14ac:dyDescent="0.3">
      <c r="B465" s="297"/>
      <c r="C465" s="297"/>
      <c r="D465" s="300"/>
      <c r="E465" s="279"/>
      <c r="F465" s="280"/>
      <c r="G465" s="279"/>
      <c r="H465" s="282"/>
      <c r="I465" s="281"/>
      <c r="J465" s="268">
        <f>IF(ISBLANK($E465),0,VLOOKUP($E465,'Table of Hazards (AI only)'!$B$6:$P$129,8,))</f>
        <v>0</v>
      </c>
      <c r="K465" s="268">
        <f>IF(ISBLANK($E465),0,VLOOKUP($E465,'Table of Hazards (AI only)'!$B$6:$P$129,9,))</f>
        <v>0</v>
      </c>
      <c r="L465" s="268">
        <f>IF(ISBLANK($E465),0,VLOOKUP($E465,'Table of Hazards (AI only)'!$B$6:$P$129,10,))</f>
        <v>0</v>
      </c>
      <c r="M465" s="269">
        <f>IF(ISBLANK($E465),0,VLOOKUP($E465,'Table of Hazards (AI only)'!$B$6:$P$129,11,))</f>
        <v>0</v>
      </c>
      <c r="N465" s="269">
        <f>IF(ISBLANK($E465),0,VLOOKUP($E465,'Table of Hazards (AI only)'!$B$6:$P$129,12,))</f>
        <v>0</v>
      </c>
      <c r="O465" s="270">
        <f>IF(ISBLANK($E465),0,VLOOKUP($E465,'Table of Hazards (AI only)'!$B$6:$P$129,13,))</f>
        <v>0</v>
      </c>
      <c r="P465" s="268">
        <f>IF(ISBLANK($G465),0,VLOOKUP($G465,'Table of Hazards (AI only)'!$B$6:$P$129,8,))</f>
        <v>0</v>
      </c>
      <c r="Q465" s="268">
        <f>IF(ISBLANK($G465),0,VLOOKUP($G465,'Table of Hazards (AI only)'!$B$6:$P$129,9,))</f>
        <v>0</v>
      </c>
      <c r="R465" s="268">
        <f>IF(ISBLANK($G465),0,VLOOKUP($G465,'Table of Hazards (AI only)'!$B$6:$P$129,10,))</f>
        <v>0</v>
      </c>
      <c r="S465" s="269">
        <f>IF(ISBLANK($G465),0,VLOOKUP($G465,'Table of Hazards (AI only)'!$B$6:$P$129,11,))</f>
        <v>0</v>
      </c>
      <c r="T465" s="269">
        <f>IF(ISBLANK($G465),0,VLOOKUP($G465,'Table of Hazards (AI only)'!$B$6:$P$129,12,))</f>
        <v>0</v>
      </c>
      <c r="U465" s="270">
        <f>IF(ISBLANK($G465),0,VLOOKUP($G465,'Table of Hazards (AI only)'!$B$6:$P$129,13,))</f>
        <v>0</v>
      </c>
      <c r="V465" s="283">
        <f t="shared" si="41"/>
        <v>0</v>
      </c>
      <c r="W465" s="283">
        <f t="shared" si="42"/>
        <v>0</v>
      </c>
      <c r="X465" s="284">
        <f t="shared" si="43"/>
        <v>0</v>
      </c>
      <c r="Y465" s="274">
        <f t="shared" si="44"/>
        <v>0</v>
      </c>
      <c r="Z465" s="406">
        <f t="shared" si="45"/>
        <v>0</v>
      </c>
      <c r="AA465" s="439">
        <f t="shared" si="47"/>
        <v>0</v>
      </c>
      <c r="AB465" s="440">
        <f t="shared" si="46"/>
        <v>0</v>
      </c>
    </row>
    <row r="466" spans="2:28" x14ac:dyDescent="0.3">
      <c r="B466" s="297"/>
      <c r="C466" s="297"/>
      <c r="D466" s="300"/>
      <c r="E466" s="279"/>
      <c r="F466" s="280"/>
      <c r="G466" s="279"/>
      <c r="H466" s="282"/>
      <c r="I466" s="281"/>
      <c r="J466" s="268">
        <f>IF(ISBLANK($E466),0,VLOOKUP($E466,'Table of Hazards (AI only)'!$B$6:$P$129,8,))</f>
        <v>0</v>
      </c>
      <c r="K466" s="268">
        <f>IF(ISBLANK($E466),0,VLOOKUP($E466,'Table of Hazards (AI only)'!$B$6:$P$129,9,))</f>
        <v>0</v>
      </c>
      <c r="L466" s="268">
        <f>IF(ISBLANK($E466),0,VLOOKUP($E466,'Table of Hazards (AI only)'!$B$6:$P$129,10,))</f>
        <v>0</v>
      </c>
      <c r="M466" s="269">
        <f>IF(ISBLANK($E466),0,VLOOKUP($E466,'Table of Hazards (AI only)'!$B$6:$P$129,11,))</f>
        <v>0</v>
      </c>
      <c r="N466" s="269">
        <f>IF(ISBLANK($E466),0,VLOOKUP($E466,'Table of Hazards (AI only)'!$B$6:$P$129,12,))</f>
        <v>0</v>
      </c>
      <c r="O466" s="270">
        <f>IF(ISBLANK($E466),0,VLOOKUP($E466,'Table of Hazards (AI only)'!$B$6:$P$129,13,))</f>
        <v>0</v>
      </c>
      <c r="P466" s="268">
        <f>IF(ISBLANK($G466),0,VLOOKUP($G466,'Table of Hazards (AI only)'!$B$6:$P$129,8,))</f>
        <v>0</v>
      </c>
      <c r="Q466" s="268">
        <f>IF(ISBLANK($G466),0,VLOOKUP($G466,'Table of Hazards (AI only)'!$B$6:$P$129,9,))</f>
        <v>0</v>
      </c>
      <c r="R466" s="268">
        <f>IF(ISBLANK($G466),0,VLOOKUP($G466,'Table of Hazards (AI only)'!$B$6:$P$129,10,))</f>
        <v>0</v>
      </c>
      <c r="S466" s="269">
        <f>IF(ISBLANK($G466),0,VLOOKUP($G466,'Table of Hazards (AI only)'!$B$6:$P$129,11,))</f>
        <v>0</v>
      </c>
      <c r="T466" s="269">
        <f>IF(ISBLANK($G466),0,VLOOKUP($G466,'Table of Hazards (AI only)'!$B$6:$P$129,12,))</f>
        <v>0</v>
      </c>
      <c r="U466" s="270">
        <f>IF(ISBLANK($G466),0,VLOOKUP($G466,'Table of Hazards (AI only)'!$B$6:$P$129,13,))</f>
        <v>0</v>
      </c>
      <c r="V466" s="283">
        <f t="shared" si="41"/>
        <v>0</v>
      </c>
      <c r="W466" s="283">
        <f t="shared" si="42"/>
        <v>0</v>
      </c>
      <c r="X466" s="284">
        <f t="shared" si="43"/>
        <v>0</v>
      </c>
      <c r="Y466" s="274">
        <f t="shared" si="44"/>
        <v>0</v>
      </c>
      <c r="Z466" s="406">
        <f t="shared" si="45"/>
        <v>0</v>
      </c>
      <c r="AA466" s="439">
        <f t="shared" si="47"/>
        <v>0</v>
      </c>
      <c r="AB466" s="440">
        <f t="shared" si="46"/>
        <v>0</v>
      </c>
    </row>
    <row r="467" spans="2:28" x14ac:dyDescent="0.3">
      <c r="B467" s="297"/>
      <c r="C467" s="297"/>
      <c r="D467" s="300"/>
      <c r="E467" s="279"/>
      <c r="F467" s="280"/>
      <c r="G467" s="279"/>
      <c r="H467" s="282"/>
      <c r="I467" s="281"/>
      <c r="J467" s="268">
        <f>IF(ISBLANK($E467),0,VLOOKUP($E467,'Table of Hazards (AI only)'!$B$6:$P$129,8,))</f>
        <v>0</v>
      </c>
      <c r="K467" s="268">
        <f>IF(ISBLANK($E467),0,VLOOKUP($E467,'Table of Hazards (AI only)'!$B$6:$P$129,9,))</f>
        <v>0</v>
      </c>
      <c r="L467" s="268">
        <f>IF(ISBLANK($E467),0,VLOOKUP($E467,'Table of Hazards (AI only)'!$B$6:$P$129,10,))</f>
        <v>0</v>
      </c>
      <c r="M467" s="269">
        <f>IF(ISBLANK($E467),0,VLOOKUP($E467,'Table of Hazards (AI only)'!$B$6:$P$129,11,))</f>
        <v>0</v>
      </c>
      <c r="N467" s="269">
        <f>IF(ISBLANK($E467),0,VLOOKUP($E467,'Table of Hazards (AI only)'!$B$6:$P$129,12,))</f>
        <v>0</v>
      </c>
      <c r="O467" s="270">
        <f>IF(ISBLANK($E467),0,VLOOKUP($E467,'Table of Hazards (AI only)'!$B$6:$P$129,13,))</f>
        <v>0</v>
      </c>
      <c r="P467" s="268">
        <f>IF(ISBLANK($G467),0,VLOOKUP($G467,'Table of Hazards (AI only)'!$B$6:$P$129,8,))</f>
        <v>0</v>
      </c>
      <c r="Q467" s="268">
        <f>IF(ISBLANK($G467),0,VLOOKUP($G467,'Table of Hazards (AI only)'!$B$6:$P$129,9,))</f>
        <v>0</v>
      </c>
      <c r="R467" s="268">
        <f>IF(ISBLANK($G467),0,VLOOKUP($G467,'Table of Hazards (AI only)'!$B$6:$P$129,10,))</f>
        <v>0</v>
      </c>
      <c r="S467" s="269">
        <f>IF(ISBLANK($G467),0,VLOOKUP($G467,'Table of Hazards (AI only)'!$B$6:$P$129,11,))</f>
        <v>0</v>
      </c>
      <c r="T467" s="269">
        <f>IF(ISBLANK($G467),0,VLOOKUP($G467,'Table of Hazards (AI only)'!$B$6:$P$129,12,))</f>
        <v>0</v>
      </c>
      <c r="U467" s="270">
        <f>IF(ISBLANK($G467),0,VLOOKUP($G467,'Table of Hazards (AI only)'!$B$6:$P$129,13,))</f>
        <v>0</v>
      </c>
      <c r="V467" s="283">
        <f t="shared" si="41"/>
        <v>0</v>
      </c>
      <c r="W467" s="283">
        <f t="shared" si="42"/>
        <v>0</v>
      </c>
      <c r="X467" s="284">
        <f t="shared" si="43"/>
        <v>0</v>
      </c>
      <c r="Y467" s="274">
        <f t="shared" si="44"/>
        <v>0</v>
      </c>
      <c r="Z467" s="406">
        <f t="shared" si="45"/>
        <v>0</v>
      </c>
      <c r="AA467" s="439">
        <f t="shared" si="47"/>
        <v>0</v>
      </c>
      <c r="AB467" s="440">
        <f t="shared" si="46"/>
        <v>0</v>
      </c>
    </row>
    <row r="468" spans="2:28" x14ac:dyDescent="0.3">
      <c r="B468" s="297"/>
      <c r="C468" s="297"/>
      <c r="D468" s="300"/>
      <c r="E468" s="279"/>
      <c r="F468" s="280"/>
      <c r="G468" s="279"/>
      <c r="H468" s="282"/>
      <c r="I468" s="281"/>
      <c r="J468" s="268">
        <f>IF(ISBLANK($E468),0,VLOOKUP($E468,'Table of Hazards (AI only)'!$B$6:$P$129,8,))</f>
        <v>0</v>
      </c>
      <c r="K468" s="268">
        <f>IF(ISBLANK($E468),0,VLOOKUP($E468,'Table of Hazards (AI only)'!$B$6:$P$129,9,))</f>
        <v>0</v>
      </c>
      <c r="L468" s="268">
        <f>IF(ISBLANK($E468),0,VLOOKUP($E468,'Table of Hazards (AI only)'!$B$6:$P$129,10,))</f>
        <v>0</v>
      </c>
      <c r="M468" s="269">
        <f>IF(ISBLANK($E468),0,VLOOKUP($E468,'Table of Hazards (AI only)'!$B$6:$P$129,11,))</f>
        <v>0</v>
      </c>
      <c r="N468" s="269">
        <f>IF(ISBLANK($E468),0,VLOOKUP($E468,'Table of Hazards (AI only)'!$B$6:$P$129,12,))</f>
        <v>0</v>
      </c>
      <c r="O468" s="270">
        <f>IF(ISBLANK($E468),0,VLOOKUP($E468,'Table of Hazards (AI only)'!$B$6:$P$129,13,))</f>
        <v>0</v>
      </c>
      <c r="P468" s="268">
        <f>IF(ISBLANK($G468),0,VLOOKUP($G468,'Table of Hazards (AI only)'!$B$6:$P$129,8,))</f>
        <v>0</v>
      </c>
      <c r="Q468" s="268">
        <f>IF(ISBLANK($G468),0,VLOOKUP($G468,'Table of Hazards (AI only)'!$B$6:$P$129,9,))</f>
        <v>0</v>
      </c>
      <c r="R468" s="268">
        <f>IF(ISBLANK($G468),0,VLOOKUP($G468,'Table of Hazards (AI only)'!$B$6:$P$129,10,))</f>
        <v>0</v>
      </c>
      <c r="S468" s="269">
        <f>IF(ISBLANK($G468),0,VLOOKUP($G468,'Table of Hazards (AI only)'!$B$6:$P$129,11,))</f>
        <v>0</v>
      </c>
      <c r="T468" s="269">
        <f>IF(ISBLANK($G468),0,VLOOKUP($G468,'Table of Hazards (AI only)'!$B$6:$P$129,12,))</f>
        <v>0</v>
      </c>
      <c r="U468" s="270">
        <f>IF(ISBLANK($G468),0,VLOOKUP($G468,'Table of Hazards (AI only)'!$B$6:$P$129,13,))</f>
        <v>0</v>
      </c>
      <c r="V468" s="283">
        <f t="shared" si="41"/>
        <v>0</v>
      </c>
      <c r="W468" s="283">
        <f t="shared" si="42"/>
        <v>0</v>
      </c>
      <c r="X468" s="284">
        <f t="shared" si="43"/>
        <v>0</v>
      </c>
      <c r="Y468" s="274">
        <f t="shared" si="44"/>
        <v>0</v>
      </c>
      <c r="Z468" s="406">
        <f t="shared" si="45"/>
        <v>0</v>
      </c>
      <c r="AA468" s="439">
        <f t="shared" si="47"/>
        <v>0</v>
      </c>
      <c r="AB468" s="440">
        <f t="shared" si="46"/>
        <v>0</v>
      </c>
    </row>
    <row r="469" spans="2:28" x14ac:dyDescent="0.3">
      <c r="B469" s="297"/>
      <c r="C469" s="297"/>
      <c r="D469" s="300"/>
      <c r="E469" s="279"/>
      <c r="F469" s="280"/>
      <c r="G469" s="279"/>
      <c r="H469" s="282"/>
      <c r="I469" s="281"/>
      <c r="J469" s="268">
        <f>IF(ISBLANK($E469),0,VLOOKUP($E469,'Table of Hazards (AI only)'!$B$6:$P$129,8,))</f>
        <v>0</v>
      </c>
      <c r="K469" s="268">
        <f>IF(ISBLANK($E469),0,VLOOKUP($E469,'Table of Hazards (AI only)'!$B$6:$P$129,9,))</f>
        <v>0</v>
      </c>
      <c r="L469" s="268">
        <f>IF(ISBLANK($E469),0,VLOOKUP($E469,'Table of Hazards (AI only)'!$B$6:$P$129,10,))</f>
        <v>0</v>
      </c>
      <c r="M469" s="269">
        <f>IF(ISBLANK($E469),0,VLOOKUP($E469,'Table of Hazards (AI only)'!$B$6:$P$129,11,))</f>
        <v>0</v>
      </c>
      <c r="N469" s="269">
        <f>IF(ISBLANK($E469),0,VLOOKUP($E469,'Table of Hazards (AI only)'!$B$6:$P$129,12,))</f>
        <v>0</v>
      </c>
      <c r="O469" s="270">
        <f>IF(ISBLANK($E469),0,VLOOKUP($E469,'Table of Hazards (AI only)'!$B$6:$P$129,13,))</f>
        <v>0</v>
      </c>
      <c r="P469" s="268">
        <f>IF(ISBLANK($G469),0,VLOOKUP($G469,'Table of Hazards (AI only)'!$B$6:$P$129,8,))</f>
        <v>0</v>
      </c>
      <c r="Q469" s="268">
        <f>IF(ISBLANK($G469),0,VLOOKUP($G469,'Table of Hazards (AI only)'!$B$6:$P$129,9,))</f>
        <v>0</v>
      </c>
      <c r="R469" s="268">
        <f>IF(ISBLANK($G469),0,VLOOKUP($G469,'Table of Hazards (AI only)'!$B$6:$P$129,10,))</f>
        <v>0</v>
      </c>
      <c r="S469" s="269">
        <f>IF(ISBLANK($G469),0,VLOOKUP($G469,'Table of Hazards (AI only)'!$B$6:$P$129,11,))</f>
        <v>0</v>
      </c>
      <c r="T469" s="269">
        <f>IF(ISBLANK($G469),0,VLOOKUP($G469,'Table of Hazards (AI only)'!$B$6:$P$129,12,))</f>
        <v>0</v>
      </c>
      <c r="U469" s="270">
        <f>IF(ISBLANK($G469),0,VLOOKUP($G469,'Table of Hazards (AI only)'!$B$6:$P$129,13,))</f>
        <v>0</v>
      </c>
      <c r="V469" s="283">
        <f t="shared" si="41"/>
        <v>0</v>
      </c>
      <c r="W469" s="283">
        <f t="shared" si="42"/>
        <v>0</v>
      </c>
      <c r="X469" s="284">
        <f t="shared" si="43"/>
        <v>0</v>
      </c>
      <c r="Y469" s="274">
        <f t="shared" si="44"/>
        <v>0</v>
      </c>
      <c r="Z469" s="406">
        <f t="shared" si="45"/>
        <v>0</v>
      </c>
      <c r="AA469" s="439">
        <f t="shared" si="47"/>
        <v>0</v>
      </c>
      <c r="AB469" s="440">
        <f t="shared" si="46"/>
        <v>0</v>
      </c>
    </row>
    <row r="470" spans="2:28" x14ac:dyDescent="0.3">
      <c r="B470" s="297"/>
      <c r="C470" s="297"/>
      <c r="D470" s="300"/>
      <c r="E470" s="279"/>
      <c r="F470" s="280"/>
      <c r="G470" s="279"/>
      <c r="H470" s="282"/>
      <c r="I470" s="281"/>
      <c r="J470" s="268">
        <f>IF(ISBLANK($E470),0,VLOOKUP($E470,'Table of Hazards (AI only)'!$B$6:$P$129,8,))</f>
        <v>0</v>
      </c>
      <c r="K470" s="268">
        <f>IF(ISBLANK($E470),0,VLOOKUP($E470,'Table of Hazards (AI only)'!$B$6:$P$129,9,))</f>
        <v>0</v>
      </c>
      <c r="L470" s="268">
        <f>IF(ISBLANK($E470),0,VLOOKUP($E470,'Table of Hazards (AI only)'!$B$6:$P$129,10,))</f>
        <v>0</v>
      </c>
      <c r="M470" s="269">
        <f>IF(ISBLANK($E470),0,VLOOKUP($E470,'Table of Hazards (AI only)'!$B$6:$P$129,11,))</f>
        <v>0</v>
      </c>
      <c r="N470" s="269">
        <f>IF(ISBLANK($E470),0,VLOOKUP($E470,'Table of Hazards (AI only)'!$B$6:$P$129,12,))</f>
        <v>0</v>
      </c>
      <c r="O470" s="270">
        <f>IF(ISBLANK($E470),0,VLOOKUP($E470,'Table of Hazards (AI only)'!$B$6:$P$129,13,))</f>
        <v>0</v>
      </c>
      <c r="P470" s="268">
        <f>IF(ISBLANK($G470),0,VLOOKUP($G470,'Table of Hazards (AI only)'!$B$6:$P$129,8,))</f>
        <v>0</v>
      </c>
      <c r="Q470" s="268">
        <f>IF(ISBLANK($G470),0,VLOOKUP($G470,'Table of Hazards (AI only)'!$B$6:$P$129,9,))</f>
        <v>0</v>
      </c>
      <c r="R470" s="268">
        <f>IF(ISBLANK($G470),0,VLOOKUP($G470,'Table of Hazards (AI only)'!$B$6:$P$129,10,))</f>
        <v>0</v>
      </c>
      <c r="S470" s="269">
        <f>IF(ISBLANK($G470),0,VLOOKUP($G470,'Table of Hazards (AI only)'!$B$6:$P$129,11,))</f>
        <v>0</v>
      </c>
      <c r="T470" s="269">
        <f>IF(ISBLANK($G470),0,VLOOKUP($G470,'Table of Hazards (AI only)'!$B$6:$P$129,12,))</f>
        <v>0</v>
      </c>
      <c r="U470" s="270">
        <f>IF(ISBLANK($G470),0,VLOOKUP($G470,'Table of Hazards (AI only)'!$B$6:$P$129,13,))</f>
        <v>0</v>
      </c>
      <c r="V470" s="283">
        <f t="shared" si="41"/>
        <v>0</v>
      </c>
      <c r="W470" s="283">
        <f t="shared" si="42"/>
        <v>0</v>
      </c>
      <c r="X470" s="284">
        <f t="shared" si="43"/>
        <v>0</v>
      </c>
      <c r="Y470" s="274">
        <f t="shared" si="44"/>
        <v>0</v>
      </c>
      <c r="Z470" s="406">
        <f t="shared" si="45"/>
        <v>0</v>
      </c>
      <c r="AA470" s="439">
        <f t="shared" si="47"/>
        <v>0</v>
      </c>
      <c r="AB470" s="440">
        <f t="shared" si="46"/>
        <v>0</v>
      </c>
    </row>
    <row r="471" spans="2:28" x14ac:dyDescent="0.3">
      <c r="B471" s="297"/>
      <c r="C471" s="297"/>
      <c r="D471" s="300"/>
      <c r="E471" s="279"/>
      <c r="F471" s="280"/>
      <c r="G471" s="279"/>
      <c r="H471" s="282"/>
      <c r="I471" s="281"/>
      <c r="J471" s="268">
        <f>IF(ISBLANK($E471),0,VLOOKUP($E471,'Table of Hazards (AI only)'!$B$6:$P$129,8,))</f>
        <v>0</v>
      </c>
      <c r="K471" s="268">
        <f>IF(ISBLANK($E471),0,VLOOKUP($E471,'Table of Hazards (AI only)'!$B$6:$P$129,9,))</f>
        <v>0</v>
      </c>
      <c r="L471" s="268">
        <f>IF(ISBLANK($E471),0,VLOOKUP($E471,'Table of Hazards (AI only)'!$B$6:$P$129,10,))</f>
        <v>0</v>
      </c>
      <c r="M471" s="269">
        <f>IF(ISBLANK($E471),0,VLOOKUP($E471,'Table of Hazards (AI only)'!$B$6:$P$129,11,))</f>
        <v>0</v>
      </c>
      <c r="N471" s="269">
        <f>IF(ISBLANK($E471),0,VLOOKUP($E471,'Table of Hazards (AI only)'!$B$6:$P$129,12,))</f>
        <v>0</v>
      </c>
      <c r="O471" s="270">
        <f>IF(ISBLANK($E471),0,VLOOKUP($E471,'Table of Hazards (AI only)'!$B$6:$P$129,13,))</f>
        <v>0</v>
      </c>
      <c r="P471" s="268">
        <f>IF(ISBLANK($G471),0,VLOOKUP($G471,'Table of Hazards (AI only)'!$B$6:$P$129,8,))</f>
        <v>0</v>
      </c>
      <c r="Q471" s="268">
        <f>IF(ISBLANK($G471),0,VLOOKUP($G471,'Table of Hazards (AI only)'!$B$6:$P$129,9,))</f>
        <v>0</v>
      </c>
      <c r="R471" s="268">
        <f>IF(ISBLANK($G471),0,VLOOKUP($G471,'Table of Hazards (AI only)'!$B$6:$P$129,10,))</f>
        <v>0</v>
      </c>
      <c r="S471" s="269">
        <f>IF(ISBLANK($G471),0,VLOOKUP($G471,'Table of Hazards (AI only)'!$B$6:$P$129,11,))</f>
        <v>0</v>
      </c>
      <c r="T471" s="269">
        <f>IF(ISBLANK($G471),0,VLOOKUP($G471,'Table of Hazards (AI only)'!$B$6:$P$129,12,))</f>
        <v>0</v>
      </c>
      <c r="U471" s="270">
        <f>IF(ISBLANK($G471),0,VLOOKUP($G471,'Table of Hazards (AI only)'!$B$6:$P$129,13,))</f>
        <v>0</v>
      </c>
      <c r="V471" s="283">
        <f t="shared" si="41"/>
        <v>0</v>
      </c>
      <c r="W471" s="283">
        <f t="shared" si="42"/>
        <v>0</v>
      </c>
      <c r="X471" s="284">
        <f t="shared" si="43"/>
        <v>0</v>
      </c>
      <c r="Y471" s="274">
        <f t="shared" si="44"/>
        <v>0</v>
      </c>
      <c r="Z471" s="406">
        <f t="shared" si="45"/>
        <v>0</v>
      </c>
      <c r="AA471" s="439">
        <f t="shared" si="47"/>
        <v>0</v>
      </c>
      <c r="AB471" s="440">
        <f t="shared" si="46"/>
        <v>0</v>
      </c>
    </row>
    <row r="472" spans="2:28" x14ac:dyDescent="0.3">
      <c r="B472" s="297"/>
      <c r="C472" s="297"/>
      <c r="D472" s="300"/>
      <c r="E472" s="279"/>
      <c r="F472" s="280"/>
      <c r="G472" s="279"/>
      <c r="H472" s="282"/>
      <c r="I472" s="281"/>
      <c r="J472" s="268">
        <f>IF(ISBLANK($E472),0,VLOOKUP($E472,'Table of Hazards (AI only)'!$B$6:$P$129,8,))</f>
        <v>0</v>
      </c>
      <c r="K472" s="268">
        <f>IF(ISBLANK($E472),0,VLOOKUP($E472,'Table of Hazards (AI only)'!$B$6:$P$129,9,))</f>
        <v>0</v>
      </c>
      <c r="L472" s="268">
        <f>IF(ISBLANK($E472),0,VLOOKUP($E472,'Table of Hazards (AI only)'!$B$6:$P$129,10,))</f>
        <v>0</v>
      </c>
      <c r="M472" s="269">
        <f>IF(ISBLANK($E472),0,VLOOKUP($E472,'Table of Hazards (AI only)'!$B$6:$P$129,11,))</f>
        <v>0</v>
      </c>
      <c r="N472" s="269">
        <f>IF(ISBLANK($E472),0,VLOOKUP($E472,'Table of Hazards (AI only)'!$B$6:$P$129,12,))</f>
        <v>0</v>
      </c>
      <c r="O472" s="270">
        <f>IF(ISBLANK($E472),0,VLOOKUP($E472,'Table of Hazards (AI only)'!$B$6:$P$129,13,))</f>
        <v>0</v>
      </c>
      <c r="P472" s="268">
        <f>IF(ISBLANK($G472),0,VLOOKUP($G472,'Table of Hazards (AI only)'!$B$6:$P$129,8,))</f>
        <v>0</v>
      </c>
      <c r="Q472" s="268">
        <f>IF(ISBLANK($G472),0,VLOOKUP($G472,'Table of Hazards (AI only)'!$B$6:$P$129,9,))</f>
        <v>0</v>
      </c>
      <c r="R472" s="268">
        <f>IF(ISBLANK($G472),0,VLOOKUP($G472,'Table of Hazards (AI only)'!$B$6:$P$129,10,))</f>
        <v>0</v>
      </c>
      <c r="S472" s="269">
        <f>IF(ISBLANK($G472),0,VLOOKUP($G472,'Table of Hazards (AI only)'!$B$6:$P$129,11,))</f>
        <v>0</v>
      </c>
      <c r="T472" s="269">
        <f>IF(ISBLANK($G472),0,VLOOKUP($G472,'Table of Hazards (AI only)'!$B$6:$P$129,12,))</f>
        <v>0</v>
      </c>
      <c r="U472" s="270">
        <f>IF(ISBLANK($G472),0,VLOOKUP($G472,'Table of Hazards (AI only)'!$B$6:$P$129,13,))</f>
        <v>0</v>
      </c>
      <c r="V472" s="283">
        <f t="shared" si="41"/>
        <v>0</v>
      </c>
      <c r="W472" s="283">
        <f t="shared" si="42"/>
        <v>0</v>
      </c>
      <c r="X472" s="284">
        <f t="shared" si="43"/>
        <v>0</v>
      </c>
      <c r="Y472" s="274">
        <f t="shared" si="44"/>
        <v>0</v>
      </c>
      <c r="Z472" s="406">
        <f t="shared" si="45"/>
        <v>0</v>
      </c>
      <c r="AA472" s="439">
        <f t="shared" si="47"/>
        <v>0</v>
      </c>
      <c r="AB472" s="440">
        <f t="shared" si="46"/>
        <v>0</v>
      </c>
    </row>
    <row r="473" spans="2:28" x14ac:dyDescent="0.3">
      <c r="B473" s="297"/>
      <c r="C473" s="297"/>
      <c r="D473" s="300"/>
      <c r="E473" s="279"/>
      <c r="F473" s="280"/>
      <c r="G473" s="279"/>
      <c r="H473" s="282"/>
      <c r="I473" s="281"/>
      <c r="J473" s="268">
        <f>IF(ISBLANK($E473),0,VLOOKUP($E473,'Table of Hazards (AI only)'!$B$6:$P$129,8,))</f>
        <v>0</v>
      </c>
      <c r="K473" s="268">
        <f>IF(ISBLANK($E473),0,VLOOKUP($E473,'Table of Hazards (AI only)'!$B$6:$P$129,9,))</f>
        <v>0</v>
      </c>
      <c r="L473" s="268">
        <f>IF(ISBLANK($E473),0,VLOOKUP($E473,'Table of Hazards (AI only)'!$B$6:$P$129,10,))</f>
        <v>0</v>
      </c>
      <c r="M473" s="269">
        <f>IF(ISBLANK($E473),0,VLOOKUP($E473,'Table of Hazards (AI only)'!$B$6:$P$129,11,))</f>
        <v>0</v>
      </c>
      <c r="N473" s="269">
        <f>IF(ISBLANK($E473),0,VLOOKUP($E473,'Table of Hazards (AI only)'!$B$6:$P$129,12,))</f>
        <v>0</v>
      </c>
      <c r="O473" s="270">
        <f>IF(ISBLANK($E473),0,VLOOKUP($E473,'Table of Hazards (AI only)'!$B$6:$P$129,13,))</f>
        <v>0</v>
      </c>
      <c r="P473" s="268">
        <f>IF(ISBLANK($G473),0,VLOOKUP($G473,'Table of Hazards (AI only)'!$B$6:$P$129,8,))</f>
        <v>0</v>
      </c>
      <c r="Q473" s="268">
        <f>IF(ISBLANK($G473),0,VLOOKUP($G473,'Table of Hazards (AI only)'!$B$6:$P$129,9,))</f>
        <v>0</v>
      </c>
      <c r="R473" s="268">
        <f>IF(ISBLANK($G473),0,VLOOKUP($G473,'Table of Hazards (AI only)'!$B$6:$P$129,10,))</f>
        <v>0</v>
      </c>
      <c r="S473" s="269">
        <f>IF(ISBLANK($G473),0,VLOOKUP($G473,'Table of Hazards (AI only)'!$B$6:$P$129,11,))</f>
        <v>0</v>
      </c>
      <c r="T473" s="269">
        <f>IF(ISBLANK($G473),0,VLOOKUP($G473,'Table of Hazards (AI only)'!$B$6:$P$129,12,))</f>
        <v>0</v>
      </c>
      <c r="U473" s="270">
        <f>IF(ISBLANK($G473),0,VLOOKUP($G473,'Table of Hazards (AI only)'!$B$6:$P$129,13,))</f>
        <v>0</v>
      </c>
      <c r="V473" s="283">
        <f t="shared" si="41"/>
        <v>0</v>
      </c>
      <c r="W473" s="283">
        <f t="shared" si="42"/>
        <v>0</v>
      </c>
      <c r="X473" s="284">
        <f t="shared" si="43"/>
        <v>0</v>
      </c>
      <c r="Y473" s="274">
        <f t="shared" si="44"/>
        <v>0</v>
      </c>
      <c r="Z473" s="406">
        <f t="shared" si="45"/>
        <v>0</v>
      </c>
      <c r="AA473" s="439">
        <f t="shared" si="47"/>
        <v>0</v>
      </c>
      <c r="AB473" s="440">
        <f t="shared" si="46"/>
        <v>0</v>
      </c>
    </row>
    <row r="474" spans="2:28" x14ac:dyDescent="0.3">
      <c r="B474" s="297"/>
      <c r="C474" s="297"/>
      <c r="D474" s="300"/>
      <c r="E474" s="279"/>
      <c r="F474" s="280"/>
      <c r="G474" s="279"/>
      <c r="H474" s="282"/>
      <c r="I474" s="281"/>
      <c r="J474" s="268">
        <f>IF(ISBLANK($E474),0,VLOOKUP($E474,'Table of Hazards (AI only)'!$B$6:$P$129,8,))</f>
        <v>0</v>
      </c>
      <c r="K474" s="268">
        <f>IF(ISBLANK($E474),0,VLOOKUP($E474,'Table of Hazards (AI only)'!$B$6:$P$129,9,))</f>
        <v>0</v>
      </c>
      <c r="L474" s="268">
        <f>IF(ISBLANK($E474),0,VLOOKUP($E474,'Table of Hazards (AI only)'!$B$6:$P$129,10,))</f>
        <v>0</v>
      </c>
      <c r="M474" s="269">
        <f>IF(ISBLANK($E474),0,VLOOKUP($E474,'Table of Hazards (AI only)'!$B$6:$P$129,11,))</f>
        <v>0</v>
      </c>
      <c r="N474" s="269">
        <f>IF(ISBLANK($E474),0,VLOOKUP($E474,'Table of Hazards (AI only)'!$B$6:$P$129,12,))</f>
        <v>0</v>
      </c>
      <c r="O474" s="270">
        <f>IF(ISBLANK($E474),0,VLOOKUP($E474,'Table of Hazards (AI only)'!$B$6:$P$129,13,))</f>
        <v>0</v>
      </c>
      <c r="P474" s="268">
        <f>IF(ISBLANK($G474),0,VLOOKUP($G474,'Table of Hazards (AI only)'!$B$6:$P$129,8,))</f>
        <v>0</v>
      </c>
      <c r="Q474" s="268">
        <f>IF(ISBLANK($G474),0,VLOOKUP($G474,'Table of Hazards (AI only)'!$B$6:$P$129,9,))</f>
        <v>0</v>
      </c>
      <c r="R474" s="268">
        <f>IF(ISBLANK($G474),0,VLOOKUP($G474,'Table of Hazards (AI only)'!$B$6:$P$129,10,))</f>
        <v>0</v>
      </c>
      <c r="S474" s="269">
        <f>IF(ISBLANK($G474),0,VLOOKUP($G474,'Table of Hazards (AI only)'!$B$6:$P$129,11,))</f>
        <v>0</v>
      </c>
      <c r="T474" s="269">
        <f>IF(ISBLANK($G474),0,VLOOKUP($G474,'Table of Hazards (AI only)'!$B$6:$P$129,12,))</f>
        <v>0</v>
      </c>
      <c r="U474" s="270">
        <f>IF(ISBLANK($G474),0,VLOOKUP($G474,'Table of Hazards (AI only)'!$B$6:$P$129,13,))</f>
        <v>0</v>
      </c>
      <c r="V474" s="283">
        <f t="shared" si="41"/>
        <v>0</v>
      </c>
      <c r="W474" s="283">
        <f t="shared" si="42"/>
        <v>0</v>
      </c>
      <c r="X474" s="284">
        <f t="shared" si="43"/>
        <v>0</v>
      </c>
      <c r="Y474" s="274">
        <f t="shared" si="44"/>
        <v>0</v>
      </c>
      <c r="Z474" s="406">
        <f t="shared" si="45"/>
        <v>0</v>
      </c>
      <c r="AA474" s="439">
        <f t="shared" si="47"/>
        <v>0</v>
      </c>
      <c r="AB474" s="440">
        <f t="shared" si="46"/>
        <v>0</v>
      </c>
    </row>
    <row r="475" spans="2:28" x14ac:dyDescent="0.3">
      <c r="B475" s="297"/>
      <c r="C475" s="297"/>
      <c r="D475" s="300"/>
      <c r="E475" s="279"/>
      <c r="F475" s="280"/>
      <c r="G475" s="279"/>
      <c r="H475" s="282"/>
      <c r="I475" s="281"/>
      <c r="J475" s="268">
        <f>IF(ISBLANK($E475),0,VLOOKUP($E475,'Table of Hazards (AI only)'!$B$6:$P$129,8,))</f>
        <v>0</v>
      </c>
      <c r="K475" s="268">
        <f>IF(ISBLANK($E475),0,VLOOKUP($E475,'Table of Hazards (AI only)'!$B$6:$P$129,9,))</f>
        <v>0</v>
      </c>
      <c r="L475" s="268">
        <f>IF(ISBLANK($E475),0,VLOOKUP($E475,'Table of Hazards (AI only)'!$B$6:$P$129,10,))</f>
        <v>0</v>
      </c>
      <c r="M475" s="269">
        <f>IF(ISBLANK($E475),0,VLOOKUP($E475,'Table of Hazards (AI only)'!$B$6:$P$129,11,))</f>
        <v>0</v>
      </c>
      <c r="N475" s="269">
        <f>IF(ISBLANK($E475),0,VLOOKUP($E475,'Table of Hazards (AI only)'!$B$6:$P$129,12,))</f>
        <v>0</v>
      </c>
      <c r="O475" s="270">
        <f>IF(ISBLANK($E475),0,VLOOKUP($E475,'Table of Hazards (AI only)'!$B$6:$P$129,13,))</f>
        <v>0</v>
      </c>
      <c r="P475" s="268">
        <f>IF(ISBLANK($G475),0,VLOOKUP($G475,'Table of Hazards (AI only)'!$B$6:$P$129,8,))</f>
        <v>0</v>
      </c>
      <c r="Q475" s="268">
        <f>IF(ISBLANK($G475),0,VLOOKUP($G475,'Table of Hazards (AI only)'!$B$6:$P$129,9,))</f>
        <v>0</v>
      </c>
      <c r="R475" s="268">
        <f>IF(ISBLANK($G475),0,VLOOKUP($G475,'Table of Hazards (AI only)'!$B$6:$P$129,10,))</f>
        <v>0</v>
      </c>
      <c r="S475" s="269">
        <f>IF(ISBLANK($G475),0,VLOOKUP($G475,'Table of Hazards (AI only)'!$B$6:$P$129,11,))</f>
        <v>0</v>
      </c>
      <c r="T475" s="269">
        <f>IF(ISBLANK($G475),0,VLOOKUP($G475,'Table of Hazards (AI only)'!$B$6:$P$129,12,))</f>
        <v>0</v>
      </c>
      <c r="U475" s="270">
        <f>IF(ISBLANK($G475),0,VLOOKUP($G475,'Table of Hazards (AI only)'!$B$6:$P$129,13,))</f>
        <v>0</v>
      </c>
      <c r="V475" s="283">
        <f t="shared" si="41"/>
        <v>0</v>
      </c>
      <c r="W475" s="283">
        <f t="shared" si="42"/>
        <v>0</v>
      </c>
      <c r="X475" s="284">
        <f t="shared" si="43"/>
        <v>0</v>
      </c>
      <c r="Y475" s="274">
        <f t="shared" si="44"/>
        <v>0</v>
      </c>
      <c r="Z475" s="406">
        <f t="shared" si="45"/>
        <v>0</v>
      </c>
      <c r="AA475" s="439">
        <f t="shared" si="47"/>
        <v>0</v>
      </c>
      <c r="AB475" s="440">
        <f t="shared" si="46"/>
        <v>0</v>
      </c>
    </row>
    <row r="476" spans="2:28" x14ac:dyDescent="0.3">
      <c r="B476" s="297"/>
      <c r="C476" s="297"/>
      <c r="D476" s="300"/>
      <c r="E476" s="279"/>
      <c r="F476" s="280"/>
      <c r="G476" s="279"/>
      <c r="H476" s="282"/>
      <c r="I476" s="281"/>
      <c r="J476" s="268">
        <f>IF(ISBLANK($E476),0,VLOOKUP($E476,'Table of Hazards (AI only)'!$B$6:$P$129,8,))</f>
        <v>0</v>
      </c>
      <c r="K476" s="268">
        <f>IF(ISBLANK($E476),0,VLOOKUP($E476,'Table of Hazards (AI only)'!$B$6:$P$129,9,))</f>
        <v>0</v>
      </c>
      <c r="L476" s="268">
        <f>IF(ISBLANK($E476),0,VLOOKUP($E476,'Table of Hazards (AI only)'!$B$6:$P$129,10,))</f>
        <v>0</v>
      </c>
      <c r="M476" s="269">
        <f>IF(ISBLANK($E476),0,VLOOKUP($E476,'Table of Hazards (AI only)'!$B$6:$P$129,11,))</f>
        <v>0</v>
      </c>
      <c r="N476" s="269">
        <f>IF(ISBLANK($E476),0,VLOOKUP($E476,'Table of Hazards (AI only)'!$B$6:$P$129,12,))</f>
        <v>0</v>
      </c>
      <c r="O476" s="270">
        <f>IF(ISBLANK($E476),0,VLOOKUP($E476,'Table of Hazards (AI only)'!$B$6:$P$129,13,))</f>
        <v>0</v>
      </c>
      <c r="P476" s="268">
        <f>IF(ISBLANK($G476),0,VLOOKUP($G476,'Table of Hazards (AI only)'!$B$6:$P$129,8,))</f>
        <v>0</v>
      </c>
      <c r="Q476" s="268">
        <f>IF(ISBLANK($G476),0,VLOOKUP($G476,'Table of Hazards (AI only)'!$B$6:$P$129,9,))</f>
        <v>0</v>
      </c>
      <c r="R476" s="268">
        <f>IF(ISBLANK($G476),0,VLOOKUP($G476,'Table of Hazards (AI only)'!$B$6:$P$129,10,))</f>
        <v>0</v>
      </c>
      <c r="S476" s="269">
        <f>IF(ISBLANK($G476),0,VLOOKUP($G476,'Table of Hazards (AI only)'!$B$6:$P$129,11,))</f>
        <v>0</v>
      </c>
      <c r="T476" s="269">
        <f>IF(ISBLANK($G476),0,VLOOKUP($G476,'Table of Hazards (AI only)'!$B$6:$P$129,12,))</f>
        <v>0</v>
      </c>
      <c r="U476" s="270">
        <f>IF(ISBLANK($G476),0,VLOOKUP($G476,'Table of Hazards (AI only)'!$B$6:$P$129,13,))</f>
        <v>0</v>
      </c>
      <c r="V476" s="283">
        <f t="shared" si="41"/>
        <v>0</v>
      </c>
      <c r="W476" s="283">
        <f t="shared" si="42"/>
        <v>0</v>
      </c>
      <c r="X476" s="284">
        <f t="shared" si="43"/>
        <v>0</v>
      </c>
      <c r="Y476" s="274">
        <f t="shared" si="44"/>
        <v>0</v>
      </c>
      <c r="Z476" s="406">
        <f t="shared" si="45"/>
        <v>0</v>
      </c>
      <c r="AA476" s="439">
        <f t="shared" si="47"/>
        <v>0</v>
      </c>
      <c r="AB476" s="440">
        <f t="shared" si="46"/>
        <v>0</v>
      </c>
    </row>
    <row r="477" spans="2:28" x14ac:dyDescent="0.3">
      <c r="B477" s="297"/>
      <c r="C477" s="297"/>
      <c r="D477" s="300"/>
      <c r="E477" s="279"/>
      <c r="F477" s="280"/>
      <c r="G477" s="279"/>
      <c r="H477" s="282"/>
      <c r="I477" s="281"/>
      <c r="J477" s="268">
        <f>IF(ISBLANK($E477),0,VLOOKUP($E477,'Table of Hazards (AI only)'!$B$6:$P$129,8,))</f>
        <v>0</v>
      </c>
      <c r="K477" s="268">
        <f>IF(ISBLANK($E477),0,VLOOKUP($E477,'Table of Hazards (AI only)'!$B$6:$P$129,9,))</f>
        <v>0</v>
      </c>
      <c r="L477" s="268">
        <f>IF(ISBLANK($E477),0,VLOOKUP($E477,'Table of Hazards (AI only)'!$B$6:$P$129,10,))</f>
        <v>0</v>
      </c>
      <c r="M477" s="269">
        <f>IF(ISBLANK($E477),0,VLOOKUP($E477,'Table of Hazards (AI only)'!$B$6:$P$129,11,))</f>
        <v>0</v>
      </c>
      <c r="N477" s="269">
        <f>IF(ISBLANK($E477),0,VLOOKUP($E477,'Table of Hazards (AI only)'!$B$6:$P$129,12,))</f>
        <v>0</v>
      </c>
      <c r="O477" s="270">
        <f>IF(ISBLANK($E477),0,VLOOKUP($E477,'Table of Hazards (AI only)'!$B$6:$P$129,13,))</f>
        <v>0</v>
      </c>
      <c r="P477" s="268">
        <f>IF(ISBLANK($G477),0,VLOOKUP($G477,'Table of Hazards (AI only)'!$B$6:$P$129,8,))</f>
        <v>0</v>
      </c>
      <c r="Q477" s="268">
        <f>IF(ISBLANK($G477),0,VLOOKUP($G477,'Table of Hazards (AI only)'!$B$6:$P$129,9,))</f>
        <v>0</v>
      </c>
      <c r="R477" s="268">
        <f>IF(ISBLANK($G477),0,VLOOKUP($G477,'Table of Hazards (AI only)'!$B$6:$P$129,10,))</f>
        <v>0</v>
      </c>
      <c r="S477" s="269">
        <f>IF(ISBLANK($G477),0,VLOOKUP($G477,'Table of Hazards (AI only)'!$B$6:$P$129,11,))</f>
        <v>0</v>
      </c>
      <c r="T477" s="269">
        <f>IF(ISBLANK($G477),0,VLOOKUP($G477,'Table of Hazards (AI only)'!$B$6:$P$129,12,))</f>
        <v>0</v>
      </c>
      <c r="U477" s="270">
        <f>IF(ISBLANK($G477),0,VLOOKUP($G477,'Table of Hazards (AI only)'!$B$6:$P$129,13,))</f>
        <v>0</v>
      </c>
      <c r="V477" s="283">
        <f t="shared" si="41"/>
        <v>0</v>
      </c>
      <c r="W477" s="283">
        <f t="shared" si="42"/>
        <v>0</v>
      </c>
      <c r="X477" s="284">
        <f t="shared" si="43"/>
        <v>0</v>
      </c>
      <c r="Y477" s="274">
        <f t="shared" si="44"/>
        <v>0</v>
      </c>
      <c r="Z477" s="406">
        <f t="shared" si="45"/>
        <v>0</v>
      </c>
      <c r="AA477" s="439">
        <f t="shared" si="47"/>
        <v>0</v>
      </c>
      <c r="AB477" s="440">
        <f t="shared" si="46"/>
        <v>0</v>
      </c>
    </row>
    <row r="478" spans="2:28" x14ac:dyDescent="0.3">
      <c r="B478" s="297"/>
      <c r="C478" s="297"/>
      <c r="D478" s="300"/>
      <c r="E478" s="279"/>
      <c r="F478" s="280"/>
      <c r="G478" s="279"/>
      <c r="H478" s="282"/>
      <c r="I478" s="281"/>
      <c r="J478" s="268">
        <f>IF(ISBLANK($E478),0,VLOOKUP($E478,'Table of Hazards (AI only)'!$B$6:$P$129,8,))</f>
        <v>0</v>
      </c>
      <c r="K478" s="268">
        <f>IF(ISBLANK($E478),0,VLOOKUP($E478,'Table of Hazards (AI only)'!$B$6:$P$129,9,))</f>
        <v>0</v>
      </c>
      <c r="L478" s="268">
        <f>IF(ISBLANK($E478),0,VLOOKUP($E478,'Table of Hazards (AI only)'!$B$6:$P$129,10,))</f>
        <v>0</v>
      </c>
      <c r="M478" s="269">
        <f>IF(ISBLANK($E478),0,VLOOKUP($E478,'Table of Hazards (AI only)'!$B$6:$P$129,11,))</f>
        <v>0</v>
      </c>
      <c r="N478" s="269">
        <f>IF(ISBLANK($E478),0,VLOOKUP($E478,'Table of Hazards (AI only)'!$B$6:$P$129,12,))</f>
        <v>0</v>
      </c>
      <c r="O478" s="270">
        <f>IF(ISBLANK($E478),0,VLOOKUP($E478,'Table of Hazards (AI only)'!$B$6:$P$129,13,))</f>
        <v>0</v>
      </c>
      <c r="P478" s="268">
        <f>IF(ISBLANK($G478),0,VLOOKUP($G478,'Table of Hazards (AI only)'!$B$6:$P$129,8,))</f>
        <v>0</v>
      </c>
      <c r="Q478" s="268">
        <f>IF(ISBLANK($G478),0,VLOOKUP($G478,'Table of Hazards (AI only)'!$B$6:$P$129,9,))</f>
        <v>0</v>
      </c>
      <c r="R478" s="268">
        <f>IF(ISBLANK($G478),0,VLOOKUP($G478,'Table of Hazards (AI only)'!$B$6:$P$129,10,))</f>
        <v>0</v>
      </c>
      <c r="S478" s="269">
        <f>IF(ISBLANK($G478),0,VLOOKUP($G478,'Table of Hazards (AI only)'!$B$6:$P$129,11,))</f>
        <v>0</v>
      </c>
      <c r="T478" s="269">
        <f>IF(ISBLANK($G478),0,VLOOKUP($G478,'Table of Hazards (AI only)'!$B$6:$P$129,12,))</f>
        <v>0</v>
      </c>
      <c r="U478" s="270">
        <f>IF(ISBLANK($G478),0,VLOOKUP($G478,'Table of Hazards (AI only)'!$B$6:$P$129,13,))</f>
        <v>0</v>
      </c>
      <c r="V478" s="283">
        <f t="shared" si="41"/>
        <v>0</v>
      </c>
      <c r="W478" s="283">
        <f t="shared" si="42"/>
        <v>0</v>
      </c>
      <c r="X478" s="284">
        <f t="shared" si="43"/>
        <v>0</v>
      </c>
      <c r="Y478" s="274">
        <f t="shared" si="44"/>
        <v>0</v>
      </c>
      <c r="Z478" s="406">
        <f t="shared" si="45"/>
        <v>0</v>
      </c>
      <c r="AA478" s="439">
        <f t="shared" si="47"/>
        <v>0</v>
      </c>
      <c r="AB478" s="440">
        <f t="shared" si="46"/>
        <v>0</v>
      </c>
    </row>
    <row r="479" spans="2:28" x14ac:dyDescent="0.3">
      <c r="B479" s="297"/>
      <c r="C479" s="297"/>
      <c r="D479" s="300"/>
      <c r="E479" s="279"/>
      <c r="F479" s="280"/>
      <c r="G479" s="279"/>
      <c r="H479" s="282"/>
      <c r="I479" s="281"/>
      <c r="J479" s="268">
        <f>IF(ISBLANK($E479),0,VLOOKUP($E479,'Table of Hazards (AI only)'!$B$6:$P$129,8,))</f>
        <v>0</v>
      </c>
      <c r="K479" s="268">
        <f>IF(ISBLANK($E479),0,VLOOKUP($E479,'Table of Hazards (AI only)'!$B$6:$P$129,9,))</f>
        <v>0</v>
      </c>
      <c r="L479" s="268">
        <f>IF(ISBLANK($E479),0,VLOOKUP($E479,'Table of Hazards (AI only)'!$B$6:$P$129,10,))</f>
        <v>0</v>
      </c>
      <c r="M479" s="269">
        <f>IF(ISBLANK($E479),0,VLOOKUP($E479,'Table of Hazards (AI only)'!$B$6:$P$129,11,))</f>
        <v>0</v>
      </c>
      <c r="N479" s="269">
        <f>IF(ISBLANK($E479),0,VLOOKUP($E479,'Table of Hazards (AI only)'!$B$6:$P$129,12,))</f>
        <v>0</v>
      </c>
      <c r="O479" s="270">
        <f>IF(ISBLANK($E479),0,VLOOKUP($E479,'Table of Hazards (AI only)'!$B$6:$P$129,13,))</f>
        <v>0</v>
      </c>
      <c r="P479" s="268">
        <f>IF(ISBLANK($G479),0,VLOOKUP($G479,'Table of Hazards (AI only)'!$B$6:$P$129,8,))</f>
        <v>0</v>
      </c>
      <c r="Q479" s="268">
        <f>IF(ISBLANK($G479),0,VLOOKUP($G479,'Table of Hazards (AI only)'!$B$6:$P$129,9,))</f>
        <v>0</v>
      </c>
      <c r="R479" s="268">
        <f>IF(ISBLANK($G479),0,VLOOKUP($G479,'Table of Hazards (AI only)'!$B$6:$P$129,10,))</f>
        <v>0</v>
      </c>
      <c r="S479" s="269">
        <f>IF(ISBLANK($G479),0,VLOOKUP($G479,'Table of Hazards (AI only)'!$B$6:$P$129,11,))</f>
        <v>0</v>
      </c>
      <c r="T479" s="269">
        <f>IF(ISBLANK($G479),0,VLOOKUP($G479,'Table of Hazards (AI only)'!$B$6:$P$129,12,))</f>
        <v>0</v>
      </c>
      <c r="U479" s="270">
        <f>IF(ISBLANK($G479),0,VLOOKUP($G479,'Table of Hazards (AI only)'!$B$6:$P$129,13,))</f>
        <v>0</v>
      </c>
      <c r="V479" s="283">
        <f t="shared" si="41"/>
        <v>0</v>
      </c>
      <c r="W479" s="283">
        <f t="shared" si="42"/>
        <v>0</v>
      </c>
      <c r="X479" s="284">
        <f t="shared" si="43"/>
        <v>0</v>
      </c>
      <c r="Y479" s="274">
        <f t="shared" si="44"/>
        <v>0</v>
      </c>
      <c r="Z479" s="406">
        <f t="shared" si="45"/>
        <v>0</v>
      </c>
      <c r="AA479" s="439">
        <f t="shared" si="47"/>
        <v>0</v>
      </c>
      <c r="AB479" s="440">
        <f t="shared" si="46"/>
        <v>0</v>
      </c>
    </row>
    <row r="480" spans="2:28" x14ac:dyDescent="0.3">
      <c r="B480" s="297"/>
      <c r="C480" s="297"/>
      <c r="D480" s="300"/>
      <c r="E480" s="279"/>
      <c r="F480" s="280"/>
      <c r="G480" s="279"/>
      <c r="H480" s="282"/>
      <c r="I480" s="281"/>
      <c r="J480" s="268">
        <f>IF(ISBLANK($E480),0,VLOOKUP($E480,'Table of Hazards (AI only)'!$B$6:$P$129,8,))</f>
        <v>0</v>
      </c>
      <c r="K480" s="268">
        <f>IF(ISBLANK($E480),0,VLOOKUP($E480,'Table of Hazards (AI only)'!$B$6:$P$129,9,))</f>
        <v>0</v>
      </c>
      <c r="L480" s="268">
        <f>IF(ISBLANK($E480),0,VLOOKUP($E480,'Table of Hazards (AI only)'!$B$6:$P$129,10,))</f>
        <v>0</v>
      </c>
      <c r="M480" s="269">
        <f>IF(ISBLANK($E480),0,VLOOKUP($E480,'Table of Hazards (AI only)'!$B$6:$P$129,11,))</f>
        <v>0</v>
      </c>
      <c r="N480" s="269">
        <f>IF(ISBLANK($E480),0,VLOOKUP($E480,'Table of Hazards (AI only)'!$B$6:$P$129,12,))</f>
        <v>0</v>
      </c>
      <c r="O480" s="270">
        <f>IF(ISBLANK($E480),0,VLOOKUP($E480,'Table of Hazards (AI only)'!$B$6:$P$129,13,))</f>
        <v>0</v>
      </c>
      <c r="P480" s="268">
        <f>IF(ISBLANK($G480),0,VLOOKUP($G480,'Table of Hazards (AI only)'!$B$6:$P$129,8,))</f>
        <v>0</v>
      </c>
      <c r="Q480" s="268">
        <f>IF(ISBLANK($G480),0,VLOOKUP($G480,'Table of Hazards (AI only)'!$B$6:$P$129,9,))</f>
        <v>0</v>
      </c>
      <c r="R480" s="268">
        <f>IF(ISBLANK($G480),0,VLOOKUP($G480,'Table of Hazards (AI only)'!$B$6:$P$129,10,))</f>
        <v>0</v>
      </c>
      <c r="S480" s="269">
        <f>IF(ISBLANK($G480),0,VLOOKUP($G480,'Table of Hazards (AI only)'!$B$6:$P$129,11,))</f>
        <v>0</v>
      </c>
      <c r="T480" s="269">
        <f>IF(ISBLANK($G480),0,VLOOKUP($G480,'Table of Hazards (AI only)'!$B$6:$P$129,12,))</f>
        <v>0</v>
      </c>
      <c r="U480" s="270">
        <f>IF(ISBLANK($G480),0,VLOOKUP($G480,'Table of Hazards (AI only)'!$B$6:$P$129,13,))</f>
        <v>0</v>
      </c>
      <c r="V480" s="283">
        <f t="shared" si="41"/>
        <v>0</v>
      </c>
      <c r="W480" s="283">
        <f t="shared" si="42"/>
        <v>0</v>
      </c>
      <c r="X480" s="284">
        <f t="shared" si="43"/>
        <v>0</v>
      </c>
      <c r="Y480" s="274">
        <f t="shared" si="44"/>
        <v>0</v>
      </c>
      <c r="Z480" s="406">
        <f t="shared" si="45"/>
        <v>0</v>
      </c>
      <c r="AA480" s="439">
        <f t="shared" si="47"/>
        <v>0</v>
      </c>
      <c r="AB480" s="440">
        <f t="shared" si="46"/>
        <v>0</v>
      </c>
    </row>
    <row r="481" spans="2:28" x14ac:dyDescent="0.3">
      <c r="B481" s="297"/>
      <c r="C481" s="297"/>
      <c r="D481" s="300"/>
      <c r="E481" s="279"/>
      <c r="F481" s="280"/>
      <c r="G481" s="279"/>
      <c r="H481" s="282"/>
      <c r="I481" s="281"/>
      <c r="J481" s="268">
        <f>IF(ISBLANK($E481),0,VLOOKUP($E481,'Table of Hazards (AI only)'!$B$6:$P$129,8,))</f>
        <v>0</v>
      </c>
      <c r="K481" s="268">
        <f>IF(ISBLANK($E481),0,VLOOKUP($E481,'Table of Hazards (AI only)'!$B$6:$P$129,9,))</f>
        <v>0</v>
      </c>
      <c r="L481" s="268">
        <f>IF(ISBLANK($E481),0,VLOOKUP($E481,'Table of Hazards (AI only)'!$B$6:$P$129,10,))</f>
        <v>0</v>
      </c>
      <c r="M481" s="269">
        <f>IF(ISBLANK($E481),0,VLOOKUP($E481,'Table of Hazards (AI only)'!$B$6:$P$129,11,))</f>
        <v>0</v>
      </c>
      <c r="N481" s="269">
        <f>IF(ISBLANK($E481),0,VLOOKUP($E481,'Table of Hazards (AI only)'!$B$6:$P$129,12,))</f>
        <v>0</v>
      </c>
      <c r="O481" s="270">
        <f>IF(ISBLANK($E481),0,VLOOKUP($E481,'Table of Hazards (AI only)'!$B$6:$P$129,13,))</f>
        <v>0</v>
      </c>
      <c r="P481" s="268">
        <f>IF(ISBLANK($G481),0,VLOOKUP($G481,'Table of Hazards (AI only)'!$B$6:$P$129,8,))</f>
        <v>0</v>
      </c>
      <c r="Q481" s="268">
        <f>IF(ISBLANK($G481),0,VLOOKUP($G481,'Table of Hazards (AI only)'!$B$6:$P$129,9,))</f>
        <v>0</v>
      </c>
      <c r="R481" s="268">
        <f>IF(ISBLANK($G481),0,VLOOKUP($G481,'Table of Hazards (AI only)'!$B$6:$P$129,10,))</f>
        <v>0</v>
      </c>
      <c r="S481" s="269">
        <f>IF(ISBLANK($G481),0,VLOOKUP($G481,'Table of Hazards (AI only)'!$B$6:$P$129,11,))</f>
        <v>0</v>
      </c>
      <c r="T481" s="269">
        <f>IF(ISBLANK($G481),0,VLOOKUP($G481,'Table of Hazards (AI only)'!$B$6:$P$129,12,))</f>
        <v>0</v>
      </c>
      <c r="U481" s="270">
        <f>IF(ISBLANK($G481),0,VLOOKUP($G481,'Table of Hazards (AI only)'!$B$6:$P$129,13,))</f>
        <v>0</v>
      </c>
      <c r="V481" s="283">
        <f t="shared" si="41"/>
        <v>0</v>
      </c>
      <c r="W481" s="283">
        <f t="shared" si="42"/>
        <v>0</v>
      </c>
      <c r="X481" s="284">
        <f t="shared" si="43"/>
        <v>0</v>
      </c>
      <c r="Y481" s="274">
        <f t="shared" si="44"/>
        <v>0</v>
      </c>
      <c r="Z481" s="406">
        <f t="shared" si="45"/>
        <v>0</v>
      </c>
      <c r="AA481" s="439">
        <f t="shared" si="47"/>
        <v>0</v>
      </c>
      <c r="AB481" s="440">
        <f t="shared" si="46"/>
        <v>0</v>
      </c>
    </row>
    <row r="482" spans="2:28" x14ac:dyDescent="0.3">
      <c r="B482" s="297"/>
      <c r="C482" s="297"/>
      <c r="D482" s="300"/>
      <c r="E482" s="279"/>
      <c r="F482" s="280"/>
      <c r="G482" s="279"/>
      <c r="H482" s="282"/>
      <c r="I482" s="281"/>
      <c r="J482" s="268">
        <f>IF(ISBLANK($E482),0,VLOOKUP($E482,'Table of Hazards (AI only)'!$B$6:$P$129,8,))</f>
        <v>0</v>
      </c>
      <c r="K482" s="268">
        <f>IF(ISBLANK($E482),0,VLOOKUP($E482,'Table of Hazards (AI only)'!$B$6:$P$129,9,))</f>
        <v>0</v>
      </c>
      <c r="L482" s="268">
        <f>IF(ISBLANK($E482),0,VLOOKUP($E482,'Table of Hazards (AI only)'!$B$6:$P$129,10,))</f>
        <v>0</v>
      </c>
      <c r="M482" s="269">
        <f>IF(ISBLANK($E482),0,VLOOKUP($E482,'Table of Hazards (AI only)'!$B$6:$P$129,11,))</f>
        <v>0</v>
      </c>
      <c r="N482" s="269">
        <f>IF(ISBLANK($E482),0,VLOOKUP($E482,'Table of Hazards (AI only)'!$B$6:$P$129,12,))</f>
        <v>0</v>
      </c>
      <c r="O482" s="270">
        <f>IF(ISBLANK($E482),0,VLOOKUP($E482,'Table of Hazards (AI only)'!$B$6:$P$129,13,))</f>
        <v>0</v>
      </c>
      <c r="P482" s="268">
        <f>IF(ISBLANK($G482),0,VLOOKUP($G482,'Table of Hazards (AI only)'!$B$6:$P$129,8,))</f>
        <v>0</v>
      </c>
      <c r="Q482" s="268">
        <f>IF(ISBLANK($G482),0,VLOOKUP($G482,'Table of Hazards (AI only)'!$B$6:$P$129,9,))</f>
        <v>0</v>
      </c>
      <c r="R482" s="268">
        <f>IF(ISBLANK($G482),0,VLOOKUP($G482,'Table of Hazards (AI only)'!$B$6:$P$129,10,))</f>
        <v>0</v>
      </c>
      <c r="S482" s="269">
        <f>IF(ISBLANK($G482),0,VLOOKUP($G482,'Table of Hazards (AI only)'!$B$6:$P$129,11,))</f>
        <v>0</v>
      </c>
      <c r="T482" s="269">
        <f>IF(ISBLANK($G482),0,VLOOKUP($G482,'Table of Hazards (AI only)'!$B$6:$P$129,12,))</f>
        <v>0</v>
      </c>
      <c r="U482" s="270">
        <f>IF(ISBLANK($G482),0,VLOOKUP($G482,'Table of Hazards (AI only)'!$B$6:$P$129,13,))</f>
        <v>0</v>
      </c>
      <c r="V482" s="283">
        <f t="shared" si="41"/>
        <v>0</v>
      </c>
      <c r="W482" s="283">
        <f t="shared" si="42"/>
        <v>0</v>
      </c>
      <c r="X482" s="284">
        <f t="shared" si="43"/>
        <v>0</v>
      </c>
      <c r="Y482" s="274">
        <f t="shared" si="44"/>
        <v>0</v>
      </c>
      <c r="Z482" s="406">
        <f t="shared" si="45"/>
        <v>0</v>
      </c>
      <c r="AA482" s="439">
        <f t="shared" si="47"/>
        <v>0</v>
      </c>
      <c r="AB482" s="440">
        <f t="shared" si="46"/>
        <v>0</v>
      </c>
    </row>
    <row r="483" spans="2:28" x14ac:dyDescent="0.3">
      <c r="B483" s="297"/>
      <c r="C483" s="297"/>
      <c r="D483" s="300"/>
      <c r="E483" s="279"/>
      <c r="F483" s="280"/>
      <c r="G483" s="279"/>
      <c r="H483" s="282"/>
      <c r="I483" s="281"/>
      <c r="J483" s="268">
        <f>IF(ISBLANK($E483),0,VLOOKUP($E483,'Table of Hazards (AI only)'!$B$6:$P$129,8,))</f>
        <v>0</v>
      </c>
      <c r="K483" s="268">
        <f>IF(ISBLANK($E483),0,VLOOKUP($E483,'Table of Hazards (AI only)'!$B$6:$P$129,9,))</f>
        <v>0</v>
      </c>
      <c r="L483" s="268">
        <f>IF(ISBLANK($E483),0,VLOOKUP($E483,'Table of Hazards (AI only)'!$B$6:$P$129,10,))</f>
        <v>0</v>
      </c>
      <c r="M483" s="269">
        <f>IF(ISBLANK($E483),0,VLOOKUP($E483,'Table of Hazards (AI only)'!$B$6:$P$129,11,))</f>
        <v>0</v>
      </c>
      <c r="N483" s="269">
        <f>IF(ISBLANK($E483),0,VLOOKUP($E483,'Table of Hazards (AI only)'!$B$6:$P$129,12,))</f>
        <v>0</v>
      </c>
      <c r="O483" s="270">
        <f>IF(ISBLANK($E483),0,VLOOKUP($E483,'Table of Hazards (AI only)'!$B$6:$P$129,13,))</f>
        <v>0</v>
      </c>
      <c r="P483" s="268">
        <f>IF(ISBLANK($G483),0,VLOOKUP($G483,'Table of Hazards (AI only)'!$B$6:$P$129,8,))</f>
        <v>0</v>
      </c>
      <c r="Q483" s="268">
        <f>IF(ISBLANK($G483),0,VLOOKUP($G483,'Table of Hazards (AI only)'!$B$6:$P$129,9,))</f>
        <v>0</v>
      </c>
      <c r="R483" s="268">
        <f>IF(ISBLANK($G483),0,VLOOKUP($G483,'Table of Hazards (AI only)'!$B$6:$P$129,10,))</f>
        <v>0</v>
      </c>
      <c r="S483" s="269">
        <f>IF(ISBLANK($G483),0,VLOOKUP($G483,'Table of Hazards (AI only)'!$B$6:$P$129,11,))</f>
        <v>0</v>
      </c>
      <c r="T483" s="269">
        <f>IF(ISBLANK($G483),0,VLOOKUP($G483,'Table of Hazards (AI only)'!$B$6:$P$129,12,))</f>
        <v>0</v>
      </c>
      <c r="U483" s="270">
        <f>IF(ISBLANK($G483),0,VLOOKUP($G483,'Table of Hazards (AI only)'!$B$6:$P$129,13,))</f>
        <v>0</v>
      </c>
      <c r="V483" s="283">
        <f t="shared" si="41"/>
        <v>0</v>
      </c>
      <c r="W483" s="283">
        <f t="shared" si="42"/>
        <v>0</v>
      </c>
      <c r="X483" s="284">
        <f t="shared" si="43"/>
        <v>0</v>
      </c>
      <c r="Y483" s="274">
        <f t="shared" si="44"/>
        <v>0</v>
      </c>
      <c r="Z483" s="406">
        <f t="shared" si="45"/>
        <v>0</v>
      </c>
      <c r="AA483" s="439">
        <f t="shared" si="47"/>
        <v>0</v>
      </c>
      <c r="AB483" s="440">
        <f t="shared" si="46"/>
        <v>0</v>
      </c>
    </row>
    <row r="484" spans="2:28" x14ac:dyDescent="0.3">
      <c r="B484" s="297"/>
      <c r="C484" s="297"/>
      <c r="D484" s="300"/>
      <c r="E484" s="279"/>
      <c r="F484" s="280"/>
      <c r="G484" s="279"/>
      <c r="H484" s="282"/>
      <c r="I484" s="281"/>
      <c r="J484" s="268">
        <f>IF(ISBLANK($E484),0,VLOOKUP($E484,'Table of Hazards (AI only)'!$B$6:$P$129,8,))</f>
        <v>0</v>
      </c>
      <c r="K484" s="268">
        <f>IF(ISBLANK($E484),0,VLOOKUP($E484,'Table of Hazards (AI only)'!$B$6:$P$129,9,))</f>
        <v>0</v>
      </c>
      <c r="L484" s="268">
        <f>IF(ISBLANK($E484),0,VLOOKUP($E484,'Table of Hazards (AI only)'!$B$6:$P$129,10,))</f>
        <v>0</v>
      </c>
      <c r="M484" s="269">
        <f>IF(ISBLANK($E484),0,VLOOKUP($E484,'Table of Hazards (AI only)'!$B$6:$P$129,11,))</f>
        <v>0</v>
      </c>
      <c r="N484" s="269">
        <f>IF(ISBLANK($E484),0,VLOOKUP($E484,'Table of Hazards (AI only)'!$B$6:$P$129,12,))</f>
        <v>0</v>
      </c>
      <c r="O484" s="270">
        <f>IF(ISBLANK($E484),0,VLOOKUP($E484,'Table of Hazards (AI only)'!$B$6:$P$129,13,))</f>
        <v>0</v>
      </c>
      <c r="P484" s="268">
        <f>IF(ISBLANK($G484),0,VLOOKUP($G484,'Table of Hazards (AI only)'!$B$6:$P$129,8,))</f>
        <v>0</v>
      </c>
      <c r="Q484" s="268">
        <f>IF(ISBLANK($G484),0,VLOOKUP($G484,'Table of Hazards (AI only)'!$B$6:$P$129,9,))</f>
        <v>0</v>
      </c>
      <c r="R484" s="268">
        <f>IF(ISBLANK($G484),0,VLOOKUP($G484,'Table of Hazards (AI only)'!$B$6:$P$129,10,))</f>
        <v>0</v>
      </c>
      <c r="S484" s="269">
        <f>IF(ISBLANK($G484),0,VLOOKUP($G484,'Table of Hazards (AI only)'!$B$6:$P$129,11,))</f>
        <v>0</v>
      </c>
      <c r="T484" s="269">
        <f>IF(ISBLANK($G484),0,VLOOKUP($G484,'Table of Hazards (AI only)'!$B$6:$P$129,12,))</f>
        <v>0</v>
      </c>
      <c r="U484" s="270">
        <f>IF(ISBLANK($G484),0,VLOOKUP($G484,'Table of Hazards (AI only)'!$B$6:$P$129,13,))</f>
        <v>0</v>
      </c>
      <c r="V484" s="283">
        <f t="shared" si="41"/>
        <v>0</v>
      </c>
      <c r="W484" s="283">
        <f t="shared" si="42"/>
        <v>0</v>
      </c>
      <c r="X484" s="284">
        <f t="shared" si="43"/>
        <v>0</v>
      </c>
      <c r="Y484" s="274">
        <f t="shared" si="44"/>
        <v>0</v>
      </c>
      <c r="Z484" s="406">
        <f t="shared" si="45"/>
        <v>0</v>
      </c>
      <c r="AA484" s="439">
        <f t="shared" si="47"/>
        <v>0</v>
      </c>
      <c r="AB484" s="440">
        <f t="shared" si="46"/>
        <v>0</v>
      </c>
    </row>
    <row r="485" spans="2:28" x14ac:dyDescent="0.3">
      <c r="B485" s="297"/>
      <c r="C485" s="297"/>
      <c r="D485" s="300"/>
      <c r="E485" s="279"/>
      <c r="F485" s="280"/>
      <c r="G485" s="279"/>
      <c r="H485" s="282"/>
      <c r="I485" s="281"/>
      <c r="J485" s="268">
        <f>IF(ISBLANK($E485),0,VLOOKUP($E485,'Table of Hazards (AI only)'!$B$6:$P$129,8,))</f>
        <v>0</v>
      </c>
      <c r="K485" s="268">
        <f>IF(ISBLANK($E485),0,VLOOKUP($E485,'Table of Hazards (AI only)'!$B$6:$P$129,9,))</f>
        <v>0</v>
      </c>
      <c r="L485" s="268">
        <f>IF(ISBLANK($E485),0,VLOOKUP($E485,'Table of Hazards (AI only)'!$B$6:$P$129,10,))</f>
        <v>0</v>
      </c>
      <c r="M485" s="269">
        <f>IF(ISBLANK($E485),0,VLOOKUP($E485,'Table of Hazards (AI only)'!$B$6:$P$129,11,))</f>
        <v>0</v>
      </c>
      <c r="N485" s="269">
        <f>IF(ISBLANK($E485),0,VLOOKUP($E485,'Table of Hazards (AI only)'!$B$6:$P$129,12,))</f>
        <v>0</v>
      </c>
      <c r="O485" s="270">
        <f>IF(ISBLANK($E485),0,VLOOKUP($E485,'Table of Hazards (AI only)'!$B$6:$P$129,13,))</f>
        <v>0</v>
      </c>
      <c r="P485" s="268">
        <f>IF(ISBLANK($G485),0,VLOOKUP($G485,'Table of Hazards (AI only)'!$B$6:$P$129,8,))</f>
        <v>0</v>
      </c>
      <c r="Q485" s="268">
        <f>IF(ISBLANK($G485),0,VLOOKUP($G485,'Table of Hazards (AI only)'!$B$6:$P$129,9,))</f>
        <v>0</v>
      </c>
      <c r="R485" s="268">
        <f>IF(ISBLANK($G485),0,VLOOKUP($G485,'Table of Hazards (AI only)'!$B$6:$P$129,10,))</f>
        <v>0</v>
      </c>
      <c r="S485" s="269">
        <f>IF(ISBLANK($G485),0,VLOOKUP($G485,'Table of Hazards (AI only)'!$B$6:$P$129,11,))</f>
        <v>0</v>
      </c>
      <c r="T485" s="269">
        <f>IF(ISBLANK($G485),0,VLOOKUP($G485,'Table of Hazards (AI only)'!$B$6:$P$129,12,))</f>
        <v>0</v>
      </c>
      <c r="U485" s="270">
        <f>IF(ISBLANK($G485),0,VLOOKUP($G485,'Table of Hazards (AI only)'!$B$6:$P$129,13,))</f>
        <v>0</v>
      </c>
      <c r="V485" s="283">
        <f t="shared" si="41"/>
        <v>0</v>
      </c>
      <c r="W485" s="283">
        <f t="shared" si="42"/>
        <v>0</v>
      </c>
      <c r="X485" s="284">
        <f t="shared" si="43"/>
        <v>0</v>
      </c>
      <c r="Y485" s="274">
        <f t="shared" si="44"/>
        <v>0</v>
      </c>
      <c r="Z485" s="406">
        <f t="shared" si="45"/>
        <v>0</v>
      </c>
      <c r="AA485" s="439">
        <f t="shared" si="47"/>
        <v>0</v>
      </c>
      <c r="AB485" s="440">
        <f t="shared" si="46"/>
        <v>0</v>
      </c>
    </row>
    <row r="486" spans="2:28" x14ac:dyDescent="0.3">
      <c r="B486" s="297"/>
      <c r="C486" s="297"/>
      <c r="D486" s="300"/>
      <c r="E486" s="279"/>
      <c r="F486" s="280"/>
      <c r="G486" s="279"/>
      <c r="H486" s="282"/>
      <c r="I486" s="281"/>
      <c r="J486" s="268">
        <f>IF(ISBLANK($E486),0,VLOOKUP($E486,'Table of Hazards (AI only)'!$B$6:$P$129,8,))</f>
        <v>0</v>
      </c>
      <c r="K486" s="268">
        <f>IF(ISBLANK($E486),0,VLOOKUP($E486,'Table of Hazards (AI only)'!$B$6:$P$129,9,))</f>
        <v>0</v>
      </c>
      <c r="L486" s="268">
        <f>IF(ISBLANK($E486),0,VLOOKUP($E486,'Table of Hazards (AI only)'!$B$6:$P$129,10,))</f>
        <v>0</v>
      </c>
      <c r="M486" s="269">
        <f>IF(ISBLANK($E486),0,VLOOKUP($E486,'Table of Hazards (AI only)'!$B$6:$P$129,11,))</f>
        <v>0</v>
      </c>
      <c r="N486" s="269">
        <f>IF(ISBLANK($E486),0,VLOOKUP($E486,'Table of Hazards (AI only)'!$B$6:$P$129,12,))</f>
        <v>0</v>
      </c>
      <c r="O486" s="270">
        <f>IF(ISBLANK($E486),0,VLOOKUP($E486,'Table of Hazards (AI only)'!$B$6:$P$129,13,))</f>
        <v>0</v>
      </c>
      <c r="P486" s="268">
        <f>IF(ISBLANK($G486),0,VLOOKUP($G486,'Table of Hazards (AI only)'!$B$6:$P$129,8,))</f>
        <v>0</v>
      </c>
      <c r="Q486" s="268">
        <f>IF(ISBLANK($G486),0,VLOOKUP($G486,'Table of Hazards (AI only)'!$B$6:$P$129,9,))</f>
        <v>0</v>
      </c>
      <c r="R486" s="268">
        <f>IF(ISBLANK($G486),0,VLOOKUP($G486,'Table of Hazards (AI only)'!$B$6:$P$129,10,))</f>
        <v>0</v>
      </c>
      <c r="S486" s="269">
        <f>IF(ISBLANK($G486),0,VLOOKUP($G486,'Table of Hazards (AI only)'!$B$6:$P$129,11,))</f>
        <v>0</v>
      </c>
      <c r="T486" s="269">
        <f>IF(ISBLANK($G486),0,VLOOKUP($G486,'Table of Hazards (AI only)'!$B$6:$P$129,12,))</f>
        <v>0</v>
      </c>
      <c r="U486" s="270">
        <f>IF(ISBLANK($G486),0,VLOOKUP($G486,'Table of Hazards (AI only)'!$B$6:$P$129,13,))</f>
        <v>0</v>
      </c>
      <c r="V486" s="283">
        <f t="shared" si="41"/>
        <v>0</v>
      </c>
      <c r="W486" s="283">
        <f t="shared" si="42"/>
        <v>0</v>
      </c>
      <c r="X486" s="284">
        <f t="shared" si="43"/>
        <v>0</v>
      </c>
      <c r="Y486" s="274">
        <f t="shared" si="44"/>
        <v>0</v>
      </c>
      <c r="Z486" s="406">
        <f t="shared" si="45"/>
        <v>0</v>
      </c>
      <c r="AA486" s="439">
        <f t="shared" si="47"/>
        <v>0</v>
      </c>
      <c r="AB486" s="440">
        <f t="shared" si="46"/>
        <v>0</v>
      </c>
    </row>
    <row r="487" spans="2:28" x14ac:dyDescent="0.3">
      <c r="B487" s="297"/>
      <c r="C487" s="297"/>
      <c r="D487" s="300"/>
      <c r="E487" s="279"/>
      <c r="F487" s="280"/>
      <c r="G487" s="279"/>
      <c r="H487" s="282"/>
      <c r="I487" s="281"/>
      <c r="J487" s="268">
        <f>IF(ISBLANK($E487),0,VLOOKUP($E487,'Table of Hazards (AI only)'!$B$6:$P$129,8,))</f>
        <v>0</v>
      </c>
      <c r="K487" s="268">
        <f>IF(ISBLANK($E487),0,VLOOKUP($E487,'Table of Hazards (AI only)'!$B$6:$P$129,9,))</f>
        <v>0</v>
      </c>
      <c r="L487" s="268">
        <f>IF(ISBLANK($E487),0,VLOOKUP($E487,'Table of Hazards (AI only)'!$B$6:$P$129,10,))</f>
        <v>0</v>
      </c>
      <c r="M487" s="269">
        <f>IF(ISBLANK($E487),0,VLOOKUP($E487,'Table of Hazards (AI only)'!$B$6:$P$129,11,))</f>
        <v>0</v>
      </c>
      <c r="N487" s="269">
        <f>IF(ISBLANK($E487),0,VLOOKUP($E487,'Table of Hazards (AI only)'!$B$6:$P$129,12,))</f>
        <v>0</v>
      </c>
      <c r="O487" s="270">
        <f>IF(ISBLANK($E487),0,VLOOKUP($E487,'Table of Hazards (AI only)'!$B$6:$P$129,13,))</f>
        <v>0</v>
      </c>
      <c r="P487" s="268">
        <f>IF(ISBLANK($G487),0,VLOOKUP($G487,'Table of Hazards (AI only)'!$B$6:$P$129,8,))</f>
        <v>0</v>
      </c>
      <c r="Q487" s="268">
        <f>IF(ISBLANK($G487),0,VLOOKUP($G487,'Table of Hazards (AI only)'!$B$6:$P$129,9,))</f>
        <v>0</v>
      </c>
      <c r="R487" s="268">
        <f>IF(ISBLANK($G487),0,VLOOKUP($G487,'Table of Hazards (AI only)'!$B$6:$P$129,10,))</f>
        <v>0</v>
      </c>
      <c r="S487" s="269">
        <f>IF(ISBLANK($G487),0,VLOOKUP($G487,'Table of Hazards (AI only)'!$B$6:$P$129,11,))</f>
        <v>0</v>
      </c>
      <c r="T487" s="269">
        <f>IF(ISBLANK($G487),0,VLOOKUP($G487,'Table of Hazards (AI only)'!$B$6:$P$129,12,))</f>
        <v>0</v>
      </c>
      <c r="U487" s="270">
        <f>IF(ISBLANK($G487),0,VLOOKUP($G487,'Table of Hazards (AI only)'!$B$6:$P$129,13,))</f>
        <v>0</v>
      </c>
      <c r="V487" s="283">
        <f t="shared" ref="V487:V508" si="48">(($F487*J487)+($H487*P487))*$I487</f>
        <v>0</v>
      </c>
      <c r="W487" s="283">
        <f t="shared" ref="W487:W508" si="49">(($F487*K487)+($H487*Q487))*$I487</f>
        <v>0</v>
      </c>
      <c r="X487" s="284">
        <f t="shared" ref="X487:X508" si="50">(($F487*L487)+($H487*R487))*$I487</f>
        <v>0</v>
      </c>
      <c r="Y487" s="274">
        <f t="shared" ref="Y487:Y508" si="51">(($F487*M487)+($H487*S487))*$I487</f>
        <v>0</v>
      </c>
      <c r="Z487" s="406">
        <f t="shared" ref="Z487:Z508" si="52">(($F487*N487)+($H487*T487))*$I487</f>
        <v>0</v>
      </c>
      <c r="AA487" s="439">
        <f t="shared" si="47"/>
        <v>0</v>
      </c>
      <c r="AB487" s="440">
        <f t="shared" ref="AB487:AB508" si="53">SUM(Y487:AA487)</f>
        <v>0</v>
      </c>
    </row>
    <row r="488" spans="2:28" x14ac:dyDescent="0.3">
      <c r="B488" s="297"/>
      <c r="C488" s="297"/>
      <c r="D488" s="300"/>
      <c r="E488" s="279"/>
      <c r="F488" s="280"/>
      <c r="G488" s="279"/>
      <c r="H488" s="282"/>
      <c r="I488" s="281"/>
      <c r="J488" s="268">
        <f>IF(ISBLANK($E488),0,VLOOKUP($E488,'Table of Hazards (AI only)'!$B$6:$P$129,8,))</f>
        <v>0</v>
      </c>
      <c r="K488" s="268">
        <f>IF(ISBLANK($E488),0,VLOOKUP($E488,'Table of Hazards (AI only)'!$B$6:$P$129,9,))</f>
        <v>0</v>
      </c>
      <c r="L488" s="268">
        <f>IF(ISBLANK($E488),0,VLOOKUP($E488,'Table of Hazards (AI only)'!$B$6:$P$129,10,))</f>
        <v>0</v>
      </c>
      <c r="M488" s="269">
        <f>IF(ISBLANK($E488),0,VLOOKUP($E488,'Table of Hazards (AI only)'!$B$6:$P$129,11,))</f>
        <v>0</v>
      </c>
      <c r="N488" s="269">
        <f>IF(ISBLANK($E488),0,VLOOKUP($E488,'Table of Hazards (AI only)'!$B$6:$P$129,12,))</f>
        <v>0</v>
      </c>
      <c r="O488" s="270">
        <f>IF(ISBLANK($E488),0,VLOOKUP($E488,'Table of Hazards (AI only)'!$B$6:$P$129,13,))</f>
        <v>0</v>
      </c>
      <c r="P488" s="268">
        <f>IF(ISBLANK($G488),0,VLOOKUP($G488,'Table of Hazards (AI only)'!$B$6:$P$129,8,))</f>
        <v>0</v>
      </c>
      <c r="Q488" s="268">
        <f>IF(ISBLANK($G488),0,VLOOKUP($G488,'Table of Hazards (AI only)'!$B$6:$P$129,9,))</f>
        <v>0</v>
      </c>
      <c r="R488" s="268">
        <f>IF(ISBLANK($G488),0,VLOOKUP($G488,'Table of Hazards (AI only)'!$B$6:$P$129,10,))</f>
        <v>0</v>
      </c>
      <c r="S488" s="269">
        <f>IF(ISBLANK($G488),0,VLOOKUP($G488,'Table of Hazards (AI only)'!$B$6:$P$129,11,))</f>
        <v>0</v>
      </c>
      <c r="T488" s="269">
        <f>IF(ISBLANK($G488),0,VLOOKUP($G488,'Table of Hazards (AI only)'!$B$6:$P$129,12,))</f>
        <v>0</v>
      </c>
      <c r="U488" s="270">
        <f>IF(ISBLANK($G488),0,VLOOKUP($G488,'Table of Hazards (AI only)'!$B$6:$P$129,13,))</f>
        <v>0</v>
      </c>
      <c r="V488" s="283">
        <f t="shared" si="48"/>
        <v>0</v>
      </c>
      <c r="W488" s="283">
        <f t="shared" si="49"/>
        <v>0</v>
      </c>
      <c r="X488" s="284">
        <f t="shared" si="50"/>
        <v>0</v>
      </c>
      <c r="Y488" s="274">
        <f t="shared" si="51"/>
        <v>0</v>
      </c>
      <c r="Z488" s="406">
        <f t="shared" si="52"/>
        <v>0</v>
      </c>
      <c r="AA488" s="439">
        <f t="shared" si="47"/>
        <v>0</v>
      </c>
      <c r="AB488" s="440">
        <f t="shared" si="53"/>
        <v>0</v>
      </c>
    </row>
    <row r="489" spans="2:28" x14ac:dyDescent="0.3">
      <c r="B489" s="297"/>
      <c r="C489" s="297"/>
      <c r="D489" s="300"/>
      <c r="E489" s="279"/>
      <c r="F489" s="280"/>
      <c r="G489" s="279"/>
      <c r="H489" s="282"/>
      <c r="I489" s="281"/>
      <c r="J489" s="268">
        <f>IF(ISBLANK($E489),0,VLOOKUP($E489,'Table of Hazards (AI only)'!$B$6:$P$129,8,))</f>
        <v>0</v>
      </c>
      <c r="K489" s="268">
        <f>IF(ISBLANK($E489),0,VLOOKUP($E489,'Table of Hazards (AI only)'!$B$6:$P$129,9,))</f>
        <v>0</v>
      </c>
      <c r="L489" s="268">
        <f>IF(ISBLANK($E489),0,VLOOKUP($E489,'Table of Hazards (AI only)'!$B$6:$P$129,10,))</f>
        <v>0</v>
      </c>
      <c r="M489" s="269">
        <f>IF(ISBLANK($E489),0,VLOOKUP($E489,'Table of Hazards (AI only)'!$B$6:$P$129,11,))</f>
        <v>0</v>
      </c>
      <c r="N489" s="269">
        <f>IF(ISBLANK($E489),0,VLOOKUP($E489,'Table of Hazards (AI only)'!$B$6:$P$129,12,))</f>
        <v>0</v>
      </c>
      <c r="O489" s="270">
        <f>IF(ISBLANK($E489),0,VLOOKUP($E489,'Table of Hazards (AI only)'!$B$6:$P$129,13,))</f>
        <v>0</v>
      </c>
      <c r="P489" s="268">
        <f>IF(ISBLANK($G489),0,VLOOKUP($G489,'Table of Hazards (AI only)'!$B$6:$P$129,8,))</f>
        <v>0</v>
      </c>
      <c r="Q489" s="268">
        <f>IF(ISBLANK($G489),0,VLOOKUP($G489,'Table of Hazards (AI only)'!$B$6:$P$129,9,))</f>
        <v>0</v>
      </c>
      <c r="R489" s="268">
        <f>IF(ISBLANK($G489),0,VLOOKUP($G489,'Table of Hazards (AI only)'!$B$6:$P$129,10,))</f>
        <v>0</v>
      </c>
      <c r="S489" s="269">
        <f>IF(ISBLANK($G489),0,VLOOKUP($G489,'Table of Hazards (AI only)'!$B$6:$P$129,11,))</f>
        <v>0</v>
      </c>
      <c r="T489" s="269">
        <f>IF(ISBLANK($G489),0,VLOOKUP($G489,'Table of Hazards (AI only)'!$B$6:$P$129,12,))</f>
        <v>0</v>
      </c>
      <c r="U489" s="270">
        <f>IF(ISBLANK($G489),0,VLOOKUP($G489,'Table of Hazards (AI only)'!$B$6:$P$129,13,))</f>
        <v>0</v>
      </c>
      <c r="V489" s="283">
        <f t="shared" si="48"/>
        <v>0</v>
      </c>
      <c r="W489" s="283">
        <f t="shared" si="49"/>
        <v>0</v>
      </c>
      <c r="X489" s="284">
        <f t="shared" si="50"/>
        <v>0</v>
      </c>
      <c r="Y489" s="274">
        <f t="shared" si="51"/>
        <v>0</v>
      </c>
      <c r="Z489" s="406">
        <f t="shared" si="52"/>
        <v>0</v>
      </c>
      <c r="AA489" s="439">
        <f t="shared" si="47"/>
        <v>0</v>
      </c>
      <c r="AB489" s="440">
        <f t="shared" si="53"/>
        <v>0</v>
      </c>
    </row>
    <row r="490" spans="2:28" x14ac:dyDescent="0.3">
      <c r="B490" s="297"/>
      <c r="C490" s="297"/>
      <c r="D490" s="300"/>
      <c r="E490" s="279"/>
      <c r="F490" s="280"/>
      <c r="G490" s="279"/>
      <c r="H490" s="282"/>
      <c r="I490" s="281"/>
      <c r="J490" s="268">
        <f>IF(ISBLANK($E490),0,VLOOKUP($E490,'Table of Hazards (AI only)'!$B$6:$P$129,8,))</f>
        <v>0</v>
      </c>
      <c r="K490" s="268">
        <f>IF(ISBLANK($E490),0,VLOOKUP($E490,'Table of Hazards (AI only)'!$B$6:$P$129,9,))</f>
        <v>0</v>
      </c>
      <c r="L490" s="268">
        <f>IF(ISBLANK($E490),0,VLOOKUP($E490,'Table of Hazards (AI only)'!$B$6:$P$129,10,))</f>
        <v>0</v>
      </c>
      <c r="M490" s="269">
        <f>IF(ISBLANK($E490),0,VLOOKUP($E490,'Table of Hazards (AI only)'!$B$6:$P$129,11,))</f>
        <v>0</v>
      </c>
      <c r="N490" s="269">
        <f>IF(ISBLANK($E490),0,VLOOKUP($E490,'Table of Hazards (AI only)'!$B$6:$P$129,12,))</f>
        <v>0</v>
      </c>
      <c r="O490" s="270">
        <f>IF(ISBLANK($E490),0,VLOOKUP($E490,'Table of Hazards (AI only)'!$B$6:$P$129,13,))</f>
        <v>0</v>
      </c>
      <c r="P490" s="268">
        <f>IF(ISBLANK($G490),0,VLOOKUP($G490,'Table of Hazards (AI only)'!$B$6:$P$129,8,))</f>
        <v>0</v>
      </c>
      <c r="Q490" s="268">
        <f>IF(ISBLANK($G490),0,VLOOKUP($G490,'Table of Hazards (AI only)'!$B$6:$P$129,9,))</f>
        <v>0</v>
      </c>
      <c r="R490" s="268">
        <f>IF(ISBLANK($G490),0,VLOOKUP($G490,'Table of Hazards (AI only)'!$B$6:$P$129,10,))</f>
        <v>0</v>
      </c>
      <c r="S490" s="269">
        <f>IF(ISBLANK($G490),0,VLOOKUP($G490,'Table of Hazards (AI only)'!$B$6:$P$129,11,))</f>
        <v>0</v>
      </c>
      <c r="T490" s="269">
        <f>IF(ISBLANK($G490),0,VLOOKUP($G490,'Table of Hazards (AI only)'!$B$6:$P$129,12,))</f>
        <v>0</v>
      </c>
      <c r="U490" s="270">
        <f>IF(ISBLANK($G490),0,VLOOKUP($G490,'Table of Hazards (AI only)'!$B$6:$P$129,13,))</f>
        <v>0</v>
      </c>
      <c r="V490" s="283">
        <f t="shared" si="48"/>
        <v>0</v>
      </c>
      <c r="W490" s="283">
        <f t="shared" si="49"/>
        <v>0</v>
      </c>
      <c r="X490" s="284">
        <f t="shared" si="50"/>
        <v>0</v>
      </c>
      <c r="Y490" s="274">
        <f t="shared" si="51"/>
        <v>0</v>
      </c>
      <c r="Z490" s="406">
        <f t="shared" si="52"/>
        <v>0</v>
      </c>
      <c r="AA490" s="439">
        <f t="shared" si="47"/>
        <v>0</v>
      </c>
      <c r="AB490" s="440">
        <f t="shared" si="53"/>
        <v>0</v>
      </c>
    </row>
    <row r="491" spans="2:28" x14ac:dyDescent="0.3">
      <c r="B491" s="297"/>
      <c r="C491" s="297"/>
      <c r="D491" s="300"/>
      <c r="E491" s="279"/>
      <c r="F491" s="280"/>
      <c r="G491" s="279"/>
      <c r="H491" s="282"/>
      <c r="I491" s="281"/>
      <c r="J491" s="268">
        <f>IF(ISBLANK($E491),0,VLOOKUP($E491,'Table of Hazards (AI only)'!$B$6:$P$129,8,))</f>
        <v>0</v>
      </c>
      <c r="K491" s="268">
        <f>IF(ISBLANK($E491),0,VLOOKUP($E491,'Table of Hazards (AI only)'!$B$6:$P$129,9,))</f>
        <v>0</v>
      </c>
      <c r="L491" s="268">
        <f>IF(ISBLANK($E491),0,VLOOKUP($E491,'Table of Hazards (AI only)'!$B$6:$P$129,10,))</f>
        <v>0</v>
      </c>
      <c r="M491" s="269">
        <f>IF(ISBLANK($E491),0,VLOOKUP($E491,'Table of Hazards (AI only)'!$B$6:$P$129,11,))</f>
        <v>0</v>
      </c>
      <c r="N491" s="269">
        <f>IF(ISBLANK($E491),0,VLOOKUP($E491,'Table of Hazards (AI only)'!$B$6:$P$129,12,))</f>
        <v>0</v>
      </c>
      <c r="O491" s="270">
        <f>IF(ISBLANK($E491),0,VLOOKUP($E491,'Table of Hazards (AI only)'!$B$6:$P$129,13,))</f>
        <v>0</v>
      </c>
      <c r="P491" s="268">
        <f>IF(ISBLANK($G491),0,VLOOKUP($G491,'Table of Hazards (AI only)'!$B$6:$P$129,8,))</f>
        <v>0</v>
      </c>
      <c r="Q491" s="268">
        <f>IF(ISBLANK($G491),0,VLOOKUP($G491,'Table of Hazards (AI only)'!$B$6:$P$129,9,))</f>
        <v>0</v>
      </c>
      <c r="R491" s="268">
        <f>IF(ISBLANK($G491),0,VLOOKUP($G491,'Table of Hazards (AI only)'!$B$6:$P$129,10,))</f>
        <v>0</v>
      </c>
      <c r="S491" s="269">
        <f>IF(ISBLANK($G491),0,VLOOKUP($G491,'Table of Hazards (AI only)'!$B$6:$P$129,11,))</f>
        <v>0</v>
      </c>
      <c r="T491" s="269">
        <f>IF(ISBLANK($G491),0,VLOOKUP($G491,'Table of Hazards (AI only)'!$B$6:$P$129,12,))</f>
        <v>0</v>
      </c>
      <c r="U491" s="270">
        <f>IF(ISBLANK($G491),0,VLOOKUP($G491,'Table of Hazards (AI only)'!$B$6:$P$129,13,))</f>
        <v>0</v>
      </c>
      <c r="V491" s="283">
        <f t="shared" si="48"/>
        <v>0</v>
      </c>
      <c r="W491" s="283">
        <f t="shared" si="49"/>
        <v>0</v>
      </c>
      <c r="X491" s="284">
        <f t="shared" si="50"/>
        <v>0</v>
      </c>
      <c r="Y491" s="274">
        <f t="shared" si="51"/>
        <v>0</v>
      </c>
      <c r="Z491" s="406">
        <f t="shared" si="52"/>
        <v>0</v>
      </c>
      <c r="AA491" s="439">
        <f t="shared" si="47"/>
        <v>0</v>
      </c>
      <c r="AB491" s="440">
        <f t="shared" si="53"/>
        <v>0</v>
      </c>
    </row>
    <row r="492" spans="2:28" x14ac:dyDescent="0.3">
      <c r="B492" s="297"/>
      <c r="C492" s="297"/>
      <c r="D492" s="300"/>
      <c r="E492" s="279"/>
      <c r="F492" s="280"/>
      <c r="G492" s="279"/>
      <c r="H492" s="282"/>
      <c r="I492" s="281"/>
      <c r="J492" s="268">
        <f>IF(ISBLANK($E492),0,VLOOKUP($E492,'Table of Hazards (AI only)'!$B$6:$P$129,8,))</f>
        <v>0</v>
      </c>
      <c r="K492" s="268">
        <f>IF(ISBLANK($E492),0,VLOOKUP($E492,'Table of Hazards (AI only)'!$B$6:$P$129,9,))</f>
        <v>0</v>
      </c>
      <c r="L492" s="268">
        <f>IF(ISBLANK($E492),0,VLOOKUP($E492,'Table of Hazards (AI only)'!$B$6:$P$129,10,))</f>
        <v>0</v>
      </c>
      <c r="M492" s="269">
        <f>IF(ISBLANK($E492),0,VLOOKUP($E492,'Table of Hazards (AI only)'!$B$6:$P$129,11,))</f>
        <v>0</v>
      </c>
      <c r="N492" s="269">
        <f>IF(ISBLANK($E492),0,VLOOKUP($E492,'Table of Hazards (AI only)'!$B$6:$P$129,12,))</f>
        <v>0</v>
      </c>
      <c r="O492" s="270">
        <f>IF(ISBLANK($E492),0,VLOOKUP($E492,'Table of Hazards (AI only)'!$B$6:$P$129,13,))</f>
        <v>0</v>
      </c>
      <c r="P492" s="268">
        <f>IF(ISBLANK($G492),0,VLOOKUP($G492,'Table of Hazards (AI only)'!$B$6:$P$129,8,))</f>
        <v>0</v>
      </c>
      <c r="Q492" s="268">
        <f>IF(ISBLANK($G492),0,VLOOKUP($G492,'Table of Hazards (AI only)'!$B$6:$P$129,9,))</f>
        <v>0</v>
      </c>
      <c r="R492" s="268">
        <f>IF(ISBLANK($G492),0,VLOOKUP($G492,'Table of Hazards (AI only)'!$B$6:$P$129,10,))</f>
        <v>0</v>
      </c>
      <c r="S492" s="269">
        <f>IF(ISBLANK($G492),0,VLOOKUP($G492,'Table of Hazards (AI only)'!$B$6:$P$129,11,))</f>
        <v>0</v>
      </c>
      <c r="T492" s="269">
        <f>IF(ISBLANK($G492),0,VLOOKUP($G492,'Table of Hazards (AI only)'!$B$6:$P$129,12,))</f>
        <v>0</v>
      </c>
      <c r="U492" s="270">
        <f>IF(ISBLANK($G492),0,VLOOKUP($G492,'Table of Hazards (AI only)'!$B$6:$P$129,13,))</f>
        <v>0</v>
      </c>
      <c r="V492" s="283">
        <f t="shared" si="48"/>
        <v>0</v>
      </c>
      <c r="W492" s="283">
        <f t="shared" si="49"/>
        <v>0</v>
      </c>
      <c r="X492" s="284">
        <f t="shared" si="50"/>
        <v>0</v>
      </c>
      <c r="Y492" s="274">
        <f t="shared" si="51"/>
        <v>0</v>
      </c>
      <c r="Z492" s="406">
        <f t="shared" si="52"/>
        <v>0</v>
      </c>
      <c r="AA492" s="439">
        <f t="shared" si="47"/>
        <v>0</v>
      </c>
      <c r="AB492" s="440">
        <f t="shared" si="53"/>
        <v>0</v>
      </c>
    </row>
    <row r="493" spans="2:28" x14ac:dyDescent="0.3">
      <c r="B493" s="297"/>
      <c r="C493" s="297"/>
      <c r="D493" s="300"/>
      <c r="E493" s="279"/>
      <c r="F493" s="280"/>
      <c r="G493" s="279"/>
      <c r="H493" s="282"/>
      <c r="I493" s="281"/>
      <c r="J493" s="268">
        <f>IF(ISBLANK($E493),0,VLOOKUP($E493,'Table of Hazards (AI only)'!$B$6:$P$129,8,))</f>
        <v>0</v>
      </c>
      <c r="K493" s="268">
        <f>IF(ISBLANK($E493),0,VLOOKUP($E493,'Table of Hazards (AI only)'!$B$6:$P$129,9,))</f>
        <v>0</v>
      </c>
      <c r="L493" s="268">
        <f>IF(ISBLANK($E493),0,VLOOKUP($E493,'Table of Hazards (AI only)'!$B$6:$P$129,10,))</f>
        <v>0</v>
      </c>
      <c r="M493" s="269">
        <f>IF(ISBLANK($E493),0,VLOOKUP($E493,'Table of Hazards (AI only)'!$B$6:$P$129,11,))</f>
        <v>0</v>
      </c>
      <c r="N493" s="269">
        <f>IF(ISBLANK($E493),0,VLOOKUP($E493,'Table of Hazards (AI only)'!$B$6:$P$129,12,))</f>
        <v>0</v>
      </c>
      <c r="O493" s="270">
        <f>IF(ISBLANK($E493),0,VLOOKUP($E493,'Table of Hazards (AI only)'!$B$6:$P$129,13,))</f>
        <v>0</v>
      </c>
      <c r="P493" s="268">
        <f>IF(ISBLANK($G493),0,VLOOKUP($G493,'Table of Hazards (AI only)'!$B$6:$P$129,8,))</f>
        <v>0</v>
      </c>
      <c r="Q493" s="268">
        <f>IF(ISBLANK($G493),0,VLOOKUP($G493,'Table of Hazards (AI only)'!$B$6:$P$129,9,))</f>
        <v>0</v>
      </c>
      <c r="R493" s="268">
        <f>IF(ISBLANK($G493),0,VLOOKUP($G493,'Table of Hazards (AI only)'!$B$6:$P$129,10,))</f>
        <v>0</v>
      </c>
      <c r="S493" s="269">
        <f>IF(ISBLANK($G493),0,VLOOKUP($G493,'Table of Hazards (AI only)'!$B$6:$P$129,11,))</f>
        <v>0</v>
      </c>
      <c r="T493" s="269">
        <f>IF(ISBLANK($G493),0,VLOOKUP($G493,'Table of Hazards (AI only)'!$B$6:$P$129,12,))</f>
        <v>0</v>
      </c>
      <c r="U493" s="270">
        <f>IF(ISBLANK($G493),0,VLOOKUP($G493,'Table of Hazards (AI only)'!$B$6:$P$129,13,))</f>
        <v>0</v>
      </c>
      <c r="V493" s="283">
        <f t="shared" si="48"/>
        <v>0</v>
      </c>
      <c r="W493" s="283">
        <f t="shared" si="49"/>
        <v>0</v>
      </c>
      <c r="X493" s="284">
        <f t="shared" si="50"/>
        <v>0</v>
      </c>
      <c r="Y493" s="274">
        <f t="shared" si="51"/>
        <v>0</v>
      </c>
      <c r="Z493" s="406">
        <f t="shared" si="52"/>
        <v>0</v>
      </c>
      <c r="AA493" s="439">
        <f t="shared" si="47"/>
        <v>0</v>
      </c>
      <c r="AB493" s="440">
        <f t="shared" si="53"/>
        <v>0</v>
      </c>
    </row>
    <row r="494" spans="2:28" x14ac:dyDescent="0.3">
      <c r="B494" s="297"/>
      <c r="C494" s="297"/>
      <c r="D494" s="300"/>
      <c r="E494" s="279"/>
      <c r="F494" s="280"/>
      <c r="G494" s="279"/>
      <c r="H494" s="282"/>
      <c r="I494" s="281"/>
      <c r="J494" s="268">
        <f>IF(ISBLANK($E494),0,VLOOKUP($E494,'Table of Hazards (AI only)'!$B$6:$P$129,8,))</f>
        <v>0</v>
      </c>
      <c r="K494" s="268">
        <f>IF(ISBLANK($E494),0,VLOOKUP($E494,'Table of Hazards (AI only)'!$B$6:$P$129,9,))</f>
        <v>0</v>
      </c>
      <c r="L494" s="268">
        <f>IF(ISBLANK($E494),0,VLOOKUP($E494,'Table of Hazards (AI only)'!$B$6:$P$129,10,))</f>
        <v>0</v>
      </c>
      <c r="M494" s="269">
        <f>IF(ISBLANK($E494),0,VLOOKUP($E494,'Table of Hazards (AI only)'!$B$6:$P$129,11,))</f>
        <v>0</v>
      </c>
      <c r="N494" s="269">
        <f>IF(ISBLANK($E494),0,VLOOKUP($E494,'Table of Hazards (AI only)'!$B$6:$P$129,12,))</f>
        <v>0</v>
      </c>
      <c r="O494" s="270">
        <f>IF(ISBLANK($E494),0,VLOOKUP($E494,'Table of Hazards (AI only)'!$B$6:$P$129,13,))</f>
        <v>0</v>
      </c>
      <c r="P494" s="268">
        <f>IF(ISBLANK($G494),0,VLOOKUP($G494,'Table of Hazards (AI only)'!$B$6:$P$129,8,))</f>
        <v>0</v>
      </c>
      <c r="Q494" s="268">
        <f>IF(ISBLANK($G494),0,VLOOKUP($G494,'Table of Hazards (AI only)'!$B$6:$P$129,9,))</f>
        <v>0</v>
      </c>
      <c r="R494" s="268">
        <f>IF(ISBLANK($G494),0,VLOOKUP($G494,'Table of Hazards (AI only)'!$B$6:$P$129,10,))</f>
        <v>0</v>
      </c>
      <c r="S494" s="269">
        <f>IF(ISBLANK($G494),0,VLOOKUP($G494,'Table of Hazards (AI only)'!$B$6:$P$129,11,))</f>
        <v>0</v>
      </c>
      <c r="T494" s="269">
        <f>IF(ISBLANK($G494),0,VLOOKUP($G494,'Table of Hazards (AI only)'!$B$6:$P$129,12,))</f>
        <v>0</v>
      </c>
      <c r="U494" s="270">
        <f>IF(ISBLANK($G494),0,VLOOKUP($G494,'Table of Hazards (AI only)'!$B$6:$P$129,13,))</f>
        <v>0</v>
      </c>
      <c r="V494" s="283">
        <f t="shared" si="48"/>
        <v>0</v>
      </c>
      <c r="W494" s="283">
        <f t="shared" si="49"/>
        <v>0</v>
      </c>
      <c r="X494" s="284">
        <f t="shared" si="50"/>
        <v>0</v>
      </c>
      <c r="Y494" s="274">
        <f t="shared" si="51"/>
        <v>0</v>
      </c>
      <c r="Z494" s="406">
        <f t="shared" si="52"/>
        <v>0</v>
      </c>
      <c r="AA494" s="439">
        <f t="shared" si="47"/>
        <v>0</v>
      </c>
      <c r="AB494" s="440">
        <f t="shared" si="53"/>
        <v>0</v>
      </c>
    </row>
    <row r="495" spans="2:28" x14ac:dyDescent="0.3">
      <c r="B495" s="297"/>
      <c r="C495" s="297"/>
      <c r="D495" s="300"/>
      <c r="E495" s="279"/>
      <c r="F495" s="280"/>
      <c r="G495" s="279"/>
      <c r="H495" s="282"/>
      <c r="I495" s="281"/>
      <c r="J495" s="268">
        <f>IF(ISBLANK($E495),0,VLOOKUP($E495,'Table of Hazards (AI only)'!$B$6:$P$129,8,))</f>
        <v>0</v>
      </c>
      <c r="K495" s="268">
        <f>IF(ISBLANK($E495),0,VLOOKUP($E495,'Table of Hazards (AI only)'!$B$6:$P$129,9,))</f>
        <v>0</v>
      </c>
      <c r="L495" s="268">
        <f>IF(ISBLANK($E495),0,VLOOKUP($E495,'Table of Hazards (AI only)'!$B$6:$P$129,10,))</f>
        <v>0</v>
      </c>
      <c r="M495" s="269">
        <f>IF(ISBLANK($E495),0,VLOOKUP($E495,'Table of Hazards (AI only)'!$B$6:$P$129,11,))</f>
        <v>0</v>
      </c>
      <c r="N495" s="269">
        <f>IF(ISBLANK($E495),0,VLOOKUP($E495,'Table of Hazards (AI only)'!$B$6:$P$129,12,))</f>
        <v>0</v>
      </c>
      <c r="O495" s="270">
        <f>IF(ISBLANK($E495),0,VLOOKUP($E495,'Table of Hazards (AI only)'!$B$6:$P$129,13,))</f>
        <v>0</v>
      </c>
      <c r="P495" s="268">
        <f>IF(ISBLANK($G495),0,VLOOKUP($G495,'Table of Hazards (AI only)'!$B$6:$P$129,8,))</f>
        <v>0</v>
      </c>
      <c r="Q495" s="268">
        <f>IF(ISBLANK($G495),0,VLOOKUP($G495,'Table of Hazards (AI only)'!$B$6:$P$129,9,))</f>
        <v>0</v>
      </c>
      <c r="R495" s="268">
        <f>IF(ISBLANK($G495),0,VLOOKUP($G495,'Table of Hazards (AI only)'!$B$6:$P$129,10,))</f>
        <v>0</v>
      </c>
      <c r="S495" s="269">
        <f>IF(ISBLANK($G495),0,VLOOKUP($G495,'Table of Hazards (AI only)'!$B$6:$P$129,11,))</f>
        <v>0</v>
      </c>
      <c r="T495" s="269">
        <f>IF(ISBLANK($G495),0,VLOOKUP($G495,'Table of Hazards (AI only)'!$B$6:$P$129,12,))</f>
        <v>0</v>
      </c>
      <c r="U495" s="270">
        <f>IF(ISBLANK($G495),0,VLOOKUP($G495,'Table of Hazards (AI only)'!$B$6:$P$129,13,))</f>
        <v>0</v>
      </c>
      <c r="V495" s="283">
        <f t="shared" si="48"/>
        <v>0</v>
      </c>
      <c r="W495" s="283">
        <f t="shared" si="49"/>
        <v>0</v>
      </c>
      <c r="X495" s="284">
        <f t="shared" si="50"/>
        <v>0</v>
      </c>
      <c r="Y495" s="274">
        <f t="shared" si="51"/>
        <v>0</v>
      </c>
      <c r="Z495" s="406">
        <f t="shared" si="52"/>
        <v>0</v>
      </c>
      <c r="AA495" s="439">
        <f t="shared" si="47"/>
        <v>0</v>
      </c>
      <c r="AB495" s="440">
        <f t="shared" si="53"/>
        <v>0</v>
      </c>
    </row>
    <row r="496" spans="2:28" x14ac:dyDescent="0.3">
      <c r="B496" s="297"/>
      <c r="C496" s="297"/>
      <c r="D496" s="300"/>
      <c r="E496" s="279"/>
      <c r="F496" s="280"/>
      <c r="G496" s="279"/>
      <c r="H496" s="282"/>
      <c r="I496" s="281"/>
      <c r="J496" s="268">
        <f>IF(ISBLANK($E496),0,VLOOKUP($E496,'Table of Hazards (AI only)'!$B$6:$P$129,8,))</f>
        <v>0</v>
      </c>
      <c r="K496" s="268">
        <f>IF(ISBLANK($E496),0,VLOOKUP($E496,'Table of Hazards (AI only)'!$B$6:$P$129,9,))</f>
        <v>0</v>
      </c>
      <c r="L496" s="268">
        <f>IF(ISBLANK($E496),0,VLOOKUP($E496,'Table of Hazards (AI only)'!$B$6:$P$129,10,))</f>
        <v>0</v>
      </c>
      <c r="M496" s="269">
        <f>IF(ISBLANK($E496),0,VLOOKUP($E496,'Table of Hazards (AI only)'!$B$6:$P$129,11,))</f>
        <v>0</v>
      </c>
      <c r="N496" s="269">
        <f>IF(ISBLANK($E496),0,VLOOKUP($E496,'Table of Hazards (AI only)'!$B$6:$P$129,12,))</f>
        <v>0</v>
      </c>
      <c r="O496" s="270">
        <f>IF(ISBLANK($E496),0,VLOOKUP($E496,'Table of Hazards (AI only)'!$B$6:$P$129,13,))</f>
        <v>0</v>
      </c>
      <c r="P496" s="268">
        <f>IF(ISBLANK($G496),0,VLOOKUP($G496,'Table of Hazards (AI only)'!$B$6:$P$129,8,))</f>
        <v>0</v>
      </c>
      <c r="Q496" s="268">
        <f>IF(ISBLANK($G496),0,VLOOKUP($G496,'Table of Hazards (AI only)'!$B$6:$P$129,9,))</f>
        <v>0</v>
      </c>
      <c r="R496" s="268">
        <f>IF(ISBLANK($G496),0,VLOOKUP($G496,'Table of Hazards (AI only)'!$B$6:$P$129,10,))</f>
        <v>0</v>
      </c>
      <c r="S496" s="269">
        <f>IF(ISBLANK($G496),0,VLOOKUP($G496,'Table of Hazards (AI only)'!$B$6:$P$129,11,))</f>
        <v>0</v>
      </c>
      <c r="T496" s="269">
        <f>IF(ISBLANK($G496),0,VLOOKUP($G496,'Table of Hazards (AI only)'!$B$6:$P$129,12,))</f>
        <v>0</v>
      </c>
      <c r="U496" s="270">
        <f>IF(ISBLANK($G496),0,VLOOKUP($G496,'Table of Hazards (AI only)'!$B$6:$P$129,13,))</f>
        <v>0</v>
      </c>
      <c r="V496" s="283">
        <f t="shared" si="48"/>
        <v>0</v>
      </c>
      <c r="W496" s="283">
        <f t="shared" si="49"/>
        <v>0</v>
      </c>
      <c r="X496" s="284">
        <f t="shared" si="50"/>
        <v>0</v>
      </c>
      <c r="Y496" s="274">
        <f t="shared" si="51"/>
        <v>0</v>
      </c>
      <c r="Z496" s="406">
        <f t="shared" si="52"/>
        <v>0</v>
      </c>
      <c r="AA496" s="439">
        <f t="shared" si="47"/>
        <v>0</v>
      </c>
      <c r="AB496" s="440">
        <f t="shared" si="53"/>
        <v>0</v>
      </c>
    </row>
    <row r="497" spans="1:28" x14ac:dyDescent="0.3">
      <c r="B497" s="297"/>
      <c r="C497" s="297"/>
      <c r="D497" s="300"/>
      <c r="E497" s="279"/>
      <c r="F497" s="280"/>
      <c r="G497" s="279"/>
      <c r="H497" s="282"/>
      <c r="I497" s="281"/>
      <c r="J497" s="268">
        <f>IF(ISBLANK($E497),0,VLOOKUP($E497,'Table of Hazards (AI only)'!$B$6:$P$129,8,))</f>
        <v>0</v>
      </c>
      <c r="K497" s="268">
        <f>IF(ISBLANK($E497),0,VLOOKUP($E497,'Table of Hazards (AI only)'!$B$6:$P$129,9,))</f>
        <v>0</v>
      </c>
      <c r="L497" s="268">
        <f>IF(ISBLANK($E497),0,VLOOKUP($E497,'Table of Hazards (AI only)'!$B$6:$P$129,10,))</f>
        <v>0</v>
      </c>
      <c r="M497" s="269">
        <f>IF(ISBLANK($E497),0,VLOOKUP($E497,'Table of Hazards (AI only)'!$B$6:$P$129,11,))</f>
        <v>0</v>
      </c>
      <c r="N497" s="269">
        <f>IF(ISBLANK($E497),0,VLOOKUP($E497,'Table of Hazards (AI only)'!$B$6:$P$129,12,))</f>
        <v>0</v>
      </c>
      <c r="O497" s="270">
        <f>IF(ISBLANK($E497),0,VLOOKUP($E497,'Table of Hazards (AI only)'!$B$6:$P$129,13,))</f>
        <v>0</v>
      </c>
      <c r="P497" s="268">
        <f>IF(ISBLANK($G497),0,VLOOKUP($G497,'Table of Hazards (AI only)'!$B$6:$P$129,8,))</f>
        <v>0</v>
      </c>
      <c r="Q497" s="268">
        <f>IF(ISBLANK($G497),0,VLOOKUP($G497,'Table of Hazards (AI only)'!$B$6:$P$129,9,))</f>
        <v>0</v>
      </c>
      <c r="R497" s="268">
        <f>IF(ISBLANK($G497),0,VLOOKUP($G497,'Table of Hazards (AI only)'!$B$6:$P$129,10,))</f>
        <v>0</v>
      </c>
      <c r="S497" s="269">
        <f>IF(ISBLANK($G497),0,VLOOKUP($G497,'Table of Hazards (AI only)'!$B$6:$P$129,11,))</f>
        <v>0</v>
      </c>
      <c r="T497" s="269">
        <f>IF(ISBLANK($G497),0,VLOOKUP($G497,'Table of Hazards (AI only)'!$B$6:$P$129,12,))</f>
        <v>0</v>
      </c>
      <c r="U497" s="270">
        <f>IF(ISBLANK($G497),0,VLOOKUP($G497,'Table of Hazards (AI only)'!$B$6:$P$129,13,))</f>
        <v>0</v>
      </c>
      <c r="V497" s="283">
        <f t="shared" si="48"/>
        <v>0</v>
      </c>
      <c r="W497" s="283">
        <f t="shared" si="49"/>
        <v>0</v>
      </c>
      <c r="X497" s="284">
        <f t="shared" si="50"/>
        <v>0</v>
      </c>
      <c r="Y497" s="274">
        <f t="shared" si="51"/>
        <v>0</v>
      </c>
      <c r="Z497" s="406">
        <f t="shared" si="52"/>
        <v>0</v>
      </c>
      <c r="AA497" s="439">
        <f t="shared" si="47"/>
        <v>0</v>
      </c>
      <c r="AB497" s="440">
        <f t="shared" si="53"/>
        <v>0</v>
      </c>
    </row>
    <row r="498" spans="1:28" x14ac:dyDescent="0.3">
      <c r="B498" s="297"/>
      <c r="C498" s="297"/>
      <c r="D498" s="300"/>
      <c r="E498" s="279"/>
      <c r="F498" s="280"/>
      <c r="G498" s="279"/>
      <c r="H498" s="282"/>
      <c r="I498" s="281"/>
      <c r="J498" s="268">
        <f>IF(ISBLANK($E498),0,VLOOKUP($E498,'Table of Hazards (AI only)'!$B$6:$P$129,8,))</f>
        <v>0</v>
      </c>
      <c r="K498" s="268">
        <f>IF(ISBLANK($E498),0,VLOOKUP($E498,'Table of Hazards (AI only)'!$B$6:$P$129,9,))</f>
        <v>0</v>
      </c>
      <c r="L498" s="268">
        <f>IF(ISBLANK($E498),0,VLOOKUP($E498,'Table of Hazards (AI only)'!$B$6:$P$129,10,))</f>
        <v>0</v>
      </c>
      <c r="M498" s="269">
        <f>IF(ISBLANK($E498),0,VLOOKUP($E498,'Table of Hazards (AI only)'!$B$6:$P$129,11,))</f>
        <v>0</v>
      </c>
      <c r="N498" s="269">
        <f>IF(ISBLANK($E498),0,VLOOKUP($E498,'Table of Hazards (AI only)'!$B$6:$P$129,12,))</f>
        <v>0</v>
      </c>
      <c r="O498" s="270">
        <f>IF(ISBLANK($E498),0,VLOOKUP($E498,'Table of Hazards (AI only)'!$B$6:$P$129,13,))</f>
        <v>0</v>
      </c>
      <c r="P498" s="268">
        <f>IF(ISBLANK($G498),0,VLOOKUP($G498,'Table of Hazards (AI only)'!$B$6:$P$129,8,))</f>
        <v>0</v>
      </c>
      <c r="Q498" s="268">
        <f>IF(ISBLANK($G498),0,VLOOKUP($G498,'Table of Hazards (AI only)'!$B$6:$P$129,9,))</f>
        <v>0</v>
      </c>
      <c r="R498" s="268">
        <f>IF(ISBLANK($G498),0,VLOOKUP($G498,'Table of Hazards (AI only)'!$B$6:$P$129,10,))</f>
        <v>0</v>
      </c>
      <c r="S498" s="269">
        <f>IF(ISBLANK($G498),0,VLOOKUP($G498,'Table of Hazards (AI only)'!$B$6:$P$129,11,))</f>
        <v>0</v>
      </c>
      <c r="T498" s="269">
        <f>IF(ISBLANK($G498),0,VLOOKUP($G498,'Table of Hazards (AI only)'!$B$6:$P$129,12,))</f>
        <v>0</v>
      </c>
      <c r="U498" s="270">
        <f>IF(ISBLANK($G498),0,VLOOKUP($G498,'Table of Hazards (AI only)'!$B$6:$P$129,13,))</f>
        <v>0</v>
      </c>
      <c r="V498" s="283">
        <f t="shared" si="48"/>
        <v>0</v>
      </c>
      <c r="W498" s="283">
        <f t="shared" si="49"/>
        <v>0</v>
      </c>
      <c r="X498" s="284">
        <f t="shared" si="50"/>
        <v>0</v>
      </c>
      <c r="Y498" s="274">
        <f t="shared" si="51"/>
        <v>0</v>
      </c>
      <c r="Z498" s="406">
        <f t="shared" si="52"/>
        <v>0</v>
      </c>
      <c r="AA498" s="439">
        <f t="shared" si="47"/>
        <v>0</v>
      </c>
      <c r="AB498" s="440">
        <f t="shared" si="53"/>
        <v>0</v>
      </c>
    </row>
    <row r="499" spans="1:28" x14ac:dyDescent="0.3">
      <c r="B499" s="297"/>
      <c r="C499" s="297"/>
      <c r="D499" s="300"/>
      <c r="E499" s="279"/>
      <c r="F499" s="280"/>
      <c r="G499" s="279"/>
      <c r="H499" s="282"/>
      <c r="I499" s="281"/>
      <c r="J499" s="268">
        <f>IF(ISBLANK($E499),0,VLOOKUP($E499,'Table of Hazards (AI only)'!$B$6:$P$129,8,))</f>
        <v>0</v>
      </c>
      <c r="K499" s="268">
        <f>IF(ISBLANK($E499),0,VLOOKUP($E499,'Table of Hazards (AI only)'!$B$6:$P$129,9,))</f>
        <v>0</v>
      </c>
      <c r="L499" s="268">
        <f>IF(ISBLANK($E499),0,VLOOKUP($E499,'Table of Hazards (AI only)'!$B$6:$P$129,10,))</f>
        <v>0</v>
      </c>
      <c r="M499" s="269">
        <f>IF(ISBLANK($E499),0,VLOOKUP($E499,'Table of Hazards (AI only)'!$B$6:$P$129,11,))</f>
        <v>0</v>
      </c>
      <c r="N499" s="269">
        <f>IF(ISBLANK($E499),0,VLOOKUP($E499,'Table of Hazards (AI only)'!$B$6:$P$129,12,))</f>
        <v>0</v>
      </c>
      <c r="O499" s="270">
        <f>IF(ISBLANK($E499),0,VLOOKUP($E499,'Table of Hazards (AI only)'!$B$6:$P$129,13,))</f>
        <v>0</v>
      </c>
      <c r="P499" s="268">
        <f>IF(ISBLANK($G499),0,VLOOKUP($G499,'Table of Hazards (AI only)'!$B$6:$P$129,8,))</f>
        <v>0</v>
      </c>
      <c r="Q499" s="268">
        <f>IF(ISBLANK($G499),0,VLOOKUP($G499,'Table of Hazards (AI only)'!$B$6:$P$129,9,))</f>
        <v>0</v>
      </c>
      <c r="R499" s="268">
        <f>IF(ISBLANK($G499),0,VLOOKUP($G499,'Table of Hazards (AI only)'!$B$6:$P$129,10,))</f>
        <v>0</v>
      </c>
      <c r="S499" s="269">
        <f>IF(ISBLANK($G499),0,VLOOKUP($G499,'Table of Hazards (AI only)'!$B$6:$P$129,11,))</f>
        <v>0</v>
      </c>
      <c r="T499" s="269">
        <f>IF(ISBLANK($G499),0,VLOOKUP($G499,'Table of Hazards (AI only)'!$B$6:$P$129,12,))</f>
        <v>0</v>
      </c>
      <c r="U499" s="270">
        <f>IF(ISBLANK($G499),0,VLOOKUP($G499,'Table of Hazards (AI only)'!$B$6:$P$129,13,))</f>
        <v>0</v>
      </c>
      <c r="V499" s="283">
        <f t="shared" si="48"/>
        <v>0</v>
      </c>
      <c r="W499" s="283">
        <f t="shared" si="49"/>
        <v>0</v>
      </c>
      <c r="X499" s="284">
        <f t="shared" si="50"/>
        <v>0</v>
      </c>
      <c r="Y499" s="274">
        <f t="shared" si="51"/>
        <v>0</v>
      </c>
      <c r="Z499" s="406">
        <f t="shared" si="52"/>
        <v>0</v>
      </c>
      <c r="AA499" s="439">
        <f t="shared" si="47"/>
        <v>0</v>
      </c>
      <c r="AB499" s="440">
        <f t="shared" si="53"/>
        <v>0</v>
      </c>
    </row>
    <row r="500" spans="1:28" x14ac:dyDescent="0.3">
      <c r="B500" s="297"/>
      <c r="C500" s="297"/>
      <c r="D500" s="300"/>
      <c r="E500" s="279"/>
      <c r="F500" s="280"/>
      <c r="G500" s="279"/>
      <c r="H500" s="282"/>
      <c r="I500" s="281"/>
      <c r="J500" s="268">
        <f>IF(ISBLANK($E500),0,VLOOKUP($E500,'Table of Hazards (AI only)'!$B$6:$P$129,8,))</f>
        <v>0</v>
      </c>
      <c r="K500" s="268">
        <f>IF(ISBLANK($E500),0,VLOOKUP($E500,'Table of Hazards (AI only)'!$B$6:$P$129,9,))</f>
        <v>0</v>
      </c>
      <c r="L500" s="268">
        <f>IF(ISBLANK($E500),0,VLOOKUP($E500,'Table of Hazards (AI only)'!$B$6:$P$129,10,))</f>
        <v>0</v>
      </c>
      <c r="M500" s="269">
        <f>IF(ISBLANK($E500),0,VLOOKUP($E500,'Table of Hazards (AI only)'!$B$6:$P$129,11,))</f>
        <v>0</v>
      </c>
      <c r="N500" s="269">
        <f>IF(ISBLANK($E500),0,VLOOKUP($E500,'Table of Hazards (AI only)'!$B$6:$P$129,12,))</f>
        <v>0</v>
      </c>
      <c r="O500" s="270">
        <f>IF(ISBLANK($E500),0,VLOOKUP($E500,'Table of Hazards (AI only)'!$B$6:$P$129,13,))</f>
        <v>0</v>
      </c>
      <c r="P500" s="268">
        <f>IF(ISBLANK($G500),0,VLOOKUP($G500,'Table of Hazards (AI only)'!$B$6:$P$129,8,))</f>
        <v>0</v>
      </c>
      <c r="Q500" s="268">
        <f>IF(ISBLANK($G500),0,VLOOKUP($G500,'Table of Hazards (AI only)'!$B$6:$P$129,9,))</f>
        <v>0</v>
      </c>
      <c r="R500" s="268">
        <f>IF(ISBLANK($G500),0,VLOOKUP($G500,'Table of Hazards (AI only)'!$B$6:$P$129,10,))</f>
        <v>0</v>
      </c>
      <c r="S500" s="269">
        <f>IF(ISBLANK($G500),0,VLOOKUP($G500,'Table of Hazards (AI only)'!$B$6:$P$129,11,))</f>
        <v>0</v>
      </c>
      <c r="T500" s="269">
        <f>IF(ISBLANK($G500),0,VLOOKUP($G500,'Table of Hazards (AI only)'!$B$6:$P$129,12,))</f>
        <v>0</v>
      </c>
      <c r="U500" s="270">
        <f>IF(ISBLANK($G500),0,VLOOKUP($G500,'Table of Hazards (AI only)'!$B$6:$P$129,13,))</f>
        <v>0</v>
      </c>
      <c r="V500" s="283">
        <f t="shared" si="48"/>
        <v>0</v>
      </c>
      <c r="W500" s="283">
        <f t="shared" si="49"/>
        <v>0</v>
      </c>
      <c r="X500" s="284">
        <f t="shared" si="50"/>
        <v>0</v>
      </c>
      <c r="Y500" s="274">
        <f t="shared" si="51"/>
        <v>0</v>
      </c>
      <c r="Z500" s="406">
        <f t="shared" si="52"/>
        <v>0</v>
      </c>
      <c r="AA500" s="439">
        <f t="shared" si="47"/>
        <v>0</v>
      </c>
      <c r="AB500" s="440">
        <f t="shared" si="53"/>
        <v>0</v>
      </c>
    </row>
    <row r="501" spans="1:28" x14ac:dyDescent="0.3">
      <c r="B501" s="297"/>
      <c r="C501" s="297"/>
      <c r="D501" s="300"/>
      <c r="E501" s="279"/>
      <c r="F501" s="280"/>
      <c r="G501" s="279"/>
      <c r="H501" s="282"/>
      <c r="I501" s="281"/>
      <c r="J501" s="268">
        <f>IF(ISBLANK($E501),0,VLOOKUP($E501,'Table of Hazards (AI only)'!$B$6:$P$129,8,))</f>
        <v>0</v>
      </c>
      <c r="K501" s="268">
        <f>IF(ISBLANK($E501),0,VLOOKUP($E501,'Table of Hazards (AI only)'!$B$6:$P$129,9,))</f>
        <v>0</v>
      </c>
      <c r="L501" s="268">
        <f>IF(ISBLANK($E501),0,VLOOKUP($E501,'Table of Hazards (AI only)'!$B$6:$P$129,10,))</f>
        <v>0</v>
      </c>
      <c r="M501" s="269">
        <f>IF(ISBLANK($E501),0,VLOOKUP($E501,'Table of Hazards (AI only)'!$B$6:$P$129,11,))</f>
        <v>0</v>
      </c>
      <c r="N501" s="269">
        <f>IF(ISBLANK($E501),0,VLOOKUP($E501,'Table of Hazards (AI only)'!$B$6:$P$129,12,))</f>
        <v>0</v>
      </c>
      <c r="O501" s="270">
        <f>IF(ISBLANK($E501),0,VLOOKUP($E501,'Table of Hazards (AI only)'!$B$6:$P$129,13,))</f>
        <v>0</v>
      </c>
      <c r="P501" s="268">
        <f>IF(ISBLANK($G501),0,VLOOKUP($G501,'Table of Hazards (AI only)'!$B$6:$P$129,8,))</f>
        <v>0</v>
      </c>
      <c r="Q501" s="268">
        <f>IF(ISBLANK($G501),0,VLOOKUP($G501,'Table of Hazards (AI only)'!$B$6:$P$129,9,))</f>
        <v>0</v>
      </c>
      <c r="R501" s="268">
        <f>IF(ISBLANK($G501),0,VLOOKUP($G501,'Table of Hazards (AI only)'!$B$6:$P$129,10,))</f>
        <v>0</v>
      </c>
      <c r="S501" s="269">
        <f>IF(ISBLANK($G501),0,VLOOKUP($G501,'Table of Hazards (AI only)'!$B$6:$P$129,11,))</f>
        <v>0</v>
      </c>
      <c r="T501" s="269">
        <f>IF(ISBLANK($G501),0,VLOOKUP($G501,'Table of Hazards (AI only)'!$B$6:$P$129,12,))</f>
        <v>0</v>
      </c>
      <c r="U501" s="270">
        <f>IF(ISBLANK($G501),0,VLOOKUP($G501,'Table of Hazards (AI only)'!$B$6:$P$129,13,))</f>
        <v>0</v>
      </c>
      <c r="V501" s="283">
        <f t="shared" si="48"/>
        <v>0</v>
      </c>
      <c r="W501" s="283">
        <f t="shared" si="49"/>
        <v>0</v>
      </c>
      <c r="X501" s="284">
        <f t="shared" si="50"/>
        <v>0</v>
      </c>
      <c r="Y501" s="274">
        <f t="shared" si="51"/>
        <v>0</v>
      </c>
      <c r="Z501" s="406">
        <f t="shared" si="52"/>
        <v>0</v>
      </c>
      <c r="AA501" s="439">
        <f t="shared" si="47"/>
        <v>0</v>
      </c>
      <c r="AB501" s="440">
        <f t="shared" si="53"/>
        <v>0</v>
      </c>
    </row>
    <row r="502" spans="1:28" x14ac:dyDescent="0.3">
      <c r="B502" s="297"/>
      <c r="C502" s="297"/>
      <c r="D502" s="300"/>
      <c r="E502" s="279"/>
      <c r="F502" s="280"/>
      <c r="G502" s="279"/>
      <c r="H502" s="282"/>
      <c r="I502" s="281"/>
      <c r="J502" s="268">
        <f>IF(ISBLANK($E502),0,VLOOKUP($E502,'Table of Hazards (AI only)'!$B$6:$P$129,8,))</f>
        <v>0</v>
      </c>
      <c r="K502" s="268">
        <f>IF(ISBLANK($E502),0,VLOOKUP($E502,'Table of Hazards (AI only)'!$B$6:$P$129,9,))</f>
        <v>0</v>
      </c>
      <c r="L502" s="268">
        <f>IF(ISBLANK($E502),0,VLOOKUP($E502,'Table of Hazards (AI only)'!$B$6:$P$129,10,))</f>
        <v>0</v>
      </c>
      <c r="M502" s="269">
        <f>IF(ISBLANK($E502),0,VLOOKUP($E502,'Table of Hazards (AI only)'!$B$6:$P$129,11,))</f>
        <v>0</v>
      </c>
      <c r="N502" s="269">
        <f>IF(ISBLANK($E502),0,VLOOKUP($E502,'Table of Hazards (AI only)'!$B$6:$P$129,12,))</f>
        <v>0</v>
      </c>
      <c r="O502" s="270">
        <f>IF(ISBLANK($E502),0,VLOOKUP($E502,'Table of Hazards (AI only)'!$B$6:$P$129,13,))</f>
        <v>0</v>
      </c>
      <c r="P502" s="268">
        <f>IF(ISBLANK($G502),0,VLOOKUP($G502,'Table of Hazards (AI only)'!$B$6:$P$129,8,))</f>
        <v>0</v>
      </c>
      <c r="Q502" s="268">
        <f>IF(ISBLANK($G502),0,VLOOKUP($G502,'Table of Hazards (AI only)'!$B$6:$P$129,9,))</f>
        <v>0</v>
      </c>
      <c r="R502" s="268">
        <f>IF(ISBLANK($G502),0,VLOOKUP($G502,'Table of Hazards (AI only)'!$B$6:$P$129,10,))</f>
        <v>0</v>
      </c>
      <c r="S502" s="269">
        <f>IF(ISBLANK($G502),0,VLOOKUP($G502,'Table of Hazards (AI only)'!$B$6:$P$129,11,))</f>
        <v>0</v>
      </c>
      <c r="T502" s="269">
        <f>IF(ISBLANK($G502),0,VLOOKUP($G502,'Table of Hazards (AI only)'!$B$6:$P$129,12,))</f>
        <v>0</v>
      </c>
      <c r="U502" s="270">
        <f>IF(ISBLANK($G502),0,VLOOKUP($G502,'Table of Hazards (AI only)'!$B$6:$P$129,13,))</f>
        <v>0</v>
      </c>
      <c r="V502" s="283">
        <f t="shared" si="48"/>
        <v>0</v>
      </c>
      <c r="W502" s="283">
        <f t="shared" si="49"/>
        <v>0</v>
      </c>
      <c r="X502" s="284">
        <f t="shared" si="50"/>
        <v>0</v>
      </c>
      <c r="Y502" s="274">
        <f t="shared" si="51"/>
        <v>0</v>
      </c>
      <c r="Z502" s="406">
        <f t="shared" si="52"/>
        <v>0</v>
      </c>
      <c r="AA502" s="439">
        <f t="shared" si="47"/>
        <v>0</v>
      </c>
      <c r="AB502" s="440">
        <f t="shared" si="53"/>
        <v>0</v>
      </c>
    </row>
    <row r="503" spans="1:28" x14ac:dyDescent="0.3">
      <c r="B503" s="297"/>
      <c r="C503" s="297"/>
      <c r="D503" s="300"/>
      <c r="E503" s="279"/>
      <c r="F503" s="280"/>
      <c r="G503" s="279"/>
      <c r="H503" s="282"/>
      <c r="I503" s="281"/>
      <c r="J503" s="268">
        <f>IF(ISBLANK($E503),0,VLOOKUP($E503,'Table of Hazards (AI only)'!$B$6:$P$129,8,))</f>
        <v>0</v>
      </c>
      <c r="K503" s="268">
        <f>IF(ISBLANK($E503),0,VLOOKUP($E503,'Table of Hazards (AI only)'!$B$6:$P$129,9,))</f>
        <v>0</v>
      </c>
      <c r="L503" s="268">
        <f>IF(ISBLANK($E503),0,VLOOKUP($E503,'Table of Hazards (AI only)'!$B$6:$P$129,10,))</f>
        <v>0</v>
      </c>
      <c r="M503" s="269">
        <f>IF(ISBLANK($E503),0,VLOOKUP($E503,'Table of Hazards (AI only)'!$B$6:$P$129,11,))</f>
        <v>0</v>
      </c>
      <c r="N503" s="269">
        <f>IF(ISBLANK($E503),0,VLOOKUP($E503,'Table of Hazards (AI only)'!$B$6:$P$129,12,))</f>
        <v>0</v>
      </c>
      <c r="O503" s="270">
        <f>IF(ISBLANK($E503),0,VLOOKUP($E503,'Table of Hazards (AI only)'!$B$6:$P$129,13,))</f>
        <v>0</v>
      </c>
      <c r="P503" s="268">
        <f>IF(ISBLANK($G503),0,VLOOKUP($G503,'Table of Hazards (AI only)'!$B$6:$P$129,8,))</f>
        <v>0</v>
      </c>
      <c r="Q503" s="268">
        <f>IF(ISBLANK($G503),0,VLOOKUP($G503,'Table of Hazards (AI only)'!$B$6:$P$129,9,))</f>
        <v>0</v>
      </c>
      <c r="R503" s="268">
        <f>IF(ISBLANK($G503),0,VLOOKUP($G503,'Table of Hazards (AI only)'!$B$6:$P$129,10,))</f>
        <v>0</v>
      </c>
      <c r="S503" s="269">
        <f>IF(ISBLANK($G503),0,VLOOKUP($G503,'Table of Hazards (AI only)'!$B$6:$P$129,11,))</f>
        <v>0</v>
      </c>
      <c r="T503" s="269">
        <f>IF(ISBLANK($G503),0,VLOOKUP($G503,'Table of Hazards (AI only)'!$B$6:$P$129,12,))</f>
        <v>0</v>
      </c>
      <c r="U503" s="270">
        <f>IF(ISBLANK($G503),0,VLOOKUP($G503,'Table of Hazards (AI only)'!$B$6:$P$129,13,))</f>
        <v>0</v>
      </c>
      <c r="V503" s="283">
        <f t="shared" si="48"/>
        <v>0</v>
      </c>
      <c r="W503" s="283">
        <f t="shared" si="49"/>
        <v>0</v>
      </c>
      <c r="X503" s="284">
        <f t="shared" si="50"/>
        <v>0</v>
      </c>
      <c r="Y503" s="274">
        <f t="shared" si="51"/>
        <v>0</v>
      </c>
      <c r="Z503" s="406">
        <f t="shared" si="52"/>
        <v>0</v>
      </c>
      <c r="AA503" s="439">
        <f t="shared" si="47"/>
        <v>0</v>
      </c>
      <c r="AB503" s="440">
        <f t="shared" si="53"/>
        <v>0</v>
      </c>
    </row>
    <row r="504" spans="1:28" x14ac:dyDescent="0.3">
      <c r="B504" s="297"/>
      <c r="C504" s="297"/>
      <c r="D504" s="300"/>
      <c r="E504" s="279"/>
      <c r="F504" s="280"/>
      <c r="G504" s="279"/>
      <c r="H504" s="282"/>
      <c r="I504" s="281"/>
      <c r="J504" s="268">
        <f>IF(ISBLANK($E504),0,VLOOKUP($E504,'Table of Hazards (AI only)'!$B$6:$P$129,8,))</f>
        <v>0</v>
      </c>
      <c r="K504" s="268">
        <f>IF(ISBLANK($E504),0,VLOOKUP($E504,'Table of Hazards (AI only)'!$B$6:$P$129,9,))</f>
        <v>0</v>
      </c>
      <c r="L504" s="268">
        <f>IF(ISBLANK($E504),0,VLOOKUP($E504,'Table of Hazards (AI only)'!$B$6:$P$129,10,))</f>
        <v>0</v>
      </c>
      <c r="M504" s="269">
        <f>IF(ISBLANK($E504),0,VLOOKUP($E504,'Table of Hazards (AI only)'!$B$6:$P$129,11,))</f>
        <v>0</v>
      </c>
      <c r="N504" s="269">
        <f>IF(ISBLANK($E504),0,VLOOKUP($E504,'Table of Hazards (AI only)'!$B$6:$P$129,12,))</f>
        <v>0</v>
      </c>
      <c r="O504" s="270">
        <f>IF(ISBLANK($E504),0,VLOOKUP($E504,'Table of Hazards (AI only)'!$B$6:$P$129,13,))</f>
        <v>0</v>
      </c>
      <c r="P504" s="268">
        <f>IF(ISBLANK($G504),0,VLOOKUP($G504,'Table of Hazards (AI only)'!$B$6:$P$129,8,))</f>
        <v>0</v>
      </c>
      <c r="Q504" s="268">
        <f>IF(ISBLANK($G504),0,VLOOKUP($G504,'Table of Hazards (AI only)'!$B$6:$P$129,9,))</f>
        <v>0</v>
      </c>
      <c r="R504" s="268">
        <f>IF(ISBLANK($G504),0,VLOOKUP($G504,'Table of Hazards (AI only)'!$B$6:$P$129,10,))</f>
        <v>0</v>
      </c>
      <c r="S504" s="269">
        <f>IF(ISBLANK($G504),0,VLOOKUP($G504,'Table of Hazards (AI only)'!$B$6:$P$129,11,))</f>
        <v>0</v>
      </c>
      <c r="T504" s="269">
        <f>IF(ISBLANK($G504),0,VLOOKUP($G504,'Table of Hazards (AI only)'!$B$6:$P$129,12,))</f>
        <v>0</v>
      </c>
      <c r="U504" s="270">
        <f>IF(ISBLANK($G504),0,VLOOKUP($G504,'Table of Hazards (AI only)'!$B$6:$P$129,13,))</f>
        <v>0</v>
      </c>
      <c r="V504" s="283">
        <f t="shared" si="48"/>
        <v>0</v>
      </c>
      <c r="W504" s="283">
        <f t="shared" si="49"/>
        <v>0</v>
      </c>
      <c r="X504" s="284">
        <f t="shared" si="50"/>
        <v>0</v>
      </c>
      <c r="Y504" s="274">
        <f t="shared" si="51"/>
        <v>0</v>
      </c>
      <c r="Z504" s="406">
        <f t="shared" si="52"/>
        <v>0</v>
      </c>
      <c r="AA504" s="439">
        <f t="shared" si="47"/>
        <v>0</v>
      </c>
      <c r="AB504" s="440">
        <f t="shared" si="53"/>
        <v>0</v>
      </c>
    </row>
    <row r="505" spans="1:28" x14ac:dyDescent="0.3">
      <c r="B505" s="297"/>
      <c r="C505" s="297"/>
      <c r="D505" s="300"/>
      <c r="E505" s="279"/>
      <c r="F505" s="280"/>
      <c r="G505" s="279"/>
      <c r="H505" s="282"/>
      <c r="I505" s="281"/>
      <c r="J505" s="268">
        <f>IF(ISBLANK($E505),0,VLOOKUP($E505,'Table of Hazards (AI only)'!$B$6:$P$129,8,))</f>
        <v>0</v>
      </c>
      <c r="K505" s="268">
        <f>IF(ISBLANK($E505),0,VLOOKUP($E505,'Table of Hazards (AI only)'!$B$6:$P$129,9,))</f>
        <v>0</v>
      </c>
      <c r="L505" s="268">
        <f>IF(ISBLANK($E505),0,VLOOKUP($E505,'Table of Hazards (AI only)'!$B$6:$P$129,10,))</f>
        <v>0</v>
      </c>
      <c r="M505" s="269">
        <f>IF(ISBLANK($E505),0,VLOOKUP($E505,'Table of Hazards (AI only)'!$B$6:$P$129,11,))</f>
        <v>0</v>
      </c>
      <c r="N505" s="269">
        <f>IF(ISBLANK($E505),0,VLOOKUP($E505,'Table of Hazards (AI only)'!$B$6:$P$129,12,))</f>
        <v>0</v>
      </c>
      <c r="O505" s="270">
        <f>IF(ISBLANK($E505),0,VLOOKUP($E505,'Table of Hazards (AI only)'!$B$6:$P$129,13,))</f>
        <v>0</v>
      </c>
      <c r="P505" s="268">
        <f>IF(ISBLANK($G505),0,VLOOKUP($G505,'Table of Hazards (AI only)'!$B$6:$P$129,8,))</f>
        <v>0</v>
      </c>
      <c r="Q505" s="268">
        <f>IF(ISBLANK($G505),0,VLOOKUP($G505,'Table of Hazards (AI only)'!$B$6:$P$129,9,))</f>
        <v>0</v>
      </c>
      <c r="R505" s="268">
        <f>IF(ISBLANK($G505),0,VLOOKUP($G505,'Table of Hazards (AI only)'!$B$6:$P$129,10,))</f>
        <v>0</v>
      </c>
      <c r="S505" s="269">
        <f>IF(ISBLANK($G505),0,VLOOKUP($G505,'Table of Hazards (AI only)'!$B$6:$P$129,11,))</f>
        <v>0</v>
      </c>
      <c r="T505" s="269">
        <f>IF(ISBLANK($G505),0,VLOOKUP($G505,'Table of Hazards (AI only)'!$B$6:$P$129,12,))</f>
        <v>0</v>
      </c>
      <c r="U505" s="270">
        <f>IF(ISBLANK($G505),0,VLOOKUP($G505,'Table of Hazards (AI only)'!$B$6:$P$129,13,))</f>
        <v>0</v>
      </c>
      <c r="V505" s="283">
        <f t="shared" si="48"/>
        <v>0</v>
      </c>
      <c r="W505" s="283">
        <f t="shared" si="49"/>
        <v>0</v>
      </c>
      <c r="X505" s="284">
        <f t="shared" si="50"/>
        <v>0</v>
      </c>
      <c r="Y505" s="274">
        <f t="shared" si="51"/>
        <v>0</v>
      </c>
      <c r="Z505" s="406">
        <f t="shared" si="52"/>
        <v>0</v>
      </c>
      <c r="AA505" s="439">
        <f>(($F505*O505)+($H505*U505))*$I505</f>
        <v>0</v>
      </c>
      <c r="AB505" s="440">
        <f t="shared" si="53"/>
        <v>0</v>
      </c>
    </row>
    <row r="506" spans="1:28" x14ac:dyDescent="0.3">
      <c r="B506" s="297"/>
      <c r="C506" s="297"/>
      <c r="D506" s="300"/>
      <c r="E506" s="279"/>
      <c r="F506" s="280"/>
      <c r="G506" s="279"/>
      <c r="H506" s="282"/>
      <c r="I506" s="281"/>
      <c r="J506" s="268">
        <f>IF(ISBLANK($E506),0,VLOOKUP($E506,'Table of Hazards (AI only)'!$B$6:$P$129,8,))</f>
        <v>0</v>
      </c>
      <c r="K506" s="268">
        <f>IF(ISBLANK($E506),0,VLOOKUP($E506,'Table of Hazards (AI only)'!$B$6:$P$129,9,))</f>
        <v>0</v>
      </c>
      <c r="L506" s="268">
        <f>IF(ISBLANK($E506),0,VLOOKUP($E506,'Table of Hazards (AI only)'!$B$6:$P$129,10,))</f>
        <v>0</v>
      </c>
      <c r="M506" s="269">
        <f>IF(ISBLANK($E506),0,VLOOKUP($E506,'Table of Hazards (AI only)'!$B$6:$P$129,11,))</f>
        <v>0</v>
      </c>
      <c r="N506" s="269">
        <f>IF(ISBLANK($E506),0,VLOOKUP($E506,'Table of Hazards (AI only)'!$B$6:$P$129,12,))</f>
        <v>0</v>
      </c>
      <c r="O506" s="270">
        <f>IF(ISBLANK($E506),0,VLOOKUP($E506,'Table of Hazards (AI only)'!$B$6:$P$129,13,))</f>
        <v>0</v>
      </c>
      <c r="P506" s="268">
        <f>IF(ISBLANK($G506),0,VLOOKUP($G506,'Table of Hazards (AI only)'!$B$6:$P$129,8,))</f>
        <v>0</v>
      </c>
      <c r="Q506" s="268">
        <f>IF(ISBLANK($G506),0,VLOOKUP($G506,'Table of Hazards (AI only)'!$B$6:$P$129,9,))</f>
        <v>0</v>
      </c>
      <c r="R506" s="268">
        <f>IF(ISBLANK($G506),0,VLOOKUP($G506,'Table of Hazards (AI only)'!$B$6:$P$129,10,))</f>
        <v>0</v>
      </c>
      <c r="S506" s="269">
        <f>IF(ISBLANK($G506),0,VLOOKUP($G506,'Table of Hazards (AI only)'!$B$6:$P$129,11,))</f>
        <v>0</v>
      </c>
      <c r="T506" s="269">
        <f>IF(ISBLANK($G506),0,VLOOKUP($G506,'Table of Hazards (AI only)'!$B$6:$P$129,12,))</f>
        <v>0</v>
      </c>
      <c r="U506" s="270">
        <f>IF(ISBLANK($G506),0,VLOOKUP($G506,'Table of Hazards (AI only)'!$B$6:$P$129,13,))</f>
        <v>0</v>
      </c>
      <c r="V506" s="283">
        <f t="shared" si="48"/>
        <v>0</v>
      </c>
      <c r="W506" s="283">
        <f t="shared" si="49"/>
        <v>0</v>
      </c>
      <c r="X506" s="284">
        <f t="shared" si="50"/>
        <v>0</v>
      </c>
      <c r="Y506" s="274">
        <f t="shared" si="51"/>
        <v>0</v>
      </c>
      <c r="Z506" s="406">
        <f t="shared" si="52"/>
        <v>0</v>
      </c>
      <c r="AA506" s="439">
        <f>(($F506*O506)+($H506*U506))*$I506</f>
        <v>0</v>
      </c>
      <c r="AB506" s="440">
        <f t="shared" si="53"/>
        <v>0</v>
      </c>
    </row>
    <row r="507" spans="1:28" x14ac:dyDescent="0.3">
      <c r="B507" s="297"/>
      <c r="C507" s="297"/>
      <c r="D507" s="300"/>
      <c r="E507" s="279"/>
      <c r="F507" s="280"/>
      <c r="G507" s="279"/>
      <c r="H507" s="282"/>
      <c r="I507" s="281"/>
      <c r="J507" s="268">
        <f>IF(ISBLANK($E507),0,VLOOKUP($E507,'Table of Hazards (AI only)'!$B$6:$P$129,8,))</f>
        <v>0</v>
      </c>
      <c r="K507" s="268">
        <f>IF(ISBLANK($E507),0,VLOOKUP($E507,'Table of Hazards (AI only)'!$B$6:$P$129,9,))</f>
        <v>0</v>
      </c>
      <c r="L507" s="268">
        <f>IF(ISBLANK($E507),0,VLOOKUP($E507,'Table of Hazards (AI only)'!$B$6:$P$129,10,))</f>
        <v>0</v>
      </c>
      <c r="M507" s="269">
        <f>IF(ISBLANK($E507),0,VLOOKUP($E507,'Table of Hazards (AI only)'!$B$6:$P$129,11,))</f>
        <v>0</v>
      </c>
      <c r="N507" s="269">
        <f>IF(ISBLANK($E507),0,VLOOKUP($E507,'Table of Hazards (AI only)'!$B$6:$P$129,12,))</f>
        <v>0</v>
      </c>
      <c r="O507" s="270">
        <f>IF(ISBLANK($E507),0,VLOOKUP($E507,'Table of Hazards (AI only)'!$B$6:$P$129,13,))</f>
        <v>0</v>
      </c>
      <c r="P507" s="268">
        <f>IF(ISBLANK($G507),0,VLOOKUP($G507,'Table of Hazards (AI only)'!$B$6:$P$129,8,))</f>
        <v>0</v>
      </c>
      <c r="Q507" s="268">
        <f>IF(ISBLANK($G507),0,VLOOKUP($G507,'Table of Hazards (AI only)'!$B$6:$P$129,9,))</f>
        <v>0</v>
      </c>
      <c r="R507" s="268">
        <f>IF(ISBLANK($G507),0,VLOOKUP($G507,'Table of Hazards (AI only)'!$B$6:$P$129,10,))</f>
        <v>0</v>
      </c>
      <c r="S507" s="269">
        <f>IF(ISBLANK($G507),0,VLOOKUP($G507,'Table of Hazards (AI only)'!$B$6:$P$129,11,))</f>
        <v>0</v>
      </c>
      <c r="T507" s="269">
        <f>IF(ISBLANK($G507),0,VLOOKUP($G507,'Table of Hazards (AI only)'!$B$6:$P$129,12,))</f>
        <v>0</v>
      </c>
      <c r="U507" s="270">
        <f>IF(ISBLANK($G507),0,VLOOKUP($G507,'Table of Hazards (AI only)'!$B$6:$P$129,13,))</f>
        <v>0</v>
      </c>
      <c r="V507" s="283">
        <f t="shared" si="48"/>
        <v>0</v>
      </c>
      <c r="W507" s="283">
        <f t="shared" si="49"/>
        <v>0</v>
      </c>
      <c r="X507" s="284">
        <f t="shared" si="50"/>
        <v>0</v>
      </c>
      <c r="Y507" s="274">
        <f t="shared" si="51"/>
        <v>0</v>
      </c>
      <c r="Z507" s="406">
        <f t="shared" si="52"/>
        <v>0</v>
      </c>
      <c r="AA507" s="439">
        <f>(($F507*O507)+($H507*U507))*$I507</f>
        <v>0</v>
      </c>
      <c r="AB507" s="440">
        <f t="shared" si="53"/>
        <v>0</v>
      </c>
    </row>
    <row r="508" spans="1:28" x14ac:dyDescent="0.3">
      <c r="B508" s="297"/>
      <c r="C508" s="297"/>
      <c r="D508" s="300"/>
      <c r="E508" s="279"/>
      <c r="F508" s="280"/>
      <c r="G508" s="279"/>
      <c r="H508" s="282"/>
      <c r="I508" s="281"/>
      <c r="J508" s="268">
        <f>IF(ISBLANK($E508),0,VLOOKUP($E508,'Table of Hazards (AI only)'!$B$6:$P$129,8,))</f>
        <v>0</v>
      </c>
      <c r="K508" s="268">
        <f>IF(ISBLANK($E508),0,VLOOKUP($E508,'Table of Hazards (AI only)'!$B$6:$P$129,9,))</f>
        <v>0</v>
      </c>
      <c r="L508" s="268">
        <f>IF(ISBLANK($E508),0,VLOOKUP($E508,'Table of Hazards (AI only)'!$B$6:$P$129,10,))</f>
        <v>0</v>
      </c>
      <c r="M508" s="269">
        <f>IF(ISBLANK($E508),0,VLOOKUP($E508,'Table of Hazards (AI only)'!$B$6:$P$129,11,))</f>
        <v>0</v>
      </c>
      <c r="N508" s="269">
        <f>IF(ISBLANK($E508),0,VLOOKUP($E508,'Table of Hazards (AI only)'!$B$6:$P$129,12,))</f>
        <v>0</v>
      </c>
      <c r="O508" s="270">
        <f>IF(ISBLANK($E508),0,VLOOKUP($E508,'Table of Hazards (AI only)'!$B$6:$P$129,13,))</f>
        <v>0</v>
      </c>
      <c r="P508" s="268">
        <f>IF(ISBLANK($G508),0,VLOOKUP($G508,'Table of Hazards (AI only)'!$B$6:$P$129,8,))</f>
        <v>0</v>
      </c>
      <c r="Q508" s="268">
        <f>IF(ISBLANK($G508),0,VLOOKUP($G508,'Table of Hazards (AI only)'!$B$6:$P$129,9,))</f>
        <v>0</v>
      </c>
      <c r="R508" s="268">
        <f>IF(ISBLANK($G508),0,VLOOKUP($G508,'Table of Hazards (AI only)'!$B$6:$P$129,10,))</f>
        <v>0</v>
      </c>
      <c r="S508" s="269">
        <f>IF(ISBLANK($G508),0,VLOOKUP($G508,'Table of Hazards (AI only)'!$B$6:$P$129,11,))</f>
        <v>0</v>
      </c>
      <c r="T508" s="269">
        <f>IF(ISBLANK($G508),0,VLOOKUP($G508,'Table of Hazards (AI only)'!$B$6:$P$129,12,))</f>
        <v>0</v>
      </c>
      <c r="U508" s="270">
        <f>IF(ISBLANK($G508),0,VLOOKUP($G508,'Table of Hazards (AI only)'!$B$6:$P$129,13,))</f>
        <v>0</v>
      </c>
      <c r="V508" s="283">
        <f t="shared" si="48"/>
        <v>0</v>
      </c>
      <c r="W508" s="283">
        <f t="shared" si="49"/>
        <v>0</v>
      </c>
      <c r="X508" s="284">
        <f t="shared" si="50"/>
        <v>0</v>
      </c>
      <c r="Y508" s="274">
        <f t="shared" si="51"/>
        <v>0</v>
      </c>
      <c r="Z508" s="406">
        <f t="shared" si="52"/>
        <v>0</v>
      </c>
      <c r="AA508" s="439">
        <f>(($F508*O508)+($H508*U508))*$I508</f>
        <v>0</v>
      </c>
      <c r="AB508" s="440">
        <f t="shared" si="53"/>
        <v>0</v>
      </c>
    </row>
    <row r="509" spans="1:28" x14ac:dyDescent="0.3">
      <c r="A509" s="243" t="s">
        <v>1036</v>
      </c>
      <c r="B509" s="243" t="s">
        <v>1036</v>
      </c>
      <c r="C509" s="243" t="s">
        <v>1036</v>
      </c>
      <c r="D509" s="243" t="s">
        <v>1036</v>
      </c>
      <c r="E509" s="243" t="s">
        <v>1036</v>
      </c>
      <c r="F509" s="243" t="s">
        <v>1036</v>
      </c>
      <c r="G509" s="243" t="s">
        <v>1036</v>
      </c>
      <c r="H509" s="243" t="s">
        <v>1036</v>
      </c>
      <c r="I509" s="243" t="s">
        <v>1036</v>
      </c>
      <c r="J509" s="243" t="s">
        <v>1036</v>
      </c>
      <c r="K509" s="243" t="s">
        <v>1036</v>
      </c>
      <c r="L509" s="243" t="s">
        <v>1036</v>
      </c>
      <c r="M509" s="243" t="s">
        <v>1036</v>
      </c>
      <c r="N509" s="243" t="s">
        <v>1036</v>
      </c>
      <c r="O509" s="243" t="s">
        <v>1036</v>
      </c>
      <c r="P509" s="243" t="s">
        <v>1036</v>
      </c>
      <c r="Q509" s="243" t="s">
        <v>1036</v>
      </c>
      <c r="R509" s="243" t="s">
        <v>1036</v>
      </c>
      <c r="S509" s="243" t="s">
        <v>1036</v>
      </c>
      <c r="T509" s="243" t="s">
        <v>1036</v>
      </c>
      <c r="U509" s="243" t="s">
        <v>1036</v>
      </c>
      <c r="V509" s="243" t="s">
        <v>1036</v>
      </c>
      <c r="X509" s="243" t="s">
        <v>1036</v>
      </c>
      <c r="Y509" s="243" t="s">
        <v>1036</v>
      </c>
      <c r="Z509" s="243" t="s">
        <v>1036</v>
      </c>
      <c r="AA509" s="243" t="s">
        <v>1036</v>
      </c>
    </row>
  </sheetData>
  <mergeCells count="2">
    <mergeCell ref="V4:X4"/>
    <mergeCell ref="Y4:AB4"/>
  </mergeCells>
  <conditionalFormatting sqref="D6:D126 D128:D133 D135:D303 D311:D508">
    <cfRule type="duplicateValues" dxfId="3" priority="4"/>
  </conditionalFormatting>
  <conditionalFormatting sqref="D127">
    <cfRule type="duplicateValues" dxfId="2" priority="3"/>
  </conditionalFormatting>
  <conditionalFormatting sqref="D134">
    <cfRule type="duplicateValues" dxfId="1" priority="2"/>
  </conditionalFormatting>
  <conditionalFormatting sqref="D306:D310">
    <cfRule type="duplicateValues" dxfId="0" priority="1"/>
  </conditionalFormatting>
  <pageMargins left="0.7" right="0.7" top="0.75" bottom="0.75" header="0.3" footer="0.3"/>
  <drawing r:id="rId1"/>
  <legacyDrawing r:id="rId2"/>
  <controls>
    <mc:AlternateContent xmlns:mc="http://schemas.openxmlformats.org/markup-compatibility/2006">
      <mc:Choice Requires="x14">
        <control shapeId="10241" r:id="rId3" name="BackToMainPEA">
          <controlPr defaultSize="0" autoLine="0" r:id="rId4">
            <anchor moveWithCells="1">
              <from>
                <xdr:col>24</xdr:col>
                <xdr:colOff>0</xdr:colOff>
                <xdr:row>0</xdr:row>
                <xdr:rowOff>83820</xdr:rowOff>
              </from>
              <to>
                <xdr:col>25</xdr:col>
                <xdr:colOff>495300</xdr:colOff>
                <xdr:row>2</xdr:row>
                <xdr:rowOff>106680</xdr:rowOff>
              </to>
            </anchor>
          </controlPr>
        </control>
      </mc:Choice>
      <mc:Fallback>
        <control shapeId="10241" r:id="rId3" name="BackToMainPEA"/>
      </mc:Fallback>
    </mc:AlternateContent>
  </contro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8D260-6960-4D44-9CD9-5F425E2B868A}">
  <dimension ref="A1:AL136"/>
  <sheetViews>
    <sheetView showGridLines="0" zoomScaleNormal="100" workbookViewId="0">
      <selection activeCell="F5" sqref="F5"/>
    </sheetView>
  </sheetViews>
  <sheetFormatPr defaultColWidth="8.5546875" defaultRowHeight="12.75" customHeight="1" x14ac:dyDescent="0.3"/>
  <cols>
    <col min="1" max="1" width="28.109375" style="243" bestFit="1" customWidth="1"/>
    <col min="2" max="2" width="31.109375" style="243" customWidth="1"/>
    <col min="3" max="3" width="11.33203125" style="243" hidden="1" customWidth="1"/>
    <col min="4" max="4" width="11.5546875" style="243" hidden="1" customWidth="1"/>
    <col min="5" max="5" width="12.44140625" style="243" hidden="1" customWidth="1"/>
    <col min="6" max="6" width="12.44140625" style="243" customWidth="1"/>
    <col min="7" max="7" width="11.5546875" style="243" customWidth="1"/>
    <col min="8" max="8" width="13.5546875" style="243" customWidth="1"/>
    <col min="9" max="10" width="11.5546875" style="243" customWidth="1"/>
    <col min="11" max="11" width="13.44140625" style="243" customWidth="1"/>
    <col min="12" max="12" width="11.5546875" style="243" customWidth="1"/>
    <col min="13" max="13" width="16.44140625" style="243" bestFit="1" customWidth="1"/>
    <col min="14" max="15" width="11.5546875" style="243" customWidth="1"/>
    <col min="16" max="16" width="10" style="243" bestFit="1" customWidth="1"/>
    <col min="17" max="19" width="8.5546875" style="243"/>
    <col min="20" max="20" width="10" style="243" bestFit="1" customWidth="1"/>
    <col min="21" max="256" width="8.5546875" style="243"/>
    <col min="257" max="257" width="16.44140625" style="243" customWidth="1"/>
    <col min="258" max="264" width="8.5546875" style="243"/>
    <col min="265" max="266" width="10.5546875" style="243" bestFit="1" customWidth="1"/>
    <col min="267" max="267" width="10.44140625" style="243" bestFit="1" customWidth="1"/>
    <col min="268" max="269" width="11.44140625" style="243" bestFit="1" customWidth="1"/>
    <col min="270" max="512" width="8.5546875" style="243"/>
    <col min="513" max="513" width="16.44140625" style="243" customWidth="1"/>
    <col min="514" max="520" width="8.5546875" style="243"/>
    <col min="521" max="522" width="10.5546875" style="243" bestFit="1" customWidth="1"/>
    <col min="523" max="523" width="10.44140625" style="243" bestFit="1" customWidth="1"/>
    <col min="524" max="525" width="11.44140625" style="243" bestFit="1" customWidth="1"/>
    <col min="526" max="768" width="8.5546875" style="243"/>
    <col min="769" max="769" width="16.44140625" style="243" customWidth="1"/>
    <col min="770" max="776" width="8.5546875" style="243"/>
    <col min="777" max="778" width="10.5546875" style="243" bestFit="1" customWidth="1"/>
    <col min="779" max="779" width="10.44140625" style="243" bestFit="1" customWidth="1"/>
    <col min="780" max="781" width="11.44140625" style="243" bestFit="1" customWidth="1"/>
    <col min="782" max="1024" width="8.5546875" style="243"/>
    <col min="1025" max="1025" width="16.44140625" style="243" customWidth="1"/>
    <col min="1026" max="1032" width="8.5546875" style="243"/>
    <col min="1033" max="1034" width="10.5546875" style="243" bestFit="1" customWidth="1"/>
    <col min="1035" max="1035" width="10.44140625" style="243" bestFit="1" customWidth="1"/>
    <col min="1036" max="1037" width="11.44140625" style="243" bestFit="1" customWidth="1"/>
    <col min="1038" max="1280" width="8.5546875" style="243"/>
    <col min="1281" max="1281" width="16.44140625" style="243" customWidth="1"/>
    <col min="1282" max="1288" width="8.5546875" style="243"/>
    <col min="1289" max="1290" width="10.5546875" style="243" bestFit="1" customWidth="1"/>
    <col min="1291" max="1291" width="10.44140625" style="243" bestFit="1" customWidth="1"/>
    <col min="1292" max="1293" width="11.44140625" style="243" bestFit="1" customWidth="1"/>
    <col min="1294" max="1536" width="8.5546875" style="243"/>
    <col min="1537" max="1537" width="16.44140625" style="243" customWidth="1"/>
    <col min="1538" max="1544" width="8.5546875" style="243"/>
    <col min="1545" max="1546" width="10.5546875" style="243" bestFit="1" customWidth="1"/>
    <col min="1547" max="1547" width="10.44140625" style="243" bestFit="1" customWidth="1"/>
    <col min="1548" max="1549" width="11.44140625" style="243" bestFit="1" customWidth="1"/>
    <col min="1550" max="1792" width="8.5546875" style="243"/>
    <col min="1793" max="1793" width="16.44140625" style="243" customWidth="1"/>
    <col min="1794" max="1800" width="8.5546875" style="243"/>
    <col min="1801" max="1802" width="10.5546875" style="243" bestFit="1" customWidth="1"/>
    <col min="1803" max="1803" width="10.44140625" style="243" bestFit="1" customWidth="1"/>
    <col min="1804" max="1805" width="11.44140625" style="243" bestFit="1" customWidth="1"/>
    <col min="1806" max="2048" width="8.5546875" style="243"/>
    <col min="2049" max="2049" width="16.44140625" style="243" customWidth="1"/>
    <col min="2050" max="2056" width="8.5546875" style="243"/>
    <col min="2057" max="2058" width="10.5546875" style="243" bestFit="1" customWidth="1"/>
    <col min="2059" max="2059" width="10.44140625" style="243" bestFit="1" customWidth="1"/>
    <col min="2060" max="2061" width="11.44140625" style="243" bestFit="1" customWidth="1"/>
    <col min="2062" max="2304" width="8.5546875" style="243"/>
    <col min="2305" max="2305" width="16.44140625" style="243" customWidth="1"/>
    <col min="2306" max="2312" width="8.5546875" style="243"/>
    <col min="2313" max="2314" width="10.5546875" style="243" bestFit="1" customWidth="1"/>
    <col min="2315" max="2315" width="10.44140625" style="243" bestFit="1" customWidth="1"/>
    <col min="2316" max="2317" width="11.44140625" style="243" bestFit="1" customWidth="1"/>
    <col min="2318" max="2560" width="8.5546875" style="243"/>
    <col min="2561" max="2561" width="16.44140625" style="243" customWidth="1"/>
    <col min="2562" max="2568" width="8.5546875" style="243"/>
    <col min="2569" max="2570" width="10.5546875" style="243" bestFit="1" customWidth="1"/>
    <col min="2571" max="2571" width="10.44140625" style="243" bestFit="1" customWidth="1"/>
    <col min="2572" max="2573" width="11.44140625" style="243" bestFit="1" customWidth="1"/>
    <col min="2574" max="2816" width="8.5546875" style="243"/>
    <col min="2817" max="2817" width="16.44140625" style="243" customWidth="1"/>
    <col min="2818" max="2824" width="8.5546875" style="243"/>
    <col min="2825" max="2826" width="10.5546875" style="243" bestFit="1" customWidth="1"/>
    <col min="2827" max="2827" width="10.44140625" style="243" bestFit="1" customWidth="1"/>
    <col min="2828" max="2829" width="11.44140625" style="243" bestFit="1" customWidth="1"/>
    <col min="2830" max="3072" width="8.5546875" style="243"/>
    <col min="3073" max="3073" width="16.44140625" style="243" customWidth="1"/>
    <col min="3074" max="3080" width="8.5546875" style="243"/>
    <col min="3081" max="3082" width="10.5546875" style="243" bestFit="1" customWidth="1"/>
    <col min="3083" max="3083" width="10.44140625" style="243" bestFit="1" customWidth="1"/>
    <col min="3084" max="3085" width="11.44140625" style="243" bestFit="1" customWidth="1"/>
    <col min="3086" max="3328" width="8.5546875" style="243"/>
    <col min="3329" max="3329" width="16.44140625" style="243" customWidth="1"/>
    <col min="3330" max="3336" width="8.5546875" style="243"/>
    <col min="3337" max="3338" width="10.5546875" style="243" bestFit="1" customWidth="1"/>
    <col min="3339" max="3339" width="10.44140625" style="243" bestFit="1" customWidth="1"/>
    <col min="3340" max="3341" width="11.44140625" style="243" bestFit="1" customWidth="1"/>
    <col min="3342" max="3584" width="8.5546875" style="243"/>
    <col min="3585" max="3585" width="16.44140625" style="243" customWidth="1"/>
    <col min="3586" max="3592" width="8.5546875" style="243"/>
    <col min="3593" max="3594" width="10.5546875" style="243" bestFit="1" customWidth="1"/>
    <col min="3595" max="3595" width="10.44140625" style="243" bestFit="1" customWidth="1"/>
    <col min="3596" max="3597" width="11.44140625" style="243" bestFit="1" customWidth="1"/>
    <col min="3598" max="3840" width="8.5546875" style="243"/>
    <col min="3841" max="3841" width="16.44140625" style="243" customWidth="1"/>
    <col min="3842" max="3848" width="8.5546875" style="243"/>
    <col min="3849" max="3850" width="10.5546875" style="243" bestFit="1" customWidth="1"/>
    <col min="3851" max="3851" width="10.44140625" style="243" bestFit="1" customWidth="1"/>
    <col min="3852" max="3853" width="11.44140625" style="243" bestFit="1" customWidth="1"/>
    <col min="3854" max="4096" width="8.5546875" style="243"/>
    <col min="4097" max="4097" width="16.44140625" style="243" customWidth="1"/>
    <col min="4098" max="4104" width="8.5546875" style="243"/>
    <col min="4105" max="4106" width="10.5546875" style="243" bestFit="1" customWidth="1"/>
    <col min="4107" max="4107" width="10.44140625" style="243" bestFit="1" customWidth="1"/>
    <col min="4108" max="4109" width="11.44140625" style="243" bestFit="1" customWidth="1"/>
    <col min="4110" max="4352" width="8.5546875" style="243"/>
    <col min="4353" max="4353" width="16.44140625" style="243" customWidth="1"/>
    <col min="4354" max="4360" width="8.5546875" style="243"/>
    <col min="4361" max="4362" width="10.5546875" style="243" bestFit="1" customWidth="1"/>
    <col min="4363" max="4363" width="10.44140625" style="243" bestFit="1" customWidth="1"/>
    <col min="4364" max="4365" width="11.44140625" style="243" bestFit="1" customWidth="1"/>
    <col min="4366" max="4608" width="8.5546875" style="243"/>
    <col min="4609" max="4609" width="16.44140625" style="243" customWidth="1"/>
    <col min="4610" max="4616" width="8.5546875" style="243"/>
    <col min="4617" max="4618" width="10.5546875" style="243" bestFit="1" customWidth="1"/>
    <col min="4619" max="4619" width="10.44140625" style="243" bestFit="1" customWidth="1"/>
    <col min="4620" max="4621" width="11.44140625" style="243" bestFit="1" customWidth="1"/>
    <col min="4622" max="4864" width="8.5546875" style="243"/>
    <col min="4865" max="4865" width="16.44140625" style="243" customWidth="1"/>
    <col min="4866" max="4872" width="8.5546875" style="243"/>
    <col min="4873" max="4874" width="10.5546875" style="243" bestFit="1" customWidth="1"/>
    <col min="4875" max="4875" width="10.44140625" style="243" bestFit="1" customWidth="1"/>
    <col min="4876" max="4877" width="11.44140625" style="243" bestFit="1" customWidth="1"/>
    <col min="4878" max="5120" width="8.5546875" style="243"/>
    <col min="5121" max="5121" width="16.44140625" style="243" customWidth="1"/>
    <col min="5122" max="5128" width="8.5546875" style="243"/>
    <col min="5129" max="5130" width="10.5546875" style="243" bestFit="1" customWidth="1"/>
    <col min="5131" max="5131" width="10.44140625" style="243" bestFit="1" customWidth="1"/>
    <col min="5132" max="5133" width="11.44140625" style="243" bestFit="1" customWidth="1"/>
    <col min="5134" max="5376" width="8.5546875" style="243"/>
    <col min="5377" max="5377" width="16.44140625" style="243" customWidth="1"/>
    <col min="5378" max="5384" width="8.5546875" style="243"/>
    <col min="5385" max="5386" width="10.5546875" style="243" bestFit="1" customWidth="1"/>
    <col min="5387" max="5387" width="10.44140625" style="243" bestFit="1" customWidth="1"/>
    <col min="5388" max="5389" width="11.44140625" style="243" bestFit="1" customWidth="1"/>
    <col min="5390" max="5632" width="8.5546875" style="243"/>
    <col min="5633" max="5633" width="16.44140625" style="243" customWidth="1"/>
    <col min="5634" max="5640" width="8.5546875" style="243"/>
    <col min="5641" max="5642" width="10.5546875" style="243" bestFit="1" customWidth="1"/>
    <col min="5643" max="5643" width="10.44140625" style="243" bestFit="1" customWidth="1"/>
    <col min="5644" max="5645" width="11.44140625" style="243" bestFit="1" customWidth="1"/>
    <col min="5646" max="5888" width="8.5546875" style="243"/>
    <col min="5889" max="5889" width="16.44140625" style="243" customWidth="1"/>
    <col min="5890" max="5896" width="8.5546875" style="243"/>
    <col min="5897" max="5898" width="10.5546875" style="243" bestFit="1" customWidth="1"/>
    <col min="5899" max="5899" width="10.44140625" style="243" bestFit="1" customWidth="1"/>
    <col min="5900" max="5901" width="11.44140625" style="243" bestFit="1" customWidth="1"/>
    <col min="5902" max="6144" width="8.5546875" style="243"/>
    <col min="6145" max="6145" width="16.44140625" style="243" customWidth="1"/>
    <col min="6146" max="6152" width="8.5546875" style="243"/>
    <col min="6153" max="6154" width="10.5546875" style="243" bestFit="1" customWidth="1"/>
    <col min="6155" max="6155" width="10.44140625" style="243" bestFit="1" customWidth="1"/>
    <col min="6156" max="6157" width="11.44140625" style="243" bestFit="1" customWidth="1"/>
    <col min="6158" max="6400" width="8.5546875" style="243"/>
    <col min="6401" max="6401" width="16.44140625" style="243" customWidth="1"/>
    <col min="6402" max="6408" width="8.5546875" style="243"/>
    <col min="6409" max="6410" width="10.5546875" style="243" bestFit="1" customWidth="1"/>
    <col min="6411" max="6411" width="10.44140625" style="243" bestFit="1" customWidth="1"/>
    <col min="6412" max="6413" width="11.44140625" style="243" bestFit="1" customWidth="1"/>
    <col min="6414" max="6656" width="8.5546875" style="243"/>
    <col min="6657" max="6657" width="16.44140625" style="243" customWidth="1"/>
    <col min="6658" max="6664" width="8.5546875" style="243"/>
    <col min="6665" max="6666" width="10.5546875" style="243" bestFit="1" customWidth="1"/>
    <col min="6667" max="6667" width="10.44140625" style="243" bestFit="1" customWidth="1"/>
    <col min="6668" max="6669" width="11.44140625" style="243" bestFit="1" customWidth="1"/>
    <col min="6670" max="6912" width="8.5546875" style="243"/>
    <col min="6913" max="6913" width="16.44140625" style="243" customWidth="1"/>
    <col min="6914" max="6920" width="8.5546875" style="243"/>
    <col min="6921" max="6922" width="10.5546875" style="243" bestFit="1" customWidth="1"/>
    <col min="6923" max="6923" width="10.44140625" style="243" bestFit="1" customWidth="1"/>
    <col min="6924" max="6925" width="11.44140625" style="243" bestFit="1" customWidth="1"/>
    <col min="6926" max="7168" width="8.5546875" style="243"/>
    <col min="7169" max="7169" width="16.44140625" style="243" customWidth="1"/>
    <col min="7170" max="7176" width="8.5546875" style="243"/>
    <col min="7177" max="7178" width="10.5546875" style="243" bestFit="1" customWidth="1"/>
    <col min="7179" max="7179" width="10.44140625" style="243" bestFit="1" customWidth="1"/>
    <col min="7180" max="7181" width="11.44140625" style="243" bestFit="1" customWidth="1"/>
    <col min="7182" max="7424" width="8.5546875" style="243"/>
    <col min="7425" max="7425" width="16.44140625" style="243" customWidth="1"/>
    <col min="7426" max="7432" width="8.5546875" style="243"/>
    <col min="7433" max="7434" width="10.5546875" style="243" bestFit="1" customWidth="1"/>
    <col min="7435" max="7435" width="10.44140625" style="243" bestFit="1" customWidth="1"/>
    <col min="7436" max="7437" width="11.44140625" style="243" bestFit="1" customWidth="1"/>
    <col min="7438" max="7680" width="8.5546875" style="243"/>
    <col min="7681" max="7681" width="16.44140625" style="243" customWidth="1"/>
    <col min="7682" max="7688" width="8.5546875" style="243"/>
    <col min="7689" max="7690" width="10.5546875" style="243" bestFit="1" customWidth="1"/>
    <col min="7691" max="7691" width="10.44140625" style="243" bestFit="1" customWidth="1"/>
    <col min="7692" max="7693" width="11.44140625" style="243" bestFit="1" customWidth="1"/>
    <col min="7694" max="7936" width="8.5546875" style="243"/>
    <col min="7937" max="7937" width="16.44140625" style="243" customWidth="1"/>
    <col min="7938" max="7944" width="8.5546875" style="243"/>
    <col min="7945" max="7946" width="10.5546875" style="243" bestFit="1" customWidth="1"/>
    <col min="7947" max="7947" width="10.44140625" style="243" bestFit="1" customWidth="1"/>
    <col min="7948" max="7949" width="11.44140625" style="243" bestFit="1" customWidth="1"/>
    <col min="7950" max="8192" width="8.5546875" style="243"/>
    <col min="8193" max="8193" width="16.44140625" style="243" customWidth="1"/>
    <col min="8194" max="8200" width="8.5546875" style="243"/>
    <col min="8201" max="8202" width="10.5546875" style="243" bestFit="1" customWidth="1"/>
    <col min="8203" max="8203" width="10.44140625" style="243" bestFit="1" customWidth="1"/>
    <col min="8204" max="8205" width="11.44140625" style="243" bestFit="1" customWidth="1"/>
    <col min="8206" max="8448" width="8.5546875" style="243"/>
    <col min="8449" max="8449" width="16.44140625" style="243" customWidth="1"/>
    <col min="8450" max="8456" width="8.5546875" style="243"/>
    <col min="8457" max="8458" width="10.5546875" style="243" bestFit="1" customWidth="1"/>
    <col min="8459" max="8459" width="10.44140625" style="243" bestFit="1" customWidth="1"/>
    <col min="8460" max="8461" width="11.44140625" style="243" bestFit="1" customWidth="1"/>
    <col min="8462" max="8704" width="8.5546875" style="243"/>
    <col min="8705" max="8705" width="16.44140625" style="243" customWidth="1"/>
    <col min="8706" max="8712" width="8.5546875" style="243"/>
    <col min="8713" max="8714" width="10.5546875" style="243" bestFit="1" customWidth="1"/>
    <col min="8715" max="8715" width="10.44140625" style="243" bestFit="1" customWidth="1"/>
    <col min="8716" max="8717" width="11.44140625" style="243" bestFit="1" customWidth="1"/>
    <col min="8718" max="8960" width="8.5546875" style="243"/>
    <col min="8961" max="8961" width="16.44140625" style="243" customWidth="1"/>
    <col min="8962" max="8968" width="8.5546875" style="243"/>
    <col min="8969" max="8970" width="10.5546875" style="243" bestFit="1" customWidth="1"/>
    <col min="8971" max="8971" width="10.44140625" style="243" bestFit="1" customWidth="1"/>
    <col min="8972" max="8973" width="11.44140625" style="243" bestFit="1" customWidth="1"/>
    <col min="8974" max="9216" width="8.5546875" style="243"/>
    <col min="9217" max="9217" width="16.44140625" style="243" customWidth="1"/>
    <col min="9218" max="9224" width="8.5546875" style="243"/>
    <col min="9225" max="9226" width="10.5546875" style="243" bestFit="1" customWidth="1"/>
    <col min="9227" max="9227" width="10.44140625" style="243" bestFit="1" customWidth="1"/>
    <col min="9228" max="9229" width="11.44140625" style="243" bestFit="1" customWidth="1"/>
    <col min="9230" max="9472" width="8.5546875" style="243"/>
    <col min="9473" max="9473" width="16.44140625" style="243" customWidth="1"/>
    <col min="9474" max="9480" width="8.5546875" style="243"/>
    <col min="9481" max="9482" width="10.5546875" style="243" bestFit="1" customWidth="1"/>
    <col min="9483" max="9483" width="10.44140625" style="243" bestFit="1" customWidth="1"/>
    <col min="9484" max="9485" width="11.44140625" style="243" bestFit="1" customWidth="1"/>
    <col min="9486" max="9728" width="8.5546875" style="243"/>
    <col min="9729" max="9729" width="16.44140625" style="243" customWidth="1"/>
    <col min="9730" max="9736" width="8.5546875" style="243"/>
    <col min="9737" max="9738" width="10.5546875" style="243" bestFit="1" customWidth="1"/>
    <col min="9739" max="9739" width="10.44140625" style="243" bestFit="1" customWidth="1"/>
    <col min="9740" max="9741" width="11.44140625" style="243" bestFit="1" customWidth="1"/>
    <col min="9742" max="9984" width="8.5546875" style="243"/>
    <col min="9985" max="9985" width="16.44140625" style="243" customWidth="1"/>
    <col min="9986" max="9992" width="8.5546875" style="243"/>
    <col min="9993" max="9994" width="10.5546875" style="243" bestFit="1" customWidth="1"/>
    <col min="9995" max="9995" width="10.44140625" style="243" bestFit="1" customWidth="1"/>
    <col min="9996" max="9997" width="11.44140625" style="243" bestFit="1" customWidth="1"/>
    <col min="9998" max="10240" width="8.5546875" style="243"/>
    <col min="10241" max="10241" width="16.44140625" style="243" customWidth="1"/>
    <col min="10242" max="10248" width="8.5546875" style="243"/>
    <col min="10249" max="10250" width="10.5546875" style="243" bestFit="1" customWidth="1"/>
    <col min="10251" max="10251" width="10.44140625" style="243" bestFit="1" customWidth="1"/>
    <col min="10252" max="10253" width="11.44140625" style="243" bestFit="1" customWidth="1"/>
    <col min="10254" max="10496" width="8.5546875" style="243"/>
    <col min="10497" max="10497" width="16.44140625" style="243" customWidth="1"/>
    <col min="10498" max="10504" width="8.5546875" style="243"/>
    <col min="10505" max="10506" width="10.5546875" style="243" bestFit="1" customWidth="1"/>
    <col min="10507" max="10507" width="10.44140625" style="243" bestFit="1" customWidth="1"/>
    <col min="10508" max="10509" width="11.44140625" style="243" bestFit="1" customWidth="1"/>
    <col min="10510" max="10752" width="8.5546875" style="243"/>
    <col min="10753" max="10753" width="16.44140625" style="243" customWidth="1"/>
    <col min="10754" max="10760" width="8.5546875" style="243"/>
    <col min="10761" max="10762" width="10.5546875" style="243" bestFit="1" customWidth="1"/>
    <col min="10763" max="10763" width="10.44140625" style="243" bestFit="1" customWidth="1"/>
    <col min="10764" max="10765" width="11.44140625" style="243" bestFit="1" customWidth="1"/>
    <col min="10766" max="11008" width="8.5546875" style="243"/>
    <col min="11009" max="11009" width="16.44140625" style="243" customWidth="1"/>
    <col min="11010" max="11016" width="8.5546875" style="243"/>
    <col min="11017" max="11018" width="10.5546875" style="243" bestFit="1" customWidth="1"/>
    <col min="11019" max="11019" width="10.44140625" style="243" bestFit="1" customWidth="1"/>
    <col min="11020" max="11021" width="11.44140625" style="243" bestFit="1" customWidth="1"/>
    <col min="11022" max="11264" width="8.5546875" style="243"/>
    <col min="11265" max="11265" width="16.44140625" style="243" customWidth="1"/>
    <col min="11266" max="11272" width="8.5546875" style="243"/>
    <col min="11273" max="11274" width="10.5546875" style="243" bestFit="1" customWidth="1"/>
    <col min="11275" max="11275" width="10.44140625" style="243" bestFit="1" customWidth="1"/>
    <col min="11276" max="11277" width="11.44140625" style="243" bestFit="1" customWidth="1"/>
    <col min="11278" max="11520" width="8.5546875" style="243"/>
    <col min="11521" max="11521" width="16.44140625" style="243" customWidth="1"/>
    <col min="11522" max="11528" width="8.5546875" style="243"/>
    <col min="11529" max="11530" width="10.5546875" style="243" bestFit="1" customWidth="1"/>
    <col min="11531" max="11531" width="10.44140625" style="243" bestFit="1" customWidth="1"/>
    <col min="11532" max="11533" width="11.44140625" style="243" bestFit="1" customWidth="1"/>
    <col min="11534" max="11776" width="8.5546875" style="243"/>
    <col min="11777" max="11777" width="16.44140625" style="243" customWidth="1"/>
    <col min="11778" max="11784" width="8.5546875" style="243"/>
    <col min="11785" max="11786" width="10.5546875" style="243" bestFit="1" customWidth="1"/>
    <col min="11787" max="11787" width="10.44140625" style="243" bestFit="1" customWidth="1"/>
    <col min="11788" max="11789" width="11.44140625" style="243" bestFit="1" customWidth="1"/>
    <col min="11790" max="12032" width="8.5546875" style="243"/>
    <col min="12033" max="12033" width="16.44140625" style="243" customWidth="1"/>
    <col min="12034" max="12040" width="8.5546875" style="243"/>
    <col min="12041" max="12042" width="10.5546875" style="243" bestFit="1" customWidth="1"/>
    <col min="12043" max="12043" width="10.44140625" style="243" bestFit="1" customWidth="1"/>
    <col min="12044" max="12045" width="11.44140625" style="243" bestFit="1" customWidth="1"/>
    <col min="12046" max="12288" width="8.5546875" style="243"/>
    <col min="12289" max="12289" width="16.44140625" style="243" customWidth="1"/>
    <col min="12290" max="12296" width="8.5546875" style="243"/>
    <col min="12297" max="12298" width="10.5546875" style="243" bestFit="1" customWidth="1"/>
    <col min="12299" max="12299" width="10.44140625" style="243" bestFit="1" customWidth="1"/>
    <col min="12300" max="12301" width="11.44140625" style="243" bestFit="1" customWidth="1"/>
    <col min="12302" max="12544" width="8.5546875" style="243"/>
    <col min="12545" max="12545" width="16.44140625" style="243" customWidth="1"/>
    <col min="12546" max="12552" width="8.5546875" style="243"/>
    <col min="12553" max="12554" width="10.5546875" style="243" bestFit="1" customWidth="1"/>
    <col min="12555" max="12555" width="10.44140625" style="243" bestFit="1" customWidth="1"/>
    <col min="12556" max="12557" width="11.44140625" style="243" bestFit="1" customWidth="1"/>
    <col min="12558" max="12800" width="8.5546875" style="243"/>
    <col min="12801" max="12801" width="16.44140625" style="243" customWidth="1"/>
    <col min="12802" max="12808" width="8.5546875" style="243"/>
    <col min="12809" max="12810" width="10.5546875" style="243" bestFit="1" customWidth="1"/>
    <col min="12811" max="12811" width="10.44140625" style="243" bestFit="1" customWidth="1"/>
    <col min="12812" max="12813" width="11.44140625" style="243" bestFit="1" customWidth="1"/>
    <col min="12814" max="13056" width="8.5546875" style="243"/>
    <col min="13057" max="13057" width="16.44140625" style="243" customWidth="1"/>
    <col min="13058" max="13064" width="8.5546875" style="243"/>
    <col min="13065" max="13066" width="10.5546875" style="243" bestFit="1" customWidth="1"/>
    <col min="13067" max="13067" width="10.44140625" style="243" bestFit="1" customWidth="1"/>
    <col min="13068" max="13069" width="11.44140625" style="243" bestFit="1" customWidth="1"/>
    <col min="13070" max="13312" width="8.5546875" style="243"/>
    <col min="13313" max="13313" width="16.44140625" style="243" customWidth="1"/>
    <col min="13314" max="13320" width="8.5546875" style="243"/>
    <col min="13321" max="13322" width="10.5546875" style="243" bestFit="1" customWidth="1"/>
    <col min="13323" max="13323" width="10.44140625" style="243" bestFit="1" customWidth="1"/>
    <col min="13324" max="13325" width="11.44140625" style="243" bestFit="1" customWidth="1"/>
    <col min="13326" max="13568" width="8.5546875" style="243"/>
    <col min="13569" max="13569" width="16.44140625" style="243" customWidth="1"/>
    <col min="13570" max="13576" width="8.5546875" style="243"/>
    <col min="13577" max="13578" width="10.5546875" style="243" bestFit="1" customWidth="1"/>
    <col min="13579" max="13579" width="10.44140625" style="243" bestFit="1" customWidth="1"/>
    <col min="13580" max="13581" width="11.44140625" style="243" bestFit="1" customWidth="1"/>
    <col min="13582" max="13824" width="8.5546875" style="243"/>
    <col min="13825" max="13825" width="16.44140625" style="243" customWidth="1"/>
    <col min="13826" max="13832" width="8.5546875" style="243"/>
    <col min="13833" max="13834" width="10.5546875" style="243" bestFit="1" customWidth="1"/>
    <col min="13835" max="13835" width="10.44140625" style="243" bestFit="1" customWidth="1"/>
    <col min="13836" max="13837" width="11.44140625" style="243" bestFit="1" customWidth="1"/>
    <col min="13838" max="14080" width="8.5546875" style="243"/>
    <col min="14081" max="14081" width="16.44140625" style="243" customWidth="1"/>
    <col min="14082" max="14088" width="8.5546875" style="243"/>
    <col min="14089" max="14090" width="10.5546875" style="243" bestFit="1" customWidth="1"/>
    <col min="14091" max="14091" width="10.44140625" style="243" bestFit="1" customWidth="1"/>
    <col min="14092" max="14093" width="11.44140625" style="243" bestFit="1" customWidth="1"/>
    <col min="14094" max="14336" width="8.5546875" style="243"/>
    <col min="14337" max="14337" width="16.44140625" style="243" customWidth="1"/>
    <col min="14338" max="14344" width="8.5546875" style="243"/>
    <col min="14345" max="14346" width="10.5546875" style="243" bestFit="1" customWidth="1"/>
    <col min="14347" max="14347" width="10.44140625" style="243" bestFit="1" customWidth="1"/>
    <col min="14348" max="14349" width="11.44140625" style="243" bestFit="1" customWidth="1"/>
    <col min="14350" max="14592" width="8.5546875" style="243"/>
    <col min="14593" max="14593" width="16.44140625" style="243" customWidth="1"/>
    <col min="14594" max="14600" width="8.5546875" style="243"/>
    <col min="14601" max="14602" width="10.5546875" style="243" bestFit="1" customWidth="1"/>
    <col min="14603" max="14603" width="10.44140625" style="243" bestFit="1" customWidth="1"/>
    <col min="14604" max="14605" width="11.44140625" style="243" bestFit="1" customWidth="1"/>
    <col min="14606" max="14848" width="8.5546875" style="243"/>
    <col min="14849" max="14849" width="16.44140625" style="243" customWidth="1"/>
    <col min="14850" max="14856" width="8.5546875" style="243"/>
    <col min="14857" max="14858" width="10.5546875" style="243" bestFit="1" customWidth="1"/>
    <col min="14859" max="14859" width="10.44140625" style="243" bestFit="1" customWidth="1"/>
    <col min="14860" max="14861" width="11.44140625" style="243" bestFit="1" customWidth="1"/>
    <col min="14862" max="15104" width="8.5546875" style="243"/>
    <col min="15105" max="15105" width="16.44140625" style="243" customWidth="1"/>
    <col min="15106" max="15112" width="8.5546875" style="243"/>
    <col min="15113" max="15114" width="10.5546875" style="243" bestFit="1" customWidth="1"/>
    <col min="15115" max="15115" width="10.44140625" style="243" bestFit="1" customWidth="1"/>
    <col min="15116" max="15117" width="11.44140625" style="243" bestFit="1" customWidth="1"/>
    <col min="15118" max="15360" width="8.5546875" style="243"/>
    <col min="15361" max="15361" width="16.44140625" style="243" customWidth="1"/>
    <col min="15362" max="15368" width="8.5546875" style="243"/>
    <col min="15369" max="15370" width="10.5546875" style="243" bestFit="1" customWidth="1"/>
    <col min="15371" max="15371" width="10.44140625" style="243" bestFit="1" customWidth="1"/>
    <col min="15372" max="15373" width="11.44140625" style="243" bestFit="1" customWidth="1"/>
    <col min="15374" max="15616" width="8.5546875" style="243"/>
    <col min="15617" max="15617" width="16.44140625" style="243" customWidth="1"/>
    <col min="15618" max="15624" width="8.5546875" style="243"/>
    <col min="15625" max="15626" width="10.5546875" style="243" bestFit="1" customWidth="1"/>
    <col min="15627" max="15627" width="10.44140625" style="243" bestFit="1" customWidth="1"/>
    <col min="15628" max="15629" width="11.44140625" style="243" bestFit="1" customWidth="1"/>
    <col min="15630" max="15872" width="8.5546875" style="243"/>
    <col min="15873" max="15873" width="16.44140625" style="243" customWidth="1"/>
    <col min="15874" max="15880" width="8.5546875" style="243"/>
    <col min="15881" max="15882" width="10.5546875" style="243" bestFit="1" customWidth="1"/>
    <col min="15883" max="15883" width="10.44140625" style="243" bestFit="1" customWidth="1"/>
    <col min="15884" max="15885" width="11.44140625" style="243" bestFit="1" customWidth="1"/>
    <col min="15886" max="16128" width="8.5546875" style="243"/>
    <col min="16129" max="16129" width="16.44140625" style="243" customWidth="1"/>
    <col min="16130" max="16136" width="8.5546875" style="243"/>
    <col min="16137" max="16138" width="10.5546875" style="243" bestFit="1" customWidth="1"/>
    <col min="16139" max="16139" width="10.44140625" style="243" bestFit="1" customWidth="1"/>
    <col min="16140" max="16141" width="11.44140625" style="243" bestFit="1" customWidth="1"/>
    <col min="16142" max="16384" width="8.5546875" style="243"/>
  </cols>
  <sheetData>
    <row r="1" spans="1:12" ht="13.35" customHeight="1" x14ac:dyDescent="0.3">
      <c r="A1" s="417" t="s">
        <v>1136</v>
      </c>
      <c r="B1" s="335"/>
      <c r="C1" s="335"/>
      <c r="D1" s="335"/>
      <c r="E1" s="335"/>
      <c r="F1" s="335"/>
      <c r="G1" s="335"/>
      <c r="H1" s="335"/>
      <c r="I1" s="335"/>
      <c r="J1" s="335"/>
      <c r="K1" s="335"/>
      <c r="L1" s="335"/>
    </row>
    <row r="2" spans="1:12" ht="14.1" customHeight="1" x14ac:dyDescent="0.3">
      <c r="A2"/>
      <c r="B2"/>
      <c r="C2"/>
      <c r="D2"/>
      <c r="E2"/>
      <c r="F2"/>
      <c r="G2"/>
      <c r="H2"/>
      <c r="I2" s="335"/>
      <c r="J2" s="335"/>
      <c r="K2" s="335"/>
      <c r="L2" s="335"/>
    </row>
    <row r="3" spans="1:12" ht="14.1" customHeight="1" x14ac:dyDescent="0.3">
      <c r="A3"/>
      <c r="B3"/>
      <c r="C3"/>
      <c r="D3"/>
      <c r="E3"/>
      <c r="F3"/>
      <c r="G3"/>
      <c r="H3"/>
      <c r="I3" s="335"/>
      <c r="J3" s="335"/>
      <c r="K3" s="335"/>
      <c r="L3" s="335"/>
    </row>
    <row r="4" spans="1:12" ht="14.1" customHeight="1" x14ac:dyDescent="0.3">
      <c r="A4" s="337"/>
      <c r="B4" s="336"/>
      <c r="C4" s="487" t="str">
        <f>'Table of Risks (Field)'!V4</f>
        <v>EIQ</v>
      </c>
      <c r="D4" s="487"/>
      <c r="E4" s="487"/>
      <c r="F4" s="488" t="str">
        <f>'Table of Risks (Field)'!Y4&amp;" (€/ha)"</f>
        <v>PEA (€/ha) (€/ha)</v>
      </c>
      <c r="G4" s="487"/>
      <c r="H4" s="487"/>
      <c r="I4" s="489"/>
      <c r="J4" s="335"/>
      <c r="K4" s="335"/>
      <c r="L4" s="335"/>
    </row>
    <row r="5" spans="1:12" ht="27.6" x14ac:dyDescent="0.3">
      <c r="A5" s="409" t="s">
        <v>790</v>
      </c>
      <c r="B5" s="410" t="s">
        <v>1158</v>
      </c>
      <c r="C5" s="418" t="str">
        <f>'Table of Risks (Field)'!V5</f>
        <v>Farm worker Field</v>
      </c>
      <c r="D5" s="418" t="str">
        <f>'Table of Risks (Field)'!W5</f>
        <v>Consumer Field</v>
      </c>
      <c r="E5" s="418" t="str">
        <f>'Table of Risks (Field)'!X5</f>
        <v>Environmental Field</v>
      </c>
      <c r="F5" s="420" t="str">
        <f>'Table of Risks (Field)'!Y5</f>
        <v>Farm worker  Field</v>
      </c>
      <c r="G5" s="421" t="str">
        <f>'Table of Risks (Field)'!Z5</f>
        <v>Consumer  Field</v>
      </c>
      <c r="H5" s="421" t="str">
        <f>'Table of Risks (Field)'!AA5</f>
        <v>Environmental Field</v>
      </c>
      <c r="I5" s="419" t="s">
        <v>1164</v>
      </c>
      <c r="J5" s="335"/>
      <c r="K5" s="335"/>
      <c r="L5" s="335"/>
    </row>
    <row r="6" spans="1:12" ht="14.1" customHeight="1" x14ac:dyDescent="0.3">
      <c r="A6" s="408" t="str">
        <f>IF('Table of Risks (Field)'!AC294=0,"-",'Table of Risks (Field)'!AC294)</f>
        <v>Acemur SP</v>
      </c>
      <c r="B6" s="336" t="str">
        <f>'Table of Risks (Field)'!D294</f>
        <v>Acetamiprid 0.2 kg/kg</v>
      </c>
      <c r="C6" s="413">
        <f>'Table of Risks (Field)'!V294</f>
        <v>0.75</v>
      </c>
      <c r="D6" s="413">
        <f>'Table of Risks (Field)'!W294</f>
        <v>0.30000000000000004</v>
      </c>
      <c r="E6" s="413">
        <f>'Table of Risks (Field)'!X294</f>
        <v>3.1500000000000004</v>
      </c>
      <c r="F6" s="422">
        <f>'Table of Risks (Field)'!Y294</f>
        <v>1.3</v>
      </c>
      <c r="G6" s="423">
        <f>'Table of Risks (Field)'!Z294</f>
        <v>2.2781069753802362E-2</v>
      </c>
      <c r="H6" s="423">
        <f>'Table of Risks (Field)'!AA294</f>
        <v>0.34617201157186106</v>
      </c>
      <c r="I6" s="415">
        <f>IF(SUM(F6:H6)=0,"",SUM(F6:H6))</f>
        <v>1.6689530813256637</v>
      </c>
      <c r="J6" s="335"/>
      <c r="K6" s="335"/>
      <c r="L6" s="335"/>
    </row>
    <row r="7" spans="1:12" ht="14.1" customHeight="1" x14ac:dyDescent="0.3">
      <c r="A7" s="408" t="str">
        <f>IF('Table of Risks (Field)'!AC295=0,"-",'Table of Risks (Field)'!AC295)</f>
        <v>EPIK SL</v>
      </c>
      <c r="B7" s="336" t="str">
        <f>'Table of Risks (Field)'!D295</f>
        <v xml:space="preserve">Acetamiprid 0.05 kg/l </v>
      </c>
      <c r="C7" s="413">
        <f>'Table of Risks (Field)'!V295</f>
        <v>7.7521999999999994E-2</v>
      </c>
      <c r="D7" s="413">
        <f>'Table of Risks (Field)'!W295</f>
        <v>3.10088E-2</v>
      </c>
      <c r="E7" s="413">
        <f>'Table of Risks (Field)'!X295</f>
        <v>0.3255924</v>
      </c>
      <c r="F7" s="422">
        <f>'Table of Risks (Field)'!Y295</f>
        <v>0.13437146666666666</v>
      </c>
      <c r="G7" s="423">
        <f>'Table of Risks (Field)'!Z295</f>
        <v>2.3547121192723556E-3</v>
      </c>
      <c r="H7" s="423">
        <f>'Table of Risks (Field)'!AA295</f>
        <v>3.5781262241431751E-2</v>
      </c>
      <c r="I7" s="415">
        <f t="shared" ref="I7:I51" si="0">IF(SUM(F7:H7)=0,"",SUM(F7:H7))</f>
        <v>0.17250744102737076</v>
      </c>
      <c r="J7" s="335"/>
      <c r="K7" s="335"/>
      <c r="L7" s="335"/>
    </row>
    <row r="8" spans="1:12" ht="14.1" customHeight="1" x14ac:dyDescent="0.3">
      <c r="A8" s="408" t="str">
        <f>IF('Table of Risks (Field)'!AC296=0,"-",'Table of Risks (Field)'!AC296)</f>
        <v>Polysect ultra pronto</v>
      </c>
      <c r="B8" s="336" t="str">
        <f>'Table of Risks (Field)'!D296</f>
        <v>Acetamiprid 0.005kg/kg</v>
      </c>
      <c r="C8" s="413">
        <f>'Table of Risks (Field)'!V296</f>
        <v>2.5000000000000001E-4</v>
      </c>
      <c r="D8" s="413">
        <f>'Table of Risks (Field)'!W296</f>
        <v>1E-4</v>
      </c>
      <c r="E8" s="413">
        <f>'Table of Risks (Field)'!X296</f>
        <v>1.0500000000000002E-3</v>
      </c>
      <c r="F8" s="422">
        <f>'Table of Risks (Field)'!Y296</f>
        <v>4.3333333333333331E-4</v>
      </c>
      <c r="G8" s="423">
        <f>'Table of Risks (Field)'!Z296</f>
        <v>7.5936899179341202E-6</v>
      </c>
      <c r="H8" s="423">
        <f>'Table of Risks (Field)'!AA296</f>
        <v>1.1539067052395369E-4</v>
      </c>
      <c r="I8" s="415">
        <f t="shared" si="0"/>
        <v>5.5631769377522116E-4</v>
      </c>
      <c r="J8" s="335"/>
      <c r="K8" s="335"/>
      <c r="L8" s="335"/>
    </row>
    <row r="9" spans="1:12" ht="14.1" customHeight="1" x14ac:dyDescent="0.3">
      <c r="A9" s="408" t="str">
        <f>IF('Table of Risks (Field)'!AC297=0,"-",'Table of Risks (Field)'!AC297)</f>
        <v xml:space="preserve">Polysect Ultra </v>
      </c>
      <c r="B9" s="336" t="str">
        <f>'Table of Risks (Field)'!D297</f>
        <v xml:space="preserve">Acetamiprid 0.005kg/kg </v>
      </c>
      <c r="C9" s="413">
        <f>'Table of Risks (Field)'!V297</f>
        <v>2.5000000000000001E-2</v>
      </c>
      <c r="D9" s="413">
        <f>'Table of Risks (Field)'!W297</f>
        <v>0.01</v>
      </c>
      <c r="E9" s="413">
        <f>'Table of Risks (Field)'!X297</f>
        <v>0.105</v>
      </c>
      <c r="F9" s="422">
        <f>'Table of Risks (Field)'!Y297</f>
        <v>4.3333333333333328E-2</v>
      </c>
      <c r="G9" s="423">
        <f>'Table of Risks (Field)'!Z297</f>
        <v>7.59368991793412E-4</v>
      </c>
      <c r="H9" s="423">
        <f>'Table of Risks (Field)'!AA297</f>
        <v>1.1539067052395369E-2</v>
      </c>
      <c r="I9" s="415">
        <f t="shared" si="0"/>
        <v>5.5631769377522108E-2</v>
      </c>
      <c r="J9" s="335"/>
      <c r="K9" s="335"/>
      <c r="L9" s="335"/>
    </row>
    <row r="10" spans="1:12" ht="14.1" customHeight="1" x14ac:dyDescent="0.3">
      <c r="A10" s="408" t="str">
        <f>IF('Table of Risks (Field)'!AC298=0,"-",'Table of Risks (Field)'!AC298)</f>
        <v>Compo Fazilo insecticida</v>
      </c>
      <c r="B10" s="336" t="str">
        <f>'Table of Risks (Field)'!D298</f>
        <v>Abamectin + Pyrethroids</v>
      </c>
      <c r="C10" s="413">
        <f>'Table of Risks (Field)'!V298</f>
        <v>2.1749999999999999E-3</v>
      </c>
      <c r="D10" s="413">
        <f>'Table of Risks (Field)'!W298</f>
        <v>3.3000000000000005E-4</v>
      </c>
      <c r="E10" s="413">
        <f>'Table of Risks (Field)'!X298</f>
        <v>4.13E-3</v>
      </c>
      <c r="F10" s="422">
        <f>'Table of Risks (Field)'!Y298</f>
        <v>2.1116666666666666E-3</v>
      </c>
      <c r="G10" s="423">
        <f>'Table of Risks (Field)'!Z298</f>
        <v>3.4930973622496955E-5</v>
      </c>
      <c r="H10" s="423">
        <f>'Table of Risks (Field)'!AA298</f>
        <v>4.9617988325300092E-4</v>
      </c>
      <c r="I10" s="415">
        <f t="shared" si="0"/>
        <v>2.6427775235421647E-3</v>
      </c>
      <c r="J10" s="335"/>
      <c r="K10" s="335"/>
      <c r="L10" s="335"/>
    </row>
    <row r="11" spans="1:12" ht="14.1" customHeight="1" x14ac:dyDescent="0.3">
      <c r="A11" s="408" t="str">
        <f>IF('Table of Risks (Field)'!AC299=0,"-",'Table of Risks (Field)'!AC299)</f>
        <v>CYPRESS</v>
      </c>
      <c r="B11" s="336" t="str">
        <f>'Table of Risks (Field)'!D299</f>
        <v>Alpha Cypermethrin 500g/l</v>
      </c>
      <c r="C11" s="413">
        <f>'Table of Risks (Field)'!V299</f>
        <v>6.25</v>
      </c>
      <c r="D11" s="413">
        <f>'Table of Risks (Field)'!W299</f>
        <v>1.75</v>
      </c>
      <c r="E11" s="413">
        <f>'Table of Risks (Field)'!X299</f>
        <v>10.25</v>
      </c>
      <c r="F11" s="422">
        <f>'Table of Risks (Field)'!Y299</f>
        <v>5.5</v>
      </c>
      <c r="G11" s="423">
        <f>'Table of Risks (Field)'!Z299</f>
        <v>7.5936899179341197E-2</v>
      </c>
      <c r="H11" s="423">
        <f>'Table of Risks (Field)'!AA299</f>
        <v>1.1539067052395369</v>
      </c>
      <c r="I11" s="415">
        <f t="shared" si="0"/>
        <v>6.7298436044188783</v>
      </c>
      <c r="J11" s="335"/>
      <c r="K11" s="335"/>
      <c r="L11" s="335"/>
    </row>
    <row r="12" spans="1:12" ht="14.1" customHeight="1" x14ac:dyDescent="0.3">
      <c r="A12" s="408" t="str">
        <f>IF('Table of Risks (Field)'!AC300=0,"-",'Table of Risks (Field)'!AC300)</f>
        <v>CYPRESS 100 EC</v>
      </c>
      <c r="B12" s="336" t="str">
        <f>'Table of Risks (Field)'!D300</f>
        <v>Alpha Cypermethrin 100g/l</v>
      </c>
      <c r="C12" s="413">
        <f>'Table of Risks (Field)'!V300</f>
        <v>3</v>
      </c>
      <c r="D12" s="413">
        <f>'Table of Risks (Field)'!W300</f>
        <v>0.84000000000000008</v>
      </c>
      <c r="E12" s="413">
        <f>'Table of Risks (Field)'!X300</f>
        <v>4.9200000000000008</v>
      </c>
      <c r="F12" s="422">
        <f>'Table of Risks (Field)'!Y300</f>
        <v>2.64</v>
      </c>
      <c r="G12" s="423">
        <f>'Table of Risks (Field)'!Z300</f>
        <v>3.6449711606083776E-2</v>
      </c>
      <c r="H12" s="423">
        <f>'Table of Risks (Field)'!AA300</f>
        <v>0.55387521851497767</v>
      </c>
      <c r="I12" s="415">
        <f t="shared" si="0"/>
        <v>3.2303249301210615</v>
      </c>
      <c r="J12" s="335"/>
      <c r="K12" s="335"/>
      <c r="L12" s="335"/>
    </row>
    <row r="13" spans="1:12" ht="14.1" customHeight="1" x14ac:dyDescent="0.3">
      <c r="A13" s="408" t="str">
        <f>IF('Table of Risks (Field)'!AC301=0,"-",'Table of Risks (Field)'!AC301)</f>
        <v xml:space="preserve">Decis EVO </v>
      </c>
      <c r="B13" s="336" t="str">
        <f>'Table of Risks (Field)'!D301</f>
        <v>Deltamethrin 25</v>
      </c>
      <c r="C13" s="413">
        <f>'Table of Risks (Field)'!V301</f>
        <v>0.15000000000000002</v>
      </c>
      <c r="D13" s="413">
        <f>'Table of Risks (Field)'!W301</f>
        <v>3.0000000000000006E-2</v>
      </c>
      <c r="E13" s="413">
        <f>'Table of Risks (Field)'!X301</f>
        <v>0.48000000000000009</v>
      </c>
      <c r="F13" s="422">
        <f>'Table of Risks (Field)'!Y301</f>
        <v>0.21000000000000002</v>
      </c>
      <c r="G13" s="423">
        <f>'Table of Risks (Field)'!Z301</f>
        <v>3.037475967173648E-3</v>
      </c>
      <c r="H13" s="423">
        <f>'Table of Risks (Field)'!AA301</f>
        <v>4.6156268209581477E-2</v>
      </c>
      <c r="I13" s="415">
        <f t="shared" si="0"/>
        <v>0.25919374417675517</v>
      </c>
      <c r="J13" s="335"/>
      <c r="K13" s="335"/>
      <c r="L13" s="335"/>
    </row>
    <row r="14" spans="1:12" ht="14.1" customHeight="1" x14ac:dyDescent="0.3">
      <c r="A14" s="408" t="str">
        <f>IF('Table of Risks (Field)'!AC302=0,"-",'Table of Risks (Field)'!AC302)</f>
        <v>Decis Expert</v>
      </c>
      <c r="B14" s="336" t="str">
        <f>'Table of Risks (Field)'!D302</f>
        <v>Deltamethrin 100</v>
      </c>
      <c r="C14" s="413">
        <f>'Table of Risks (Field)'!V302</f>
        <v>0.40500000000000003</v>
      </c>
      <c r="D14" s="413">
        <f>'Table of Risks (Field)'!W302</f>
        <v>8.1000000000000016E-2</v>
      </c>
      <c r="E14" s="413">
        <f>'Table of Risks (Field)'!X302</f>
        <v>1.2960000000000003</v>
      </c>
      <c r="F14" s="422">
        <f>'Table of Risks (Field)'!Y302</f>
        <v>0.56700000000000006</v>
      </c>
      <c r="G14" s="423">
        <f>'Table of Risks (Field)'!Z302</f>
        <v>8.2011851113688496E-3</v>
      </c>
      <c r="H14" s="423">
        <f>'Table of Risks (Field)'!AA302</f>
        <v>0.12462192416586999</v>
      </c>
      <c r="I14" s="415">
        <f t="shared" si="0"/>
        <v>0.6998231092772389</v>
      </c>
      <c r="J14" s="335"/>
      <c r="K14" s="335"/>
      <c r="L14" s="335"/>
    </row>
    <row r="15" spans="1:12" ht="14.1" customHeight="1" x14ac:dyDescent="0.3">
      <c r="A15" s="408" t="str">
        <f>IF('Table of Risks (Field)'!AC303=0,"-",'Table of Risks (Field)'!AC303)</f>
        <v>Temporis</v>
      </c>
      <c r="B15" s="336" t="str">
        <f>'Table of Risks (Field)'!D303</f>
        <v>Deltamethrin 15</v>
      </c>
      <c r="C15" s="413">
        <f>'Table of Risks (Field)'!V303</f>
        <v>0.18674999999999997</v>
      </c>
      <c r="D15" s="413">
        <f>'Table of Risks (Field)'!W303</f>
        <v>3.7349999999999994E-2</v>
      </c>
      <c r="E15" s="413">
        <f>'Table of Risks (Field)'!X303</f>
        <v>0.59759999999999991</v>
      </c>
      <c r="F15" s="422">
        <f>'Table of Risks (Field)'!Y303</f>
        <v>0.26145000000000002</v>
      </c>
      <c r="G15" s="423">
        <f>'Table of Risks (Field)'!Z303</f>
        <v>3.7816575791311917E-3</v>
      </c>
      <c r="H15" s="423">
        <f>'Table of Risks (Field)'!AA303</f>
        <v>5.7464553920928932E-2</v>
      </c>
      <c r="I15" s="415">
        <f t="shared" si="0"/>
        <v>0.32269621150006012</v>
      </c>
      <c r="J15" s="335"/>
      <c r="K15" s="335"/>
      <c r="L15" s="335"/>
    </row>
    <row r="16" spans="1:12" ht="14.1" customHeight="1" x14ac:dyDescent="0.3">
      <c r="A16" s="408" t="str">
        <f>IF('Table of Risks (Field)'!AC304=0,"-",'Table of Risks (Field)'!AC304)</f>
        <v>Karate Zeon</v>
      </c>
      <c r="B16" s="336" t="str">
        <f>'Table of Risks (Field)'!D304</f>
        <v>Lambda-cyhalothrin 100</v>
      </c>
      <c r="C16" s="413">
        <f>'Table of Risks (Field)'!V304</f>
        <v>1.075</v>
      </c>
      <c r="D16" s="413">
        <f>'Table of Risks (Field)'!W304</f>
        <v>0.17500000000000002</v>
      </c>
      <c r="E16" s="413">
        <f>'Table of Risks (Field)'!X304</f>
        <v>1.35</v>
      </c>
      <c r="F16" s="422">
        <f>'Table of Risks (Field)'!Y304</f>
        <v>0.80833333333333346</v>
      </c>
      <c r="G16" s="423">
        <f>'Table of Risks (Field)'!Z304</f>
        <v>1.3988376164615483E-2</v>
      </c>
      <c r="H16" s="423">
        <f>'Table of Risks (Field)'!AA304</f>
        <v>0.11539067052395369</v>
      </c>
      <c r="I16" s="415">
        <f t="shared" si="0"/>
        <v>0.9377123800219026</v>
      </c>
      <c r="J16" s="335"/>
      <c r="K16" s="335"/>
      <c r="L16" s="335"/>
    </row>
    <row r="17" spans="1:12" ht="14.1" customHeight="1" x14ac:dyDescent="0.3">
      <c r="A17" s="408" t="str">
        <f>IF('Table of Risks (Field)'!AC305=0,"-",'Table of Risks (Field)'!AC305)</f>
        <v>Kaiso Sorbie</v>
      </c>
      <c r="B17" s="336" t="str">
        <f>'Table of Risks (Field)'!D305</f>
        <v>Lambda-cyhalothrin 50</v>
      </c>
      <c r="C17" s="413">
        <f>'Table of Risks (Field)'!V305</f>
        <v>0.32249999999999995</v>
      </c>
      <c r="D17" s="413">
        <f>'Table of Risks (Field)'!W305</f>
        <v>5.2500000000000005E-2</v>
      </c>
      <c r="E17" s="413">
        <f>'Table of Risks (Field)'!X305</f>
        <v>0.40500000000000003</v>
      </c>
      <c r="F17" s="422">
        <f>'Table of Risks (Field)'!Y305</f>
        <v>0.24250000000000002</v>
      </c>
      <c r="G17" s="423">
        <f>'Table of Risks (Field)'!Z305</f>
        <v>4.1965128493846445E-3</v>
      </c>
      <c r="H17" s="423">
        <f>'Table of Risks (Field)'!AA305</f>
        <v>3.4617201157186105E-2</v>
      </c>
      <c r="I17" s="415">
        <f t="shared" si="0"/>
        <v>0.28131371400657074</v>
      </c>
      <c r="J17" s="335"/>
      <c r="K17" s="335"/>
      <c r="L17" s="335"/>
    </row>
    <row r="18" spans="1:12" ht="14.1" customHeight="1" x14ac:dyDescent="0.3">
      <c r="A18" s="408" t="str">
        <f>IF('Table of Risks (Field)'!AC306=0,"-",'Table of Risks (Field)'!AC306)</f>
        <v>Lamdex extra</v>
      </c>
      <c r="B18" s="336" t="str">
        <f>'Table of Risks (Field)'!D306</f>
        <v>Lambda-cyhalothrin 25</v>
      </c>
      <c r="C18" s="413">
        <f>'Table of Risks (Field)'!V306</f>
        <v>0.215</v>
      </c>
      <c r="D18" s="413">
        <f>'Table of Risks (Field)'!W306</f>
        <v>3.5000000000000003E-2</v>
      </c>
      <c r="E18" s="413">
        <f>'Table of Risks (Field)'!X306</f>
        <v>0.27</v>
      </c>
      <c r="F18" s="422">
        <f>'Table of Risks (Field)'!Y306</f>
        <v>0.16166666666666671</v>
      </c>
      <c r="G18" s="423">
        <f>'Table of Risks (Field)'!Z306</f>
        <v>2.7976752329230969E-3</v>
      </c>
      <c r="H18" s="423">
        <f>'Table of Risks (Field)'!AA306</f>
        <v>2.3078134104790739E-2</v>
      </c>
      <c r="I18" s="415">
        <f t="shared" si="0"/>
        <v>0.18754247600438054</v>
      </c>
      <c r="J18" s="335"/>
      <c r="K18" s="335"/>
      <c r="L18" s="335"/>
    </row>
    <row r="19" spans="1:12" ht="14.1" customHeight="1" x14ac:dyDescent="0.3">
      <c r="A19" s="408" t="str">
        <f>IF('Table of Risks (Field)'!AC307=0,"-",'Table of Risks (Field)'!AC307)</f>
        <v>Karate Zeon +1.5CS</v>
      </c>
      <c r="B19" s="336" t="str">
        <f>'Table of Risks (Field)'!D307</f>
        <v>Lambda-cyhalothrin 15</v>
      </c>
      <c r="C19" s="413">
        <f>'Table of Risks (Field)'!V307</f>
        <v>0.53534999999999999</v>
      </c>
      <c r="D19" s="413">
        <f>'Table of Risks (Field)'!W307</f>
        <v>8.7149999999999991E-2</v>
      </c>
      <c r="E19" s="413">
        <f>'Table of Risks (Field)'!X307</f>
        <v>0.6722999999999999</v>
      </c>
      <c r="F19" s="422">
        <f>'Table of Risks (Field)'!Y307</f>
        <v>0.40255000000000002</v>
      </c>
      <c r="G19" s="423">
        <f>'Table of Risks (Field)'!Z307</f>
        <v>6.9662113299785097E-3</v>
      </c>
      <c r="H19" s="423">
        <f>'Table of Risks (Field)'!AA307</f>
        <v>5.7464553920928932E-2</v>
      </c>
      <c r="I19" s="415">
        <f t="shared" si="0"/>
        <v>0.46698076525090743</v>
      </c>
      <c r="J19" s="335"/>
      <c r="K19" s="335"/>
      <c r="L19" s="335"/>
    </row>
    <row r="20" spans="1:12" ht="14.1" customHeight="1" x14ac:dyDescent="0.3">
      <c r="A20" s="408" t="str">
        <f>IF('Table of Risks (Field)'!AC308=0,"-",'Table of Risks (Field)'!AC308)</f>
        <v>Tracer, Spintor, Conserve</v>
      </c>
      <c r="B20" s="336" t="str">
        <f>'Table of Risks (Field)'!D308</f>
        <v>Spinosad 480</v>
      </c>
      <c r="C20" s="413">
        <f>'Table of Risks (Field)'!V308</f>
        <v>1.6320000000000001</v>
      </c>
      <c r="D20" s="413">
        <f>'Table of Risks (Field)'!W308</f>
        <v>0.48</v>
      </c>
      <c r="E20" s="413">
        <f>'Table of Risks (Field)'!X308</f>
        <v>3.4560000000000004</v>
      </c>
      <c r="F20" s="422">
        <f>'Table of Risks (Field)'!Y308</f>
        <v>1.6960000000000002</v>
      </c>
      <c r="G20" s="423">
        <f>'Table of Risks (Field)'!Z308</f>
        <v>2.9159769284867021E-2</v>
      </c>
      <c r="H20" s="423">
        <f>'Table of Risks (Field)'!AA308</f>
        <v>0.47261960744356896</v>
      </c>
      <c r="I20" s="415">
        <f t="shared" si="0"/>
        <v>2.1977793767284362</v>
      </c>
      <c r="J20" s="335"/>
      <c r="K20" s="335"/>
      <c r="L20" s="335"/>
    </row>
    <row r="21" spans="1:12" ht="14.1" customHeight="1" x14ac:dyDescent="0.3">
      <c r="A21" s="408" t="str">
        <f>IF('Table of Risks (Field)'!AC309=0,"-",'Table of Risks (Field)'!AC309)</f>
        <v>Spintor Cebo</v>
      </c>
      <c r="B21" s="336" t="str">
        <f>'Table of Risks (Field)'!D309</f>
        <v>Spinosad 240</v>
      </c>
      <c r="C21" s="413">
        <f>'Table of Risks (Field)'!V309</f>
        <v>1.02</v>
      </c>
      <c r="D21" s="413">
        <f>'Table of Risks (Field)'!W309</f>
        <v>0.3</v>
      </c>
      <c r="E21" s="413">
        <f>'Table of Risks (Field)'!X309</f>
        <v>2.16</v>
      </c>
      <c r="F21" s="422">
        <f>'Table of Risks (Field)'!Y309</f>
        <v>1.06</v>
      </c>
      <c r="G21" s="423">
        <f>'Table of Risks (Field)'!Z309</f>
        <v>1.8224855803041888E-2</v>
      </c>
      <c r="H21" s="423">
        <f>'Table of Risks (Field)'!AA309</f>
        <v>0.29538725465223059</v>
      </c>
      <c r="I21" s="415">
        <f t="shared" si="0"/>
        <v>1.3736121104552725</v>
      </c>
      <c r="J21" s="335"/>
      <c r="K21" s="335"/>
      <c r="L21" s="335"/>
    </row>
    <row r="22" spans="1:12" ht="14.1" customHeight="1" x14ac:dyDescent="0.3">
      <c r="A22" s="408" t="str">
        <f>IF('Table of Risks (Field)'!AC310=0,"-",'Table of Risks (Field)'!AC310)</f>
        <v>Zenith, Oikos, Adina, Fortune AZA</v>
      </c>
      <c r="B22" s="336" t="str">
        <f>'Table of Risks (Field)'!D310</f>
        <v>Spinosad 120</v>
      </c>
      <c r="C22" s="413">
        <f>'Table of Risks (Field)'!V310</f>
        <v>0.81600000000000006</v>
      </c>
      <c r="D22" s="413">
        <f>'Table of Risks (Field)'!W310</f>
        <v>0.24</v>
      </c>
      <c r="E22" s="413">
        <f>'Table of Risks (Field)'!X310</f>
        <v>1.7280000000000002</v>
      </c>
      <c r="F22" s="422">
        <f>'Table of Risks (Field)'!Y310</f>
        <v>0.84800000000000009</v>
      </c>
      <c r="G22" s="423">
        <f>'Table of Risks (Field)'!Z310</f>
        <v>1.457988464243351E-2</v>
      </c>
      <c r="H22" s="423">
        <f>'Table of Risks (Field)'!AA310</f>
        <v>0.23630980372178448</v>
      </c>
      <c r="I22" s="415">
        <f t="shared" si="0"/>
        <v>1.0988896883642181</v>
      </c>
      <c r="J22" s="335"/>
      <c r="K22" s="335"/>
      <c r="L22" s="335"/>
    </row>
    <row r="23" spans="1:12" ht="14.1" customHeight="1" x14ac:dyDescent="0.3">
      <c r="A23" s="408" t="str">
        <f>IF('Table of Risks (Field)'!AC311=0,"-",'Table of Risks (Field)'!AC311)</f>
        <v>Fortune AZA</v>
      </c>
      <c r="B23" s="336" t="str">
        <f>'Table of Risks (Field)'!D311</f>
        <v>Azadirachtin 2.6%</v>
      </c>
      <c r="C23" s="413">
        <f>'Table of Risks (Field)'!V311</f>
        <v>2.3399999999999996E-3</v>
      </c>
      <c r="D23" s="413">
        <f>'Table of Risks (Field)'!W311</f>
        <v>1.1699999999999998E-3</v>
      </c>
      <c r="E23" s="413">
        <f>'Table of Risks (Field)'!X311</f>
        <v>8.1899999999999994E-3</v>
      </c>
      <c r="F23" s="422">
        <f>'Table of Risks (Field)'!Y311</f>
        <v>3.5099999999999997E-3</v>
      </c>
      <c r="G23" s="423">
        <f>'Table of Risks (Field)'!Z311</f>
        <v>5.9230781359886129E-5</v>
      </c>
      <c r="H23" s="423">
        <f>'Table of Risks (Field)'!AA311</f>
        <v>1.0199699251526599E-3</v>
      </c>
      <c r="I23" s="415">
        <f t="shared" si="0"/>
        <v>4.5892007065125454E-3</v>
      </c>
      <c r="J23" s="335"/>
      <c r="K23" s="335"/>
      <c r="L23" s="335"/>
    </row>
    <row r="24" spans="1:12" ht="14.1" customHeight="1" x14ac:dyDescent="0.3">
      <c r="A24" s="408" t="str">
        <f>IF('Table of Risks (Field)'!AC312=0,"-",'Table of Risks (Field)'!AC312)</f>
        <v>NeemAzal, NeemPro T/S</v>
      </c>
      <c r="B24" s="336" t="str">
        <f>'Table of Risks (Field)'!D312</f>
        <v>Azadirachtin 1%</v>
      </c>
      <c r="C24" s="413">
        <f>'Table of Risks (Field)'!V312</f>
        <v>2.3400000000000001E-2</v>
      </c>
      <c r="D24" s="413">
        <f>'Table of Risks (Field)'!W312</f>
        <v>1.17E-2</v>
      </c>
      <c r="E24" s="413">
        <f>'Table of Risks (Field)'!X312</f>
        <v>8.1900000000000001E-2</v>
      </c>
      <c r="F24" s="422">
        <f>'Table of Risks (Field)'!Y312</f>
        <v>3.5100000000000006E-2</v>
      </c>
      <c r="G24" s="423">
        <f>'Table of Risks (Field)'!Z312</f>
        <v>5.9230781359886138E-4</v>
      </c>
      <c r="H24" s="423">
        <f>'Table of Risks (Field)'!AA312</f>
        <v>1.0199699251526601E-2</v>
      </c>
      <c r="I24" s="415">
        <f t="shared" si="0"/>
        <v>4.5892007065125473E-2</v>
      </c>
      <c r="J24" s="335"/>
      <c r="K24" s="335"/>
      <c r="L24" s="335"/>
    </row>
    <row r="25" spans="1:12" ht="14.1" customHeight="1" x14ac:dyDescent="0.3">
      <c r="A25" s="408" t="str">
        <f>IF('Table of Risks (Field)'!AC313=0,"-",'Table of Risks (Field)'!AC313)</f>
        <v>Altacor</v>
      </c>
      <c r="B25" s="336" t="str">
        <f>'Table of Risks (Field)'!D313</f>
        <v>Chlorantraniliprole 350</v>
      </c>
      <c r="C25" s="413">
        <f>'Table of Risks (Field)'!V313</f>
        <v>2.4149999999999996</v>
      </c>
      <c r="D25" s="413">
        <f>'Table of Risks (Field)'!W313</f>
        <v>1.1549999999999998</v>
      </c>
      <c r="E25" s="413">
        <f>'Table of Risks (Field)'!X313</f>
        <v>4.4099999999999993</v>
      </c>
      <c r="F25" s="422">
        <f>'Table of Risks (Field)'!Y313</f>
        <v>2.2749999999999999</v>
      </c>
      <c r="G25" s="423">
        <f>'Table of Risks (Field)'!Z313</f>
        <v>3.1893497655323302E-2</v>
      </c>
      <c r="H25" s="423">
        <f>'Table of Risks (Field)'!AA313</f>
        <v>0.54921457508220151</v>
      </c>
      <c r="I25" s="415">
        <f t="shared" si="0"/>
        <v>2.8561080727375248</v>
      </c>
      <c r="J25" s="335"/>
      <c r="K25" s="335"/>
      <c r="L25" s="335"/>
    </row>
    <row r="26" spans="1:12" ht="14.1" customHeight="1" x14ac:dyDescent="0.3">
      <c r="A26" s="408" t="str">
        <f>IF('Table of Risks (Field)'!AC314=0,"-",'Table of Risks (Field)'!AC314)</f>
        <v>Coragen 20SC</v>
      </c>
      <c r="B26" s="336" t="str">
        <f>'Table of Risks (Field)'!D314</f>
        <v>Chlorantraniliprole 200</v>
      </c>
      <c r="C26" s="413">
        <f>'Table of Risks (Field)'!V314</f>
        <v>0.92000000000000015</v>
      </c>
      <c r="D26" s="413">
        <f>'Table of Risks (Field)'!W314</f>
        <v>0.44000000000000006</v>
      </c>
      <c r="E26" s="413">
        <f>'Table of Risks (Field)'!X314</f>
        <v>1.6800000000000002</v>
      </c>
      <c r="F26" s="422">
        <f>'Table of Risks (Field)'!Y314</f>
        <v>0.86666666666666681</v>
      </c>
      <c r="G26" s="423">
        <f>'Table of Risks (Field)'!Z314</f>
        <v>1.2149903868694592E-2</v>
      </c>
      <c r="H26" s="423">
        <f>'Table of Risks (Field)'!AA314</f>
        <v>0.20922460003131491</v>
      </c>
      <c r="I26" s="415">
        <f t="shared" si="0"/>
        <v>1.0880411705666764</v>
      </c>
      <c r="J26" s="335"/>
      <c r="K26" s="335"/>
      <c r="L26" s="335"/>
    </row>
    <row r="27" spans="1:12" ht="14.1" customHeight="1" x14ac:dyDescent="0.3">
      <c r="A27" s="408" t="str">
        <f>IF('Table of Risks (Field)'!AC315=0,"-",'Table of Risks (Field)'!AC315)</f>
        <v>Tercola</v>
      </c>
      <c r="B27" s="336" t="str">
        <f>'Table of Risks (Field)'!D315</f>
        <v>Chlorantraniliprole 51.7</v>
      </c>
      <c r="C27" s="413">
        <f>'Table of Risks (Field)'!V315</f>
        <v>0.29899999999999999</v>
      </c>
      <c r="D27" s="413">
        <f>'Table of Risks (Field)'!W315</f>
        <v>0.14299999999999999</v>
      </c>
      <c r="E27" s="413">
        <f>'Table of Risks (Field)'!X315</f>
        <v>0.54599999999999993</v>
      </c>
      <c r="F27" s="422">
        <f>'Table of Risks (Field)'!Y315</f>
        <v>0.28166666666666668</v>
      </c>
      <c r="G27" s="423">
        <f>'Table of Risks (Field)'!Z315</f>
        <v>3.9487187573257424E-3</v>
      </c>
      <c r="H27" s="423">
        <f>'Table of Risks (Field)'!AA315</f>
        <v>6.7997995010177337E-2</v>
      </c>
      <c r="I27" s="415">
        <f t="shared" si="0"/>
        <v>0.35361338043416973</v>
      </c>
      <c r="J27" s="335"/>
      <c r="K27" s="335"/>
      <c r="L27" s="335"/>
    </row>
    <row r="28" spans="1:12" ht="14.1" customHeight="1" x14ac:dyDescent="0.3">
      <c r="A28" s="408" t="str">
        <f>IF('Table of Risks (Field)'!AC316=0,"-",'Table of Risks (Field)'!AC316)</f>
        <v>Trebon UP, Sword UP, Big Mais</v>
      </c>
      <c r="B28" s="336" t="str">
        <f>'Table of Risks (Field)'!D316</f>
        <v>Etofenprox 287.5</v>
      </c>
      <c r="C28" s="413">
        <f>'Table of Risks (Field)'!V316</f>
        <v>6.3070312500000005</v>
      </c>
      <c r="D28" s="413">
        <f>'Table of Risks (Field)'!W316</f>
        <v>2.2317187500000002</v>
      </c>
      <c r="E28" s="413">
        <f>'Table of Risks (Field)'!X316</f>
        <v>9.3149999999999995</v>
      </c>
      <c r="F28" s="422">
        <f>'Table of Risks (Field)'!Y316</f>
        <v>5.2073437499999997</v>
      </c>
      <c r="G28" s="423">
        <f>'Table of Risks (Field)'!Z316</f>
        <v>5.8946017987963603E-2</v>
      </c>
      <c r="H28" s="423">
        <f>'Table of Risks (Field)'!AA316</f>
        <v>0.89572007994219049</v>
      </c>
      <c r="I28" s="415">
        <f t="shared" si="0"/>
        <v>6.1620098479301539</v>
      </c>
      <c r="J28" s="335"/>
      <c r="K28" s="335"/>
      <c r="L28" s="335"/>
    </row>
    <row r="29" spans="1:12" ht="14.1" customHeight="1" x14ac:dyDescent="0.3">
      <c r="A29" s="408" t="str">
        <f>IF('Table of Risks (Field)'!AC317=0,"-",'Table of Risks (Field)'!AC317)</f>
        <v>Move Energy</v>
      </c>
      <c r="B29" s="336" t="str">
        <f>'Table of Risks (Field)'!D317</f>
        <v>Spirotetramat 224</v>
      </c>
      <c r="C29" s="413">
        <f>'Table of Risks (Field)'!V317</f>
        <v>0.78400000000000003</v>
      </c>
      <c r="D29" s="413">
        <f>'Table of Risks (Field)'!W317</f>
        <v>0.28000000000000003</v>
      </c>
      <c r="E29" s="413">
        <f>'Table of Risks (Field)'!X317</f>
        <v>0.56000000000000005</v>
      </c>
      <c r="F29" s="422">
        <f>'Table of Risks (Field)'!Y317</f>
        <v>0.44800000000000001</v>
      </c>
      <c r="G29" s="423">
        <f>'Table of Risks (Field)'!Z317</f>
        <v>8.5049327080862144E-3</v>
      </c>
      <c r="H29" s="423">
        <f>'Table of Risks (Field)'!AA317</f>
        <v>0.12923755098682813</v>
      </c>
      <c r="I29" s="415">
        <f t="shared" si="0"/>
        <v>0.58574248369491433</v>
      </c>
      <c r="J29" s="335"/>
      <c r="K29" s="335"/>
      <c r="L29" s="335"/>
    </row>
    <row r="30" spans="1:12" ht="14.1" customHeight="1" x14ac:dyDescent="0.3">
      <c r="A30" s="408" t="str">
        <f>IF('Table of Risks (Field)'!AC318=0,"-",'Table of Risks (Field)'!AC318)</f>
        <v>Movento 100</v>
      </c>
      <c r="B30" s="336" t="str">
        <f>'Table of Risks (Field)'!D318</f>
        <v>Spirotetramat 100</v>
      </c>
      <c r="C30" s="413">
        <f>'Table of Risks (Field)'!V318</f>
        <v>4.2</v>
      </c>
      <c r="D30" s="413">
        <f>'Table of Risks (Field)'!W318</f>
        <v>1.5</v>
      </c>
      <c r="E30" s="413">
        <f>'Table of Risks (Field)'!X318</f>
        <v>3</v>
      </c>
      <c r="F30" s="422">
        <f>'Table of Risks (Field)'!Y318</f>
        <v>2.4000000000000004</v>
      </c>
      <c r="G30" s="423">
        <f>'Table of Risks (Field)'!Z318</f>
        <v>4.5562139507604724E-2</v>
      </c>
      <c r="H30" s="423">
        <f>'Table of Risks (Field)'!AA318</f>
        <v>0.69234402314372212</v>
      </c>
      <c r="I30" s="415">
        <f t="shared" si="0"/>
        <v>3.1379061626513272</v>
      </c>
      <c r="J30" s="335"/>
      <c r="K30" s="335"/>
      <c r="L30" s="335"/>
    </row>
    <row r="31" spans="1:12" ht="14.1" customHeight="1" x14ac:dyDescent="0.3">
      <c r="A31" s="408" t="str">
        <f>IF('Table of Risks (Field)'!AC319=0,"-",'Table of Risks (Field)'!AC319)</f>
        <v>Movento 48 SC</v>
      </c>
      <c r="B31" s="336" t="str">
        <f>'Table of Risks (Field)'!D319</f>
        <v>Spirotetramat 48</v>
      </c>
      <c r="C31" s="413">
        <f>'Table of Risks (Field)'!V319</f>
        <v>4.3008000000000006</v>
      </c>
      <c r="D31" s="413">
        <f>'Table of Risks (Field)'!W319</f>
        <v>1.536</v>
      </c>
      <c r="E31" s="413">
        <f>'Table of Risks (Field)'!X319</f>
        <v>3.0720000000000001</v>
      </c>
      <c r="F31" s="422">
        <f>'Table of Risks (Field)'!Y319</f>
        <v>2.4576000000000002</v>
      </c>
      <c r="G31" s="423">
        <f>'Table of Risks (Field)'!Z319</f>
        <v>4.6655630855787236E-2</v>
      </c>
      <c r="H31" s="423">
        <f>'Table of Risks (Field)'!AA319</f>
        <v>0.70896027969917153</v>
      </c>
      <c r="I31" s="415">
        <f t="shared" si="0"/>
        <v>3.2132159105549589</v>
      </c>
      <c r="J31" s="335"/>
      <c r="K31" s="335"/>
      <c r="L31" s="335"/>
    </row>
    <row r="32" spans="1:12" ht="14.1" customHeight="1" x14ac:dyDescent="0.3">
      <c r="A32" s="408" t="str">
        <f>IF('Table of Risks (Field)'!AC320=0,"-",'Table of Risks (Field)'!AC320)</f>
        <v>Imidan 50WP</v>
      </c>
      <c r="B32" s="336" t="str">
        <f>'Table of Risks (Field)'!D320</f>
        <v>Phosmet 50WP</v>
      </c>
      <c r="C32" s="413">
        <f>'Table of Risks (Field)'!V320</f>
        <v>84.375</v>
      </c>
      <c r="D32" s="413">
        <f>'Table of Risks (Field)'!W320</f>
        <v>5.625</v>
      </c>
      <c r="E32" s="413">
        <f>'Table of Risks (Field)'!X320</f>
        <v>72.5</v>
      </c>
      <c r="F32" s="422">
        <f>'Table of Risks (Field)'!Y320</f>
        <v>52.291666666666671</v>
      </c>
      <c r="G32" s="423">
        <f>'Table of Risks (Field)'!Z320</f>
        <v>0.69941880823077407</v>
      </c>
      <c r="H32" s="423">
        <f>'Table of Risks (Field)'!AA320</f>
        <v>5.7695335261976846</v>
      </c>
      <c r="I32" s="415">
        <f t="shared" si="0"/>
        <v>58.760619001095129</v>
      </c>
      <c r="J32" s="335"/>
      <c r="K32" s="335"/>
      <c r="L32" s="335"/>
    </row>
    <row r="33" spans="1:12" ht="14.1" customHeight="1" x14ac:dyDescent="0.3">
      <c r="A33" s="408" t="str">
        <f>IF('Table of Risks (Field)'!AC321=0,"-",'Table of Risks (Field)'!AC321)</f>
        <v>Imidacloprid 200</v>
      </c>
      <c r="B33" s="336" t="str">
        <f>'Table of Risks (Field)'!D321</f>
        <v>Imidacloprid 200</v>
      </c>
      <c r="C33" s="413">
        <f>'Table of Risks (Field)'!V321</f>
        <v>5.75</v>
      </c>
      <c r="D33" s="413">
        <f>'Table of Risks (Field)'!W321</f>
        <v>3.6500000000000004</v>
      </c>
      <c r="E33" s="413">
        <f>'Table of Risks (Field)'!X321</f>
        <v>9.4</v>
      </c>
      <c r="F33" s="422">
        <f>'Table of Risks (Field)'!Y321</f>
        <v>5.0500000000000007</v>
      </c>
      <c r="G33" s="423">
        <f>'Table of Risks (Field)'!Z321</f>
        <v>3.037475967173648E-2</v>
      </c>
      <c r="H33" s="423">
        <f>'Table of Risks (Field)'!AA321</f>
        <v>0.95387477318286573</v>
      </c>
      <c r="I33" s="415">
        <f t="shared" si="0"/>
        <v>6.0342495328546031</v>
      </c>
      <c r="J33" s="335"/>
      <c r="K33" s="335"/>
      <c r="L33" s="335"/>
    </row>
    <row r="34" spans="1:12" ht="14.1" customHeight="1" x14ac:dyDescent="0.3">
      <c r="A34" s="408" t="str">
        <f>IF('Table of Risks (Field)'!AC322=0,"-",'Table of Risks (Field)'!AC322)</f>
        <v>Meteor</v>
      </c>
      <c r="B34" s="336" t="str">
        <f>'Table of Risks (Field)'!D322</f>
        <v>Deltamethrin 1.57%</v>
      </c>
      <c r="C34" s="413">
        <f>'Table of Risks (Field)'!V322</f>
        <v>0.18840000000000001</v>
      </c>
      <c r="D34" s="413">
        <f>'Table of Risks (Field)'!W322</f>
        <v>3.7679999999999998E-2</v>
      </c>
      <c r="E34" s="413">
        <f>'Table of Risks (Field)'!X322</f>
        <v>0.60287999999999997</v>
      </c>
      <c r="F34" s="422">
        <f>'Table of Risks (Field)'!Y322</f>
        <v>0.26375999999999999</v>
      </c>
      <c r="G34" s="423">
        <f>'Table of Risks (Field)'!Z322</f>
        <v>3.815069814770102E-3</v>
      </c>
      <c r="H34" s="423">
        <f>'Table of Risks (Field)'!AA322</f>
        <v>5.7972272871234333E-2</v>
      </c>
      <c r="I34" s="415">
        <f t="shared" si="0"/>
        <v>0.32554734268600444</v>
      </c>
      <c r="J34" s="335"/>
      <c r="K34" s="335"/>
      <c r="L34" s="335"/>
    </row>
    <row r="35" spans="1:12" ht="14.1" customHeight="1" x14ac:dyDescent="0.3">
      <c r="A35" s="408" t="str">
        <f>IF('Table of Risks (Field)'!AC323=0,"-",'Table of Risks (Field)'!AC323)</f>
        <v>Delegate WG</v>
      </c>
      <c r="B35" s="336" t="str">
        <f>'Table of Risks (Field)'!D323</f>
        <v>Spinetoram</v>
      </c>
      <c r="C35" s="413">
        <f>'Table of Risks (Field)'!V323</f>
        <v>1.76</v>
      </c>
      <c r="D35" s="413">
        <f>'Table of Risks (Field)'!W323</f>
        <v>0.32</v>
      </c>
      <c r="E35" s="413">
        <f>'Table of Risks (Field)'!X323</f>
        <v>3.68</v>
      </c>
      <c r="F35" s="422">
        <f>'Table of Risks (Field)'!Y323</f>
        <v>1.8133333333333335</v>
      </c>
      <c r="G35" s="423">
        <f>'Table of Risks (Field)'!Z323</f>
        <v>2.4299807737389184E-2</v>
      </c>
      <c r="H35" s="423">
        <f>'Table of Risks (Field)'!AA323</f>
        <v>0.36925014567665182</v>
      </c>
      <c r="I35" s="415">
        <f t="shared" si="0"/>
        <v>2.2068832867473747</v>
      </c>
      <c r="J35" s="335"/>
      <c r="K35" s="335"/>
      <c r="L35" s="335"/>
    </row>
    <row r="36" spans="1:12" ht="14.1" customHeight="1" x14ac:dyDescent="0.3">
      <c r="A36" s="408" t="str">
        <f>IF('Table of Risks (Field)'!AC324=0,"-",'Table of Risks (Field)'!AC324)</f>
        <v>Adama Dimethoate 400</v>
      </c>
      <c r="B36" s="336" t="str">
        <f>'Table of Risks (Field)'!D324</f>
        <v>Dimethoate 400</v>
      </c>
      <c r="C36" s="413">
        <f>'Table of Risks (Field)'!V324</f>
        <v>11.5003125</v>
      </c>
      <c r="D36" s="413">
        <f>'Table of Risks (Field)'!W324</f>
        <v>4.1596874999999995</v>
      </c>
      <c r="E36" s="413">
        <f>'Table of Risks (Field)'!X324</f>
        <v>29.362500000000001</v>
      </c>
      <c r="F36" s="422">
        <f>'Table of Risks (Field)'!Y324</f>
        <v>13.6209375</v>
      </c>
      <c r="G36" s="423">
        <f>'Table of Risks (Field)'!Z324</f>
        <v>0.14864648014356038</v>
      </c>
      <c r="H36" s="423">
        <f>'Table of Risks (Field)'!AA324</f>
        <v>2.2587723755063935</v>
      </c>
      <c r="I36" s="415">
        <f t="shared" si="0"/>
        <v>16.028356355649954</v>
      </c>
      <c r="J36" s="335"/>
      <c r="K36" s="335"/>
      <c r="L36" s="335"/>
    </row>
    <row r="37" spans="1:12" ht="14.1" customHeight="1" x14ac:dyDescent="0.3">
      <c r="A37" s="408" t="str">
        <f>IF('Table of Risks (Field)'!AC325=0,"-",'Table of Risks (Field)'!AC325)</f>
        <v>Fyfanon 440</v>
      </c>
      <c r="B37" s="336" t="str">
        <f>'Table of Risks (Field)'!D325</f>
        <v>Malathion 440 (as bait spray spot)</v>
      </c>
      <c r="C37" s="413">
        <f>'Table of Risks (Field)'!V325</f>
        <v>0.87516000000000005</v>
      </c>
      <c r="D37" s="413">
        <f>'Table of Risks (Field)'!W325</f>
        <v>0.15443999999999999</v>
      </c>
      <c r="E37" s="413">
        <f>'Table of Risks (Field)'!X325</f>
        <v>1.6473600000000002</v>
      </c>
      <c r="F37" s="422">
        <f>'Table of Risks (Field)'!Y325</f>
        <v>0.84083999999999992</v>
      </c>
      <c r="G37" s="423">
        <f>'Table of Risks (Field)'!Z325</f>
        <v>1.0424617519339959E-2</v>
      </c>
      <c r="H37" s="423">
        <f>'Table of Risks (Field)'!AA325</f>
        <v>0.15840831249528364</v>
      </c>
      <c r="I37" s="415">
        <f t="shared" si="0"/>
        <v>1.0096729300146237</v>
      </c>
      <c r="J37" s="335"/>
      <c r="K37" s="335"/>
      <c r="L37" s="335"/>
    </row>
    <row r="38" spans="1:12" ht="14.1" customHeight="1" x14ac:dyDescent="0.3">
      <c r="A38" s="408" t="str">
        <f>IF('Table of Risks (Field)'!AC326=0,"-",'Table of Risks (Field)'!AC326)</f>
        <v>EuroChem Chlorpyrifos 750WG</v>
      </c>
      <c r="B38" s="336" t="str">
        <f>'Table of Risks (Field)'!D326</f>
        <v>Chlorpyriphos 750 WG (as bait spray)</v>
      </c>
      <c r="C38" s="413">
        <f>'Table of Risks (Field)'!V326</f>
        <v>3.66</v>
      </c>
      <c r="D38" s="413">
        <f>'Table of Risks (Field)'!W326</f>
        <v>0.42</v>
      </c>
      <c r="E38" s="413">
        <f>'Table of Risks (Field)'!X326</f>
        <v>4.5</v>
      </c>
      <c r="F38" s="422">
        <f>'Table of Risks (Field)'!Y326</f>
        <v>2.72</v>
      </c>
      <c r="G38" s="423">
        <f>'Table of Risks (Field)'!Z326</f>
        <v>3.3572102795077156E-2</v>
      </c>
      <c r="H38" s="423">
        <f>'Table of Risks (Field)'!AA326</f>
        <v>0.27693760925748884</v>
      </c>
      <c r="I38" s="415">
        <f t="shared" si="0"/>
        <v>3.0305097120525661</v>
      </c>
      <c r="J38" s="335"/>
      <c r="K38" s="335"/>
      <c r="L38" s="335"/>
    </row>
    <row r="39" spans="1:12" ht="14.1" customHeight="1" x14ac:dyDescent="0.3">
      <c r="A39" s="408" t="str">
        <f>IF('Table of Risks (Field)'!AC327=0,"-",'Table of Risks (Field)'!AC327)</f>
        <v>Baythroid</v>
      </c>
      <c r="B39" s="336" t="str">
        <f>'Table of Risks (Field)'!D327</f>
        <v>Beta cyfluthrin 12.7%</v>
      </c>
      <c r="C39" s="413">
        <f>'Table of Risks (Field)'!V327</f>
        <v>0.11089639999999999</v>
      </c>
      <c r="D39" s="413">
        <f>'Table of Risks (Field)'!W327</f>
        <v>2.0980399999999996E-2</v>
      </c>
      <c r="E39" s="413">
        <f>'Table of Risks (Field)'!X327</f>
        <v>0.22778719999999997</v>
      </c>
      <c r="F39" s="422">
        <f>'Table of Risks (Field)'!Y327</f>
        <v>0.11289453333333331</v>
      </c>
      <c r="G39" s="423">
        <f>'Table of Risks (Field)'!Z327</f>
        <v>1.8207845937625712E-3</v>
      </c>
      <c r="H39" s="423">
        <f>'Table of Risks (Field)'!AA327</f>
        <v>2.7667913415551516E-2</v>
      </c>
      <c r="I39" s="415">
        <f t="shared" si="0"/>
        <v>0.14238323134264741</v>
      </c>
      <c r="J39" s="335"/>
      <c r="K39" s="335"/>
      <c r="L39" s="335"/>
    </row>
    <row r="40" spans="1:12" ht="14.1" customHeight="1" x14ac:dyDescent="0.3">
      <c r="A40" s="408" t="str">
        <f>IF('Table of Risks (Field)'!AC328=0,"",'Table of Risks (Field)'!AC328)</f>
        <v/>
      </c>
      <c r="B40" s="336" t="str">
        <f>IF('Table of Risks (Field)'!D328=0,"",'Table of Risks (Field)'!D328)</f>
        <v/>
      </c>
      <c r="C40" s="413" t="str">
        <f>IF('Table of Risks (Field)'!V328=0,"",'Table of Risks (Field)'!V328)</f>
        <v/>
      </c>
      <c r="D40" s="413" t="str">
        <f>IF('Table of Risks (Field)'!W328=0,"",'Table of Risks (Field)'!W328)</f>
        <v/>
      </c>
      <c r="E40" s="413" t="str">
        <f>IF('Table of Risks (Field)'!X328=0,"",'Table of Risks (Field)'!X328)</f>
        <v/>
      </c>
      <c r="F40" s="422" t="str">
        <f>IF('Table of Risks (Field)'!Y328=0,"",'Table of Risks (Field)'!Y328)</f>
        <v/>
      </c>
      <c r="G40" s="423" t="str">
        <f>IF('Table of Risks (Field)'!Z328=0,"",'Table of Risks (Field)'!Z328)</f>
        <v/>
      </c>
      <c r="H40" s="423" t="str">
        <f>IF('Table of Risks (Field)'!AA328=0,"",'Table of Risks (Field)'!AA328)</f>
        <v/>
      </c>
      <c r="I40" s="415" t="str">
        <f t="shared" si="0"/>
        <v/>
      </c>
      <c r="J40" s="335"/>
      <c r="K40" s="335"/>
      <c r="L40" s="335"/>
    </row>
    <row r="41" spans="1:12" ht="14.1" customHeight="1" x14ac:dyDescent="0.3">
      <c r="A41" s="408" t="str">
        <f>IF('Table of Risks (Field)'!AC329=0,"",'Table of Risks (Field)'!AC329)</f>
        <v/>
      </c>
      <c r="B41" s="336" t="str">
        <f>IF('Table of Risks (Field)'!D329=0,"",'Table of Risks (Field)'!D329)</f>
        <v/>
      </c>
      <c r="C41" s="413" t="str">
        <f>IF('Table of Risks (Field)'!V329=0,"",'Table of Risks (Field)'!V329)</f>
        <v/>
      </c>
      <c r="D41" s="413" t="str">
        <f>IF('Table of Risks (Field)'!W329=0,"",'Table of Risks (Field)'!W329)</f>
        <v/>
      </c>
      <c r="E41" s="413" t="str">
        <f>IF('Table of Risks (Field)'!X329=0,"",'Table of Risks (Field)'!X329)</f>
        <v/>
      </c>
      <c r="F41" s="422" t="str">
        <f>IF('Table of Risks (Field)'!Y329=0,"",'Table of Risks (Field)'!Y329)</f>
        <v/>
      </c>
      <c r="G41" s="423" t="str">
        <f>IF('Table of Risks (Field)'!Z329=0,"",'Table of Risks (Field)'!Z329)</f>
        <v/>
      </c>
      <c r="H41" s="423" t="str">
        <f>IF('Table of Risks (Field)'!AA329=0,"",'Table of Risks (Field)'!AA329)</f>
        <v/>
      </c>
      <c r="I41" s="415" t="str">
        <f t="shared" si="0"/>
        <v/>
      </c>
      <c r="J41" s="335"/>
      <c r="K41" s="335"/>
      <c r="L41" s="335"/>
    </row>
    <row r="42" spans="1:12" ht="14.1" customHeight="1" x14ac:dyDescent="0.3">
      <c r="A42" s="408" t="str">
        <f>IF('Table of Risks (Field)'!AC330=0,"",'Table of Risks (Field)'!AC330)</f>
        <v/>
      </c>
      <c r="B42" s="336" t="str">
        <f>IF('Table of Risks (Field)'!D330=0,"",'Table of Risks (Field)'!D330)</f>
        <v/>
      </c>
      <c r="C42" s="413" t="str">
        <f>IF('Table of Risks (Field)'!V330=0,"",'Table of Risks (Field)'!V330)</f>
        <v/>
      </c>
      <c r="D42" s="413" t="str">
        <f>IF('Table of Risks (Field)'!W330=0,"",'Table of Risks (Field)'!W330)</f>
        <v/>
      </c>
      <c r="E42" s="413" t="str">
        <f>IF('Table of Risks (Field)'!X330=0,"",'Table of Risks (Field)'!X330)</f>
        <v/>
      </c>
      <c r="F42" s="422" t="str">
        <f>IF('Table of Risks (Field)'!Y330=0,"",'Table of Risks (Field)'!Y330)</f>
        <v/>
      </c>
      <c r="G42" s="423" t="str">
        <f>IF('Table of Risks (Field)'!Z330=0,"",'Table of Risks (Field)'!Z330)</f>
        <v/>
      </c>
      <c r="H42" s="423" t="str">
        <f>IF('Table of Risks (Field)'!AA330=0,"",'Table of Risks (Field)'!AA330)</f>
        <v/>
      </c>
      <c r="I42" s="415" t="str">
        <f t="shared" si="0"/>
        <v/>
      </c>
      <c r="J42" s="335"/>
      <c r="K42" s="335"/>
      <c r="L42" s="335"/>
    </row>
    <row r="43" spans="1:12" ht="14.1" customHeight="1" x14ac:dyDescent="0.3">
      <c r="A43" s="408" t="str">
        <f>IF('Table of Risks (Field)'!AC331=0,"",'Table of Risks (Field)'!AC331)</f>
        <v/>
      </c>
      <c r="B43" s="336" t="str">
        <f>IF('Table of Risks (Field)'!D331=0,"",'Table of Risks (Field)'!D331)</f>
        <v/>
      </c>
      <c r="C43" s="413" t="str">
        <f>IF('Table of Risks (Field)'!V331=0,"",'Table of Risks (Field)'!V331)</f>
        <v/>
      </c>
      <c r="D43" s="413" t="str">
        <f>IF('Table of Risks (Field)'!W331=0,"",'Table of Risks (Field)'!W331)</f>
        <v/>
      </c>
      <c r="E43" s="413" t="str">
        <f>IF('Table of Risks (Field)'!X331=0,"",'Table of Risks (Field)'!X331)</f>
        <v/>
      </c>
      <c r="F43" s="422" t="str">
        <f>IF('Table of Risks (Field)'!Y331=0,"",'Table of Risks (Field)'!Y331)</f>
        <v/>
      </c>
      <c r="G43" s="423" t="str">
        <f>IF('Table of Risks (Field)'!Z331=0,"",'Table of Risks (Field)'!Z331)</f>
        <v/>
      </c>
      <c r="H43" s="423" t="str">
        <f>IF('Table of Risks (Field)'!AA331=0,"",'Table of Risks (Field)'!AA331)</f>
        <v/>
      </c>
      <c r="I43" s="415" t="str">
        <f t="shared" si="0"/>
        <v/>
      </c>
      <c r="J43" s="335"/>
      <c r="K43" s="335"/>
      <c r="L43" s="335"/>
    </row>
    <row r="44" spans="1:12" ht="14.1" customHeight="1" x14ac:dyDescent="0.3">
      <c r="A44" s="408" t="str">
        <f>IF('Table of Risks (Field)'!AC332=0,"",'Table of Risks (Field)'!AC332)</f>
        <v/>
      </c>
      <c r="B44" s="336" t="str">
        <f>IF('Table of Risks (Field)'!D332=0,"",'Table of Risks (Field)'!D332)</f>
        <v/>
      </c>
      <c r="C44" s="413" t="str">
        <f>IF('Table of Risks (Field)'!V332=0,"",'Table of Risks (Field)'!V332)</f>
        <v/>
      </c>
      <c r="D44" s="413" t="str">
        <f>IF('Table of Risks (Field)'!W332=0,"",'Table of Risks (Field)'!W332)</f>
        <v/>
      </c>
      <c r="E44" s="413" t="str">
        <f>IF('Table of Risks (Field)'!X332=0,"",'Table of Risks (Field)'!X332)</f>
        <v/>
      </c>
      <c r="F44" s="422" t="str">
        <f>IF('Table of Risks (Field)'!Y332=0,"",'Table of Risks (Field)'!Y332)</f>
        <v/>
      </c>
      <c r="G44" s="423" t="str">
        <f>IF('Table of Risks (Field)'!Z332=0,"",'Table of Risks (Field)'!Z332)</f>
        <v/>
      </c>
      <c r="H44" s="423" t="str">
        <f>IF('Table of Risks (Field)'!AA332=0,"",'Table of Risks (Field)'!AA332)</f>
        <v/>
      </c>
      <c r="I44" s="415" t="str">
        <f t="shared" si="0"/>
        <v/>
      </c>
      <c r="J44" s="335"/>
      <c r="K44" s="335"/>
      <c r="L44" s="335"/>
    </row>
    <row r="45" spans="1:12" ht="14.1" customHeight="1" x14ac:dyDescent="0.3">
      <c r="A45" s="408" t="str">
        <f>IF('Table of Risks (Field)'!AC333=0,"",'Table of Risks (Field)'!AC333)</f>
        <v/>
      </c>
      <c r="B45" s="336" t="str">
        <f>IF('Table of Risks (Field)'!D333=0,"",'Table of Risks (Field)'!D333)</f>
        <v/>
      </c>
      <c r="C45" s="413" t="str">
        <f>IF('Table of Risks (Field)'!V333=0,"",'Table of Risks (Field)'!V333)</f>
        <v/>
      </c>
      <c r="D45" s="413" t="str">
        <f>IF('Table of Risks (Field)'!W333=0,"",'Table of Risks (Field)'!W333)</f>
        <v/>
      </c>
      <c r="E45" s="413" t="str">
        <f>IF('Table of Risks (Field)'!X333=0,"",'Table of Risks (Field)'!X333)</f>
        <v/>
      </c>
      <c r="F45" s="422" t="str">
        <f>IF('Table of Risks (Field)'!Y333=0,"",'Table of Risks (Field)'!Y333)</f>
        <v/>
      </c>
      <c r="G45" s="423" t="str">
        <f>IF('Table of Risks (Field)'!Z333=0,"",'Table of Risks (Field)'!Z333)</f>
        <v/>
      </c>
      <c r="H45" s="423" t="str">
        <f>IF('Table of Risks (Field)'!AA333=0,"",'Table of Risks (Field)'!AA333)</f>
        <v/>
      </c>
      <c r="I45" s="415" t="str">
        <f t="shared" si="0"/>
        <v/>
      </c>
      <c r="J45" s="335"/>
      <c r="K45" s="335"/>
      <c r="L45" s="335"/>
    </row>
    <row r="46" spans="1:12" ht="14.1" customHeight="1" x14ac:dyDescent="0.3">
      <c r="A46" s="408" t="str">
        <f>IF('Table of Risks (Field)'!AC334=0,"",'Table of Risks (Field)'!AC334)</f>
        <v/>
      </c>
      <c r="B46" s="336" t="str">
        <f>IF('Table of Risks (Field)'!D334=0,"",'Table of Risks (Field)'!D334)</f>
        <v/>
      </c>
      <c r="C46" s="413" t="str">
        <f>IF('Table of Risks (Field)'!V334=0,"",'Table of Risks (Field)'!V334)</f>
        <v/>
      </c>
      <c r="D46" s="413" t="str">
        <f>IF('Table of Risks (Field)'!W334=0,"",'Table of Risks (Field)'!W334)</f>
        <v/>
      </c>
      <c r="E46" s="413" t="str">
        <f>IF('Table of Risks (Field)'!X334=0,"",'Table of Risks (Field)'!X334)</f>
        <v/>
      </c>
      <c r="F46" s="422" t="str">
        <f>IF('Table of Risks (Field)'!Y334=0,"",'Table of Risks (Field)'!Y334)</f>
        <v/>
      </c>
      <c r="G46" s="423" t="str">
        <f>IF('Table of Risks (Field)'!Z334=0,"",'Table of Risks (Field)'!Z334)</f>
        <v/>
      </c>
      <c r="H46" s="423" t="str">
        <f>IF('Table of Risks (Field)'!AA334=0,"",'Table of Risks (Field)'!AA334)</f>
        <v/>
      </c>
      <c r="I46" s="415" t="str">
        <f t="shared" si="0"/>
        <v/>
      </c>
      <c r="J46" s="335"/>
      <c r="K46" s="335"/>
      <c r="L46" s="335"/>
    </row>
    <row r="47" spans="1:12" ht="14.1" customHeight="1" x14ac:dyDescent="0.3">
      <c r="A47" s="408" t="str">
        <f>IF('Table of Risks (Field)'!AC335=0,"",'Table of Risks (Field)'!AC335)</f>
        <v/>
      </c>
      <c r="B47" s="336" t="str">
        <f>IF('Table of Risks (Field)'!D335=0,"",'Table of Risks (Field)'!D335)</f>
        <v/>
      </c>
      <c r="C47" s="413" t="str">
        <f>IF('Table of Risks (Field)'!V335=0,"",'Table of Risks (Field)'!V335)</f>
        <v/>
      </c>
      <c r="D47" s="413" t="str">
        <f>IF('Table of Risks (Field)'!W335=0,"",'Table of Risks (Field)'!W335)</f>
        <v/>
      </c>
      <c r="E47" s="413" t="str">
        <f>IF('Table of Risks (Field)'!X335=0,"",'Table of Risks (Field)'!X335)</f>
        <v/>
      </c>
      <c r="F47" s="422" t="str">
        <f>IF('Table of Risks (Field)'!Y335=0,"",'Table of Risks (Field)'!Y335)</f>
        <v/>
      </c>
      <c r="G47" s="423" t="str">
        <f>IF('Table of Risks (Field)'!Z335=0,"",'Table of Risks (Field)'!Z335)</f>
        <v/>
      </c>
      <c r="H47" s="423" t="str">
        <f>IF('Table of Risks (Field)'!AA335=0,"",'Table of Risks (Field)'!AA335)</f>
        <v/>
      </c>
      <c r="I47" s="415" t="str">
        <f t="shared" si="0"/>
        <v/>
      </c>
      <c r="J47" s="335"/>
      <c r="K47" s="335"/>
      <c r="L47" s="335"/>
    </row>
    <row r="48" spans="1:12" ht="14.1" customHeight="1" x14ac:dyDescent="0.3">
      <c r="A48" s="408" t="str">
        <f>IF('Table of Risks (Field)'!AC336=0,"",'Table of Risks (Field)'!AC336)</f>
        <v/>
      </c>
      <c r="B48" s="336" t="str">
        <f>IF('Table of Risks (Field)'!D336=0,"",'Table of Risks (Field)'!D336)</f>
        <v/>
      </c>
      <c r="C48" s="413" t="str">
        <f>IF('Table of Risks (Field)'!V336=0,"",'Table of Risks (Field)'!V336)</f>
        <v/>
      </c>
      <c r="D48" s="413" t="str">
        <f>IF('Table of Risks (Field)'!W336=0,"",'Table of Risks (Field)'!W336)</f>
        <v/>
      </c>
      <c r="E48" s="413" t="str">
        <f>IF('Table of Risks (Field)'!X336=0,"",'Table of Risks (Field)'!X336)</f>
        <v/>
      </c>
      <c r="F48" s="422" t="str">
        <f>IF('Table of Risks (Field)'!Y336=0,"",'Table of Risks (Field)'!Y336)</f>
        <v/>
      </c>
      <c r="G48" s="423" t="str">
        <f>IF('Table of Risks (Field)'!Z336=0,"",'Table of Risks (Field)'!Z336)</f>
        <v/>
      </c>
      <c r="H48" s="423" t="str">
        <f>IF('Table of Risks (Field)'!AA336=0,"",'Table of Risks (Field)'!AA336)</f>
        <v/>
      </c>
      <c r="I48" s="415" t="str">
        <f t="shared" si="0"/>
        <v/>
      </c>
      <c r="J48" s="335"/>
      <c r="K48" s="335"/>
      <c r="L48" s="335"/>
    </row>
    <row r="49" spans="1:25" ht="14.1" customHeight="1" x14ac:dyDescent="0.3">
      <c r="A49" s="408" t="str">
        <f>IF('Table of Risks (Field)'!AC337=0,"",'Table of Risks (Field)'!AC337)</f>
        <v/>
      </c>
      <c r="B49" s="336" t="str">
        <f>IF('Table of Risks (Field)'!D337=0,"",'Table of Risks (Field)'!D337)</f>
        <v/>
      </c>
      <c r="C49" s="413" t="str">
        <f>IF('Table of Risks (Field)'!V337=0,"",'Table of Risks (Field)'!V337)</f>
        <v/>
      </c>
      <c r="D49" s="413" t="str">
        <f>IF('Table of Risks (Field)'!W337=0,"",'Table of Risks (Field)'!W337)</f>
        <v/>
      </c>
      <c r="E49" s="413" t="str">
        <f>IF('Table of Risks (Field)'!X337=0,"",'Table of Risks (Field)'!X337)</f>
        <v/>
      </c>
      <c r="F49" s="422" t="str">
        <f>IF('Table of Risks (Field)'!Y337=0,"",'Table of Risks (Field)'!Y337)</f>
        <v/>
      </c>
      <c r="G49" s="423" t="str">
        <f>IF('Table of Risks (Field)'!Z337=0,"",'Table of Risks (Field)'!Z337)</f>
        <v/>
      </c>
      <c r="H49" s="423" t="str">
        <f>IF('Table of Risks (Field)'!AA337=0,"",'Table of Risks (Field)'!AA337)</f>
        <v/>
      </c>
      <c r="I49" s="415" t="str">
        <f t="shared" si="0"/>
        <v/>
      </c>
      <c r="J49" s="335"/>
      <c r="K49" s="335"/>
      <c r="L49" s="335"/>
    </row>
    <row r="50" spans="1:25" ht="14.1" customHeight="1" x14ac:dyDescent="0.3">
      <c r="A50" s="408" t="str">
        <f>IF('Table of Risks (Field)'!AC338=0,"",'Table of Risks (Field)'!AC338)</f>
        <v/>
      </c>
      <c r="B50" s="336" t="str">
        <f>IF('Table of Risks (Field)'!D338=0,"",'Table of Risks (Field)'!D338)</f>
        <v/>
      </c>
      <c r="C50" s="413" t="str">
        <f>IF('Table of Risks (Field)'!V338=0,"",'Table of Risks (Field)'!V338)</f>
        <v/>
      </c>
      <c r="D50" s="413" t="str">
        <f>IF('Table of Risks (Field)'!W338=0,"",'Table of Risks (Field)'!W338)</f>
        <v/>
      </c>
      <c r="E50" s="413" t="str">
        <f>IF('Table of Risks (Field)'!X338=0,"",'Table of Risks (Field)'!X338)</f>
        <v/>
      </c>
      <c r="F50" s="422" t="str">
        <f>IF('Table of Risks (Field)'!Y338=0,"",'Table of Risks (Field)'!Y338)</f>
        <v/>
      </c>
      <c r="G50" s="423" t="str">
        <f>IF('Table of Risks (Field)'!Z338=0,"",'Table of Risks (Field)'!Z338)</f>
        <v/>
      </c>
      <c r="H50" s="423" t="str">
        <f>IF('Table of Risks (Field)'!AA338=0,"",'Table of Risks (Field)'!AA338)</f>
        <v/>
      </c>
      <c r="I50" s="415" t="str">
        <f t="shared" si="0"/>
        <v/>
      </c>
      <c r="J50" s="335"/>
      <c r="K50" s="335"/>
      <c r="L50" s="335"/>
    </row>
    <row r="51" spans="1:25" ht="14.1" customHeight="1" x14ac:dyDescent="0.3">
      <c r="A51" s="411" t="str">
        <f>IF('Table of Risks (Field)'!AC339=0,"",'Table of Risks (Field)'!AC339)</f>
        <v/>
      </c>
      <c r="B51" s="412" t="str">
        <f>IF('Table of Risks (Field)'!D339=0,"",'Table of Risks (Field)'!D339)</f>
        <v/>
      </c>
      <c r="C51" s="414" t="str">
        <f>IF('Table of Risks (Field)'!V339=0,"",'Table of Risks (Field)'!V339)</f>
        <v/>
      </c>
      <c r="D51" s="414" t="str">
        <f>IF('Table of Risks (Field)'!W339=0,"",'Table of Risks (Field)'!W339)</f>
        <v/>
      </c>
      <c r="E51" s="414" t="str">
        <f>IF('Table of Risks (Field)'!X339=0,"",'Table of Risks (Field)'!X339)</f>
        <v/>
      </c>
      <c r="F51" s="424" t="str">
        <f>IF('Table of Risks (Field)'!Y339=0,"",'Table of Risks (Field)'!Y339)</f>
        <v/>
      </c>
      <c r="G51" s="425" t="str">
        <f>IF('Table of Risks (Field)'!Z339=0,"",'Table of Risks (Field)'!Z339)</f>
        <v/>
      </c>
      <c r="H51" s="425" t="str">
        <f>IF('Table of Risks (Field)'!AA339=0,"",'Table of Risks (Field)'!AA339)</f>
        <v/>
      </c>
      <c r="I51" s="416" t="str">
        <f t="shared" si="0"/>
        <v/>
      </c>
      <c r="J51" s="335"/>
      <c r="K51" s="335"/>
      <c r="L51" s="335"/>
    </row>
    <row r="52" spans="1:25" ht="14.1" customHeight="1" x14ac:dyDescent="0.3">
      <c r="A52" s="337"/>
      <c r="B52" s="336"/>
      <c r="C52" s="404"/>
      <c r="D52" s="335"/>
      <c r="E52" s="335"/>
      <c r="F52" s="335"/>
      <c r="G52" s="335"/>
      <c r="H52" s="335"/>
      <c r="I52" s="335"/>
      <c r="J52" s="335"/>
      <c r="K52" s="335"/>
      <c r="L52" s="335"/>
    </row>
    <row r="53" spans="1:25" ht="14.1" customHeight="1" x14ac:dyDescent="0.3">
      <c r="A53" s="337"/>
      <c r="B53" s="336"/>
      <c r="C53" s="404"/>
      <c r="D53" s="335"/>
      <c r="E53" s="335"/>
      <c r="F53" s="335"/>
      <c r="G53" s="335"/>
      <c r="H53" s="335"/>
      <c r="I53" s="335"/>
      <c r="J53" s="335"/>
      <c r="K53" s="335"/>
      <c r="L53" s="335"/>
    </row>
    <row r="54" spans="1:25" ht="14.1" customHeight="1" x14ac:dyDescent="0.3">
      <c r="A54" s="337"/>
      <c r="B54" s="336"/>
      <c r="C54" s="404"/>
      <c r="D54" s="335"/>
      <c r="E54" s="335"/>
      <c r="F54" s="335"/>
      <c r="G54" s="335"/>
      <c r="H54" s="335"/>
      <c r="I54" s="335"/>
      <c r="J54" s="335"/>
      <c r="K54" s="335"/>
      <c r="L54" s="335"/>
    </row>
    <row r="55" spans="1:25" ht="14.1" customHeight="1" x14ac:dyDescent="0.3">
      <c r="A55" s="337"/>
      <c r="B55" s="336"/>
      <c r="C55" s="404"/>
      <c r="D55" s="335"/>
      <c r="E55" s="335"/>
      <c r="F55" s="335"/>
      <c r="G55" s="335"/>
      <c r="H55" s="335"/>
      <c r="I55" s="335"/>
      <c r="J55" s="335"/>
      <c r="K55" s="335"/>
      <c r="L55" s="335"/>
    </row>
    <row r="56" spans="1:25" ht="14.1" customHeight="1" x14ac:dyDescent="0.3">
      <c r="A56" s="337"/>
      <c r="B56" s="336"/>
      <c r="C56" s="404"/>
      <c r="D56" s="335"/>
      <c r="E56" s="335"/>
      <c r="F56" s="335"/>
      <c r="G56" s="335"/>
      <c r="H56" s="335"/>
      <c r="I56" s="335"/>
      <c r="J56" s="335"/>
      <c r="K56" s="335"/>
      <c r="L56" s="335"/>
    </row>
    <row r="57" spans="1:25" ht="14.1" customHeight="1" x14ac:dyDescent="0.3">
      <c r="A57" s="337"/>
      <c r="B57" s="336"/>
      <c r="C57" s="404"/>
      <c r="D57" s="335"/>
      <c r="E57" s="335"/>
      <c r="F57" s="335"/>
      <c r="G57" s="335"/>
      <c r="H57" s="335"/>
      <c r="I57" s="335"/>
      <c r="J57" s="335"/>
      <c r="K57" s="335"/>
      <c r="L57" s="335"/>
    </row>
    <row r="58" spans="1:25" ht="14.1" customHeight="1" x14ac:dyDescent="0.3">
      <c r="A58" s="337"/>
      <c r="B58" s="336"/>
      <c r="C58" s="404"/>
      <c r="D58" s="335"/>
      <c r="E58" s="335"/>
      <c r="F58" s="335"/>
      <c r="G58" s="335"/>
      <c r="H58" s="335"/>
      <c r="I58" s="335"/>
      <c r="J58" s="335"/>
      <c r="K58" s="335"/>
      <c r="L58" s="335"/>
    </row>
    <row r="59" spans="1:25" ht="14.1" customHeight="1" x14ac:dyDescent="0.3">
      <c r="A59" s="337"/>
      <c r="B59" s="336"/>
      <c r="C59" s="404"/>
      <c r="D59" s="335"/>
      <c r="E59" s="335"/>
      <c r="F59" s="335"/>
      <c r="G59" s="335"/>
      <c r="H59" s="335"/>
      <c r="I59" s="335"/>
      <c r="J59" s="335"/>
      <c r="K59" s="335"/>
      <c r="L59" s="335"/>
    </row>
    <row r="60" spans="1:25" ht="14.1" customHeight="1" x14ac:dyDescent="0.3">
      <c r="A60" s="337"/>
      <c r="B60" s="336"/>
      <c r="C60" s="404"/>
      <c r="D60" s="335"/>
      <c r="E60" s="335"/>
      <c r="F60" s="335"/>
      <c r="G60" s="335"/>
      <c r="H60" s="335"/>
      <c r="I60" s="335"/>
      <c r="J60" s="335"/>
      <c r="K60" s="335"/>
      <c r="L60" s="335"/>
    </row>
    <row r="61" spans="1:25" ht="14.1" customHeight="1" x14ac:dyDescent="0.3">
      <c r="A61" s="338" t="s">
        <v>1101</v>
      </c>
      <c r="B61" s="336"/>
      <c r="C61" s="490" t="s">
        <v>1102</v>
      </c>
      <c r="D61" s="490"/>
      <c r="E61" s="490"/>
      <c r="F61" s="490"/>
      <c r="G61" s="490"/>
      <c r="H61" s="490"/>
      <c r="I61" s="490"/>
      <c r="J61" s="490"/>
      <c r="K61" s="490"/>
      <c r="L61" s="490"/>
      <c r="N61" s="338" t="s">
        <v>1101</v>
      </c>
      <c r="O61" s="336"/>
      <c r="P61" s="490" t="s">
        <v>1102</v>
      </c>
      <c r="Q61" s="490"/>
      <c r="R61" s="490"/>
      <c r="S61" s="490"/>
      <c r="T61" s="490"/>
      <c r="U61" s="490"/>
      <c r="V61" s="490"/>
      <c r="W61" s="490"/>
      <c r="X61" s="490"/>
      <c r="Y61" s="490"/>
    </row>
    <row r="62" spans="1:25" s="341" customFormat="1" ht="14.85" customHeight="1" x14ac:dyDescent="0.3">
      <c r="A62" s="339" t="s">
        <v>1103</v>
      </c>
      <c r="B62" s="340"/>
      <c r="C62" s="491" t="s">
        <v>1104</v>
      </c>
      <c r="D62" s="491"/>
      <c r="E62" s="491"/>
      <c r="F62" s="492"/>
      <c r="G62" s="491" t="s">
        <v>1105</v>
      </c>
      <c r="H62" s="492"/>
      <c r="I62" s="491" t="s">
        <v>1106</v>
      </c>
      <c r="J62" s="492"/>
      <c r="K62" s="491" t="s">
        <v>1107</v>
      </c>
      <c r="L62" s="492"/>
      <c r="N62" s="339" t="s">
        <v>1108</v>
      </c>
      <c r="O62" s="340"/>
      <c r="P62" s="491" t="s">
        <v>1104</v>
      </c>
      <c r="Q62" s="491"/>
      <c r="R62" s="491"/>
      <c r="S62" s="492"/>
      <c r="T62" s="491" t="s">
        <v>1105</v>
      </c>
      <c r="U62" s="492"/>
      <c r="V62" s="491" t="s">
        <v>1106</v>
      </c>
      <c r="W62" s="492"/>
      <c r="X62" s="491" t="s">
        <v>1107</v>
      </c>
      <c r="Y62" s="492"/>
    </row>
    <row r="63" spans="1:25" ht="36.6" thickBot="1" x14ac:dyDescent="0.35">
      <c r="A63" s="342"/>
      <c r="B63" s="343"/>
      <c r="C63" s="344" t="s">
        <v>397</v>
      </c>
      <c r="D63" s="345" t="s">
        <v>1109</v>
      </c>
      <c r="E63" s="344" t="s">
        <v>1110</v>
      </c>
      <c r="F63" s="346" t="s">
        <v>404</v>
      </c>
      <c r="G63" s="344" t="s">
        <v>421</v>
      </c>
      <c r="H63" s="346" t="s">
        <v>364</v>
      </c>
      <c r="I63" s="344" t="s">
        <v>450</v>
      </c>
      <c r="J63" s="347" t="s">
        <v>1111</v>
      </c>
      <c r="K63" s="345" t="s">
        <v>1112</v>
      </c>
      <c r="L63" s="346" t="s">
        <v>495</v>
      </c>
      <c r="N63" s="342"/>
      <c r="O63" s="343"/>
      <c r="P63" s="344" t="s">
        <v>397</v>
      </c>
      <c r="Q63" s="345" t="s">
        <v>1109</v>
      </c>
      <c r="R63" s="344" t="s">
        <v>1110</v>
      </c>
      <c r="S63" s="346" t="s">
        <v>404</v>
      </c>
      <c r="T63" s="344" t="s">
        <v>421</v>
      </c>
      <c r="U63" s="346" t="s">
        <v>364</v>
      </c>
      <c r="V63" s="344" t="s">
        <v>450</v>
      </c>
      <c r="W63" s="347" t="s">
        <v>1111</v>
      </c>
      <c r="X63" s="345" t="s">
        <v>1112</v>
      </c>
      <c r="Y63" s="346" t="s">
        <v>495</v>
      </c>
    </row>
    <row r="64" spans="1:25" s="341" customFormat="1" ht="14.4" x14ac:dyDescent="0.3">
      <c r="A64" s="485" t="s">
        <v>1113</v>
      </c>
      <c r="B64" s="339" t="s">
        <v>25</v>
      </c>
      <c r="C64" s="348">
        <f>C80*$B$2</f>
        <v>0</v>
      </c>
      <c r="D64" s="348">
        <f t="shared" ref="D64:L64" si="1">D80*$B$2</f>
        <v>0</v>
      </c>
      <c r="E64" s="349">
        <f t="shared" si="1"/>
        <v>0</v>
      </c>
      <c r="F64" s="350">
        <f>F80*$B$2</f>
        <v>0</v>
      </c>
      <c r="G64" s="348">
        <f t="shared" si="1"/>
        <v>0</v>
      </c>
      <c r="H64" s="351">
        <f t="shared" si="1"/>
        <v>0</v>
      </c>
      <c r="I64" s="348">
        <f t="shared" si="1"/>
        <v>0</v>
      </c>
      <c r="J64" s="351">
        <f t="shared" si="1"/>
        <v>0</v>
      </c>
      <c r="K64" s="348">
        <f t="shared" si="1"/>
        <v>0</v>
      </c>
      <c r="L64" s="351">
        <f t="shared" si="1"/>
        <v>0</v>
      </c>
      <c r="N64" s="485" t="s">
        <v>1113</v>
      </c>
      <c r="O64" s="339" t="s">
        <v>25</v>
      </c>
      <c r="P64" s="348">
        <f>C64*$P$77</f>
        <v>0</v>
      </c>
      <c r="Q64" s="348">
        <f>D64*$Q$77</f>
        <v>0</v>
      </c>
      <c r="R64" s="348">
        <f>E64*$R$77</f>
        <v>0</v>
      </c>
      <c r="S64" s="348">
        <f>F64*$S$77</f>
        <v>0</v>
      </c>
      <c r="T64" s="348">
        <f>G64*$T$77</f>
        <v>0</v>
      </c>
      <c r="U64" s="348">
        <f>H64*$U$77</f>
        <v>0</v>
      </c>
      <c r="V64" s="348">
        <f>I64*$V$77</f>
        <v>0</v>
      </c>
      <c r="W64" s="348">
        <f>J64*$W$77</f>
        <v>0</v>
      </c>
      <c r="X64" s="348">
        <f>K64*$X$77</f>
        <v>0</v>
      </c>
      <c r="Y64" s="348">
        <f>L64*$Y$77</f>
        <v>0</v>
      </c>
    </row>
    <row r="65" spans="1:38" s="341" customFormat="1" ht="14.4" x14ac:dyDescent="0.3">
      <c r="A65" s="485"/>
      <c r="B65" s="339" t="s">
        <v>26</v>
      </c>
      <c r="C65" s="348">
        <f t="shared" ref="C65:L65" si="2">C81*$B$2</f>
        <v>0</v>
      </c>
      <c r="D65" s="348">
        <f t="shared" si="2"/>
        <v>0</v>
      </c>
      <c r="E65" s="349">
        <f t="shared" si="2"/>
        <v>0</v>
      </c>
      <c r="F65" s="350">
        <f t="shared" si="2"/>
        <v>0</v>
      </c>
      <c r="G65" s="348">
        <f t="shared" si="2"/>
        <v>0</v>
      </c>
      <c r="H65" s="351">
        <f t="shared" si="2"/>
        <v>0</v>
      </c>
      <c r="I65" s="348">
        <f t="shared" si="2"/>
        <v>0</v>
      </c>
      <c r="J65" s="351">
        <f t="shared" si="2"/>
        <v>0</v>
      </c>
      <c r="K65" s="348">
        <f t="shared" si="2"/>
        <v>0</v>
      </c>
      <c r="L65" s="351">
        <f t="shared" si="2"/>
        <v>0</v>
      </c>
      <c r="N65" s="485"/>
      <c r="O65" s="339" t="s">
        <v>26</v>
      </c>
      <c r="P65" s="348">
        <f>C65*$P$77</f>
        <v>0</v>
      </c>
      <c r="Q65" s="348">
        <f>D65*$Q$77</f>
        <v>0</v>
      </c>
      <c r="R65" s="348">
        <f>E65*$R$77</f>
        <v>0</v>
      </c>
      <c r="S65" s="348">
        <f>F65*$S$77</f>
        <v>0</v>
      </c>
      <c r="T65" s="348">
        <f>G65*$T$77</f>
        <v>0</v>
      </c>
      <c r="U65" s="348">
        <f>H65*$U$77</f>
        <v>0</v>
      </c>
      <c r="V65" s="348">
        <f>I65*$V$77</f>
        <v>0</v>
      </c>
      <c r="W65" s="348">
        <f>J65*$W$77</f>
        <v>0</v>
      </c>
      <c r="X65" s="348">
        <f>K65*$X$77</f>
        <v>0</v>
      </c>
      <c r="Y65" s="348">
        <f>L65*$Y$77</f>
        <v>0</v>
      </c>
    </row>
    <row r="66" spans="1:38" s="356" customFormat="1" ht="14.4" x14ac:dyDescent="0.3">
      <c r="A66" s="352" t="s">
        <v>1114</v>
      </c>
      <c r="B66" s="353"/>
      <c r="C66" s="354">
        <f>SUM(C64:C65)</f>
        <v>0</v>
      </c>
      <c r="D66" s="354">
        <f t="shared" ref="D66:L66" si="3">SUM(D64:D65)</f>
        <v>0</v>
      </c>
      <c r="E66" s="354">
        <f t="shared" si="3"/>
        <v>0</v>
      </c>
      <c r="F66" s="355">
        <f t="shared" si="3"/>
        <v>0</v>
      </c>
      <c r="G66" s="354">
        <f t="shared" si="3"/>
        <v>0</v>
      </c>
      <c r="H66" s="355">
        <f t="shared" si="3"/>
        <v>0</v>
      </c>
      <c r="I66" s="354">
        <f t="shared" si="3"/>
        <v>0</v>
      </c>
      <c r="J66" s="355">
        <f t="shared" si="3"/>
        <v>0</v>
      </c>
      <c r="K66" s="354">
        <f t="shared" si="3"/>
        <v>0</v>
      </c>
      <c r="L66" s="355">
        <f t="shared" si="3"/>
        <v>0</v>
      </c>
      <c r="N66" s="352" t="s">
        <v>1114</v>
      </c>
      <c r="O66" s="353"/>
      <c r="P66" s="357">
        <f>SUM(P64:P65)</f>
        <v>0</v>
      </c>
      <c r="Q66" s="357">
        <f t="shared" ref="Q66:Y66" si="4">SUM(Q64:Q65)</f>
        <v>0</v>
      </c>
      <c r="R66" s="357">
        <f t="shared" si="4"/>
        <v>0</v>
      </c>
      <c r="S66" s="357">
        <f t="shared" si="4"/>
        <v>0</v>
      </c>
      <c r="T66" s="357">
        <f t="shared" si="4"/>
        <v>0</v>
      </c>
      <c r="U66" s="357">
        <f t="shared" si="4"/>
        <v>0</v>
      </c>
      <c r="V66" s="357">
        <f t="shared" si="4"/>
        <v>0</v>
      </c>
      <c r="W66" s="357">
        <f t="shared" si="4"/>
        <v>0</v>
      </c>
      <c r="X66" s="357">
        <f t="shared" si="4"/>
        <v>0</v>
      </c>
      <c r="Y66" s="357">
        <f t="shared" si="4"/>
        <v>0</v>
      </c>
    </row>
    <row r="67" spans="1:38" s="341" customFormat="1" ht="14.4" x14ac:dyDescent="0.3">
      <c r="A67" s="485" t="s">
        <v>1115</v>
      </c>
      <c r="B67" s="339" t="s">
        <v>27</v>
      </c>
      <c r="C67" s="348">
        <f t="shared" ref="C67:L68" si="5">C82*$B$2</f>
        <v>0</v>
      </c>
      <c r="D67" s="348">
        <f t="shared" si="5"/>
        <v>0</v>
      </c>
      <c r="E67" s="349">
        <f t="shared" si="5"/>
        <v>0</v>
      </c>
      <c r="F67" s="350">
        <f t="shared" si="5"/>
        <v>0</v>
      </c>
      <c r="G67" s="348">
        <f t="shared" si="5"/>
        <v>0</v>
      </c>
      <c r="H67" s="351">
        <f t="shared" si="5"/>
        <v>0</v>
      </c>
      <c r="I67" s="348">
        <f t="shared" si="5"/>
        <v>0</v>
      </c>
      <c r="J67" s="351">
        <f t="shared" si="5"/>
        <v>0</v>
      </c>
      <c r="K67" s="348">
        <f t="shared" si="5"/>
        <v>0</v>
      </c>
      <c r="L67" s="351">
        <f t="shared" si="5"/>
        <v>0</v>
      </c>
      <c r="N67" s="485" t="s">
        <v>1115</v>
      </c>
      <c r="O67" s="339" t="s">
        <v>27</v>
      </c>
      <c r="P67" s="348">
        <f>C67*$P$77</f>
        <v>0</v>
      </c>
      <c r="Q67" s="348">
        <f>D67*$Q$77</f>
        <v>0</v>
      </c>
      <c r="R67" s="348">
        <f>E67*$R$77</f>
        <v>0</v>
      </c>
      <c r="S67" s="348">
        <f>F67*$S$77</f>
        <v>0</v>
      </c>
      <c r="T67" s="348">
        <f>G67*$T$77</f>
        <v>0</v>
      </c>
      <c r="U67" s="348">
        <f>H67*$U$77</f>
        <v>0</v>
      </c>
      <c r="V67" s="348">
        <f>I67*$V$77</f>
        <v>0</v>
      </c>
      <c r="W67" s="348">
        <f>J67*$W$77</f>
        <v>0</v>
      </c>
      <c r="X67" s="348">
        <f>K67*$X$77</f>
        <v>0</v>
      </c>
      <c r="Y67" s="348">
        <f>L67*$Y$77</f>
        <v>0</v>
      </c>
    </row>
    <row r="68" spans="1:38" s="341" customFormat="1" ht="14.4" x14ac:dyDescent="0.3">
      <c r="A68" s="485"/>
      <c r="B68" s="339" t="s">
        <v>28</v>
      </c>
      <c r="C68" s="348">
        <f t="shared" si="5"/>
        <v>0</v>
      </c>
      <c r="D68" s="348">
        <f t="shared" si="5"/>
        <v>0</v>
      </c>
      <c r="E68" s="349">
        <f t="shared" si="5"/>
        <v>0</v>
      </c>
      <c r="F68" s="350">
        <f t="shared" si="5"/>
        <v>0</v>
      </c>
      <c r="G68" s="348">
        <f t="shared" si="5"/>
        <v>0</v>
      </c>
      <c r="H68" s="351">
        <f t="shared" si="5"/>
        <v>0</v>
      </c>
      <c r="I68" s="348">
        <f t="shared" si="5"/>
        <v>0</v>
      </c>
      <c r="J68" s="351">
        <f t="shared" si="5"/>
        <v>0</v>
      </c>
      <c r="K68" s="348">
        <f t="shared" si="5"/>
        <v>0</v>
      </c>
      <c r="L68" s="351">
        <f t="shared" si="5"/>
        <v>0</v>
      </c>
      <c r="N68" s="485"/>
      <c r="O68" s="339" t="s">
        <v>28</v>
      </c>
      <c r="P68" s="348">
        <f>C68*$P$77</f>
        <v>0</v>
      </c>
      <c r="Q68" s="348">
        <f>D68*$Q$77</f>
        <v>0</v>
      </c>
      <c r="R68" s="348">
        <f>E68*$R$77</f>
        <v>0</v>
      </c>
      <c r="S68" s="348">
        <f>F68*$S$77</f>
        <v>0</v>
      </c>
      <c r="T68" s="348">
        <f>G68*$T$77</f>
        <v>0</v>
      </c>
      <c r="U68" s="348">
        <f>H68*$U$77</f>
        <v>0</v>
      </c>
      <c r="V68" s="348">
        <f>I68*$V$77</f>
        <v>0</v>
      </c>
      <c r="W68" s="348">
        <f>J68*$W$77</f>
        <v>0</v>
      </c>
      <c r="X68" s="348">
        <f>K68*$X$77</f>
        <v>0</v>
      </c>
      <c r="Y68" s="348">
        <f>L68*$Y$77</f>
        <v>0</v>
      </c>
    </row>
    <row r="69" spans="1:38" s="360" customFormat="1" ht="14.4" x14ac:dyDescent="0.3">
      <c r="A69" s="358" t="s">
        <v>1114</v>
      </c>
      <c r="B69" s="359"/>
      <c r="C69" s="354">
        <f>SUM(C67:C68)</f>
        <v>0</v>
      </c>
      <c r="D69" s="354">
        <f t="shared" ref="D69:L69" si="6">SUM(D67:D68)</f>
        <v>0</v>
      </c>
      <c r="E69" s="354">
        <f t="shared" si="6"/>
        <v>0</v>
      </c>
      <c r="F69" s="355">
        <f t="shared" si="6"/>
        <v>0</v>
      </c>
      <c r="G69" s="354">
        <f t="shared" si="6"/>
        <v>0</v>
      </c>
      <c r="H69" s="355">
        <f t="shared" si="6"/>
        <v>0</v>
      </c>
      <c r="I69" s="354">
        <f t="shared" si="6"/>
        <v>0</v>
      </c>
      <c r="J69" s="355">
        <f t="shared" si="6"/>
        <v>0</v>
      </c>
      <c r="K69" s="354">
        <f t="shared" si="6"/>
        <v>0</v>
      </c>
      <c r="L69" s="355">
        <f t="shared" si="6"/>
        <v>0</v>
      </c>
      <c r="N69" s="358" t="s">
        <v>1114</v>
      </c>
      <c r="O69" s="359"/>
      <c r="P69" s="357">
        <f>SUM(P67:P68)</f>
        <v>0</v>
      </c>
      <c r="Q69" s="357">
        <f t="shared" ref="Q69:Y69" si="7">SUM(Q67:Q68)</f>
        <v>0</v>
      </c>
      <c r="R69" s="357">
        <f t="shared" si="7"/>
        <v>0</v>
      </c>
      <c r="S69" s="357">
        <f t="shared" si="7"/>
        <v>0</v>
      </c>
      <c r="T69" s="357">
        <f t="shared" si="7"/>
        <v>0</v>
      </c>
      <c r="U69" s="357">
        <f t="shared" si="7"/>
        <v>0</v>
      </c>
      <c r="V69" s="357">
        <f t="shared" si="7"/>
        <v>0</v>
      </c>
      <c r="W69" s="357">
        <f t="shared" si="7"/>
        <v>0</v>
      </c>
      <c r="X69" s="357">
        <f t="shared" si="7"/>
        <v>0</v>
      </c>
      <c r="Y69" s="357">
        <f t="shared" si="7"/>
        <v>0</v>
      </c>
    </row>
    <row r="70" spans="1:38" s="341" customFormat="1" ht="14.85" customHeight="1" x14ac:dyDescent="0.3">
      <c r="A70" s="361" t="s">
        <v>1116</v>
      </c>
      <c r="B70" s="339" t="s">
        <v>1117</v>
      </c>
      <c r="C70" s="348">
        <f>C84*$B$2</f>
        <v>0</v>
      </c>
      <c r="D70" s="348">
        <f t="shared" ref="D70:L70" si="8">D84*$B$2</f>
        <v>0</v>
      </c>
      <c r="E70" s="349">
        <f t="shared" si="8"/>
        <v>0</v>
      </c>
      <c r="F70" s="350">
        <f t="shared" si="8"/>
        <v>0</v>
      </c>
      <c r="G70" s="348">
        <f t="shared" si="8"/>
        <v>0</v>
      </c>
      <c r="H70" s="351">
        <f t="shared" si="8"/>
        <v>0</v>
      </c>
      <c r="I70" s="348">
        <f t="shared" si="8"/>
        <v>0</v>
      </c>
      <c r="J70" s="351">
        <f t="shared" si="8"/>
        <v>0</v>
      </c>
      <c r="K70" s="348">
        <f t="shared" si="8"/>
        <v>0</v>
      </c>
      <c r="L70" s="351">
        <f t="shared" si="8"/>
        <v>0</v>
      </c>
      <c r="N70" s="361" t="s">
        <v>1116</v>
      </c>
      <c r="O70" s="339" t="s">
        <v>1117</v>
      </c>
      <c r="P70" s="348">
        <f>C70*$P$77</f>
        <v>0</v>
      </c>
      <c r="Q70" s="348">
        <f>D70*$Q$77</f>
        <v>0</v>
      </c>
      <c r="R70" s="348">
        <f>E70*$R$77</f>
        <v>0</v>
      </c>
      <c r="S70" s="348">
        <f>F70*$S$77</f>
        <v>0</v>
      </c>
      <c r="T70" s="348">
        <f>G70*$T$77</f>
        <v>0</v>
      </c>
      <c r="U70" s="348">
        <f>H70*$U$77</f>
        <v>0</v>
      </c>
      <c r="V70" s="348">
        <f>I70*$V$77</f>
        <v>0</v>
      </c>
      <c r="W70" s="348">
        <f>J70*$W$77</f>
        <v>0</v>
      </c>
      <c r="X70" s="348">
        <f>K70*$X$77</f>
        <v>0</v>
      </c>
      <c r="Y70" s="348">
        <f>L70*$Y$77</f>
        <v>0</v>
      </c>
    </row>
    <row r="71" spans="1:38" s="341" customFormat="1" ht="14.85" customHeight="1" x14ac:dyDescent="0.3">
      <c r="A71" s="361"/>
      <c r="B71" s="362" t="s">
        <v>30</v>
      </c>
      <c r="C71" s="348">
        <f>C85*$B$2*C90</f>
        <v>0</v>
      </c>
      <c r="D71" s="348">
        <f>D85*$B$2*C90</f>
        <v>0</v>
      </c>
      <c r="E71" s="349">
        <f>E85*$B$2*C90</f>
        <v>0</v>
      </c>
      <c r="F71" s="350">
        <f>F85*$B$2*C90</f>
        <v>0</v>
      </c>
      <c r="G71" s="348">
        <f>G85*$B$2*C90</f>
        <v>0</v>
      </c>
      <c r="H71" s="351">
        <f>H85*$B$2*C90</f>
        <v>0</v>
      </c>
      <c r="I71" s="348">
        <f>I85*$B$2*C90</f>
        <v>0</v>
      </c>
      <c r="J71" s="351">
        <f>J85*$B$2*C90</f>
        <v>0</v>
      </c>
      <c r="K71" s="348">
        <f>K85*$B$2*C90</f>
        <v>0</v>
      </c>
      <c r="L71" s="351">
        <f>L85*$B$2*C90</f>
        <v>0</v>
      </c>
      <c r="N71" s="361"/>
      <c r="O71" s="362" t="s">
        <v>30</v>
      </c>
      <c r="P71" s="348">
        <f>C71*$P$77</f>
        <v>0</v>
      </c>
      <c r="Q71" s="348">
        <f>D71*$Q$77</f>
        <v>0</v>
      </c>
      <c r="R71" s="348">
        <f>E71*$R$77</f>
        <v>0</v>
      </c>
      <c r="S71" s="348">
        <f>F71*$S$77</f>
        <v>0</v>
      </c>
      <c r="T71" s="348">
        <f>G71*$T$77</f>
        <v>0</v>
      </c>
      <c r="U71" s="348">
        <f>H71*$U$77</f>
        <v>0</v>
      </c>
      <c r="V71" s="348">
        <f>I71*$V$77</f>
        <v>0</v>
      </c>
      <c r="W71" s="348">
        <f>J71*$W$77</f>
        <v>0</v>
      </c>
      <c r="X71" s="348">
        <f>K71*$X$77</f>
        <v>0</v>
      </c>
      <c r="Y71" s="348">
        <f>L71*$Y$77</f>
        <v>0</v>
      </c>
    </row>
    <row r="72" spans="1:38" s="341" customFormat="1" ht="14.85" customHeight="1" x14ac:dyDescent="0.3">
      <c r="A72" s="361"/>
      <c r="B72" s="362" t="s">
        <v>31</v>
      </c>
      <c r="C72" s="348">
        <f>C86*$B$2*C90</f>
        <v>0</v>
      </c>
      <c r="D72" s="348">
        <f>D86*$B$2*C90</f>
        <v>0</v>
      </c>
      <c r="E72" s="349">
        <f>E86*$B$2*C90</f>
        <v>0</v>
      </c>
      <c r="F72" s="350">
        <f>F86*$B$2*C90</f>
        <v>0</v>
      </c>
      <c r="G72" s="348">
        <f>G86*$B$2*C90</f>
        <v>0</v>
      </c>
      <c r="H72" s="351">
        <f>H86*$B$2*C90</f>
        <v>0</v>
      </c>
      <c r="I72" s="348">
        <f>I86*$B$2*C90</f>
        <v>0</v>
      </c>
      <c r="J72" s="351">
        <f>J86*$B$2*C90</f>
        <v>0</v>
      </c>
      <c r="K72" s="348">
        <f>K86*$B$2*C90</f>
        <v>0</v>
      </c>
      <c r="L72" s="351">
        <f>L86*$B$2*C90</f>
        <v>0</v>
      </c>
      <c r="N72" s="361"/>
      <c r="O72" s="362" t="s">
        <v>31</v>
      </c>
      <c r="P72" s="348">
        <f>C72*$P$77</f>
        <v>0</v>
      </c>
      <c r="Q72" s="348">
        <f>D72*$Q$77</f>
        <v>0</v>
      </c>
      <c r="R72" s="348">
        <f>E72*$R$77</f>
        <v>0</v>
      </c>
      <c r="S72" s="348">
        <f>F72*$S$77</f>
        <v>0</v>
      </c>
      <c r="T72" s="348">
        <f>G72*$T$77</f>
        <v>0</v>
      </c>
      <c r="U72" s="348">
        <f>H72*$U$77</f>
        <v>0</v>
      </c>
      <c r="V72" s="348">
        <f>I72*$V$77</f>
        <v>0</v>
      </c>
      <c r="W72" s="348">
        <f>J72*$W$77</f>
        <v>0</v>
      </c>
      <c r="X72" s="348">
        <f>K72*$X$77</f>
        <v>0</v>
      </c>
      <c r="Y72" s="348">
        <f>L72*$Y$77</f>
        <v>0</v>
      </c>
    </row>
    <row r="73" spans="1:38" s="341" customFormat="1" ht="14.85" customHeight="1" x14ac:dyDescent="0.3">
      <c r="A73" s="361"/>
      <c r="B73" s="339" t="s">
        <v>1118</v>
      </c>
      <c r="C73" s="348">
        <f t="shared" ref="C73:L73" si="9">C87*$B$2</f>
        <v>0</v>
      </c>
      <c r="D73" s="348">
        <f t="shared" si="9"/>
        <v>0</v>
      </c>
      <c r="E73" s="349">
        <f t="shared" si="9"/>
        <v>0</v>
      </c>
      <c r="F73" s="350">
        <f t="shared" si="9"/>
        <v>0</v>
      </c>
      <c r="G73" s="348">
        <f t="shared" si="9"/>
        <v>0</v>
      </c>
      <c r="H73" s="351">
        <f t="shared" si="9"/>
        <v>0</v>
      </c>
      <c r="I73" s="348">
        <f t="shared" si="9"/>
        <v>0</v>
      </c>
      <c r="J73" s="351">
        <f t="shared" si="9"/>
        <v>0</v>
      </c>
      <c r="K73" s="348">
        <f t="shared" si="9"/>
        <v>0</v>
      </c>
      <c r="L73" s="351">
        <f t="shared" si="9"/>
        <v>0</v>
      </c>
      <c r="N73" s="361"/>
      <c r="O73" s="339" t="s">
        <v>1118</v>
      </c>
      <c r="P73" s="348">
        <f>C73*$P$77</f>
        <v>0</v>
      </c>
      <c r="Q73" s="348">
        <f>D73*$Q$77</f>
        <v>0</v>
      </c>
      <c r="R73" s="348">
        <f>E73*$R$77</f>
        <v>0</v>
      </c>
      <c r="S73" s="348">
        <f>F73*$S$77</f>
        <v>0</v>
      </c>
      <c r="T73" s="348">
        <f>G73*$T$77</f>
        <v>0</v>
      </c>
      <c r="U73" s="348">
        <f>H73*$U$77</f>
        <v>0</v>
      </c>
      <c r="V73" s="348">
        <f>I73*$V$77</f>
        <v>0</v>
      </c>
      <c r="W73" s="348">
        <f>J73*$W$77</f>
        <v>0</v>
      </c>
      <c r="X73" s="348">
        <f>K73*$X$77</f>
        <v>0</v>
      </c>
      <c r="Y73" s="348">
        <f>L73*$Y$77</f>
        <v>0</v>
      </c>
    </row>
    <row r="74" spans="1:38" s="360" customFormat="1" ht="14.4" x14ac:dyDescent="0.3">
      <c r="A74" s="363" t="s">
        <v>1114</v>
      </c>
      <c r="B74" s="364"/>
      <c r="C74" s="365">
        <f>SUM(C70:C73)</f>
        <v>0</v>
      </c>
      <c r="D74" s="365">
        <f t="shared" ref="D74:L74" si="10">SUM(D70:D73)</f>
        <v>0</v>
      </c>
      <c r="E74" s="365">
        <f t="shared" si="10"/>
        <v>0</v>
      </c>
      <c r="F74" s="366">
        <f t="shared" si="10"/>
        <v>0</v>
      </c>
      <c r="G74" s="365">
        <f t="shared" si="10"/>
        <v>0</v>
      </c>
      <c r="H74" s="366">
        <f t="shared" si="10"/>
        <v>0</v>
      </c>
      <c r="I74" s="365">
        <f t="shared" si="10"/>
        <v>0</v>
      </c>
      <c r="J74" s="366">
        <f t="shared" si="10"/>
        <v>0</v>
      </c>
      <c r="K74" s="365">
        <f t="shared" si="10"/>
        <v>0</v>
      </c>
      <c r="L74" s="366">
        <f t="shared" si="10"/>
        <v>0</v>
      </c>
      <c r="N74" s="363" t="s">
        <v>1114</v>
      </c>
      <c r="O74" s="364"/>
      <c r="P74" s="348">
        <f>SUM(P70:P73)</f>
        <v>0</v>
      </c>
      <c r="Q74" s="348">
        <f t="shared" ref="Q74:Y74" si="11">SUM(Q70:Q73)</f>
        <v>0</v>
      </c>
      <c r="R74" s="348">
        <f t="shared" si="11"/>
        <v>0</v>
      </c>
      <c r="S74" s="348">
        <f t="shared" si="11"/>
        <v>0</v>
      </c>
      <c r="T74" s="348">
        <f t="shared" si="11"/>
        <v>0</v>
      </c>
      <c r="U74" s="348">
        <f t="shared" si="11"/>
        <v>0</v>
      </c>
      <c r="V74" s="348">
        <f t="shared" si="11"/>
        <v>0</v>
      </c>
      <c r="W74" s="348">
        <f t="shared" si="11"/>
        <v>0</v>
      </c>
      <c r="X74" s="348">
        <f>SUM(X70:X73)</f>
        <v>0</v>
      </c>
      <c r="Y74" s="348">
        <f t="shared" si="11"/>
        <v>0</v>
      </c>
      <c r="Z74" s="356"/>
    </row>
    <row r="75" spans="1:38" s="341" customFormat="1" ht="15" thickBot="1" x14ac:dyDescent="0.35">
      <c r="A75" s="367" t="s">
        <v>1119</v>
      </c>
      <c r="B75" s="368"/>
      <c r="C75" s="369">
        <f t="shared" ref="C75:L75" si="12">C66+C69+C74</f>
        <v>0</v>
      </c>
      <c r="D75" s="369">
        <f t="shared" si="12"/>
        <v>0</v>
      </c>
      <c r="E75" s="369">
        <f t="shared" si="12"/>
        <v>0</v>
      </c>
      <c r="F75" s="370">
        <f t="shared" si="12"/>
        <v>0</v>
      </c>
      <c r="G75" s="369">
        <f t="shared" si="12"/>
        <v>0</v>
      </c>
      <c r="H75" s="370">
        <f t="shared" si="12"/>
        <v>0</v>
      </c>
      <c r="I75" s="369">
        <f t="shared" si="12"/>
        <v>0</v>
      </c>
      <c r="J75" s="370">
        <f t="shared" si="12"/>
        <v>0</v>
      </c>
      <c r="K75" s="369">
        <f t="shared" si="12"/>
        <v>0</v>
      </c>
      <c r="L75" s="370">
        <f t="shared" si="12"/>
        <v>0</v>
      </c>
      <c r="N75" s="367" t="s">
        <v>1119</v>
      </c>
      <c r="O75" s="368"/>
      <c r="P75" s="357">
        <f>C75*$P$77</f>
        <v>0</v>
      </c>
      <c r="Q75" s="357">
        <f>D75*$Q$77</f>
        <v>0</v>
      </c>
      <c r="R75" s="357">
        <f>E75*$R$77</f>
        <v>0</v>
      </c>
      <c r="S75" s="357">
        <f>F75*$S$77</f>
        <v>0</v>
      </c>
      <c r="T75" s="357">
        <f>G75*$T$77</f>
        <v>0</v>
      </c>
      <c r="U75" s="357">
        <f>H75*$U$77</f>
        <v>0</v>
      </c>
      <c r="V75" s="357">
        <f>I75*$V$77</f>
        <v>0</v>
      </c>
      <c r="W75" s="357">
        <f>J75*$W$77</f>
        <v>0</v>
      </c>
      <c r="X75" s="357">
        <f>K75*$X$77</f>
        <v>0</v>
      </c>
      <c r="Y75" s="357">
        <f>L75*$Y$77</f>
        <v>0</v>
      </c>
    </row>
    <row r="76" spans="1:38" s="341" customFormat="1" ht="14.4" x14ac:dyDescent="0.3"/>
    <row r="77" spans="1:38" ht="14.4" x14ac:dyDescent="0.3">
      <c r="A77" s="371"/>
      <c r="N77" s="341" t="s">
        <v>1120</v>
      </c>
      <c r="O77" s="341"/>
      <c r="P77" s="372">
        <v>0.8</v>
      </c>
      <c r="Q77" s="372">
        <v>0.8</v>
      </c>
      <c r="R77" s="373">
        <v>1</v>
      </c>
      <c r="S77" s="374">
        <v>0.75</v>
      </c>
      <c r="T77" s="373">
        <v>0.8</v>
      </c>
      <c r="U77" s="373">
        <v>0.5</v>
      </c>
      <c r="V77" s="374">
        <v>0.83</v>
      </c>
      <c r="W77" s="341">
        <v>1.33</v>
      </c>
      <c r="X77" s="374">
        <v>3.5</v>
      </c>
      <c r="Y77" s="372">
        <v>3.75</v>
      </c>
    </row>
    <row r="78" spans="1:38" ht="18" customHeight="1" thickBot="1" x14ac:dyDescent="0.35">
      <c r="A78" s="486" t="s">
        <v>1121</v>
      </c>
      <c r="B78" s="375" t="s">
        <v>1122</v>
      </c>
      <c r="C78" s="376" t="s">
        <v>1123</v>
      </c>
      <c r="D78" s="376" t="s">
        <v>1124</v>
      </c>
      <c r="E78" s="377" t="str">
        <f>E63</f>
        <v>Cypermethrin</v>
      </c>
      <c r="F78" s="378" t="str">
        <f>F63</f>
        <v>Etofenprox</v>
      </c>
      <c r="G78" s="377" t="str">
        <f>G63</f>
        <v>Imidacloprid</v>
      </c>
      <c r="H78" s="378" t="str">
        <f>H63</f>
        <v>Acetamiprid</v>
      </c>
      <c r="I78" s="379" t="str">
        <f>I63</f>
        <v>Spirotetramat</v>
      </c>
      <c r="J78" s="376" t="s">
        <v>1125</v>
      </c>
      <c r="K78" s="376" t="s">
        <v>1126</v>
      </c>
      <c r="L78" s="376" t="s">
        <v>1127</v>
      </c>
      <c r="N78" s="380"/>
      <c r="O78" s="380"/>
      <c r="P78" s="380"/>
      <c r="Q78" s="381"/>
      <c r="R78" s="382"/>
      <c r="S78" s="382"/>
      <c r="T78" s="383"/>
      <c r="U78" s="384"/>
      <c r="V78" s="385"/>
      <c r="W78" s="385"/>
      <c r="X78" s="385"/>
      <c r="Y78" s="385"/>
      <c r="Z78" s="386"/>
      <c r="AA78" s="387"/>
      <c r="AB78" s="387"/>
      <c r="AC78" s="387"/>
      <c r="AD78" s="387"/>
      <c r="AE78" s="387"/>
      <c r="AF78"/>
      <c r="AG78"/>
      <c r="AH78" s="387"/>
      <c r="AI78" s="387"/>
      <c r="AJ78" s="387"/>
      <c r="AK78" s="387"/>
      <c r="AL78" s="387"/>
    </row>
    <row r="79" spans="1:38" ht="22.2" x14ac:dyDescent="0.3">
      <c r="A79" s="486"/>
      <c r="B79" s="388" t="s">
        <v>1128</v>
      </c>
      <c r="C79" s="389" t="s">
        <v>1129</v>
      </c>
      <c r="D79" s="388"/>
      <c r="E79" s="388"/>
      <c r="F79" s="388"/>
      <c r="G79" s="388"/>
      <c r="H79" s="388"/>
      <c r="I79" s="388"/>
      <c r="J79" s="389" t="s">
        <v>1130</v>
      </c>
      <c r="K79" s="389" t="s">
        <v>1131</v>
      </c>
      <c r="L79" s="389" t="s">
        <v>1132</v>
      </c>
      <c r="N79" s="390"/>
      <c r="O79"/>
      <c r="P79"/>
      <c r="U79" s="391"/>
      <c r="AB79" s="392"/>
      <c r="AC79" s="392"/>
      <c r="AD79" s="392"/>
      <c r="AE79" s="392"/>
      <c r="AF79" s="392"/>
      <c r="AG79" s="392"/>
      <c r="AH79" s="392"/>
      <c r="AI79" s="392"/>
      <c r="AJ79" s="392"/>
      <c r="AK79" s="392"/>
      <c r="AL79" s="392"/>
    </row>
    <row r="80" spans="1:38" ht="12.75" customHeight="1" x14ac:dyDescent="0.3">
      <c r="A80" s="486"/>
      <c r="B80" s="371" t="s">
        <v>25</v>
      </c>
      <c r="C80" s="393">
        <v>0.6557569676941879</v>
      </c>
      <c r="D80" s="393">
        <v>0.6557569676941879</v>
      </c>
      <c r="E80" s="393">
        <v>0.6557569676941879</v>
      </c>
      <c r="F80" s="393">
        <v>0.6557569676941879</v>
      </c>
      <c r="G80" s="393">
        <v>1.3115139353883758</v>
      </c>
      <c r="H80" s="393">
        <v>0.6557569676941879</v>
      </c>
      <c r="I80" s="393">
        <v>0.6557569676941879</v>
      </c>
      <c r="J80" s="393">
        <v>0.6557569676941879</v>
      </c>
      <c r="K80" s="393">
        <v>1.3115139353883758</v>
      </c>
      <c r="L80" s="393">
        <v>1.3115139353883758</v>
      </c>
    </row>
    <row r="81" spans="1:26" ht="13.8" x14ac:dyDescent="0.3">
      <c r="A81" s="486"/>
      <c r="B81" s="371" t="s">
        <v>26</v>
      </c>
      <c r="C81" s="393">
        <v>0.46442888441080799</v>
      </c>
      <c r="D81" s="393">
        <v>0.46442888441080799</v>
      </c>
      <c r="E81" s="393">
        <v>0.46442888441080799</v>
      </c>
      <c r="F81" s="393">
        <v>0.46442888441080799</v>
      </c>
      <c r="G81" s="393">
        <v>0.77404814068467998</v>
      </c>
      <c r="H81" s="393">
        <v>0.46442888441080799</v>
      </c>
      <c r="I81" s="393">
        <v>0.46442888441080799</v>
      </c>
      <c r="J81" s="393">
        <v>0.46442888441080799</v>
      </c>
      <c r="K81" s="393">
        <v>0.92885776882161597</v>
      </c>
      <c r="L81" s="393">
        <v>0.92885776882161597</v>
      </c>
      <c r="M81" s="394"/>
      <c r="N81" s="394"/>
    </row>
    <row r="82" spans="1:26" ht="14.4" x14ac:dyDescent="0.3">
      <c r="A82" s="486"/>
      <c r="B82" s="371" t="s">
        <v>27</v>
      </c>
      <c r="C82" s="393">
        <v>3.0343535639500296</v>
      </c>
      <c r="D82" s="393">
        <v>3.0343535639500296</v>
      </c>
      <c r="E82" s="393">
        <v>3.0343535639500296</v>
      </c>
      <c r="F82" s="393">
        <v>3.0343535639500296</v>
      </c>
      <c r="G82" s="393">
        <v>5.0572559399167165</v>
      </c>
      <c r="H82" s="393">
        <v>3.0343535639500296</v>
      </c>
      <c r="I82" s="393">
        <v>3.0343535639500296</v>
      </c>
      <c r="J82" s="393">
        <v>3.0343535639500296</v>
      </c>
      <c r="K82" s="393">
        <v>5.0572559399167165</v>
      </c>
      <c r="L82" s="393">
        <v>4.0458047519333729</v>
      </c>
      <c r="M82" s="394"/>
      <c r="N82" s="394"/>
      <c r="P82" s="324"/>
      <c r="Q82" s="324"/>
      <c r="R82" s="324"/>
      <c r="S82" s="395"/>
      <c r="T82" s="391"/>
      <c r="U82" s="391"/>
      <c r="V82" s="391"/>
      <c r="W82" s="395"/>
      <c r="X82" s="391"/>
      <c r="Y82" s="391"/>
      <c r="Z82" s="391"/>
    </row>
    <row r="83" spans="1:26" ht="13.8" x14ac:dyDescent="0.3">
      <c r="A83" s="486"/>
      <c r="B83" s="371" t="s">
        <v>28</v>
      </c>
      <c r="C83" s="393">
        <v>1.2081237175340953</v>
      </c>
      <c r="D83" s="393">
        <v>1.2081237175340953</v>
      </c>
      <c r="E83" s="393">
        <v>0.72487423052045719</v>
      </c>
      <c r="F83" s="393">
        <v>0.72487423052045719</v>
      </c>
      <c r="G83" s="393">
        <v>1.4497484610409144</v>
      </c>
      <c r="H83" s="393">
        <v>0.72487423052045719</v>
      </c>
      <c r="I83" s="393">
        <v>0.72487423052045719</v>
      </c>
      <c r="J83" s="393">
        <v>1.2081237175340953</v>
      </c>
      <c r="K83" s="393">
        <v>1.4497484610409144</v>
      </c>
      <c r="L83" s="393">
        <v>1.4497484610409144</v>
      </c>
      <c r="M83" s="394"/>
      <c r="N83" s="394"/>
    </row>
    <row r="84" spans="1:26" ht="13.8" x14ac:dyDescent="0.3">
      <c r="A84" s="486"/>
      <c r="B84" s="371" t="s">
        <v>29</v>
      </c>
      <c r="C84" s="393">
        <v>2.8043676950337204</v>
      </c>
      <c r="D84" s="393">
        <v>2.8043676950337204</v>
      </c>
      <c r="E84" s="393">
        <v>2.2434941560269763</v>
      </c>
      <c r="F84" s="393">
        <v>2.2434941560269763</v>
      </c>
      <c r="G84" s="393">
        <v>3.3652412340404645</v>
      </c>
      <c r="H84" s="393">
        <v>1.6826206170202322</v>
      </c>
      <c r="I84" s="393">
        <v>1.6826206170202322</v>
      </c>
      <c r="J84" s="393">
        <v>1.6826206170202322</v>
      </c>
      <c r="K84" s="393">
        <v>3.3652412340404645</v>
      </c>
      <c r="L84" s="393">
        <v>3.3652412340404645</v>
      </c>
      <c r="M84" s="394"/>
      <c r="N84" s="394"/>
    </row>
    <row r="85" spans="1:26" ht="13.8" x14ac:dyDescent="0.3">
      <c r="A85" s="486"/>
      <c r="B85" s="371" t="s">
        <v>30</v>
      </c>
      <c r="C85" s="393">
        <v>1.0520916202860249</v>
      </c>
      <c r="D85" s="393">
        <v>1.0520916202860249</v>
      </c>
      <c r="E85" s="393">
        <v>1.3151145253575312</v>
      </c>
      <c r="F85" s="393">
        <v>1.3151145253575312</v>
      </c>
      <c r="G85" s="393">
        <v>1.3151145253575312</v>
      </c>
      <c r="H85" s="393">
        <v>1.3151145253575312</v>
      </c>
      <c r="I85" s="393">
        <v>0.7890687152145186</v>
      </c>
      <c r="J85" s="393">
        <v>0.7890687152145186</v>
      </c>
      <c r="K85" s="393">
        <v>1.5781374304290372</v>
      </c>
      <c r="L85" s="393">
        <v>1.5781374304290372</v>
      </c>
      <c r="M85" s="394"/>
      <c r="N85" s="394"/>
      <c r="O85" s="394"/>
      <c r="P85" s="394"/>
    </row>
    <row r="86" spans="1:26" ht="13.8" x14ac:dyDescent="0.3">
      <c r="A86" s="486"/>
      <c r="B86" s="371" t="s">
        <v>31</v>
      </c>
      <c r="C86" s="393">
        <v>3.1190365754338805</v>
      </c>
      <c r="D86" s="393">
        <v>2.4952292603471045</v>
      </c>
      <c r="E86" s="393">
        <v>3.1190365754338805</v>
      </c>
      <c r="F86" s="393">
        <v>3.1190365754338805</v>
      </c>
      <c r="G86" s="393">
        <v>3.1190365754338805</v>
      </c>
      <c r="H86" s="393">
        <v>2.4952292603471045</v>
      </c>
      <c r="I86" s="393">
        <v>1.8714219452603285</v>
      </c>
      <c r="J86" s="393">
        <v>1.8714219452603285</v>
      </c>
      <c r="K86" s="393">
        <v>3.7428438905206569</v>
      </c>
      <c r="L86" s="393">
        <v>3.7428438905206569</v>
      </c>
      <c r="M86" s="394"/>
      <c r="N86" s="394"/>
      <c r="O86" s="394"/>
      <c r="P86" s="394"/>
    </row>
    <row r="87" spans="1:26" ht="13.8" x14ac:dyDescent="0.3">
      <c r="A87" s="486"/>
      <c r="B87" s="371" t="s">
        <v>1118</v>
      </c>
      <c r="C87" s="393">
        <v>1.3151145253575312</v>
      </c>
      <c r="D87" s="393">
        <v>1.0520916202860249</v>
      </c>
      <c r="E87" s="393">
        <v>1.3151145253575312</v>
      </c>
      <c r="F87" s="393">
        <v>1.3151145253575312</v>
      </c>
      <c r="G87" s="393">
        <v>1.3151145253575312</v>
      </c>
      <c r="H87" s="393">
        <v>1.0520916202860249</v>
      </c>
      <c r="I87" s="393">
        <v>0.7890687152145186</v>
      </c>
      <c r="J87" s="393">
        <v>0.7890687152145186</v>
      </c>
      <c r="K87" s="393">
        <v>1.5781374304290372</v>
      </c>
      <c r="L87" s="393">
        <v>1.5781374304290372</v>
      </c>
      <c r="M87" s="394"/>
      <c r="N87" s="394"/>
      <c r="O87" s="394"/>
      <c r="P87" s="394"/>
    </row>
    <row r="88" spans="1:26" ht="14.4" thickBot="1" x14ac:dyDescent="0.35">
      <c r="A88" s="371"/>
      <c r="B88" s="375" t="s">
        <v>16</v>
      </c>
      <c r="C88" s="396">
        <f>SUM(C80:C87)</f>
        <v>13.653273549700279</v>
      </c>
      <c r="D88" s="396">
        <f t="shared" ref="D88:L88" si="13">SUM(D80:D87)</f>
        <v>12.766443329541994</v>
      </c>
      <c r="E88" s="396">
        <f t="shared" si="13"/>
        <v>12.872173428751401</v>
      </c>
      <c r="F88" s="396">
        <f t="shared" si="13"/>
        <v>12.872173428751401</v>
      </c>
      <c r="G88" s="397">
        <f t="shared" si="13"/>
        <v>17.707073337220095</v>
      </c>
      <c r="H88" s="396">
        <f t="shared" si="13"/>
        <v>11.424469669586374</v>
      </c>
      <c r="I88" s="398">
        <f t="shared" si="13"/>
        <v>10.011593639285081</v>
      </c>
      <c r="J88" s="398">
        <f t="shared" si="13"/>
        <v>10.49484312629872</v>
      </c>
      <c r="K88" s="397">
        <f t="shared" si="13"/>
        <v>19.011736090586819</v>
      </c>
      <c r="L88" s="397">
        <f t="shared" si="13"/>
        <v>18.000284902603475</v>
      </c>
      <c r="M88" s="394"/>
      <c r="N88" s="394"/>
      <c r="O88" s="394"/>
      <c r="P88" s="394"/>
    </row>
    <row r="89" spans="1:26" ht="13.8" x14ac:dyDescent="0.3">
      <c r="A89" s="371"/>
      <c r="B89" s="399"/>
      <c r="C89" s="400"/>
      <c r="D89" s="400"/>
      <c r="E89" s="400"/>
      <c r="F89" s="400"/>
      <c r="G89" s="400"/>
      <c r="H89" s="400"/>
      <c r="I89" s="400"/>
      <c r="J89" s="400"/>
      <c r="K89" s="400"/>
      <c r="L89" s="400"/>
      <c r="M89" s="394"/>
      <c r="N89" s="394"/>
      <c r="O89" s="394"/>
      <c r="P89" s="394"/>
    </row>
    <row r="90" spans="1:26" ht="13.8" x14ac:dyDescent="0.3">
      <c r="A90" s="401"/>
      <c r="B90" s="362" t="s">
        <v>1133</v>
      </c>
      <c r="C90" s="362">
        <v>1</v>
      </c>
    </row>
    <row r="91" spans="1:26" ht="13.8" x14ac:dyDescent="0.3">
      <c r="A91" s="371"/>
    </row>
    <row r="92" spans="1:26" ht="13.8" x14ac:dyDescent="0.3">
      <c r="A92" s="401"/>
    </row>
    <row r="93" spans="1:26" ht="14.4" x14ac:dyDescent="0.3">
      <c r="A93" s="402"/>
      <c r="B93" s="403" t="s">
        <v>1134</v>
      </c>
    </row>
    <row r="94" spans="1:26" ht="14.4" x14ac:dyDescent="0.3">
      <c r="A94" s="402"/>
      <c r="B94" s="403" t="s">
        <v>1135</v>
      </c>
      <c r="D94" s="243">
        <v>1.528</v>
      </c>
    </row>
    <row r="95" spans="1:26" ht="13.8" x14ac:dyDescent="0.3">
      <c r="B95" s="243" t="s">
        <v>451</v>
      </c>
    </row>
    <row r="96" spans="1:26" ht="13.8" x14ac:dyDescent="0.3"/>
    <row r="97" ht="13.8" x14ac:dyDescent="0.3"/>
    <row r="98" ht="13.8" x14ac:dyDescent="0.3"/>
    <row r="100" ht="13.8" x14ac:dyDescent="0.3"/>
    <row r="101" ht="13.8" x14ac:dyDescent="0.3"/>
    <row r="102" ht="13.8" x14ac:dyDescent="0.3"/>
    <row r="103" ht="13.8" x14ac:dyDescent="0.3"/>
    <row r="104" ht="13.8" x14ac:dyDescent="0.3"/>
    <row r="105" ht="13.8" x14ac:dyDescent="0.3"/>
    <row r="106" ht="13.8" x14ac:dyDescent="0.3"/>
    <row r="107" ht="13.8" x14ac:dyDescent="0.3"/>
    <row r="108" ht="13.8" x14ac:dyDescent="0.3"/>
    <row r="109" ht="13.8" x14ac:dyDescent="0.3"/>
    <row r="110" ht="13.8" x14ac:dyDescent="0.3"/>
    <row r="111" ht="13.8" x14ac:dyDescent="0.3"/>
    <row r="112" ht="13.8" x14ac:dyDescent="0.3"/>
    <row r="113" ht="13.8" x14ac:dyDescent="0.3"/>
    <row r="114" ht="13.8" x14ac:dyDescent="0.3"/>
    <row r="115" ht="13.8" x14ac:dyDescent="0.3"/>
    <row r="116" ht="13.8" x14ac:dyDescent="0.3"/>
    <row r="117" ht="13.8" x14ac:dyDescent="0.3"/>
    <row r="118" ht="13.8" x14ac:dyDescent="0.3"/>
    <row r="119" ht="13.8" x14ac:dyDescent="0.3"/>
    <row r="120" ht="13.8" x14ac:dyDescent="0.3"/>
    <row r="121" ht="13.8" x14ac:dyDescent="0.3"/>
    <row r="122" ht="13.8" x14ac:dyDescent="0.3"/>
    <row r="123" ht="13.8" x14ac:dyDescent="0.3"/>
    <row r="124" ht="13.8" x14ac:dyDescent="0.3"/>
    <row r="125" ht="13.8" x14ac:dyDescent="0.3"/>
    <row r="126" ht="13.8" x14ac:dyDescent="0.3"/>
    <row r="127" ht="13.8" x14ac:dyDescent="0.3"/>
    <row r="128" ht="13.8" x14ac:dyDescent="0.3"/>
    <row r="129" ht="13.8" x14ac:dyDescent="0.3"/>
    <row r="130" ht="13.8" x14ac:dyDescent="0.3"/>
    <row r="131" ht="13.8" x14ac:dyDescent="0.3"/>
    <row r="132" ht="13.8" x14ac:dyDescent="0.3"/>
    <row r="133" ht="13.8" x14ac:dyDescent="0.3"/>
    <row r="134" ht="13.8" x14ac:dyDescent="0.3"/>
    <row r="135" ht="13.8" x14ac:dyDescent="0.3"/>
    <row r="136" ht="13.8" x14ac:dyDescent="0.3"/>
  </sheetData>
  <mergeCells count="17">
    <mergeCell ref="C4:E4"/>
    <mergeCell ref="F4:I4"/>
    <mergeCell ref="C61:L61"/>
    <mergeCell ref="P61:Y61"/>
    <mergeCell ref="C62:F62"/>
    <mergeCell ref="G62:H62"/>
    <mergeCell ref="I62:J62"/>
    <mergeCell ref="K62:L62"/>
    <mergeCell ref="P62:S62"/>
    <mergeCell ref="T62:U62"/>
    <mergeCell ref="V62:W62"/>
    <mergeCell ref="X62:Y62"/>
    <mergeCell ref="A64:A65"/>
    <mergeCell ref="N64:N65"/>
    <mergeCell ref="A67:A68"/>
    <mergeCell ref="N67:N68"/>
    <mergeCell ref="A78:A87"/>
  </mergeCells>
  <hyperlinks>
    <hyperlink ref="K78" location="_ftn4" display="_ftn4" xr:uid="{5291622D-D1D9-4237-B729-113CD034B4BD}"/>
    <hyperlink ref="J78" location="_ftn1" display="_ftn1" xr:uid="{44FBE514-CF07-4DBB-A7BD-0C892EBD9E04}"/>
    <hyperlink ref="C78" location="_ftn7" display="_ftn7" xr:uid="{92951B5C-0F3C-40E5-9051-05730D6BA3D4}"/>
    <hyperlink ref="L78" location="_ftn6" display="_ftn6" xr:uid="{F5D7D99A-3B1E-44E5-B3E9-76002BC15E98}"/>
    <hyperlink ref="B93" r:id="rId1" xr:uid="{E8674924-7207-4D06-A022-CA1BCF237B41}"/>
    <hyperlink ref="B94" r:id="rId2" xr:uid="{F2D1A4BB-8C8B-443F-94CD-5E72EF726577}"/>
  </hyperlinks>
  <pageMargins left="0.75" right="0.75" top="1" bottom="1" header="0.5" footer="0.5"/>
  <pageSetup paperSize="9" orientation="portrait" horizontalDpi="300" verticalDpi="300" r:id="rId3"/>
  <headerFooter alignWithMargins="0"/>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CAC81A7054D940920F9B60845AA62E" ma:contentTypeVersion="18" ma:contentTypeDescription="Create a new document." ma:contentTypeScope="" ma:versionID="1a40070795e49c5587022c9e8f125cc0">
  <xsd:schema xmlns:xsd="http://www.w3.org/2001/XMLSchema" xmlns:xs="http://www.w3.org/2001/XMLSchema" xmlns:p="http://schemas.microsoft.com/office/2006/metadata/properties" xmlns:ns3="56edbdc0-1eaa-4b0d-a72a-cd6491ea742c" xmlns:ns4="a880f6b7-14ae-4326-b4ca-599fa48d4fe8" targetNamespace="http://schemas.microsoft.com/office/2006/metadata/properties" ma:root="true" ma:fieldsID="d6fdb0e8867c211f8a91fa993e48255e" ns3:_="" ns4:_="">
    <xsd:import namespace="56edbdc0-1eaa-4b0d-a72a-cd6491ea742c"/>
    <xsd:import namespace="a880f6b7-14ae-4326-b4ca-599fa48d4fe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LengthInSeconds" minOccurs="0"/>
                <xsd:element ref="ns4:MediaServiceLocation" minOccurs="0"/>
                <xsd:element ref="ns4:MediaServiceObjectDetectorVersions" minOccurs="0"/>
                <xsd:element ref="ns4:_activity"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edbdc0-1eaa-4b0d-a72a-cd6491ea742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880f6b7-14ae-4326-b4ca-599fa48d4fe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_activity" ma:index="23" nillable="true" ma:displayName="_activity" ma:hidden="true" ma:internalName="_activity">
      <xsd:simpleType>
        <xsd:restriction base="dms:Note"/>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a880f6b7-14ae-4326-b4ca-599fa48d4fe8" xsi:nil="true"/>
  </documentManagement>
</p:properties>
</file>

<file path=customXml/itemProps1.xml><?xml version="1.0" encoding="utf-8"?>
<ds:datastoreItem xmlns:ds="http://schemas.openxmlformats.org/officeDocument/2006/customXml" ds:itemID="{60CFCCCD-2DA2-4AFF-B552-56D9061578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edbdc0-1eaa-4b0d-a72a-cd6491ea742c"/>
    <ds:schemaRef ds:uri="a880f6b7-14ae-4326-b4ca-599fa48d4f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6F1AE66-FC98-43EE-BB75-9E3C43286AFA}">
  <ds:schemaRefs>
    <ds:schemaRef ds:uri="http://schemas.microsoft.com/sharepoint/v3/contenttype/forms"/>
  </ds:schemaRefs>
</ds:datastoreItem>
</file>

<file path=customXml/itemProps3.xml><?xml version="1.0" encoding="utf-8"?>
<ds:datastoreItem xmlns:ds="http://schemas.openxmlformats.org/officeDocument/2006/customXml" ds:itemID="{1C55D3EE-8D1A-40A8-B015-12C0D71A139D}">
  <ds:schemaRefs>
    <ds:schemaRef ds:uri="http://schemas.microsoft.com/office/2006/metadata/properties"/>
    <ds:schemaRef ds:uri="http://www.w3.org/XML/1998/namespace"/>
    <ds:schemaRef ds:uri="http://purl.org/dc/terms/"/>
    <ds:schemaRef ds:uri="http://schemas.microsoft.com/office/2006/documentManagement/types"/>
    <ds:schemaRef ds:uri="http://purl.org/dc/dcmitype/"/>
    <ds:schemaRef ds:uri="a880f6b7-14ae-4326-b4ca-599fa48d4fe8"/>
    <ds:schemaRef ds:uri="56edbdc0-1eaa-4b0d-a72a-cd6491ea742c"/>
    <ds:schemaRef ds:uri="http://schemas.microsoft.com/office/infopath/2007/PartnerControls"/>
    <ds:schemaRef ds:uri="http://schemas.openxmlformats.org/package/2006/metadata/core-properties"/>
    <ds:schemaRef ds:uri="http://purl.org/dc/elements/1.1/"/>
  </ds:schemaRefs>
</ds:datastoreItem>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7</vt:i4>
      </vt:variant>
    </vt:vector>
  </HeadingPairs>
  <TitlesOfParts>
    <vt:vector size="18" baseType="lpstr">
      <vt:lpstr>Main - PEA</vt:lpstr>
      <vt:lpstr>Integration Inputs</vt:lpstr>
      <vt:lpstr>UK Deflator</vt:lpstr>
      <vt:lpstr>US Deflator</vt:lpstr>
      <vt:lpstr>German Deflator</vt:lpstr>
      <vt:lpstr>Chemical EIQ and Costs</vt:lpstr>
      <vt:lpstr>GDP Pop Data</vt:lpstr>
      <vt:lpstr>Table Dev GDP, POP, AG</vt:lpstr>
      <vt:lpstr>Table of Hazards (AI only)</vt:lpstr>
      <vt:lpstr>Table of Risks (Field)</vt:lpstr>
      <vt:lpstr>Summary (2.8 PEA)</vt:lpstr>
      <vt:lpstr>'Summary (2.8 PEA)'!_ftn4</vt:lpstr>
      <vt:lpstr>'Summary (2.8 PEA)'!_ftn5</vt:lpstr>
      <vt:lpstr>'Summary (2.8 PEA)'!_ftn6</vt:lpstr>
      <vt:lpstr>'Summary (2.8 PEA)'!_ftn7</vt:lpstr>
      <vt:lpstr>'Summary (2.8 PEA)'!_ftnref4</vt:lpstr>
      <vt:lpstr>'Summary (2.8 PEA)'!_ftnref6</vt:lpstr>
      <vt:lpstr>'Summary (2.8 PEA)'!Print_Area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Leach, Adrian W</dc:creator>
  <cp:keywords/>
  <dc:description/>
  <cp:lastModifiedBy>Virginia Anne Nichols</cp:lastModifiedBy>
  <cp:revision/>
  <dcterms:created xsi:type="dcterms:W3CDTF">2025-09-30T09:08:11Z</dcterms:created>
  <dcterms:modified xsi:type="dcterms:W3CDTF">2025-12-09T07:30:30Z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0x010100C0CAC81A7054D940920F9B60845AA62E</vt:lpwstr>
  </property>
</Properties>
</file>