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ni\GLIM\Capstone project - Customer churn data\Customer Churn-classification\"/>
    </mc:Choice>
  </mc:AlternateContent>
  <xr:revisionPtr revIDLastSave="0" documentId="13_ncr:1_{34E158B6-C1BF-4943-AB60-EED99F8730F0}" xr6:coauthVersionLast="47" xr6:coauthVersionMax="47" xr10:uidLastSave="{00000000-0000-0000-0000-000000000000}"/>
  <bookViews>
    <workbookView xWindow="-108" yWindow="-108" windowWidth="23256" windowHeight="12576" firstSheet="4" activeTab="5" xr2:uid="{0DBE47F8-023B-4A4C-9846-78F6B1DD61F9}"/>
  </bookViews>
  <sheets>
    <sheet name="Sheet1" sheetId="1" r:id="rId1"/>
    <sheet name="Sheet2" sheetId="2" r:id="rId2"/>
    <sheet name="Anova" sheetId="3" r:id="rId3"/>
    <sheet name="Model performance" sheetId="4" r:id="rId4"/>
    <sheet name="Best models for report" sheetId="12" r:id="rId5"/>
    <sheet name="Feature importances from models" sheetId="14" r:id="rId6"/>
    <sheet name="GradientBoost for report" sheetId="11" r:id="rId7"/>
    <sheet name="ADA report" sheetId="10" r:id="rId8"/>
    <sheet name="ANNreport" sheetId="8" r:id="rId9"/>
    <sheet name="KNN report" sheetId="13" r:id="rId10"/>
    <sheet name="Random Forest for report" sheetId="9" r:id="rId11"/>
    <sheet name="Logistic Regression for report" sheetId="5" r:id="rId12"/>
    <sheet name="LDA report" sheetId="6" r:id="rId13"/>
    <sheet name="SVM for report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5" l="1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F27" i="5"/>
  <c r="F23" i="5"/>
  <c r="F21" i="5"/>
  <c r="F22" i="5"/>
  <c r="F30" i="5"/>
  <c r="F25" i="5"/>
  <c r="F26" i="5"/>
  <c r="F24" i="5"/>
  <c r="F34" i="5"/>
  <c r="F20" i="5"/>
  <c r="F37" i="5" s="1"/>
  <c r="F33" i="5"/>
  <c r="F31" i="5"/>
  <c r="F29" i="5"/>
  <c r="F35" i="5"/>
  <c r="F28" i="5"/>
  <c r="F32" i="5"/>
  <c r="F19" i="5"/>
  <c r="D4" i="3"/>
  <c r="D5" i="3"/>
  <c r="D3" i="3"/>
  <c r="K8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7" i="1"/>
  <c r="K6" i="1"/>
  <c r="K5" i="1"/>
  <c r="K4" i="1"/>
  <c r="K3" i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24" i="5" l="1"/>
  <c r="H26" i="5"/>
  <c r="H25" i="5"/>
  <c r="H32" i="5"/>
  <c r="H28" i="5"/>
  <c r="H35" i="5"/>
  <c r="H31" i="5"/>
  <c r="H23" i="5"/>
  <c r="H30" i="5"/>
  <c r="H33" i="5"/>
  <c r="H29" i="5"/>
  <c r="H21" i="5"/>
  <c r="H20" i="5"/>
  <c r="J20" i="5" s="1"/>
  <c r="H22" i="5"/>
  <c r="H34" i="5"/>
  <c r="H27" i="5"/>
  <c r="J21" i="5" l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</calcChain>
</file>

<file path=xl/sharedStrings.xml><?xml version="1.0" encoding="utf-8"?>
<sst xmlns="http://schemas.openxmlformats.org/spreadsheetml/2006/main" count="954" uniqueCount="237">
  <si>
    <t>S.no</t>
  </si>
  <si>
    <t>Column</t>
  </si>
  <si>
    <t>% of rows 
values present</t>
  </si>
  <si>
    <t>Values 
present</t>
  </si>
  <si>
    <t>% of rows 
nulls present</t>
  </si>
  <si>
    <t>AccountID</t>
  </si>
  <si>
    <t>Churn</t>
  </si>
  <si>
    <t>Tenure</t>
  </si>
  <si>
    <t>City_Tier</t>
  </si>
  <si>
    <t>CC_Contacted_LY</t>
  </si>
  <si>
    <t>Payment</t>
  </si>
  <si>
    <t>Gender</t>
  </si>
  <si>
    <t>Service_Score</t>
  </si>
  <si>
    <t>Account_user_count</t>
  </si>
  <si>
    <t>account_segment</t>
  </si>
  <si>
    <t>CC_Agent_Score</t>
  </si>
  <si>
    <t>Marital_Status</t>
  </si>
  <si>
    <t>rev_per_month</t>
  </si>
  <si>
    <t>Complain_ly</t>
  </si>
  <si>
    <t>rev_growth_yoy</t>
  </si>
  <si>
    <t>coupon_used_for_payment</t>
  </si>
  <si>
    <t>Day_Since_CC_connect</t>
  </si>
  <si>
    <t>cashback</t>
  </si>
  <si>
    <t>Login_device</t>
  </si>
  <si>
    <t>Data type</t>
  </si>
  <si>
    <t>Integer</t>
  </si>
  <si>
    <t>Object</t>
  </si>
  <si>
    <t>Float</t>
  </si>
  <si>
    <t>account unique identifier</t>
  </si>
  <si>
    <t>account churn flag (Target)</t>
  </si>
  <si>
    <t>Tenure of account</t>
  </si>
  <si>
    <t>Tier of primary customer's city</t>
  </si>
  <si>
    <t>How many times all the customers of the account has contacted customer care in last 12months</t>
  </si>
  <si>
    <t>Preferred Payment mode of the customers in the account</t>
  </si>
  <si>
    <t>Satisfaction score given by customers of the account on service provided by company</t>
  </si>
  <si>
    <t>Number of customers tagged with this account</t>
  </si>
  <si>
    <t>Account segmentation on the basis of spend</t>
  </si>
  <si>
    <t>revenue growth percentage of the account (last 12 months vs last 24 to 13 month)</t>
  </si>
  <si>
    <t>How many times customers have used coupons to do the payment in last 12 months</t>
  </si>
  <si>
    <t>Number of days since no customers in the account has contacted the customer care</t>
  </si>
  <si>
    <t>Monthly average cashback generated by account in last 12 months</t>
  </si>
  <si>
    <t>Preferred login device of the customers in the account</t>
  </si>
  <si>
    <t>Number
of Nulls</t>
  </si>
  <si>
    <t>#</t>
  </si>
  <si>
    <t>None</t>
  </si>
  <si>
    <t>Gender of the primary customer</t>
  </si>
  <si>
    <t xml:space="preserve">Marital status of primary customer </t>
  </si>
  <si>
    <t>Monthly average revenue from account in last 12 months</t>
  </si>
  <si>
    <t xml:space="preserve">Complaints raised by account in last 12 months </t>
  </si>
  <si>
    <t>Column Description</t>
  </si>
  <si>
    <t>Data description</t>
  </si>
  <si>
    <t>Target variable. Contains 1 for churned and 0 for non-churned</t>
  </si>
  <si>
    <t>Unique ID. Will not be used in modeling</t>
  </si>
  <si>
    <t>Continuous field. Contains values 
ranging from 4 to 132</t>
  </si>
  <si>
    <t>Continuous field. Contains values 
ranging from 0 to 99</t>
  </si>
  <si>
    <t>Categorical ordinal - values 1 to 5</t>
  </si>
  <si>
    <t>Categorical ordinal - values 1 to 6</t>
  </si>
  <si>
    <t>Categorical ordinal - values 0 to 5</t>
  </si>
  <si>
    <t>Continuous field. Contains values 
ranging from 1 to 140</t>
  </si>
  <si>
    <t>Categorical  - 0 or 1</t>
  </si>
  <si>
    <t>Categorical nominal - contains values Married, Single and Divorced</t>
  </si>
  <si>
    <t>Continuous field. Contains values 
ranging from 4 to 28</t>
  </si>
  <si>
    <t>Continuous field. Contains values 
ranging from 0 to 16</t>
  </si>
  <si>
    <t>Continuous field. Contains values 
ranging from 0 to 47</t>
  </si>
  <si>
    <t>Continuous field. Contains values 
ranging from 0 to 1997</t>
  </si>
  <si>
    <t>Categorical nominal - contains values Mobile, Computer</t>
  </si>
  <si>
    <t>Categorical nominal - values Credit card, debit card, E wallet, UPI, Cash on Delivery</t>
  </si>
  <si>
    <t>Categorical ordinal - values 1,2,3</t>
  </si>
  <si>
    <t xml:space="preserve">Satisfaction score given on customer care service provided </t>
  </si>
  <si>
    <t>Categorical nominal - values Male,Female,  M and F (M and F need to be converted to Male and Female)</t>
  </si>
  <si>
    <t>M,F</t>
  </si>
  <si>
    <t>@</t>
  </si>
  <si>
    <t>Categorical nominal - values HNI, Regular, Regular Plus, Super, Super plus and variations with +</t>
  </si>
  <si>
    <t>Regular + 
Super +</t>
  </si>
  <si>
    <t>+</t>
  </si>
  <si>
    <t>$</t>
  </si>
  <si>
    <t>$, *, #</t>
  </si>
  <si>
    <t>&amp;&amp;&amp;&amp;</t>
  </si>
  <si>
    <t>Data cleanup needed</t>
  </si>
  <si>
    <t>% of rows 
needing data cleaning</t>
  </si>
  <si>
    <t>Variable</t>
  </si>
  <si>
    <t>F-statistic</t>
  </si>
  <si>
    <t>Probability of &gt; F</t>
  </si>
  <si>
    <t>Inference at significance level of 5%</t>
  </si>
  <si>
    <t>Reject null hypothesis. The means are different. Variable significant to model building</t>
  </si>
  <si>
    <t>Cannot reject null hypothesis. The means are equal. Variable can be dropped</t>
  </si>
  <si>
    <t>Algorithm used</t>
  </si>
  <si>
    <t>Smote</t>
  </si>
  <si>
    <t>No</t>
  </si>
  <si>
    <t>Outliers</t>
  </si>
  <si>
    <t>Treated</t>
  </si>
  <si>
    <t>Data Used</t>
  </si>
  <si>
    <t>Accuracy</t>
  </si>
  <si>
    <t>Precision</t>
  </si>
  <si>
    <t>Recall</t>
  </si>
  <si>
    <t>F1</t>
  </si>
  <si>
    <t>AUC</t>
  </si>
  <si>
    <t>Train data</t>
  </si>
  <si>
    <t>Test data</t>
  </si>
  <si>
    <t>Logistic Regression</t>
  </si>
  <si>
    <t>LR_model1</t>
  </si>
  <si>
    <t>Hyper 
parameters</t>
  </si>
  <si>
    <t>Default base model</t>
  </si>
  <si>
    <t>Scaling</t>
  </si>
  <si>
    <t>Yes</t>
  </si>
  <si>
    <t>VIF
treated</t>
  </si>
  <si>
    <t>Yes(3)</t>
  </si>
  <si>
    <t>Default base model, RFE vars=16</t>
  </si>
  <si>
    <t>LR_model4</t>
  </si>
  <si>
    <t>LR_model5</t>
  </si>
  <si>
    <t>Default base model, RFE vars=18</t>
  </si>
  <si>
    <t>3 VIF variables dropped (20 predictors)</t>
  </si>
  <si>
    <t>Using RFE, 16 predictors</t>
  </si>
  <si>
    <t>Using RFE, 18 predictors</t>
  </si>
  <si>
    <t>LR_model6</t>
  </si>
  <si>
    <t>Default base model, RFE vars=19</t>
  </si>
  <si>
    <t>LR_model7</t>
  </si>
  <si>
    <t>GridSearchCV</t>
  </si>
  <si>
    <t>Gridsearch CV, best 
model for f1 score</t>
  </si>
  <si>
    <t>Sklearn</t>
  </si>
  <si>
    <t>Library</t>
  </si>
  <si>
    <t>Statsmodel</t>
  </si>
  <si>
    <t>LR_model8</t>
  </si>
  <si>
    <t>Smoted train data</t>
  </si>
  <si>
    <t>Bad performance on smote</t>
  </si>
  <si>
    <t>LR_model9</t>
  </si>
  <si>
    <t>LDA</t>
  </si>
  <si>
    <t>LDA_model1</t>
  </si>
  <si>
    <t>QDA_model1</t>
  </si>
  <si>
    <t>QDA</t>
  </si>
  <si>
    <t>SVM_model1</t>
  </si>
  <si>
    <t>SVM_model2</t>
  </si>
  <si>
    <t>SVM</t>
  </si>
  <si>
    <t>SVM_model3</t>
  </si>
  <si>
    <t>Not treated</t>
  </si>
  <si>
    <t>This one is with data not treated for outliers</t>
  </si>
  <si>
    <t>Model 
reference</t>
  </si>
  <si>
    <t>ANN_model1</t>
  </si>
  <si>
    <t>ANN_model2</t>
  </si>
  <si>
    <t>ANN</t>
  </si>
  <si>
    <t>Default base model with alpha = 0.2</t>
  </si>
  <si>
    <t>Too much penalty, reduce penalty</t>
  </si>
  <si>
    <t>Same code is reused to change and record</t>
  </si>
  <si>
    <t>Default base model with alpha = 0.1</t>
  </si>
  <si>
    <t>ANN_model3
alpha = 0.2</t>
  </si>
  <si>
    <t>ANN_model3
alpha = 0.1</t>
  </si>
  <si>
    <t>ANN_model3
alpha = 0.05</t>
  </si>
  <si>
    <t>ANN_model3
alpha = 0.03</t>
  </si>
  <si>
    <t>Default base model with alpha = 0.05</t>
  </si>
  <si>
    <t>Default base model with alpha = 0.03</t>
  </si>
  <si>
    <t>ANN_model3
alpha = 0.04</t>
  </si>
  <si>
    <t>Default base model with alpha = 0.04</t>
  </si>
  <si>
    <t>Overfit - Recall</t>
  </si>
  <si>
    <t>Chosen model as the diff between train and test is less</t>
  </si>
  <si>
    <t>LR_model2</t>
  </si>
  <si>
    <t>LR_model3</t>
  </si>
  <si>
    <t>AUC = 0.77</t>
  </si>
  <si>
    <t>AUC = 0.78</t>
  </si>
  <si>
    <t>Default base model, RFE variables =12</t>
  </si>
  <si>
    <t>Default base model, RFE variables=8</t>
  </si>
  <si>
    <t>LR_model10</t>
  </si>
  <si>
    <t>Scaled data, default model with all predictors</t>
  </si>
  <si>
    <t>Yes(3 variables dropped)</t>
  </si>
  <si>
    <t>Cluster
code*</t>
  </si>
  <si>
    <t>*Cluster code dropped as its VIF was high</t>
  </si>
  <si>
    <t>Iterated 4 times to 
remove 4 variables</t>
  </si>
  <si>
    <t>Data treatment</t>
  </si>
  <si>
    <t>Algorithm</t>
  </si>
  <si>
    <t>RandomForest</t>
  </si>
  <si>
    <t>RF_model1</t>
  </si>
  <si>
    <t>GridSearchCV, best model for f1 score</t>
  </si>
  <si>
    <t>Default base model with outliers</t>
  </si>
  <si>
    <t>RF_model2</t>
  </si>
  <si>
    <t>RF_model3</t>
  </si>
  <si>
    <t>ADA_model1</t>
  </si>
  <si>
    <t>Adaboost</t>
  </si>
  <si>
    <t>ADA_model2</t>
  </si>
  <si>
    <t>GB_model1</t>
  </si>
  <si>
    <t>Gradient Boost</t>
  </si>
  <si>
    <t>GB_model2</t>
  </si>
  <si>
    <t>logit(p) = -4.38 – 0.19*Tenure + 0.37*City_tier + 0.03*CC_contacted_LY + 0.35*User_Count + 0.26*CC_Score + 0.15*Rev_Permonth + 1.67*Complain_LY – 0.07*Days_Since_CC – 0.64*Payment_Creditcard – 0.45*Payment_Debitcard – 0.52*Payment_UPI + 0.28*Gender_Male + 1.04*ACSegment_Regular – 1.23*ACSegment_Super + 0.92*Maritalstatus_Single – 0.39*Logindevice_Mobile</t>
  </si>
  <si>
    <t>Intercept</t>
  </si>
  <si>
    <t>City_tier</t>
  </si>
  <si>
    <t>CC_contacted_LY</t>
  </si>
  <si>
    <t>User_Count</t>
  </si>
  <si>
    <t>CC_Score</t>
  </si>
  <si>
    <t>Rev_Permonth</t>
  </si>
  <si>
    <t>Complain_LY</t>
  </si>
  <si>
    <t>Days_Since_CC</t>
  </si>
  <si>
    <t>Payment_Creditcard</t>
  </si>
  <si>
    <t>Payment_Debitcard</t>
  </si>
  <si>
    <t>Payment_UPI</t>
  </si>
  <si>
    <t>Gender_Male</t>
  </si>
  <si>
    <t>ACSegment_Regular</t>
  </si>
  <si>
    <t>ACSegment_Super</t>
  </si>
  <si>
    <t>Maritalstatus_Single</t>
  </si>
  <si>
    <t>Logindevice_Mobile</t>
  </si>
  <si>
    <t>Model interpretation</t>
  </si>
  <si>
    <t>Sum</t>
  </si>
  <si>
    <t>Pareto cut-off for predictors that contribute to 80% of weight</t>
  </si>
  <si>
    <t>Coefficient</t>
  </si>
  <si>
    <t>Predictor</t>
  </si>
  <si>
    <t>% weight 
of intercepts</t>
  </si>
  <si>
    <t>Abs(coefficient)</t>
  </si>
  <si>
    <t>Exp(coefficient)</t>
  </si>
  <si>
    <t>Interpretation</t>
  </si>
  <si>
    <t xml:space="preserve">If complaint last year increases by 1, the odds of customer churning increases by 531% </t>
  </si>
  <si>
    <t>If Account segment is Super (increases by 1), the odds of customer churning decreases by 342%</t>
  </si>
  <si>
    <t>If Account segment is Regular (increases by 1), the odds of customer churning increases by 283%</t>
  </si>
  <si>
    <t>Cumulative***</t>
  </si>
  <si>
    <t>***</t>
  </si>
  <si>
    <t>If Marital status is single (increases by 1), the odds of customer churning increases by 251%</t>
  </si>
  <si>
    <t>If payment is done by credit card (increases by 1), the odds of customer churning decreases by 190%</t>
  </si>
  <si>
    <t>If payment is done by UPI (increases by 1), the odds of customer churning decreases by 168%</t>
  </si>
  <si>
    <t>If payment is done by debit card (increases by 1), the odds of customer churning decreases by 157%</t>
  </si>
  <si>
    <t>If login device is mobile (increases by 1), the odds of customer churning decreases by 148%</t>
  </si>
  <si>
    <t>0.96</t>
  </si>
  <si>
    <t>KNN</t>
  </si>
  <si>
    <r>
      <t xml:space="preserve">LR_model10
</t>
    </r>
    <r>
      <rPr>
        <sz val="12"/>
        <color theme="1"/>
        <rFont val="Calibri"/>
        <family val="2"/>
        <scheme val="minor"/>
      </rPr>
      <t>Statsmodel</t>
    </r>
  </si>
  <si>
    <t>KNN_model1</t>
  </si>
  <si>
    <t>KNN_model2</t>
  </si>
  <si>
    <t>GridSearchCV, best 
model for f1 score</t>
  </si>
  <si>
    <t>Random Forest</t>
  </si>
  <si>
    <t>Feature1</t>
  </si>
  <si>
    <t>Feature2</t>
  </si>
  <si>
    <t>Feature3</t>
  </si>
  <si>
    <t>Feature4</t>
  </si>
  <si>
    <t>Feature5</t>
  </si>
  <si>
    <t>Days since customer care 
last contacted</t>
  </si>
  <si>
    <t>Number of times customer care was contacted last year</t>
  </si>
  <si>
    <t>Was complaint made last year</t>
  </si>
  <si>
    <t>Revenue per month</t>
  </si>
  <si>
    <t>Feature6</t>
  </si>
  <si>
    <t>Customer care agent score</t>
  </si>
  <si>
    <t>Marital status single</t>
  </si>
  <si>
    <t>City tier</t>
  </si>
  <si>
    <t>Payment credit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</si>
</sst>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63D"/>
      <name val="Calibri"/>
      <family val="2"/>
      <scheme val="minor"/>
    </font>
    <font>
      <b/>
      <sz val="12"/>
      <color rgb="FF00863D"/>
      <name val="Calibri"/>
      <family val="2"/>
      <scheme val="minor"/>
    </font>
    <font>
      <i/>
      <sz val="11"/>
      <color rgb="FF292929"/>
      <name val="Calibri"/>
      <family val="2"/>
      <scheme val="minor"/>
    </font>
    <font>
      <sz val="11"/>
      <color rgb="FF292929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2" fontId="2" fillId="2" borderId="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10" fontId="0" fillId="0" borderId="1" xfId="1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quotePrefix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49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7" fontId="0" fillId="0" borderId="0" xfId="0" applyNumberFormat="1"/>
    <xf numFmtId="0" fontId="9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9" fillId="4" borderId="13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8" fillId="0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right"/>
    </xf>
    <xf numFmtId="9" fontId="0" fillId="0" borderId="0" xfId="1" applyFont="1" applyAlignment="1">
      <alignment horizontal="center"/>
    </xf>
    <xf numFmtId="0" fontId="12" fillId="7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9" fontId="0" fillId="7" borderId="0" xfId="1" applyFont="1" applyFill="1" applyAlignment="1">
      <alignment horizontal="center"/>
    </xf>
    <xf numFmtId="0" fontId="0" fillId="7" borderId="0" xfId="0" applyFont="1" applyFill="1" applyAlignment="1">
      <alignment horizontal="right"/>
    </xf>
    <xf numFmtId="0" fontId="8" fillId="0" borderId="0" xfId="0" applyFont="1"/>
    <xf numFmtId="0" fontId="8" fillId="5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5" borderId="1" xfId="0" quotePrefix="1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0" borderId="15" xfId="0" applyFont="1" applyBorder="1" applyAlignment="1">
      <alignment horizontal="center" wrapText="1"/>
    </xf>
    <xf numFmtId="0" fontId="8" fillId="0" borderId="16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9" fontId="0" fillId="7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0" fontId="8" fillId="4" borderId="6" xfId="0" applyFont="1" applyFill="1" applyBorder="1" applyAlignment="1">
      <alignment horizontal="center"/>
    </xf>
    <xf numFmtId="0" fontId="0" fillId="0" borderId="1" xfId="0" applyFont="1" applyBorder="1" applyAlignment="1">
      <alignment wrapText="1"/>
    </xf>
    <xf numFmtId="0" fontId="8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1417-2098-4944-AC31-91600D2982AA}">
  <dimension ref="A2:K21"/>
  <sheetViews>
    <sheetView zoomScaleNormal="100" workbookViewId="0">
      <selection sqref="A1:XFD1048576"/>
    </sheetView>
  </sheetViews>
  <sheetFormatPr defaultRowHeight="14.4" x14ac:dyDescent="0.3"/>
  <cols>
    <col min="1" max="1" width="5.44140625" style="1" customWidth="1"/>
    <col min="2" max="2" width="23.77734375" bestFit="1" customWidth="1"/>
    <col min="3" max="3" width="29.21875" customWidth="1"/>
    <col min="4" max="4" width="9.109375" style="1" customWidth="1"/>
    <col min="5" max="5" width="35.6640625" style="1" customWidth="1"/>
    <col min="6" max="6" width="12.88671875" style="1" bestFit="1" customWidth="1"/>
    <col min="7" max="7" width="12.6640625" style="8" bestFit="1" customWidth="1"/>
    <col min="8" max="8" width="8.88671875" style="1"/>
    <col min="9" max="9" width="11.6640625" style="1" customWidth="1"/>
    <col min="10" max="10" width="10.6640625" style="1" customWidth="1"/>
    <col min="11" max="11" width="13" style="1" customWidth="1"/>
  </cols>
  <sheetData>
    <row r="2" spans="1:11" ht="55.2" customHeight="1" x14ac:dyDescent="0.3">
      <c r="A2" s="3" t="s">
        <v>0</v>
      </c>
      <c r="B2" s="3" t="s">
        <v>1</v>
      </c>
      <c r="C2" s="3" t="s">
        <v>49</v>
      </c>
      <c r="D2" s="3" t="s">
        <v>24</v>
      </c>
      <c r="E2" s="3" t="s">
        <v>50</v>
      </c>
      <c r="F2" s="5" t="s">
        <v>3</v>
      </c>
      <c r="G2" s="7" t="s">
        <v>2</v>
      </c>
      <c r="H2" s="5" t="s">
        <v>42</v>
      </c>
      <c r="I2" s="5" t="s">
        <v>4</v>
      </c>
      <c r="J2" s="5" t="s">
        <v>78</v>
      </c>
      <c r="K2" s="5" t="s">
        <v>79</v>
      </c>
    </row>
    <row r="3" spans="1:11" x14ac:dyDescent="0.3">
      <c r="A3" s="6">
        <v>1</v>
      </c>
      <c r="B3" s="2" t="s">
        <v>5</v>
      </c>
      <c r="C3" s="4" t="s">
        <v>28</v>
      </c>
      <c r="D3" s="6" t="s">
        <v>25</v>
      </c>
      <c r="E3" s="6" t="s">
        <v>52</v>
      </c>
      <c r="F3" s="6">
        <v>11260</v>
      </c>
      <c r="G3" s="9">
        <f>F3/11260</f>
        <v>1</v>
      </c>
      <c r="H3" s="6">
        <f>11260-F3</f>
        <v>0</v>
      </c>
      <c r="I3" s="10">
        <f>H3/11260</f>
        <v>0</v>
      </c>
      <c r="J3" s="6" t="s">
        <v>44</v>
      </c>
      <c r="K3" s="9">
        <f>0/11260</f>
        <v>0</v>
      </c>
    </row>
    <row r="4" spans="1:11" ht="28.8" x14ac:dyDescent="0.3">
      <c r="A4" s="6">
        <v>2</v>
      </c>
      <c r="B4" s="2" t="s">
        <v>6</v>
      </c>
      <c r="C4" s="4" t="s">
        <v>29</v>
      </c>
      <c r="D4" s="6" t="s">
        <v>25</v>
      </c>
      <c r="E4" s="11" t="s">
        <v>51</v>
      </c>
      <c r="F4" s="6">
        <v>11260</v>
      </c>
      <c r="G4" s="9">
        <f t="shared" ref="G4:G21" si="0">F4/11260</f>
        <v>1</v>
      </c>
      <c r="H4" s="6">
        <f t="shared" ref="H4:H21" si="1">11260-F4</f>
        <v>0</v>
      </c>
      <c r="I4" s="10">
        <f>H4/11260</f>
        <v>0</v>
      </c>
      <c r="J4" s="6" t="s">
        <v>44</v>
      </c>
      <c r="K4" s="9">
        <f>0/11260</f>
        <v>0</v>
      </c>
    </row>
    <row r="5" spans="1:11" ht="28.8" x14ac:dyDescent="0.3">
      <c r="A5" s="6">
        <v>3</v>
      </c>
      <c r="B5" s="2" t="s">
        <v>7</v>
      </c>
      <c r="C5" s="4" t="s">
        <v>30</v>
      </c>
      <c r="D5" s="6" t="s">
        <v>26</v>
      </c>
      <c r="E5" s="11" t="s">
        <v>54</v>
      </c>
      <c r="F5" s="6">
        <v>11158</v>
      </c>
      <c r="G5" s="9">
        <f t="shared" si="0"/>
        <v>0.99094138543516874</v>
      </c>
      <c r="H5" s="6">
        <f t="shared" si="1"/>
        <v>102</v>
      </c>
      <c r="I5" s="9">
        <f>H5/11260</f>
        <v>9.0586145648312612E-3</v>
      </c>
      <c r="J5" s="6" t="s">
        <v>43</v>
      </c>
      <c r="K5" s="9">
        <f>116/11260</f>
        <v>1.0301953818827708E-2</v>
      </c>
    </row>
    <row r="6" spans="1:11" ht="16.8" customHeight="1" x14ac:dyDescent="0.3">
      <c r="A6" s="6">
        <v>4</v>
      </c>
      <c r="B6" s="2" t="s">
        <v>8</v>
      </c>
      <c r="C6" s="4" t="s">
        <v>31</v>
      </c>
      <c r="D6" s="6" t="s">
        <v>27</v>
      </c>
      <c r="E6" s="6" t="s">
        <v>67</v>
      </c>
      <c r="F6" s="6">
        <v>11148</v>
      </c>
      <c r="G6" s="9">
        <f t="shared" si="0"/>
        <v>0.99005328596802844</v>
      </c>
      <c r="H6" s="6">
        <f t="shared" si="1"/>
        <v>112</v>
      </c>
      <c r="I6" s="9">
        <f t="shared" ref="I6:I21" si="2">H6/11260</f>
        <v>9.9467140319715805E-3</v>
      </c>
      <c r="J6" s="6" t="s">
        <v>44</v>
      </c>
      <c r="K6" s="9">
        <f>0/11260</f>
        <v>0</v>
      </c>
    </row>
    <row r="7" spans="1:11" ht="42" customHeight="1" x14ac:dyDescent="0.3">
      <c r="A7" s="6">
        <v>5</v>
      </c>
      <c r="B7" s="2" t="s">
        <v>9</v>
      </c>
      <c r="C7" s="4" t="s">
        <v>32</v>
      </c>
      <c r="D7" s="6" t="s">
        <v>27</v>
      </c>
      <c r="E7" s="11" t="s">
        <v>53</v>
      </c>
      <c r="F7" s="6">
        <v>11158</v>
      </c>
      <c r="G7" s="9">
        <f t="shared" si="0"/>
        <v>0.99094138543516874</v>
      </c>
      <c r="H7" s="6">
        <f t="shared" si="1"/>
        <v>102</v>
      </c>
      <c r="I7" s="9">
        <f t="shared" si="2"/>
        <v>9.0586145648312612E-3</v>
      </c>
      <c r="J7" s="6" t="s">
        <v>44</v>
      </c>
      <c r="K7" s="9">
        <f>0/11260</f>
        <v>0</v>
      </c>
    </row>
    <row r="8" spans="1:11" ht="37.799999999999997" customHeight="1" x14ac:dyDescent="0.3">
      <c r="A8" s="6">
        <v>6</v>
      </c>
      <c r="B8" s="2" t="s">
        <v>10</v>
      </c>
      <c r="C8" s="4" t="s">
        <v>33</v>
      </c>
      <c r="D8" s="6" t="s">
        <v>26</v>
      </c>
      <c r="E8" s="12" t="s">
        <v>66</v>
      </c>
      <c r="F8" s="6">
        <v>11151</v>
      </c>
      <c r="G8" s="9">
        <f t="shared" si="0"/>
        <v>0.99031971580817046</v>
      </c>
      <c r="H8" s="6">
        <f t="shared" si="1"/>
        <v>109</v>
      </c>
      <c r="I8" s="9">
        <f t="shared" si="2"/>
        <v>9.6802841918294854E-3</v>
      </c>
      <c r="J8" s="6" t="s">
        <v>44</v>
      </c>
      <c r="K8" s="9">
        <f>0/11260</f>
        <v>0</v>
      </c>
    </row>
    <row r="9" spans="1:11" ht="43.2" x14ac:dyDescent="0.3">
      <c r="A9" s="6">
        <v>7</v>
      </c>
      <c r="B9" s="2" t="s">
        <v>11</v>
      </c>
      <c r="C9" s="4" t="s">
        <v>45</v>
      </c>
      <c r="D9" s="6" t="s">
        <v>26</v>
      </c>
      <c r="E9" s="11" t="s">
        <v>69</v>
      </c>
      <c r="F9" s="6">
        <v>11152</v>
      </c>
      <c r="G9" s="9">
        <f t="shared" si="0"/>
        <v>0.99040852575488458</v>
      </c>
      <c r="H9" s="6">
        <f t="shared" si="1"/>
        <v>108</v>
      </c>
      <c r="I9" s="9">
        <f t="shared" si="2"/>
        <v>9.5914742451154531E-3</v>
      </c>
      <c r="J9" s="6" t="s">
        <v>70</v>
      </c>
      <c r="K9" s="9">
        <f>(376+270)/11260</f>
        <v>5.7371225577264651E-2</v>
      </c>
    </row>
    <row r="10" spans="1:11" ht="43.2" x14ac:dyDescent="0.3">
      <c r="A10" s="6">
        <v>8</v>
      </c>
      <c r="B10" s="2" t="s">
        <v>12</v>
      </c>
      <c r="C10" s="4" t="s">
        <v>34</v>
      </c>
      <c r="D10" s="6" t="s">
        <v>27</v>
      </c>
      <c r="E10" s="11" t="s">
        <v>57</v>
      </c>
      <c r="F10" s="6">
        <v>11162</v>
      </c>
      <c r="G10" s="9">
        <f t="shared" si="0"/>
        <v>0.99129662522202489</v>
      </c>
      <c r="H10" s="6">
        <f t="shared" si="1"/>
        <v>98</v>
      </c>
      <c r="I10" s="9">
        <f t="shared" si="2"/>
        <v>8.7033747779751338E-3</v>
      </c>
      <c r="J10" s="6" t="s">
        <v>44</v>
      </c>
      <c r="K10" s="9">
        <f>0/11260</f>
        <v>0</v>
      </c>
    </row>
    <row r="11" spans="1:11" ht="28.8" x14ac:dyDescent="0.3">
      <c r="A11" s="6">
        <v>9</v>
      </c>
      <c r="B11" s="2" t="s">
        <v>13</v>
      </c>
      <c r="C11" s="4" t="s">
        <v>35</v>
      </c>
      <c r="D11" s="6" t="s">
        <v>26</v>
      </c>
      <c r="E11" s="6" t="s">
        <v>56</v>
      </c>
      <c r="F11" s="6">
        <v>11148</v>
      </c>
      <c r="G11" s="9">
        <f t="shared" si="0"/>
        <v>0.99005328596802844</v>
      </c>
      <c r="H11" s="6">
        <f t="shared" si="1"/>
        <v>112</v>
      </c>
      <c r="I11" s="9">
        <f t="shared" si="2"/>
        <v>9.9467140319715805E-3</v>
      </c>
      <c r="J11" s="6" t="s">
        <v>71</v>
      </c>
      <c r="K11" s="9">
        <f>(332)/11260</f>
        <v>2.9484902309058616E-2</v>
      </c>
    </row>
    <row r="12" spans="1:11" ht="43.2" x14ac:dyDescent="0.3">
      <c r="A12" s="6">
        <v>10</v>
      </c>
      <c r="B12" s="2" t="s">
        <v>14</v>
      </c>
      <c r="C12" s="4" t="s">
        <v>36</v>
      </c>
      <c r="D12" s="6" t="s">
        <v>26</v>
      </c>
      <c r="E12" s="11" t="s">
        <v>72</v>
      </c>
      <c r="F12" s="6">
        <v>11163</v>
      </c>
      <c r="G12" s="9">
        <f t="shared" si="0"/>
        <v>0.99138543516873889</v>
      </c>
      <c r="H12" s="6">
        <f t="shared" si="1"/>
        <v>97</v>
      </c>
      <c r="I12" s="9">
        <f t="shared" si="2"/>
        <v>8.6145648312611015E-3</v>
      </c>
      <c r="J12" s="11" t="s">
        <v>73</v>
      </c>
      <c r="K12" s="9">
        <f>(262+47)/11260</f>
        <v>2.744227353463588E-2</v>
      </c>
    </row>
    <row r="13" spans="1:11" ht="28.8" x14ac:dyDescent="0.3">
      <c r="A13" s="6">
        <v>11</v>
      </c>
      <c r="B13" s="2" t="s">
        <v>15</v>
      </c>
      <c r="C13" s="4" t="s">
        <v>68</v>
      </c>
      <c r="D13" s="6" t="s">
        <v>27</v>
      </c>
      <c r="E13" s="6" t="s">
        <v>55</v>
      </c>
      <c r="F13" s="6">
        <v>11144</v>
      </c>
      <c r="G13" s="9">
        <f t="shared" si="0"/>
        <v>0.9896980461811723</v>
      </c>
      <c r="H13" s="6">
        <f t="shared" si="1"/>
        <v>116</v>
      </c>
      <c r="I13" s="9">
        <f t="shared" si="2"/>
        <v>1.0301953818827708E-2</v>
      </c>
      <c r="J13" s="6" t="s">
        <v>44</v>
      </c>
      <c r="K13" s="9">
        <f>0/11260</f>
        <v>0</v>
      </c>
    </row>
    <row r="14" spans="1:11" ht="32.4" customHeight="1" x14ac:dyDescent="0.3">
      <c r="A14" s="6">
        <v>12</v>
      </c>
      <c r="B14" s="2" t="s">
        <v>16</v>
      </c>
      <c r="C14" s="4" t="s">
        <v>46</v>
      </c>
      <c r="D14" s="6" t="s">
        <v>26</v>
      </c>
      <c r="E14" s="11" t="s">
        <v>60</v>
      </c>
      <c r="F14" s="6">
        <v>11048</v>
      </c>
      <c r="G14" s="9">
        <f t="shared" si="0"/>
        <v>0.9811722912966252</v>
      </c>
      <c r="H14" s="6">
        <f t="shared" si="1"/>
        <v>212</v>
      </c>
      <c r="I14" s="9">
        <f t="shared" si="2"/>
        <v>1.8827708703374777E-2</v>
      </c>
      <c r="J14" s="6" t="s">
        <v>44</v>
      </c>
      <c r="K14" s="9">
        <f>0/11260</f>
        <v>0</v>
      </c>
    </row>
    <row r="15" spans="1:11" ht="28.8" x14ac:dyDescent="0.3">
      <c r="A15" s="6">
        <v>13</v>
      </c>
      <c r="B15" s="2" t="s">
        <v>17</v>
      </c>
      <c r="C15" s="4" t="s">
        <v>47</v>
      </c>
      <c r="D15" s="6" t="s">
        <v>26</v>
      </c>
      <c r="E15" s="11" t="s">
        <v>58</v>
      </c>
      <c r="F15" s="6">
        <v>11158</v>
      </c>
      <c r="G15" s="9">
        <f t="shared" si="0"/>
        <v>0.99094138543516874</v>
      </c>
      <c r="H15" s="6">
        <f t="shared" si="1"/>
        <v>102</v>
      </c>
      <c r="I15" s="9">
        <f t="shared" si="2"/>
        <v>9.0586145648312612E-3</v>
      </c>
      <c r="J15" s="13" t="s">
        <v>74</v>
      </c>
      <c r="K15" s="9">
        <f>689/11260</f>
        <v>6.1190053285968028E-2</v>
      </c>
    </row>
    <row r="16" spans="1:11" ht="28.8" x14ac:dyDescent="0.3">
      <c r="A16" s="6">
        <v>14</v>
      </c>
      <c r="B16" s="2" t="s">
        <v>18</v>
      </c>
      <c r="C16" s="4" t="s">
        <v>48</v>
      </c>
      <c r="D16" s="6" t="s">
        <v>27</v>
      </c>
      <c r="E16" s="6" t="s">
        <v>59</v>
      </c>
      <c r="F16" s="6">
        <v>10903</v>
      </c>
      <c r="G16" s="9">
        <f t="shared" si="0"/>
        <v>0.9682948490230906</v>
      </c>
      <c r="H16" s="6">
        <f t="shared" si="1"/>
        <v>357</v>
      </c>
      <c r="I16" s="9">
        <f t="shared" si="2"/>
        <v>3.1705150976909416E-2</v>
      </c>
      <c r="J16" s="6" t="s">
        <v>44</v>
      </c>
      <c r="K16" s="9">
        <f>0/11260</f>
        <v>0</v>
      </c>
    </row>
    <row r="17" spans="1:11" ht="43.2" x14ac:dyDescent="0.3">
      <c r="A17" s="6">
        <v>15</v>
      </c>
      <c r="B17" s="2" t="s">
        <v>19</v>
      </c>
      <c r="C17" s="4" t="s">
        <v>37</v>
      </c>
      <c r="D17" s="6" t="s">
        <v>26</v>
      </c>
      <c r="E17" s="11" t="s">
        <v>61</v>
      </c>
      <c r="F17" s="6">
        <v>11260</v>
      </c>
      <c r="G17" s="9">
        <f t="shared" si="0"/>
        <v>1</v>
      </c>
      <c r="H17" s="6">
        <f t="shared" si="1"/>
        <v>0</v>
      </c>
      <c r="I17" s="9">
        <f t="shared" si="2"/>
        <v>0</v>
      </c>
      <c r="J17" s="6" t="s">
        <v>75</v>
      </c>
      <c r="K17" s="9">
        <f>3/11260</f>
        <v>2.6642984014209591E-4</v>
      </c>
    </row>
    <row r="18" spans="1:11" ht="43.2" x14ac:dyDescent="0.3">
      <c r="A18" s="6">
        <v>16</v>
      </c>
      <c r="B18" s="2" t="s">
        <v>20</v>
      </c>
      <c r="C18" s="4" t="s">
        <v>38</v>
      </c>
      <c r="D18" s="6" t="s">
        <v>26</v>
      </c>
      <c r="E18" s="11" t="s">
        <v>62</v>
      </c>
      <c r="F18" s="6">
        <v>11260</v>
      </c>
      <c r="G18" s="9">
        <f t="shared" si="0"/>
        <v>1</v>
      </c>
      <c r="H18" s="6">
        <f t="shared" si="1"/>
        <v>0</v>
      </c>
      <c r="I18" s="9">
        <f t="shared" si="2"/>
        <v>0</v>
      </c>
      <c r="J18" s="6" t="s">
        <v>76</v>
      </c>
      <c r="K18" s="9">
        <f>3/11260</f>
        <v>2.6642984014209591E-4</v>
      </c>
    </row>
    <row r="19" spans="1:11" ht="43.2" x14ac:dyDescent="0.3">
      <c r="A19" s="6">
        <v>17</v>
      </c>
      <c r="B19" s="2" t="s">
        <v>21</v>
      </c>
      <c r="C19" s="4" t="s">
        <v>39</v>
      </c>
      <c r="D19" s="6" t="s">
        <v>26</v>
      </c>
      <c r="E19" s="11" t="s">
        <v>63</v>
      </c>
      <c r="F19" s="6">
        <v>10903</v>
      </c>
      <c r="G19" s="9">
        <f t="shared" si="0"/>
        <v>0.9682948490230906</v>
      </c>
      <c r="H19" s="6">
        <f t="shared" si="1"/>
        <v>357</v>
      </c>
      <c r="I19" s="9">
        <f t="shared" si="2"/>
        <v>3.1705150976909416E-2</v>
      </c>
      <c r="J19" s="6" t="s">
        <v>75</v>
      </c>
      <c r="K19" s="9">
        <f>1/11260</f>
        <v>8.8809946714031967E-5</v>
      </c>
    </row>
    <row r="20" spans="1:11" ht="43.2" x14ac:dyDescent="0.3">
      <c r="A20" s="6">
        <v>18</v>
      </c>
      <c r="B20" s="2" t="s">
        <v>22</v>
      </c>
      <c r="C20" s="4" t="s">
        <v>40</v>
      </c>
      <c r="D20" s="6" t="s">
        <v>26</v>
      </c>
      <c r="E20" s="11" t="s">
        <v>64</v>
      </c>
      <c r="F20" s="6">
        <v>10789</v>
      </c>
      <c r="G20" s="9">
        <f t="shared" si="0"/>
        <v>0.95817051509769091</v>
      </c>
      <c r="H20" s="6">
        <f t="shared" si="1"/>
        <v>471</v>
      </c>
      <c r="I20" s="9">
        <f t="shared" si="2"/>
        <v>4.1829484902309061E-2</v>
      </c>
      <c r="J20" s="6" t="s">
        <v>75</v>
      </c>
      <c r="K20" s="9">
        <f>2/11260</f>
        <v>1.7761989342806393E-4</v>
      </c>
    </row>
    <row r="21" spans="1:11" ht="28.8" x14ac:dyDescent="0.3">
      <c r="A21" s="6">
        <v>19</v>
      </c>
      <c r="B21" s="2" t="s">
        <v>23</v>
      </c>
      <c r="C21" s="4" t="s">
        <v>41</v>
      </c>
      <c r="D21" s="6" t="s">
        <v>26</v>
      </c>
      <c r="E21" s="11" t="s">
        <v>65</v>
      </c>
      <c r="F21" s="6">
        <v>11039</v>
      </c>
      <c r="G21" s="9">
        <f t="shared" si="0"/>
        <v>0.9803730017761989</v>
      </c>
      <c r="H21" s="6">
        <f t="shared" si="1"/>
        <v>221</v>
      </c>
      <c r="I21" s="9">
        <f t="shared" si="2"/>
        <v>1.9626998223801064E-2</v>
      </c>
      <c r="J21" s="6" t="s">
        <v>77</v>
      </c>
      <c r="K21" s="9">
        <f>539/11260</f>
        <v>4.7868561278863235E-2</v>
      </c>
    </row>
  </sheetData>
  <pageMargins left="0.7" right="0.7" top="0.75" bottom="0.75" header="0.3" footer="0.3"/>
  <ignoredErrors>
    <ignoredError sqref="H3:H5 H6:H21 K5 K9 K1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F7BBE-36DF-44E7-9D7C-D1557CAFAEE7}">
  <dimension ref="A2:S12"/>
  <sheetViews>
    <sheetView workbookViewId="0">
      <selection activeCell="M8" sqref="M8"/>
    </sheetView>
  </sheetViews>
  <sheetFormatPr defaultRowHeight="14.4" x14ac:dyDescent="0.3"/>
  <cols>
    <col min="2" max="2" width="12.33203125" bestFit="1" customWidth="1"/>
    <col min="3" max="3" width="10.77734375" customWidth="1"/>
    <col min="4" max="4" width="6.44140625" bestFit="1" customWidth="1"/>
    <col min="5" max="5" width="6.44140625" customWidth="1"/>
    <col min="6" max="6" width="20.21875" customWidth="1"/>
    <col min="7" max="7" width="8.6640625" style="76" bestFit="1" customWidth="1"/>
    <col min="8" max="8" width="8.88671875" style="76"/>
    <col min="9" max="9" width="5.88671875" style="76" bestFit="1" customWidth="1"/>
    <col min="10" max="11" width="5" style="76" bestFit="1" customWidth="1"/>
    <col min="12" max="12" width="8.6640625" style="76" bestFit="1" customWidth="1"/>
    <col min="13" max="13" width="8.88671875" style="76"/>
    <col min="14" max="14" width="5.88671875" style="76" bestFit="1" customWidth="1"/>
    <col min="15" max="16" width="5" style="76" bestFit="1" customWidth="1"/>
    <col min="18" max="18" width="10.109375" bestFit="1" customWidth="1"/>
  </cols>
  <sheetData>
    <row r="2" spans="1:19" x14ac:dyDescent="0.3">
      <c r="B2" s="88" t="s">
        <v>136</v>
      </c>
      <c r="C2" s="89" t="s">
        <v>91</v>
      </c>
      <c r="D2" s="89"/>
      <c r="E2" s="89"/>
      <c r="F2" s="88" t="s">
        <v>101</v>
      </c>
      <c r="G2" s="90" t="s">
        <v>97</v>
      </c>
      <c r="H2" s="90"/>
      <c r="I2" s="90"/>
      <c r="J2" s="90"/>
      <c r="K2" s="90"/>
      <c r="L2" s="87" t="s">
        <v>98</v>
      </c>
      <c r="M2" s="87"/>
      <c r="N2" s="87"/>
      <c r="O2" s="87"/>
      <c r="P2" s="87"/>
    </row>
    <row r="3" spans="1:19" x14ac:dyDescent="0.3">
      <c r="B3" s="88"/>
      <c r="C3" s="73" t="s">
        <v>89</v>
      </c>
      <c r="D3" s="73" t="s">
        <v>87</v>
      </c>
      <c r="E3" s="73" t="s">
        <v>103</v>
      </c>
      <c r="F3" s="89"/>
      <c r="G3" s="74" t="s">
        <v>92</v>
      </c>
      <c r="H3" s="74" t="s">
        <v>93</v>
      </c>
      <c r="I3" s="74" t="s">
        <v>94</v>
      </c>
      <c r="J3" s="74" t="s">
        <v>95</v>
      </c>
      <c r="K3" s="74" t="s">
        <v>96</v>
      </c>
      <c r="L3" s="72" t="s">
        <v>92</v>
      </c>
      <c r="M3" s="72" t="s">
        <v>93</v>
      </c>
      <c r="N3" s="72" t="s">
        <v>94</v>
      </c>
      <c r="O3" s="72" t="s">
        <v>95</v>
      </c>
      <c r="P3" s="72" t="s">
        <v>96</v>
      </c>
    </row>
    <row r="4" spans="1:19" x14ac:dyDescent="0.3">
      <c r="B4" s="2" t="s">
        <v>219</v>
      </c>
      <c r="C4" s="6" t="s">
        <v>90</v>
      </c>
      <c r="D4" s="6" t="s">
        <v>88</v>
      </c>
      <c r="E4" s="6" t="s">
        <v>104</v>
      </c>
      <c r="F4" s="12" t="s">
        <v>102</v>
      </c>
      <c r="G4" s="22">
        <v>0.98</v>
      </c>
      <c r="H4" s="22">
        <v>0.95</v>
      </c>
      <c r="I4" s="22">
        <v>0.93</v>
      </c>
      <c r="J4" s="22">
        <v>0.94</v>
      </c>
      <c r="K4" s="22">
        <v>1</v>
      </c>
      <c r="L4" s="23">
        <v>0.96</v>
      </c>
      <c r="M4" s="23">
        <v>0.88</v>
      </c>
      <c r="N4" s="23">
        <v>0.85</v>
      </c>
      <c r="O4" s="23">
        <v>0.87</v>
      </c>
      <c r="P4" s="23">
        <v>0.98</v>
      </c>
    </row>
    <row r="5" spans="1:19" ht="28.8" x14ac:dyDescent="0.3">
      <c r="B5" s="30" t="s">
        <v>220</v>
      </c>
      <c r="C5" s="31" t="s">
        <v>90</v>
      </c>
      <c r="D5" s="31" t="s">
        <v>88</v>
      </c>
      <c r="E5" s="31" t="s">
        <v>104</v>
      </c>
      <c r="F5" s="32" t="s">
        <v>170</v>
      </c>
      <c r="G5" s="33">
        <v>1</v>
      </c>
      <c r="H5" s="33">
        <v>1</v>
      </c>
      <c r="I5" s="33">
        <v>1</v>
      </c>
      <c r="J5" s="33">
        <v>1</v>
      </c>
      <c r="K5" s="33">
        <v>1</v>
      </c>
      <c r="L5" s="34">
        <v>0.98</v>
      </c>
      <c r="M5" s="34">
        <v>0.93</v>
      </c>
      <c r="N5" s="34">
        <v>0.93</v>
      </c>
      <c r="O5" s="34">
        <v>0.93</v>
      </c>
      <c r="P5" s="34">
        <v>0.99</v>
      </c>
    </row>
    <row r="11" spans="1:19" x14ac:dyDescent="0.3">
      <c r="A11" s="2" t="s">
        <v>219</v>
      </c>
      <c r="B11" s="35" t="s">
        <v>119</v>
      </c>
      <c r="C11" s="2" t="s">
        <v>217</v>
      </c>
      <c r="D11" s="6" t="s">
        <v>90</v>
      </c>
      <c r="E11" s="6" t="s">
        <v>88</v>
      </c>
      <c r="F11" s="6" t="s">
        <v>104</v>
      </c>
      <c r="G11" s="6" t="s">
        <v>106</v>
      </c>
      <c r="H11" s="6" t="s">
        <v>88</v>
      </c>
      <c r="I11" s="12" t="s">
        <v>102</v>
      </c>
      <c r="J11" s="22">
        <v>0.98</v>
      </c>
      <c r="K11" s="22">
        <v>0.95</v>
      </c>
      <c r="L11" s="22">
        <v>0.93</v>
      </c>
      <c r="M11" s="22">
        <v>0.94</v>
      </c>
      <c r="N11" s="22">
        <v>1</v>
      </c>
      <c r="O11" s="23">
        <v>0.96</v>
      </c>
      <c r="P11" s="23">
        <v>0.88</v>
      </c>
      <c r="Q11" s="23">
        <v>0.85</v>
      </c>
      <c r="R11" s="23">
        <v>0.87</v>
      </c>
      <c r="S11" s="23">
        <v>0.98</v>
      </c>
    </row>
    <row r="12" spans="1:19" ht="28.8" x14ac:dyDescent="0.3">
      <c r="A12" s="30" t="s">
        <v>220</v>
      </c>
      <c r="B12" s="30" t="s">
        <v>119</v>
      </c>
      <c r="C12" s="30" t="s">
        <v>217</v>
      </c>
      <c r="D12" s="30" t="s">
        <v>90</v>
      </c>
      <c r="E12" s="30" t="s">
        <v>88</v>
      </c>
      <c r="F12" s="30" t="s">
        <v>104</v>
      </c>
      <c r="G12" s="31" t="s">
        <v>106</v>
      </c>
      <c r="H12" s="30" t="s">
        <v>88</v>
      </c>
      <c r="I12" s="43" t="s">
        <v>221</v>
      </c>
      <c r="J12" s="33">
        <v>1</v>
      </c>
      <c r="K12" s="33">
        <v>1</v>
      </c>
      <c r="L12" s="33">
        <v>1</v>
      </c>
      <c r="M12" s="33">
        <v>1</v>
      </c>
      <c r="N12" s="33">
        <v>1</v>
      </c>
      <c r="O12" s="34">
        <v>0.98</v>
      </c>
      <c r="P12" s="34">
        <v>0.93</v>
      </c>
      <c r="Q12" s="34">
        <v>0.93</v>
      </c>
      <c r="R12" s="34">
        <v>0.93</v>
      </c>
      <c r="S12" s="34">
        <v>0.99</v>
      </c>
    </row>
  </sheetData>
  <mergeCells count="5">
    <mergeCell ref="B2:B3"/>
    <mergeCell ref="C2:E2"/>
    <mergeCell ref="F2:F3"/>
    <mergeCell ref="G2:K2"/>
    <mergeCell ref="L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A83F-FBB0-4FAE-93F3-C7162F43E490}">
  <dimension ref="B2:P6"/>
  <sheetViews>
    <sheetView workbookViewId="0">
      <selection activeCell="L11" sqref="L11"/>
    </sheetView>
  </sheetViews>
  <sheetFormatPr defaultRowHeight="14.4" x14ac:dyDescent="0.3"/>
  <cols>
    <col min="2" max="2" width="10.33203125" bestFit="1" customWidth="1"/>
    <col min="3" max="3" width="7.44140625" bestFit="1" customWidth="1"/>
    <col min="4" max="4" width="6.44140625" bestFit="1" customWidth="1"/>
    <col min="5" max="5" width="6.44140625" customWidth="1"/>
    <col min="6" max="6" width="20.21875" customWidth="1"/>
    <col min="7" max="8" width="8.88671875" style="1"/>
    <col min="9" max="9" width="5.88671875" style="1" bestFit="1" customWidth="1"/>
    <col min="10" max="10" width="5" style="1" bestFit="1" customWidth="1"/>
    <col min="11" max="11" width="4.6640625" style="1" bestFit="1" customWidth="1"/>
    <col min="12" max="13" width="8.88671875" style="1"/>
    <col min="14" max="14" width="5.88671875" style="1" bestFit="1" customWidth="1"/>
    <col min="15" max="16" width="5" style="1" bestFit="1" customWidth="1"/>
    <col min="18" max="18" width="10.109375" bestFit="1" customWidth="1"/>
  </cols>
  <sheetData>
    <row r="2" spans="2:16" x14ac:dyDescent="0.3">
      <c r="B2" s="91" t="s">
        <v>136</v>
      </c>
      <c r="C2" s="89" t="s">
        <v>91</v>
      </c>
      <c r="D2" s="89"/>
      <c r="E2" s="89"/>
      <c r="F2" s="88" t="s">
        <v>101</v>
      </c>
      <c r="G2" s="90" t="s">
        <v>97</v>
      </c>
      <c r="H2" s="90"/>
      <c r="I2" s="90"/>
      <c r="J2" s="90"/>
      <c r="K2" s="90"/>
      <c r="L2" s="87" t="s">
        <v>98</v>
      </c>
      <c r="M2" s="87"/>
      <c r="N2" s="87"/>
      <c r="O2" s="87"/>
      <c r="P2" s="87"/>
    </row>
    <row r="3" spans="2:16" x14ac:dyDescent="0.3">
      <c r="B3" s="92"/>
      <c r="C3" s="39" t="s">
        <v>89</v>
      </c>
      <c r="D3" s="39" t="s">
        <v>87</v>
      </c>
      <c r="E3" s="39" t="s">
        <v>103</v>
      </c>
      <c r="F3" s="89"/>
      <c r="G3" s="40" t="s">
        <v>92</v>
      </c>
      <c r="H3" s="40" t="s">
        <v>93</v>
      </c>
      <c r="I3" s="40" t="s">
        <v>94</v>
      </c>
      <c r="J3" s="40" t="s">
        <v>95</v>
      </c>
      <c r="K3" s="40" t="s">
        <v>96</v>
      </c>
      <c r="L3" s="41" t="s">
        <v>92</v>
      </c>
      <c r="M3" s="41" t="s">
        <v>93</v>
      </c>
      <c r="N3" s="41" t="s">
        <v>94</v>
      </c>
      <c r="O3" s="41" t="s">
        <v>95</v>
      </c>
      <c r="P3" s="41" t="s">
        <v>96</v>
      </c>
    </row>
    <row r="4" spans="2:16" x14ac:dyDescent="0.3">
      <c r="B4" s="2" t="s">
        <v>169</v>
      </c>
      <c r="C4" s="6" t="s">
        <v>90</v>
      </c>
      <c r="D4" s="6" t="s">
        <v>88</v>
      </c>
      <c r="E4" s="6" t="s">
        <v>88</v>
      </c>
      <c r="F4" s="12" t="s">
        <v>102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3">
        <v>0.97</v>
      </c>
      <c r="M4" s="23">
        <v>0.97</v>
      </c>
      <c r="N4" s="23">
        <v>0.86</v>
      </c>
      <c r="O4" s="23">
        <v>0.91</v>
      </c>
      <c r="P4" s="23">
        <v>0.99</v>
      </c>
    </row>
    <row r="5" spans="2:16" ht="28.8" x14ac:dyDescent="0.3">
      <c r="B5" s="30" t="s">
        <v>172</v>
      </c>
      <c r="C5" s="31" t="s">
        <v>88</v>
      </c>
      <c r="D5" s="31" t="s">
        <v>88</v>
      </c>
      <c r="E5" s="31" t="s">
        <v>88</v>
      </c>
      <c r="F5" s="32" t="s">
        <v>171</v>
      </c>
      <c r="G5" s="33">
        <v>1</v>
      </c>
      <c r="H5" s="33">
        <v>1</v>
      </c>
      <c r="I5" s="33">
        <v>1</v>
      </c>
      <c r="J5" s="33">
        <v>1</v>
      </c>
      <c r="K5" s="33">
        <v>1</v>
      </c>
      <c r="L5" s="34">
        <v>0.97</v>
      </c>
      <c r="M5" s="34">
        <v>0.98</v>
      </c>
      <c r="N5" s="34">
        <v>0.86</v>
      </c>
      <c r="O5" s="34">
        <v>0.92</v>
      </c>
      <c r="P5" s="34">
        <v>0.99</v>
      </c>
    </row>
    <row r="6" spans="2:16" ht="28.8" x14ac:dyDescent="0.3">
      <c r="B6" s="2" t="s">
        <v>173</v>
      </c>
      <c r="C6" s="6" t="s">
        <v>90</v>
      </c>
      <c r="D6" s="6" t="s">
        <v>88</v>
      </c>
      <c r="E6" s="6" t="s">
        <v>88</v>
      </c>
      <c r="F6" s="12" t="s">
        <v>170</v>
      </c>
      <c r="G6" s="22">
        <v>0.98</v>
      </c>
      <c r="H6" s="22">
        <v>0.98</v>
      </c>
      <c r="I6" s="22">
        <v>0.91</v>
      </c>
      <c r="J6" s="22">
        <v>0.94</v>
      </c>
      <c r="K6" s="22">
        <v>1</v>
      </c>
      <c r="L6" s="23">
        <v>0.95</v>
      </c>
      <c r="M6" s="23">
        <v>0.9</v>
      </c>
      <c r="N6" s="23">
        <v>0.78</v>
      </c>
      <c r="O6" s="23">
        <v>0.84</v>
      </c>
      <c r="P6" s="23">
        <v>0.98</v>
      </c>
    </row>
  </sheetData>
  <mergeCells count="5">
    <mergeCell ref="L2:P2"/>
    <mergeCell ref="B2:B3"/>
    <mergeCell ref="C2:E2"/>
    <mergeCell ref="F2:F3"/>
    <mergeCell ref="G2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EA3B-51A5-424C-937C-D529D6F3C2E1}">
  <dimension ref="B2:W37"/>
  <sheetViews>
    <sheetView workbookViewId="0">
      <selection activeCell="Q9" sqref="Q9"/>
    </sheetView>
  </sheetViews>
  <sheetFormatPr defaultRowHeight="14.4" x14ac:dyDescent="0.3"/>
  <cols>
    <col min="1" max="1" width="2.44140625" customWidth="1"/>
    <col min="2" max="2" width="12.33203125" bestFit="1" customWidth="1"/>
    <col min="3" max="3" width="6.44140625" bestFit="1" customWidth="1"/>
    <col min="4" max="4" width="9.5546875" bestFit="1" customWidth="1"/>
    <col min="5" max="5" width="20.21875" style="1" customWidth="1"/>
    <col min="6" max="7" width="8.88671875" style="1"/>
    <col min="8" max="8" width="8.21875" style="1" customWidth="1"/>
    <col min="9" max="9" width="5.44140625" style="1" customWidth="1"/>
    <col min="10" max="10" width="6.33203125" style="1" customWidth="1"/>
    <col min="11" max="12" width="8.88671875" style="1"/>
    <col min="13" max="13" width="6.109375" style="1" customWidth="1"/>
    <col min="14" max="15" width="5.5546875" style="1" customWidth="1"/>
    <col min="16" max="16" width="10.109375" bestFit="1" customWidth="1"/>
  </cols>
  <sheetData>
    <row r="2" spans="2:15" x14ac:dyDescent="0.3">
      <c r="B2" s="88" t="s">
        <v>136</v>
      </c>
      <c r="C2" s="89" t="s">
        <v>166</v>
      </c>
      <c r="D2" s="89"/>
      <c r="E2" s="88" t="s">
        <v>101</v>
      </c>
      <c r="F2" s="90" t="s">
        <v>97</v>
      </c>
      <c r="G2" s="90"/>
      <c r="H2" s="90"/>
      <c r="I2" s="90"/>
      <c r="J2" s="90"/>
      <c r="K2" s="87" t="s">
        <v>98</v>
      </c>
      <c r="L2" s="87"/>
      <c r="M2" s="87"/>
      <c r="N2" s="87"/>
      <c r="O2" s="87"/>
    </row>
    <row r="3" spans="2:15" x14ac:dyDescent="0.3">
      <c r="B3" s="88"/>
      <c r="C3" s="39" t="s">
        <v>87</v>
      </c>
      <c r="D3" s="39" t="s">
        <v>103</v>
      </c>
      <c r="E3" s="89"/>
      <c r="F3" s="40" t="s">
        <v>92</v>
      </c>
      <c r="G3" s="40" t="s">
        <v>93</v>
      </c>
      <c r="H3" s="40" t="s">
        <v>94</v>
      </c>
      <c r="I3" s="40" t="s">
        <v>95</v>
      </c>
      <c r="J3" s="40" t="s">
        <v>96</v>
      </c>
      <c r="K3" s="41" t="s">
        <v>92</v>
      </c>
      <c r="L3" s="41" t="s">
        <v>93</v>
      </c>
      <c r="M3" s="41" t="s">
        <v>94</v>
      </c>
      <c r="N3" s="41" t="s">
        <v>95</v>
      </c>
      <c r="O3" s="41" t="s">
        <v>96</v>
      </c>
    </row>
    <row r="4" spans="2:15" ht="15.6" x14ac:dyDescent="0.3">
      <c r="B4" s="45" t="s">
        <v>100</v>
      </c>
      <c r="C4" s="46" t="s">
        <v>88</v>
      </c>
      <c r="D4" s="46" t="s">
        <v>88</v>
      </c>
      <c r="E4" s="47" t="s">
        <v>102</v>
      </c>
      <c r="F4" s="48">
        <v>0.89</v>
      </c>
      <c r="G4" s="48">
        <v>0.77</v>
      </c>
      <c r="H4" s="48">
        <v>0.51</v>
      </c>
      <c r="I4" s="48">
        <v>0.61</v>
      </c>
      <c r="J4" s="48">
        <v>0.88</v>
      </c>
      <c r="K4" s="49">
        <v>0.89</v>
      </c>
      <c r="L4" s="49">
        <v>0.78</v>
      </c>
      <c r="M4" s="49">
        <v>0.5</v>
      </c>
      <c r="N4" s="49">
        <v>0.61</v>
      </c>
      <c r="O4" s="49">
        <v>0.87</v>
      </c>
    </row>
    <row r="5" spans="2:15" ht="28.8" x14ac:dyDescent="0.3">
      <c r="B5" s="2" t="s">
        <v>154</v>
      </c>
      <c r="C5" s="6" t="s">
        <v>88</v>
      </c>
      <c r="D5" s="6" t="s">
        <v>88</v>
      </c>
      <c r="E5" s="11" t="s">
        <v>159</v>
      </c>
      <c r="F5" s="81" t="s">
        <v>156</v>
      </c>
      <c r="G5" s="82"/>
      <c r="H5" s="82"/>
      <c r="I5" s="82"/>
      <c r="J5" s="83"/>
      <c r="K5" s="84" t="s">
        <v>156</v>
      </c>
      <c r="L5" s="85"/>
      <c r="M5" s="85"/>
      <c r="N5" s="85"/>
      <c r="O5" s="86"/>
    </row>
    <row r="6" spans="2:15" ht="28.8" x14ac:dyDescent="0.3">
      <c r="B6" s="2" t="s">
        <v>155</v>
      </c>
      <c r="C6" s="6" t="s">
        <v>88</v>
      </c>
      <c r="D6" s="6" t="s">
        <v>88</v>
      </c>
      <c r="E6" s="11" t="s">
        <v>158</v>
      </c>
      <c r="F6" s="81" t="s">
        <v>157</v>
      </c>
      <c r="G6" s="82"/>
      <c r="H6" s="82"/>
      <c r="I6" s="82"/>
      <c r="J6" s="83"/>
      <c r="K6" s="84" t="s">
        <v>157</v>
      </c>
      <c r="L6" s="85"/>
      <c r="M6" s="85"/>
      <c r="N6" s="85"/>
      <c r="O6" s="86"/>
    </row>
    <row r="7" spans="2:15" ht="28.8" x14ac:dyDescent="0.3">
      <c r="B7" s="2" t="s">
        <v>108</v>
      </c>
      <c r="C7" s="6" t="s">
        <v>88</v>
      </c>
      <c r="D7" s="6" t="s">
        <v>88</v>
      </c>
      <c r="E7" s="11" t="s">
        <v>107</v>
      </c>
      <c r="F7" s="22">
        <v>0.89</v>
      </c>
      <c r="G7" s="22">
        <v>0.78</v>
      </c>
      <c r="H7" s="22">
        <v>0.49</v>
      </c>
      <c r="I7" s="22">
        <v>0.6</v>
      </c>
      <c r="J7" s="22">
        <v>0.88</v>
      </c>
      <c r="K7" s="23">
        <v>0.89</v>
      </c>
      <c r="L7" s="23">
        <v>0.8</v>
      </c>
      <c r="M7" s="23">
        <v>0.47</v>
      </c>
      <c r="N7" s="23">
        <v>0.59</v>
      </c>
      <c r="O7" s="23">
        <v>0.87</v>
      </c>
    </row>
    <row r="8" spans="2:15" ht="28.8" x14ac:dyDescent="0.3">
      <c r="B8" s="2" t="s">
        <v>109</v>
      </c>
      <c r="C8" s="6" t="s">
        <v>88</v>
      </c>
      <c r="D8" s="6" t="s">
        <v>88</v>
      </c>
      <c r="E8" s="11" t="s">
        <v>110</v>
      </c>
      <c r="F8" s="22">
        <v>0.89</v>
      </c>
      <c r="G8" s="22">
        <v>0.77</v>
      </c>
      <c r="H8" s="22">
        <v>0.49</v>
      </c>
      <c r="I8" s="22">
        <v>0.6</v>
      </c>
      <c r="J8" s="22">
        <v>0.88</v>
      </c>
      <c r="K8" s="23">
        <v>0.89</v>
      </c>
      <c r="L8" s="23">
        <v>0.79</v>
      </c>
      <c r="M8" s="23">
        <v>0.48</v>
      </c>
      <c r="N8" s="23">
        <v>0.6</v>
      </c>
      <c r="O8" s="23">
        <v>0.87</v>
      </c>
    </row>
    <row r="9" spans="2:15" ht="28.8" x14ac:dyDescent="0.3">
      <c r="B9" s="2" t="s">
        <v>114</v>
      </c>
      <c r="C9" s="6" t="s">
        <v>88</v>
      </c>
      <c r="D9" s="6" t="s">
        <v>88</v>
      </c>
      <c r="E9" s="11" t="s">
        <v>115</v>
      </c>
      <c r="F9" s="22">
        <v>0.89</v>
      </c>
      <c r="G9" s="22">
        <v>0.77</v>
      </c>
      <c r="H9" s="22">
        <v>0.49</v>
      </c>
      <c r="I9" s="22">
        <v>0.6</v>
      </c>
      <c r="J9" s="22">
        <v>0.88</v>
      </c>
      <c r="K9" s="23">
        <v>0.89</v>
      </c>
      <c r="L9" s="23">
        <v>0.8</v>
      </c>
      <c r="M9" s="23">
        <v>0.48</v>
      </c>
      <c r="N9" s="23">
        <v>0.6</v>
      </c>
      <c r="O9" s="23">
        <v>0.87</v>
      </c>
    </row>
    <row r="10" spans="2:15" ht="28.8" x14ac:dyDescent="0.3">
      <c r="B10" s="2" t="s">
        <v>116</v>
      </c>
      <c r="C10" s="6" t="s">
        <v>88</v>
      </c>
      <c r="D10" s="6" t="s">
        <v>88</v>
      </c>
      <c r="E10" s="11" t="s">
        <v>118</v>
      </c>
      <c r="F10" s="22">
        <v>0.89</v>
      </c>
      <c r="G10" s="22">
        <v>0.77</v>
      </c>
      <c r="H10" s="22">
        <v>0.5</v>
      </c>
      <c r="I10" s="22">
        <v>0.61</v>
      </c>
      <c r="J10" s="22">
        <v>0.88</v>
      </c>
      <c r="K10" s="23">
        <v>0.89</v>
      </c>
      <c r="L10" s="23">
        <v>0.78</v>
      </c>
      <c r="M10" s="23">
        <v>0.49</v>
      </c>
      <c r="N10" s="23">
        <v>0.6</v>
      </c>
      <c r="O10" s="23">
        <v>0.87</v>
      </c>
    </row>
    <row r="11" spans="2:15" x14ac:dyDescent="0.3">
      <c r="B11" s="2" t="s">
        <v>122</v>
      </c>
      <c r="C11" s="26" t="s">
        <v>104</v>
      </c>
      <c r="D11" s="6" t="s">
        <v>88</v>
      </c>
      <c r="E11" s="11" t="s">
        <v>102</v>
      </c>
      <c r="F11" s="22">
        <v>0.81</v>
      </c>
      <c r="G11" s="22">
        <v>0.8</v>
      </c>
      <c r="H11" s="22">
        <v>0.82</v>
      </c>
      <c r="I11" s="22">
        <v>0.81</v>
      </c>
      <c r="J11" s="22">
        <v>0.89</v>
      </c>
      <c r="K11" s="23">
        <v>0.79</v>
      </c>
      <c r="L11" s="23">
        <v>0.44</v>
      </c>
      <c r="M11" s="23">
        <v>0.79</v>
      </c>
      <c r="N11" s="23">
        <v>0.56000000000000005</v>
      </c>
      <c r="O11" s="23">
        <v>0.87</v>
      </c>
    </row>
    <row r="12" spans="2:15" x14ac:dyDescent="0.3">
      <c r="B12" s="2" t="s">
        <v>125</v>
      </c>
      <c r="C12" s="6" t="s">
        <v>88</v>
      </c>
      <c r="D12" s="26" t="s">
        <v>104</v>
      </c>
      <c r="E12" s="11" t="s">
        <v>102</v>
      </c>
      <c r="F12" s="22">
        <v>0.89</v>
      </c>
      <c r="G12" s="22">
        <v>0.77</v>
      </c>
      <c r="H12" s="22">
        <v>0.5</v>
      </c>
      <c r="I12" s="22">
        <v>0.61</v>
      </c>
      <c r="J12" s="22">
        <v>0.88</v>
      </c>
      <c r="K12" s="23">
        <v>0.89</v>
      </c>
      <c r="L12" s="23">
        <v>0.78</v>
      </c>
      <c r="M12" s="23">
        <v>0.49</v>
      </c>
      <c r="N12" s="23">
        <v>0.6</v>
      </c>
      <c r="O12" s="23">
        <v>0.87</v>
      </c>
    </row>
    <row r="13" spans="2:15" ht="30" x14ac:dyDescent="0.3">
      <c r="B13" s="109" t="s">
        <v>218</v>
      </c>
      <c r="C13" s="6" t="s">
        <v>88</v>
      </c>
      <c r="D13" s="6" t="s">
        <v>88</v>
      </c>
      <c r="E13" s="11" t="s">
        <v>165</v>
      </c>
      <c r="F13" s="22">
        <v>0.89</v>
      </c>
      <c r="G13" s="22">
        <v>0.78</v>
      </c>
      <c r="H13" s="22">
        <v>0.51</v>
      </c>
      <c r="I13" s="22">
        <v>0.61</v>
      </c>
      <c r="J13" s="22">
        <v>0.88</v>
      </c>
      <c r="K13" s="23">
        <v>0.89</v>
      </c>
      <c r="L13" s="23">
        <v>0.79</v>
      </c>
      <c r="M13" s="23">
        <v>0.48</v>
      </c>
      <c r="N13" s="23">
        <v>0.6</v>
      </c>
      <c r="O13" s="23">
        <v>0.87</v>
      </c>
    </row>
    <row r="15" spans="2:15" x14ac:dyDescent="0.3">
      <c r="C15" s="62" t="s">
        <v>197</v>
      </c>
    </row>
    <row r="16" spans="2:15" x14ac:dyDescent="0.3">
      <c r="C16" s="60" t="s">
        <v>180</v>
      </c>
      <c r="E16"/>
      <c r="F16"/>
    </row>
    <row r="17" spans="4:23" x14ac:dyDescent="0.3">
      <c r="E17"/>
      <c r="F17"/>
    </row>
    <row r="18" spans="4:23" ht="30" customHeight="1" x14ac:dyDescent="0.3">
      <c r="D18" s="71" t="s">
        <v>200</v>
      </c>
      <c r="E18" s="71" t="s">
        <v>201</v>
      </c>
      <c r="F18" s="93" t="s">
        <v>203</v>
      </c>
      <c r="G18" s="93"/>
      <c r="H18" s="94" t="s">
        <v>202</v>
      </c>
      <c r="I18" s="94"/>
      <c r="J18" s="93" t="s">
        <v>209</v>
      </c>
      <c r="K18" s="93"/>
      <c r="L18" s="93" t="s">
        <v>204</v>
      </c>
      <c r="M18" s="93"/>
      <c r="N18" s="93" t="s">
        <v>205</v>
      </c>
      <c r="O18" s="93"/>
      <c r="P18" s="93"/>
      <c r="Q18" s="93"/>
      <c r="R18" s="93"/>
      <c r="S18" s="93"/>
    </row>
    <row r="19" spans="4:23" x14ac:dyDescent="0.3">
      <c r="D19" s="63">
        <v>-4.38</v>
      </c>
      <c r="E19" t="s">
        <v>181</v>
      </c>
      <c r="F19" s="95">
        <f t="shared" ref="F19:F35" si="0">ABS(D19)</f>
        <v>4.38</v>
      </c>
      <c r="G19" s="95"/>
    </row>
    <row r="20" spans="4:23" x14ac:dyDescent="0.3">
      <c r="D20" s="66">
        <v>1.67</v>
      </c>
      <c r="E20" s="67" t="s">
        <v>187</v>
      </c>
      <c r="F20" s="96">
        <f t="shared" si="0"/>
        <v>1.67</v>
      </c>
      <c r="G20" s="96"/>
      <c r="H20" s="69">
        <f>F20/$F$37</f>
        <v>0.19509345794392524</v>
      </c>
      <c r="I20" s="68"/>
      <c r="J20" s="97">
        <f>H20</f>
        <v>0.19509345794392524</v>
      </c>
      <c r="K20" s="97"/>
      <c r="L20" s="99">
        <f>EXP(F20)</f>
        <v>5.3121677971811669</v>
      </c>
      <c r="M20" s="99"/>
      <c r="N20" s="100" t="s">
        <v>206</v>
      </c>
      <c r="O20" s="100"/>
      <c r="P20" s="100"/>
      <c r="Q20" s="100"/>
      <c r="R20" s="100"/>
      <c r="S20" s="100"/>
      <c r="T20" s="100"/>
      <c r="U20" s="100"/>
      <c r="V20" s="100"/>
      <c r="W20" s="100"/>
    </row>
    <row r="21" spans="4:23" x14ac:dyDescent="0.3">
      <c r="D21" s="70">
        <v>-1.23</v>
      </c>
      <c r="E21" s="67" t="s">
        <v>194</v>
      </c>
      <c r="F21" s="96">
        <f t="shared" si="0"/>
        <v>1.23</v>
      </c>
      <c r="G21" s="96"/>
      <c r="H21" s="69">
        <f t="shared" ref="H21:H35" si="1">F21/$F$37</f>
        <v>0.14369158878504676</v>
      </c>
      <c r="I21" s="68"/>
      <c r="J21" s="97">
        <f t="shared" ref="J21:J35" si="2">H21+J20</f>
        <v>0.33878504672897203</v>
      </c>
      <c r="K21" s="97"/>
      <c r="L21" s="99">
        <f t="shared" ref="L21:L35" si="3">EXP(F21)</f>
        <v>3.4212295362896734</v>
      </c>
      <c r="M21" s="99"/>
      <c r="N21" s="100" t="s">
        <v>207</v>
      </c>
      <c r="O21" s="100"/>
      <c r="P21" s="100"/>
      <c r="Q21" s="100"/>
      <c r="R21" s="100"/>
      <c r="S21" s="100"/>
      <c r="T21" s="100"/>
      <c r="U21" s="100"/>
      <c r="V21" s="100"/>
      <c r="W21" s="100"/>
    </row>
    <row r="22" spans="4:23" x14ac:dyDescent="0.3">
      <c r="D22" s="66">
        <v>1.04</v>
      </c>
      <c r="E22" s="67" t="s">
        <v>193</v>
      </c>
      <c r="F22" s="96">
        <f t="shared" si="0"/>
        <v>1.04</v>
      </c>
      <c r="G22" s="96"/>
      <c r="H22" s="69">
        <f t="shared" si="1"/>
        <v>0.12149532710280377</v>
      </c>
      <c r="I22" s="68"/>
      <c r="J22" s="97">
        <f t="shared" si="2"/>
        <v>0.46028037383177578</v>
      </c>
      <c r="K22" s="97"/>
      <c r="L22" s="99">
        <f t="shared" si="3"/>
        <v>2.8292170143515598</v>
      </c>
      <c r="M22" s="99"/>
      <c r="N22" s="100" t="s">
        <v>208</v>
      </c>
      <c r="O22" s="100"/>
      <c r="P22" s="100"/>
      <c r="Q22" s="100"/>
      <c r="R22" s="100"/>
      <c r="S22" s="100"/>
      <c r="T22" s="100"/>
      <c r="U22" s="100"/>
      <c r="V22" s="100"/>
      <c r="W22" s="100"/>
    </row>
    <row r="23" spans="4:23" x14ac:dyDescent="0.3">
      <c r="D23" s="66">
        <v>0.92</v>
      </c>
      <c r="E23" s="67" t="s">
        <v>195</v>
      </c>
      <c r="F23" s="96">
        <f t="shared" si="0"/>
        <v>0.92</v>
      </c>
      <c r="G23" s="96"/>
      <c r="H23" s="69">
        <f t="shared" si="1"/>
        <v>0.10747663551401872</v>
      </c>
      <c r="I23" s="68"/>
      <c r="J23" s="97">
        <f t="shared" si="2"/>
        <v>0.56775700934579454</v>
      </c>
      <c r="K23" s="97"/>
      <c r="L23" s="99">
        <f t="shared" si="3"/>
        <v>2.5092903899362979</v>
      </c>
      <c r="M23" s="99"/>
      <c r="N23" s="100" t="s">
        <v>211</v>
      </c>
      <c r="O23" s="100"/>
      <c r="P23" s="100"/>
      <c r="Q23" s="100"/>
      <c r="R23" s="100"/>
      <c r="S23" s="100"/>
      <c r="T23" s="100"/>
      <c r="U23" s="100"/>
      <c r="V23" s="100"/>
      <c r="W23" s="100"/>
    </row>
    <row r="24" spans="4:23" x14ac:dyDescent="0.3">
      <c r="D24" s="70">
        <v>-0.64</v>
      </c>
      <c r="E24" s="67" t="s">
        <v>189</v>
      </c>
      <c r="F24" s="96">
        <f t="shared" si="0"/>
        <v>0.64</v>
      </c>
      <c r="G24" s="96"/>
      <c r="H24" s="69">
        <f t="shared" si="1"/>
        <v>7.4766355140186924E-2</v>
      </c>
      <c r="I24" s="68"/>
      <c r="J24" s="97">
        <f t="shared" si="2"/>
        <v>0.64252336448598146</v>
      </c>
      <c r="K24" s="97"/>
      <c r="L24" s="99">
        <f t="shared" si="3"/>
        <v>1.8964808793049515</v>
      </c>
      <c r="M24" s="99"/>
      <c r="N24" s="100" t="s">
        <v>212</v>
      </c>
      <c r="O24" s="100"/>
      <c r="P24" s="100"/>
      <c r="Q24" s="100"/>
      <c r="R24" s="100"/>
      <c r="S24" s="100"/>
      <c r="T24" s="100"/>
      <c r="U24" s="100"/>
      <c r="V24" s="100"/>
      <c r="W24" s="100"/>
    </row>
    <row r="25" spans="4:23" x14ac:dyDescent="0.3">
      <c r="D25" s="70">
        <v>-0.52</v>
      </c>
      <c r="E25" s="67" t="s">
        <v>191</v>
      </c>
      <c r="F25" s="96">
        <f t="shared" si="0"/>
        <v>0.52</v>
      </c>
      <c r="G25" s="96"/>
      <c r="H25" s="69">
        <f t="shared" si="1"/>
        <v>6.0747663551401883E-2</v>
      </c>
      <c r="I25" s="68"/>
      <c r="J25" s="97">
        <f t="shared" si="2"/>
        <v>0.70327102803738339</v>
      </c>
      <c r="K25" s="97"/>
      <c r="L25" s="99">
        <f t="shared" si="3"/>
        <v>1.6820276496988864</v>
      </c>
      <c r="M25" s="99"/>
      <c r="N25" s="100" t="s">
        <v>213</v>
      </c>
      <c r="O25" s="100"/>
      <c r="P25" s="100"/>
      <c r="Q25" s="100"/>
      <c r="R25" s="100"/>
      <c r="S25" s="100"/>
      <c r="T25" s="100"/>
      <c r="U25" s="100"/>
      <c r="V25" s="100"/>
      <c r="W25" s="100"/>
    </row>
    <row r="26" spans="4:23" x14ac:dyDescent="0.3">
      <c r="D26" s="70">
        <v>-0.45</v>
      </c>
      <c r="E26" s="67" t="s">
        <v>190</v>
      </c>
      <c r="F26" s="96">
        <f t="shared" si="0"/>
        <v>0.45</v>
      </c>
      <c r="G26" s="96"/>
      <c r="H26" s="69">
        <f t="shared" si="1"/>
        <v>5.2570093457943931E-2</v>
      </c>
      <c r="I26" s="68"/>
      <c r="J26" s="97">
        <f t="shared" si="2"/>
        <v>0.75584112149532734</v>
      </c>
      <c r="K26" s="97"/>
      <c r="L26" s="99">
        <f t="shared" si="3"/>
        <v>1.5683121854901689</v>
      </c>
      <c r="M26" s="99"/>
      <c r="N26" s="100" t="s">
        <v>214</v>
      </c>
      <c r="O26" s="100"/>
      <c r="P26" s="100"/>
      <c r="Q26" s="100"/>
      <c r="R26" s="100"/>
      <c r="S26" s="100"/>
      <c r="T26" s="100"/>
      <c r="U26" s="100"/>
      <c r="V26" s="100"/>
      <c r="W26" s="100"/>
    </row>
    <row r="27" spans="4:23" x14ac:dyDescent="0.3">
      <c r="D27" s="70">
        <v>-0.39</v>
      </c>
      <c r="E27" s="67" t="s">
        <v>196</v>
      </c>
      <c r="F27" s="96">
        <f t="shared" si="0"/>
        <v>0.39</v>
      </c>
      <c r="G27" s="96"/>
      <c r="H27" s="69">
        <f t="shared" si="1"/>
        <v>4.5560747663551407E-2</v>
      </c>
      <c r="I27" s="68"/>
      <c r="J27" s="97">
        <f t="shared" si="2"/>
        <v>0.80140186915887879</v>
      </c>
      <c r="K27" s="97"/>
      <c r="L27" s="99">
        <f t="shared" si="3"/>
        <v>1.4769807938826427</v>
      </c>
      <c r="M27" s="99"/>
      <c r="N27" s="100" t="s">
        <v>215</v>
      </c>
      <c r="O27" s="100"/>
      <c r="P27" s="100"/>
      <c r="Q27" s="100"/>
      <c r="R27" s="100"/>
      <c r="S27" s="100"/>
      <c r="T27" s="100"/>
      <c r="U27" s="100"/>
      <c r="V27" s="100"/>
      <c r="W27" s="100"/>
    </row>
    <row r="28" spans="4:23" x14ac:dyDescent="0.3">
      <c r="D28" s="61">
        <v>0.37</v>
      </c>
      <c r="E28" t="s">
        <v>182</v>
      </c>
      <c r="F28" s="95">
        <f t="shared" si="0"/>
        <v>0.37</v>
      </c>
      <c r="G28" s="95"/>
      <c r="H28" s="65">
        <f t="shared" si="1"/>
        <v>4.3224299065420566E-2</v>
      </c>
      <c r="J28" s="98">
        <f t="shared" si="2"/>
        <v>0.84462616822429937</v>
      </c>
      <c r="K28" s="98"/>
      <c r="L28" s="99">
        <f t="shared" si="3"/>
        <v>1.4477346146633245</v>
      </c>
      <c r="M28" s="99"/>
      <c r="N28" s="100"/>
      <c r="O28" s="100"/>
      <c r="P28" s="100"/>
      <c r="Q28" s="100"/>
      <c r="R28" s="100"/>
      <c r="S28" s="100"/>
      <c r="T28" s="100"/>
      <c r="U28" s="100"/>
      <c r="V28" s="100"/>
      <c r="W28" s="100"/>
    </row>
    <row r="29" spans="4:23" x14ac:dyDescent="0.3">
      <c r="D29" s="61">
        <v>0.35</v>
      </c>
      <c r="E29" t="s">
        <v>184</v>
      </c>
      <c r="F29" s="95">
        <f t="shared" si="0"/>
        <v>0.35</v>
      </c>
      <c r="G29" s="95"/>
      <c r="H29" s="65">
        <f t="shared" si="1"/>
        <v>4.0887850467289724E-2</v>
      </c>
      <c r="J29" s="98">
        <f t="shared" si="2"/>
        <v>0.88551401869158908</v>
      </c>
      <c r="K29" s="98"/>
      <c r="L29" s="99">
        <f t="shared" si="3"/>
        <v>1.4190675485932571</v>
      </c>
      <c r="M29" s="99"/>
      <c r="N29" s="100"/>
      <c r="O29" s="100"/>
      <c r="P29" s="100"/>
      <c r="Q29" s="100"/>
      <c r="R29" s="100"/>
      <c r="S29" s="100"/>
      <c r="T29" s="100"/>
      <c r="U29" s="100"/>
      <c r="V29" s="100"/>
      <c r="W29" s="100"/>
    </row>
    <row r="30" spans="4:23" x14ac:dyDescent="0.3">
      <c r="D30" s="61">
        <v>0.28000000000000003</v>
      </c>
      <c r="E30" t="s">
        <v>192</v>
      </c>
      <c r="F30" s="95">
        <f t="shared" si="0"/>
        <v>0.28000000000000003</v>
      </c>
      <c r="G30" s="95"/>
      <c r="H30" s="65">
        <f t="shared" si="1"/>
        <v>3.2710280373831786E-2</v>
      </c>
      <c r="J30" s="98">
        <f t="shared" si="2"/>
        <v>0.91822429906542091</v>
      </c>
      <c r="K30" s="98"/>
      <c r="L30" s="99">
        <f t="shared" si="3"/>
        <v>1.3231298123374369</v>
      </c>
      <c r="M30" s="99"/>
      <c r="N30" s="100"/>
      <c r="O30" s="100"/>
      <c r="P30" s="100"/>
      <c r="Q30" s="100"/>
      <c r="R30" s="100"/>
      <c r="S30" s="100"/>
      <c r="T30" s="100"/>
      <c r="U30" s="100"/>
      <c r="V30" s="100"/>
      <c r="W30" s="100"/>
    </row>
    <row r="31" spans="4:23" x14ac:dyDescent="0.3">
      <c r="D31" s="61">
        <v>0.26</v>
      </c>
      <c r="E31" t="s">
        <v>185</v>
      </c>
      <c r="F31" s="95">
        <f t="shared" si="0"/>
        <v>0.26</v>
      </c>
      <c r="G31" s="95"/>
      <c r="H31" s="65">
        <f t="shared" si="1"/>
        <v>3.0373831775700941E-2</v>
      </c>
      <c r="J31" s="98">
        <f t="shared" si="2"/>
        <v>0.94859813084112188</v>
      </c>
      <c r="K31" s="98"/>
      <c r="L31" s="99">
        <f t="shared" si="3"/>
        <v>1.2969300866657718</v>
      </c>
      <c r="M31" s="99"/>
      <c r="N31" s="100"/>
      <c r="O31" s="100"/>
      <c r="P31" s="100"/>
      <c r="Q31" s="100"/>
      <c r="R31" s="100"/>
      <c r="S31" s="100"/>
      <c r="T31" s="100"/>
      <c r="U31" s="100"/>
      <c r="V31" s="100"/>
      <c r="W31" s="100"/>
    </row>
    <row r="32" spans="4:23" x14ac:dyDescent="0.3">
      <c r="D32" s="63">
        <v>-0.19</v>
      </c>
      <c r="E32" t="s">
        <v>7</v>
      </c>
      <c r="F32" s="95">
        <f t="shared" si="0"/>
        <v>0.19</v>
      </c>
      <c r="G32" s="95"/>
      <c r="H32" s="65">
        <f t="shared" si="1"/>
        <v>2.2196261682242993E-2</v>
      </c>
      <c r="J32" s="98">
        <f t="shared" si="2"/>
        <v>0.97079439252336486</v>
      </c>
      <c r="K32" s="98"/>
      <c r="L32" s="99">
        <f t="shared" si="3"/>
        <v>1.2092495976572515</v>
      </c>
      <c r="M32" s="99"/>
      <c r="N32" s="100"/>
      <c r="O32" s="100"/>
      <c r="P32" s="100"/>
      <c r="Q32" s="100"/>
      <c r="R32" s="100"/>
      <c r="S32" s="100"/>
      <c r="T32" s="100"/>
      <c r="U32" s="100"/>
      <c r="V32" s="100"/>
      <c r="W32" s="100"/>
    </row>
    <row r="33" spans="4:23" x14ac:dyDescent="0.3">
      <c r="D33" s="61">
        <v>0.15</v>
      </c>
      <c r="E33" t="s">
        <v>186</v>
      </c>
      <c r="F33" s="95">
        <f t="shared" si="0"/>
        <v>0.15</v>
      </c>
      <c r="G33" s="95"/>
      <c r="H33" s="65">
        <f t="shared" si="1"/>
        <v>1.752336448598131E-2</v>
      </c>
      <c r="J33" s="98">
        <f t="shared" si="2"/>
        <v>0.98831775700934621</v>
      </c>
      <c r="K33" s="98"/>
      <c r="L33" s="99">
        <f t="shared" si="3"/>
        <v>1.1618342427282831</v>
      </c>
      <c r="M33" s="99"/>
      <c r="N33" s="100"/>
      <c r="O33" s="100"/>
      <c r="P33" s="100"/>
      <c r="Q33" s="100"/>
      <c r="R33" s="100"/>
      <c r="S33" s="100"/>
      <c r="T33" s="100"/>
      <c r="U33" s="100"/>
      <c r="V33" s="100"/>
      <c r="W33" s="100"/>
    </row>
    <row r="34" spans="4:23" x14ac:dyDescent="0.3">
      <c r="D34" s="64">
        <v>-7.0000000000000007E-2</v>
      </c>
      <c r="E34" t="s">
        <v>188</v>
      </c>
      <c r="F34" s="95">
        <f t="shared" si="0"/>
        <v>7.0000000000000007E-2</v>
      </c>
      <c r="G34" s="95"/>
      <c r="H34" s="65">
        <f t="shared" si="1"/>
        <v>8.1775700934579466E-3</v>
      </c>
      <c r="J34" s="98">
        <f t="shared" si="2"/>
        <v>0.9964953271028042</v>
      </c>
      <c r="K34" s="98"/>
      <c r="L34" s="99">
        <f t="shared" si="3"/>
        <v>1.0725081812542165</v>
      </c>
      <c r="M34" s="99"/>
      <c r="N34" s="100"/>
      <c r="O34" s="100"/>
      <c r="P34" s="100"/>
      <c r="Q34" s="100"/>
      <c r="R34" s="100"/>
      <c r="S34" s="100"/>
      <c r="T34" s="100"/>
      <c r="U34" s="100"/>
      <c r="V34" s="100"/>
      <c r="W34" s="100"/>
    </row>
    <row r="35" spans="4:23" x14ac:dyDescent="0.3">
      <c r="D35" s="61">
        <v>0.03</v>
      </c>
      <c r="E35" t="s">
        <v>183</v>
      </c>
      <c r="F35" s="95">
        <f t="shared" si="0"/>
        <v>0.03</v>
      </c>
      <c r="G35" s="95"/>
      <c r="H35" s="65">
        <f t="shared" si="1"/>
        <v>3.5046728971962621E-3</v>
      </c>
      <c r="J35" s="98">
        <f t="shared" si="2"/>
        <v>1.0000000000000004</v>
      </c>
      <c r="K35" s="98"/>
      <c r="L35" s="99">
        <f t="shared" si="3"/>
        <v>1.0304545339535169</v>
      </c>
      <c r="M35" s="99"/>
      <c r="N35" s="100"/>
      <c r="O35" s="100"/>
      <c r="P35" s="100"/>
      <c r="Q35" s="100"/>
      <c r="R35" s="100"/>
      <c r="S35" s="100"/>
      <c r="T35" s="100"/>
      <c r="U35" s="100"/>
      <c r="V35" s="100"/>
      <c r="W35" s="100"/>
    </row>
    <row r="37" spans="4:23" x14ac:dyDescent="0.3">
      <c r="E37" s="1" t="s">
        <v>198</v>
      </c>
      <c r="F37" s="1">
        <f>SUM(F20:F35)</f>
        <v>8.5599999999999987</v>
      </c>
      <c r="H37" s="68"/>
      <c r="I37" s="1" t="s">
        <v>210</v>
      </c>
      <c r="J37" t="s">
        <v>199</v>
      </c>
      <c r="K37"/>
    </row>
  </sheetData>
  <sortState xmlns:xlrd2="http://schemas.microsoft.com/office/spreadsheetml/2017/richdata2" ref="D19:F35">
    <sortCondition descending="1" ref="F19:F35"/>
  </sortState>
  <mergeCells count="79">
    <mergeCell ref="N30:W30"/>
    <mergeCell ref="N31:W31"/>
    <mergeCell ref="N32:W32"/>
    <mergeCell ref="N33:W33"/>
    <mergeCell ref="N34:W34"/>
    <mergeCell ref="L32:M32"/>
    <mergeCell ref="L33:M33"/>
    <mergeCell ref="L34:M34"/>
    <mergeCell ref="L35:M35"/>
    <mergeCell ref="N18:S18"/>
    <mergeCell ref="N35:W35"/>
    <mergeCell ref="N20:W20"/>
    <mergeCell ref="N21:W21"/>
    <mergeCell ref="N22:W22"/>
    <mergeCell ref="N23:W23"/>
    <mergeCell ref="N24:W24"/>
    <mergeCell ref="N25:W25"/>
    <mergeCell ref="N26:W26"/>
    <mergeCell ref="N27:W27"/>
    <mergeCell ref="N28:W28"/>
    <mergeCell ref="N29:W29"/>
    <mergeCell ref="J33:K33"/>
    <mergeCell ref="J34:K34"/>
    <mergeCell ref="J35:K35"/>
    <mergeCell ref="L18:M18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F34:G34"/>
    <mergeCell ref="F35:G35"/>
    <mergeCell ref="J18:K18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F29:G29"/>
    <mergeCell ref="F30:G30"/>
    <mergeCell ref="F31:G31"/>
    <mergeCell ref="F32:G32"/>
    <mergeCell ref="F33:G33"/>
    <mergeCell ref="F24:G24"/>
    <mergeCell ref="F25:G25"/>
    <mergeCell ref="F26:G26"/>
    <mergeCell ref="F27:G27"/>
    <mergeCell ref="F28:G28"/>
    <mergeCell ref="F19:G19"/>
    <mergeCell ref="F20:G20"/>
    <mergeCell ref="F21:G21"/>
    <mergeCell ref="F22:G22"/>
    <mergeCell ref="F23:G23"/>
    <mergeCell ref="B2:B3"/>
    <mergeCell ref="C2:D2"/>
    <mergeCell ref="E2:E3"/>
    <mergeCell ref="F2:J2"/>
    <mergeCell ref="F18:G18"/>
    <mergeCell ref="H18:I18"/>
    <mergeCell ref="K2:O2"/>
    <mergeCell ref="F5:J5"/>
    <mergeCell ref="K5:O5"/>
    <mergeCell ref="F6:J6"/>
    <mergeCell ref="K6:O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CFB1-E857-4B52-9165-B8F83971BC9C}">
  <dimension ref="B1:O6"/>
  <sheetViews>
    <sheetView workbookViewId="0">
      <selection activeCell="L10" sqref="L10"/>
    </sheetView>
  </sheetViews>
  <sheetFormatPr defaultRowHeight="14.4" x14ac:dyDescent="0.3"/>
  <cols>
    <col min="2" max="2" width="10.77734375" customWidth="1"/>
    <col min="3" max="3" width="6.44140625" bestFit="1" customWidth="1"/>
    <col min="4" max="4" width="6.44140625" customWidth="1"/>
    <col min="5" max="5" width="17.44140625" bestFit="1" customWidth="1"/>
    <col min="6" max="7" width="8.88671875" style="1"/>
    <col min="8" max="8" width="5.88671875" style="1" bestFit="1" customWidth="1"/>
    <col min="9" max="10" width="5" style="1" bestFit="1" customWidth="1"/>
    <col min="11" max="12" width="8.88671875" style="1"/>
    <col min="13" max="13" width="5.88671875" style="1" bestFit="1" customWidth="1"/>
    <col min="14" max="15" width="5" style="1" bestFit="1" customWidth="1"/>
    <col min="17" max="17" width="10.109375" bestFit="1" customWidth="1"/>
  </cols>
  <sheetData>
    <row r="1" spans="2:15" ht="15" thickBot="1" x14ac:dyDescent="0.35"/>
    <row r="2" spans="2:15" x14ac:dyDescent="0.3">
      <c r="B2" s="105" t="s">
        <v>91</v>
      </c>
      <c r="C2" s="106"/>
      <c r="D2" s="106"/>
      <c r="E2" s="107" t="s">
        <v>101</v>
      </c>
      <c r="F2" s="108" t="s">
        <v>97</v>
      </c>
      <c r="G2" s="108"/>
      <c r="H2" s="108"/>
      <c r="I2" s="108"/>
      <c r="J2" s="108"/>
      <c r="K2" s="101" t="s">
        <v>98</v>
      </c>
      <c r="L2" s="101"/>
      <c r="M2" s="101"/>
      <c r="N2" s="101"/>
      <c r="O2" s="102"/>
    </row>
    <row r="3" spans="2:15" x14ac:dyDescent="0.3">
      <c r="B3" s="50" t="s">
        <v>89</v>
      </c>
      <c r="C3" s="39" t="s">
        <v>87</v>
      </c>
      <c r="D3" s="39" t="s">
        <v>103</v>
      </c>
      <c r="E3" s="89"/>
      <c r="F3" s="40" t="s">
        <v>92</v>
      </c>
      <c r="G3" s="40" t="s">
        <v>93</v>
      </c>
      <c r="H3" s="40" t="s">
        <v>94</v>
      </c>
      <c r="I3" s="40" t="s">
        <v>95</v>
      </c>
      <c r="J3" s="40" t="s">
        <v>96</v>
      </c>
      <c r="K3" s="41" t="s">
        <v>92</v>
      </c>
      <c r="L3" s="41" t="s">
        <v>93</v>
      </c>
      <c r="M3" s="41" t="s">
        <v>94</v>
      </c>
      <c r="N3" s="41" t="s">
        <v>95</v>
      </c>
      <c r="O3" s="51" t="s">
        <v>96</v>
      </c>
    </row>
    <row r="4" spans="2:15" ht="5.4" customHeight="1" x14ac:dyDescent="0.3">
      <c r="B4" s="103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104"/>
    </row>
    <row r="5" spans="2:15" x14ac:dyDescent="0.3">
      <c r="B5" s="52" t="s">
        <v>90</v>
      </c>
      <c r="C5" s="6" t="s">
        <v>88</v>
      </c>
      <c r="D5" s="6" t="s">
        <v>88</v>
      </c>
      <c r="E5" s="11" t="s">
        <v>102</v>
      </c>
      <c r="F5" s="22">
        <v>0.89</v>
      </c>
      <c r="G5" s="22">
        <v>0.77</v>
      </c>
      <c r="H5" s="22">
        <v>0.47</v>
      </c>
      <c r="I5" s="22">
        <v>0.57999999999999996</v>
      </c>
      <c r="J5" s="22">
        <v>0.88</v>
      </c>
      <c r="K5" s="23">
        <v>0.88</v>
      </c>
      <c r="L5" s="23">
        <v>0.77</v>
      </c>
      <c r="M5" s="23">
        <v>0.45</v>
      </c>
      <c r="N5" s="23">
        <v>0.56999999999999995</v>
      </c>
      <c r="O5" s="53">
        <v>0.86</v>
      </c>
    </row>
    <row r="6" spans="2:15" ht="29.4" thickBot="1" x14ac:dyDescent="0.35">
      <c r="B6" s="54" t="s">
        <v>90</v>
      </c>
      <c r="C6" s="55" t="s">
        <v>88</v>
      </c>
      <c r="D6" s="55" t="s">
        <v>88</v>
      </c>
      <c r="E6" s="56" t="s">
        <v>118</v>
      </c>
      <c r="F6" s="57">
        <v>0.89</v>
      </c>
      <c r="G6" s="57">
        <v>0.77</v>
      </c>
      <c r="H6" s="57">
        <v>0.47</v>
      </c>
      <c r="I6" s="57">
        <v>0.59</v>
      </c>
      <c r="J6" s="57">
        <v>0.88</v>
      </c>
      <c r="K6" s="58">
        <v>0.88</v>
      </c>
      <c r="L6" s="58">
        <v>0.77</v>
      </c>
      <c r="M6" s="58">
        <v>0.45</v>
      </c>
      <c r="N6" s="58">
        <v>0.56999999999999995</v>
      </c>
      <c r="O6" s="59">
        <v>0.86</v>
      </c>
    </row>
  </sheetData>
  <mergeCells count="5">
    <mergeCell ref="K2:O2"/>
    <mergeCell ref="B4:O4"/>
    <mergeCell ref="B2:D2"/>
    <mergeCell ref="E2:E3"/>
    <mergeCell ref="F2:J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0670-E798-41AC-AC1C-DAFD2FE5B18B}">
  <dimension ref="B2:Q6"/>
  <sheetViews>
    <sheetView workbookViewId="0">
      <selection activeCell="F9" sqref="F9"/>
    </sheetView>
  </sheetViews>
  <sheetFormatPr defaultRowHeight="14.4" x14ac:dyDescent="0.3"/>
  <cols>
    <col min="2" max="2" width="12.33203125" bestFit="1" customWidth="1"/>
    <col min="3" max="3" width="9.33203125" bestFit="1" customWidth="1"/>
    <col min="4" max="4" width="10.77734375" customWidth="1"/>
    <col min="5" max="5" width="6.44140625" bestFit="1" customWidth="1"/>
    <col min="6" max="6" width="6.44140625" customWidth="1"/>
    <col min="7" max="7" width="17.44140625" bestFit="1" customWidth="1"/>
    <col min="8" max="8" width="8.6640625" style="1" bestFit="1" customWidth="1"/>
    <col min="9" max="9" width="8.5546875" style="1" bestFit="1" customWidth="1"/>
    <col min="10" max="10" width="5.88671875" style="1" bestFit="1" customWidth="1"/>
    <col min="11" max="12" width="5" style="1" bestFit="1" customWidth="1"/>
    <col min="13" max="13" width="8.6640625" style="1" bestFit="1" customWidth="1"/>
    <col min="14" max="14" width="8.5546875" style="1" bestFit="1" customWidth="1"/>
    <col min="15" max="15" width="5.88671875" style="1" bestFit="1" customWidth="1"/>
    <col min="16" max="17" width="5" style="1" bestFit="1" customWidth="1"/>
    <col min="19" max="19" width="10.109375" bestFit="1" customWidth="1"/>
  </cols>
  <sheetData>
    <row r="2" spans="2:17" x14ac:dyDescent="0.3">
      <c r="B2" s="88" t="s">
        <v>136</v>
      </c>
      <c r="C2" s="89" t="s">
        <v>167</v>
      </c>
      <c r="D2" s="89" t="s">
        <v>91</v>
      </c>
      <c r="E2" s="89"/>
      <c r="F2" s="89"/>
      <c r="G2" s="88" t="s">
        <v>101</v>
      </c>
      <c r="H2" s="90" t="s">
        <v>97</v>
      </c>
      <c r="I2" s="90"/>
      <c r="J2" s="90"/>
      <c r="K2" s="90"/>
      <c r="L2" s="90"/>
      <c r="M2" s="87" t="s">
        <v>98</v>
      </c>
      <c r="N2" s="87"/>
      <c r="O2" s="87"/>
      <c r="P2" s="87"/>
      <c r="Q2" s="87"/>
    </row>
    <row r="3" spans="2:17" x14ac:dyDescent="0.3">
      <c r="B3" s="88"/>
      <c r="C3" s="89"/>
      <c r="D3" s="39" t="s">
        <v>89</v>
      </c>
      <c r="E3" s="39" t="s">
        <v>87</v>
      </c>
      <c r="F3" s="39" t="s">
        <v>103</v>
      </c>
      <c r="G3" s="89"/>
      <c r="H3" s="40" t="s">
        <v>92</v>
      </c>
      <c r="I3" s="40" t="s">
        <v>93</v>
      </c>
      <c r="J3" s="40" t="s">
        <v>94</v>
      </c>
      <c r="K3" s="40" t="s">
        <v>95</v>
      </c>
      <c r="L3" s="40" t="s">
        <v>96</v>
      </c>
      <c r="M3" s="41" t="s">
        <v>92</v>
      </c>
      <c r="N3" s="41" t="s">
        <v>93</v>
      </c>
      <c r="O3" s="41" t="s">
        <v>94</v>
      </c>
      <c r="P3" s="41" t="s">
        <v>95</v>
      </c>
      <c r="Q3" s="41" t="s">
        <v>96</v>
      </c>
    </row>
    <row r="4" spans="2:17" x14ac:dyDescent="0.3">
      <c r="B4" s="2" t="s">
        <v>130</v>
      </c>
      <c r="C4" s="2" t="s">
        <v>132</v>
      </c>
      <c r="D4" s="6" t="s">
        <v>90</v>
      </c>
      <c r="E4" s="6" t="s">
        <v>88</v>
      </c>
      <c r="F4" s="6" t="s">
        <v>104</v>
      </c>
      <c r="G4" s="11" t="s">
        <v>102</v>
      </c>
      <c r="H4" s="22">
        <v>0.94</v>
      </c>
      <c r="I4" s="22">
        <v>0.93</v>
      </c>
      <c r="J4" s="22">
        <v>0.71</v>
      </c>
      <c r="K4" s="22">
        <v>0.8</v>
      </c>
      <c r="L4" s="22">
        <v>0.97</v>
      </c>
      <c r="M4" s="23">
        <v>0.93</v>
      </c>
      <c r="N4" s="23">
        <v>0.9</v>
      </c>
      <c r="O4" s="23">
        <v>0.64</v>
      </c>
      <c r="P4" s="23">
        <v>0.75</v>
      </c>
      <c r="Q4" s="23">
        <v>0.94</v>
      </c>
    </row>
    <row r="5" spans="2:17" ht="28.8" x14ac:dyDescent="0.3">
      <c r="B5" s="30" t="s">
        <v>131</v>
      </c>
      <c r="C5" s="30" t="s">
        <v>132</v>
      </c>
      <c r="D5" s="31" t="s">
        <v>90</v>
      </c>
      <c r="E5" s="31" t="s">
        <v>88</v>
      </c>
      <c r="F5" s="31" t="s">
        <v>104</v>
      </c>
      <c r="G5" s="32" t="s">
        <v>118</v>
      </c>
      <c r="H5" s="33">
        <v>0.99</v>
      </c>
      <c r="I5" s="33">
        <v>0.93</v>
      </c>
      <c r="J5" s="33">
        <v>1</v>
      </c>
      <c r="K5" s="33">
        <v>0.96</v>
      </c>
      <c r="L5" s="33">
        <v>1</v>
      </c>
      <c r="M5" s="34">
        <v>0.97</v>
      </c>
      <c r="N5" s="34">
        <v>0.87</v>
      </c>
      <c r="O5" s="34">
        <v>0.93</v>
      </c>
      <c r="P5" s="34">
        <v>0.9</v>
      </c>
      <c r="Q5" s="34">
        <v>0.98</v>
      </c>
    </row>
    <row r="6" spans="2:17" ht="28.8" x14ac:dyDescent="0.3">
      <c r="B6" s="35" t="s">
        <v>133</v>
      </c>
      <c r="C6" s="35" t="s">
        <v>132</v>
      </c>
      <c r="D6" s="36" t="s">
        <v>134</v>
      </c>
      <c r="E6" s="36" t="s">
        <v>88</v>
      </c>
      <c r="F6" s="6" t="s">
        <v>104</v>
      </c>
      <c r="G6" s="12" t="s">
        <v>118</v>
      </c>
      <c r="H6" s="37">
        <v>0.98</v>
      </c>
      <c r="I6" s="37">
        <v>0.89</v>
      </c>
      <c r="J6" s="37">
        <v>0.99</v>
      </c>
      <c r="K6" s="37">
        <v>0.94</v>
      </c>
      <c r="L6" s="37">
        <v>1</v>
      </c>
      <c r="M6" s="38">
        <v>0.95</v>
      </c>
      <c r="N6" s="38">
        <v>0.83</v>
      </c>
      <c r="O6" s="38">
        <v>0.92</v>
      </c>
      <c r="P6" s="38">
        <v>0.87</v>
      </c>
      <c r="Q6" s="38">
        <v>0.97</v>
      </c>
    </row>
  </sheetData>
  <mergeCells count="6">
    <mergeCell ref="M2:Q2"/>
    <mergeCell ref="B2:B3"/>
    <mergeCell ref="C2:C3"/>
    <mergeCell ref="D2:F2"/>
    <mergeCell ref="G2:G3"/>
    <mergeCell ref="H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E36A-0264-4D94-9D79-667FD11CE9CC}">
  <dimension ref="A2:D21"/>
  <sheetViews>
    <sheetView topLeftCell="A12" workbookViewId="0">
      <selection activeCell="D18" sqref="D18"/>
    </sheetView>
  </sheetViews>
  <sheetFormatPr defaultRowHeight="14.4" x14ac:dyDescent="0.3"/>
  <cols>
    <col min="1" max="1" width="5.44140625" style="1" customWidth="1"/>
    <col min="2" max="2" width="21.6640625" customWidth="1"/>
    <col min="3" max="3" width="29.21875" customWidth="1"/>
    <col min="4" max="4" width="35.6640625" style="1" customWidth="1"/>
  </cols>
  <sheetData>
    <row r="2" spans="1:4" ht="55.2" customHeight="1" x14ac:dyDescent="0.3">
      <c r="A2" s="14" t="s">
        <v>0</v>
      </c>
      <c r="B2" s="14" t="s">
        <v>1</v>
      </c>
      <c r="C2" s="14" t="s">
        <v>49</v>
      </c>
      <c r="D2" s="14" t="s">
        <v>50</v>
      </c>
    </row>
    <row r="3" spans="1:4" x14ac:dyDescent="0.3">
      <c r="A3" s="15">
        <v>1</v>
      </c>
      <c r="B3" s="16" t="s">
        <v>5</v>
      </c>
      <c r="C3" s="17" t="s">
        <v>28</v>
      </c>
      <c r="D3" s="15" t="s">
        <v>52</v>
      </c>
    </row>
    <row r="4" spans="1:4" ht="27.6" x14ac:dyDescent="0.3">
      <c r="A4" s="15">
        <v>2</v>
      </c>
      <c r="B4" s="16" t="s">
        <v>6</v>
      </c>
      <c r="C4" s="17" t="s">
        <v>29</v>
      </c>
      <c r="D4" s="18" t="s">
        <v>51</v>
      </c>
    </row>
    <row r="5" spans="1:4" ht="27.6" x14ac:dyDescent="0.3">
      <c r="A5" s="15">
        <v>3</v>
      </c>
      <c r="B5" s="16" t="s">
        <v>7</v>
      </c>
      <c r="C5" s="17" t="s">
        <v>30</v>
      </c>
      <c r="D5" s="18" t="s">
        <v>54</v>
      </c>
    </row>
    <row r="6" spans="1:4" ht="16.8" customHeight="1" x14ac:dyDescent="0.3">
      <c r="A6" s="15">
        <v>4</v>
      </c>
      <c r="B6" s="16" t="s">
        <v>8</v>
      </c>
      <c r="C6" s="17" t="s">
        <v>31</v>
      </c>
      <c r="D6" s="15" t="s">
        <v>67</v>
      </c>
    </row>
    <row r="7" spans="1:4" ht="42" customHeight="1" x14ac:dyDescent="0.3">
      <c r="A7" s="15">
        <v>5</v>
      </c>
      <c r="B7" s="16" t="s">
        <v>9</v>
      </c>
      <c r="C7" s="17" t="s">
        <v>32</v>
      </c>
      <c r="D7" s="18" t="s">
        <v>53</v>
      </c>
    </row>
    <row r="8" spans="1:4" ht="37.799999999999997" customHeight="1" x14ac:dyDescent="0.3">
      <c r="A8" s="15">
        <v>6</v>
      </c>
      <c r="B8" s="16" t="s">
        <v>10</v>
      </c>
      <c r="C8" s="17" t="s">
        <v>33</v>
      </c>
      <c r="D8" s="19" t="s">
        <v>66</v>
      </c>
    </row>
    <row r="9" spans="1:4" ht="41.4" x14ac:dyDescent="0.3">
      <c r="A9" s="15">
        <v>7</v>
      </c>
      <c r="B9" s="16" t="s">
        <v>11</v>
      </c>
      <c r="C9" s="17" t="s">
        <v>45</v>
      </c>
      <c r="D9" s="18" t="s">
        <v>69</v>
      </c>
    </row>
    <row r="10" spans="1:4" ht="41.4" x14ac:dyDescent="0.3">
      <c r="A10" s="15">
        <v>8</v>
      </c>
      <c r="B10" s="16" t="s">
        <v>12</v>
      </c>
      <c r="C10" s="17" t="s">
        <v>34</v>
      </c>
      <c r="D10" s="18" t="s">
        <v>57</v>
      </c>
    </row>
    <row r="11" spans="1:4" ht="27.6" x14ac:dyDescent="0.3">
      <c r="A11" s="15">
        <v>9</v>
      </c>
      <c r="B11" s="16" t="s">
        <v>13</v>
      </c>
      <c r="C11" s="17" t="s">
        <v>35</v>
      </c>
      <c r="D11" s="15" t="s">
        <v>56</v>
      </c>
    </row>
    <row r="12" spans="1:4" ht="41.4" x14ac:dyDescent="0.3">
      <c r="A12" s="15">
        <v>10</v>
      </c>
      <c r="B12" s="16" t="s">
        <v>14</v>
      </c>
      <c r="C12" s="17" t="s">
        <v>36</v>
      </c>
      <c r="D12" s="18" t="s">
        <v>72</v>
      </c>
    </row>
    <row r="13" spans="1:4" ht="27.6" x14ac:dyDescent="0.3">
      <c r="A13" s="15">
        <v>11</v>
      </c>
      <c r="B13" s="16" t="s">
        <v>15</v>
      </c>
      <c r="C13" s="17" t="s">
        <v>68</v>
      </c>
      <c r="D13" s="15" t="s">
        <v>55</v>
      </c>
    </row>
    <row r="14" spans="1:4" ht="32.4" customHeight="1" x14ac:dyDescent="0.3">
      <c r="A14" s="15">
        <v>12</v>
      </c>
      <c r="B14" s="16" t="s">
        <v>16</v>
      </c>
      <c r="C14" s="17" t="s">
        <v>46</v>
      </c>
      <c r="D14" s="18" t="s">
        <v>60</v>
      </c>
    </row>
    <row r="15" spans="1:4" ht="27.6" x14ac:dyDescent="0.3">
      <c r="A15" s="15">
        <v>13</v>
      </c>
      <c r="B15" s="16" t="s">
        <v>17</v>
      </c>
      <c r="C15" s="17" t="s">
        <v>47</v>
      </c>
      <c r="D15" s="18" t="s">
        <v>58</v>
      </c>
    </row>
    <row r="16" spans="1:4" ht="27.6" x14ac:dyDescent="0.3">
      <c r="A16" s="15">
        <v>14</v>
      </c>
      <c r="B16" s="16" t="s">
        <v>18</v>
      </c>
      <c r="C16" s="17" t="s">
        <v>48</v>
      </c>
      <c r="D16" s="15" t="s">
        <v>59</v>
      </c>
    </row>
    <row r="17" spans="1:4" ht="41.4" x14ac:dyDescent="0.3">
      <c r="A17" s="15">
        <v>15</v>
      </c>
      <c r="B17" s="16" t="s">
        <v>19</v>
      </c>
      <c r="C17" s="17" t="s">
        <v>37</v>
      </c>
      <c r="D17" s="18" t="s">
        <v>61</v>
      </c>
    </row>
    <row r="18" spans="1:4" ht="41.4" x14ac:dyDescent="0.3">
      <c r="A18" s="15">
        <v>16</v>
      </c>
      <c r="B18" s="16" t="s">
        <v>20</v>
      </c>
      <c r="C18" s="17" t="s">
        <v>38</v>
      </c>
      <c r="D18" s="18" t="s">
        <v>62</v>
      </c>
    </row>
    <row r="19" spans="1:4" ht="41.4" x14ac:dyDescent="0.3">
      <c r="A19" s="15">
        <v>17</v>
      </c>
      <c r="B19" s="16" t="s">
        <v>21</v>
      </c>
      <c r="C19" s="17" t="s">
        <v>39</v>
      </c>
      <c r="D19" s="18" t="s">
        <v>63</v>
      </c>
    </row>
    <row r="20" spans="1:4" ht="41.4" x14ac:dyDescent="0.3">
      <c r="A20" s="15">
        <v>18</v>
      </c>
      <c r="B20" s="16" t="s">
        <v>22</v>
      </c>
      <c r="C20" s="17" t="s">
        <v>40</v>
      </c>
      <c r="D20" s="18" t="s">
        <v>64</v>
      </c>
    </row>
    <row r="21" spans="1:4" ht="27.6" x14ac:dyDescent="0.3">
      <c r="A21" s="15">
        <v>19</v>
      </c>
      <c r="B21" s="16" t="s">
        <v>23</v>
      </c>
      <c r="C21" s="17" t="s">
        <v>41</v>
      </c>
      <c r="D21" s="18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533A-D010-4793-ADE4-6A706EC006DE}">
  <dimension ref="B2:E9"/>
  <sheetViews>
    <sheetView workbookViewId="0">
      <selection activeCell="C20" sqref="C20"/>
    </sheetView>
  </sheetViews>
  <sheetFormatPr defaultRowHeight="14.4" x14ac:dyDescent="0.3"/>
  <cols>
    <col min="2" max="2" width="23.77734375" bestFit="1" customWidth="1"/>
    <col min="4" max="4" width="15.21875" bestFit="1" customWidth="1"/>
    <col min="5" max="5" width="72" bestFit="1" customWidth="1"/>
  </cols>
  <sheetData>
    <row r="2" spans="2:5" x14ac:dyDescent="0.3">
      <c r="B2" s="20" t="s">
        <v>80</v>
      </c>
      <c r="C2" s="20" t="s">
        <v>81</v>
      </c>
      <c r="D2" s="20" t="s">
        <v>82</v>
      </c>
      <c r="E2" s="21" t="s">
        <v>83</v>
      </c>
    </row>
    <row r="3" spans="2:5" x14ac:dyDescent="0.3">
      <c r="B3" s="2" t="s">
        <v>7</v>
      </c>
      <c r="C3" s="2">
        <v>634.6</v>
      </c>
      <c r="D3" s="2">
        <f>3.3*10^-36</f>
        <v>3.2999999999999999E-36</v>
      </c>
      <c r="E3" s="2" t="s">
        <v>84</v>
      </c>
    </row>
    <row r="4" spans="2:5" x14ac:dyDescent="0.3">
      <c r="B4" s="2" t="s">
        <v>21</v>
      </c>
      <c r="C4" s="2">
        <v>243.9</v>
      </c>
      <c r="D4" s="2">
        <f>2.1*10^-54</f>
        <v>2.0999999999999997E-54</v>
      </c>
      <c r="E4" s="2" t="s">
        <v>84</v>
      </c>
    </row>
    <row r="5" spans="2:5" x14ac:dyDescent="0.3">
      <c r="B5" s="2" t="s">
        <v>9</v>
      </c>
      <c r="C5" s="2">
        <v>58.25</v>
      </c>
      <c r="D5" s="2">
        <f>2.49*10^-14</f>
        <v>2.4900000000000003E-14</v>
      </c>
      <c r="E5" s="2" t="s">
        <v>84</v>
      </c>
    </row>
    <row r="6" spans="2:5" x14ac:dyDescent="0.3">
      <c r="B6" s="2" t="s">
        <v>22</v>
      </c>
      <c r="C6" s="2">
        <v>11.32</v>
      </c>
      <c r="D6" s="2">
        <v>1E-3</v>
      </c>
      <c r="E6" s="2" t="s">
        <v>84</v>
      </c>
    </row>
    <row r="7" spans="2:5" x14ac:dyDescent="0.3">
      <c r="B7" s="2" t="s">
        <v>17</v>
      </c>
      <c r="C7" s="2">
        <v>5.32</v>
      </c>
      <c r="D7" s="2">
        <v>2.1000000000000001E-2</v>
      </c>
      <c r="E7" s="2" t="s">
        <v>84</v>
      </c>
    </row>
    <row r="8" spans="2:5" x14ac:dyDescent="0.3">
      <c r="B8" s="2" t="s">
        <v>20</v>
      </c>
      <c r="C8" s="2">
        <v>2.4700000000000002</v>
      </c>
      <c r="D8" s="2">
        <v>0.11600000000000001</v>
      </c>
      <c r="E8" s="2" t="s">
        <v>85</v>
      </c>
    </row>
    <row r="9" spans="2:5" x14ac:dyDescent="0.3">
      <c r="B9" s="2" t="s">
        <v>19</v>
      </c>
      <c r="C9" s="2">
        <v>2.17</v>
      </c>
      <c r="D9" s="2">
        <v>0.14099999999999999</v>
      </c>
      <c r="E9" s="2" t="s">
        <v>85</v>
      </c>
    </row>
  </sheetData>
  <sortState xmlns:xlrd2="http://schemas.microsoft.com/office/spreadsheetml/2017/richdata2" ref="B3:E9">
    <sortCondition descending="1" ref="C3:C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6EC3-37C8-44C9-8086-C7DE23564271}">
  <dimension ref="A1:AL43"/>
  <sheetViews>
    <sheetView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A32" sqref="A32:XFD33"/>
    </sheetView>
  </sheetViews>
  <sheetFormatPr defaultRowHeight="14.4" x14ac:dyDescent="0.3"/>
  <cols>
    <col min="1" max="1" width="12.33203125" bestFit="1" customWidth="1"/>
    <col min="2" max="2" width="10.109375" customWidth="1"/>
    <col min="3" max="3" width="16.44140625" bestFit="1" customWidth="1"/>
    <col min="4" max="4" width="10.77734375" customWidth="1"/>
    <col min="5" max="5" width="6.44140625" bestFit="1" customWidth="1"/>
    <col min="6" max="6" width="6.44140625" customWidth="1"/>
    <col min="7" max="7" width="21.33203125" customWidth="1"/>
    <col min="8" max="8" width="6.77734375" style="1" bestFit="1" customWidth="1"/>
    <col min="9" max="9" width="20.21875" customWidth="1"/>
    <col min="10" max="19" width="8.88671875" style="1"/>
    <col min="21" max="21" width="10.109375" bestFit="1" customWidth="1"/>
  </cols>
  <sheetData>
    <row r="1" spans="1:22" x14ac:dyDescent="0.3">
      <c r="H1" s="1" t="s">
        <v>164</v>
      </c>
    </row>
    <row r="2" spans="1:22" x14ac:dyDescent="0.3">
      <c r="A2" s="88" t="s">
        <v>136</v>
      </c>
      <c r="B2" s="89" t="s">
        <v>120</v>
      </c>
      <c r="C2" s="89" t="s">
        <v>86</v>
      </c>
      <c r="D2" s="89" t="s">
        <v>91</v>
      </c>
      <c r="E2" s="89"/>
      <c r="F2" s="89"/>
      <c r="G2" s="89"/>
      <c r="H2" s="89"/>
      <c r="I2" s="88" t="s">
        <v>101</v>
      </c>
      <c r="J2" s="90" t="s">
        <v>97</v>
      </c>
      <c r="K2" s="90"/>
      <c r="L2" s="90"/>
      <c r="M2" s="90"/>
      <c r="N2" s="90"/>
      <c r="O2" s="87" t="s">
        <v>98</v>
      </c>
      <c r="P2" s="87"/>
      <c r="Q2" s="87"/>
      <c r="R2" s="87"/>
      <c r="S2" s="87"/>
    </row>
    <row r="3" spans="1:22" ht="28.8" x14ac:dyDescent="0.3">
      <c r="A3" s="88"/>
      <c r="B3" s="89"/>
      <c r="C3" s="89"/>
      <c r="D3" s="27" t="s">
        <v>89</v>
      </c>
      <c r="E3" s="27" t="s">
        <v>87</v>
      </c>
      <c r="F3" s="27" t="s">
        <v>103</v>
      </c>
      <c r="G3" s="24" t="s">
        <v>105</v>
      </c>
      <c r="H3" s="24" t="s">
        <v>163</v>
      </c>
      <c r="I3" s="89"/>
      <c r="J3" s="28" t="s">
        <v>92</v>
      </c>
      <c r="K3" s="28" t="s">
        <v>93</v>
      </c>
      <c r="L3" s="28" t="s">
        <v>94</v>
      </c>
      <c r="M3" s="28" t="s">
        <v>95</v>
      </c>
      <c r="N3" s="28" t="s">
        <v>96</v>
      </c>
      <c r="O3" s="29" t="s">
        <v>92</v>
      </c>
      <c r="P3" s="29" t="s">
        <v>93</v>
      </c>
      <c r="Q3" s="29" t="s">
        <v>94</v>
      </c>
      <c r="R3" s="29" t="s">
        <v>95</v>
      </c>
      <c r="S3" s="29" t="s">
        <v>96</v>
      </c>
    </row>
    <row r="4" spans="1:22" x14ac:dyDescent="0.3">
      <c r="A4" s="2" t="s">
        <v>100</v>
      </c>
      <c r="B4" s="2" t="s">
        <v>119</v>
      </c>
      <c r="C4" s="30" t="s">
        <v>99</v>
      </c>
      <c r="D4" s="31" t="s">
        <v>90</v>
      </c>
      <c r="E4" s="31" t="s">
        <v>88</v>
      </c>
      <c r="F4" s="31" t="s">
        <v>88</v>
      </c>
      <c r="G4" s="31" t="s">
        <v>162</v>
      </c>
      <c r="H4" s="31" t="s">
        <v>88</v>
      </c>
      <c r="I4" s="32" t="s">
        <v>102</v>
      </c>
      <c r="J4" s="33">
        <v>0.89</v>
      </c>
      <c r="K4" s="33">
        <v>0.77</v>
      </c>
      <c r="L4" s="33">
        <v>0.51</v>
      </c>
      <c r="M4" s="33">
        <v>0.61</v>
      </c>
      <c r="N4" s="33">
        <v>0.88</v>
      </c>
      <c r="O4" s="34">
        <v>0.89</v>
      </c>
      <c r="P4" s="34">
        <v>0.78</v>
      </c>
      <c r="Q4" s="34">
        <v>0.5</v>
      </c>
      <c r="R4" s="34">
        <v>0.61</v>
      </c>
      <c r="S4" s="34">
        <v>0.87</v>
      </c>
      <c r="T4" t="s">
        <v>111</v>
      </c>
    </row>
    <row r="5" spans="1:22" ht="28.8" x14ac:dyDescent="0.3">
      <c r="A5" s="2" t="s">
        <v>154</v>
      </c>
      <c r="B5" s="2" t="s">
        <v>119</v>
      </c>
      <c r="C5" s="2" t="s">
        <v>99</v>
      </c>
      <c r="D5" s="6" t="s">
        <v>90</v>
      </c>
      <c r="E5" s="6" t="s">
        <v>88</v>
      </c>
      <c r="F5" s="6" t="s">
        <v>88</v>
      </c>
      <c r="G5" s="36" t="s">
        <v>162</v>
      </c>
      <c r="H5" s="6" t="s">
        <v>88</v>
      </c>
      <c r="I5" s="11" t="s">
        <v>159</v>
      </c>
      <c r="J5" s="81" t="s">
        <v>156</v>
      </c>
      <c r="K5" s="82"/>
      <c r="L5" s="82"/>
      <c r="M5" s="82"/>
      <c r="N5" s="83"/>
      <c r="O5" s="84" t="s">
        <v>156</v>
      </c>
      <c r="P5" s="85"/>
      <c r="Q5" s="85"/>
      <c r="R5" s="85"/>
      <c r="S5" s="86"/>
    </row>
    <row r="6" spans="1:22" ht="28.8" x14ac:dyDescent="0.3">
      <c r="A6" s="2" t="s">
        <v>155</v>
      </c>
      <c r="B6" s="2" t="s">
        <v>119</v>
      </c>
      <c r="C6" s="2" t="s">
        <v>99</v>
      </c>
      <c r="D6" s="6" t="s">
        <v>90</v>
      </c>
      <c r="E6" s="6" t="s">
        <v>88</v>
      </c>
      <c r="F6" s="6" t="s">
        <v>88</v>
      </c>
      <c r="G6" s="36" t="s">
        <v>162</v>
      </c>
      <c r="H6" s="6" t="s">
        <v>88</v>
      </c>
      <c r="I6" s="11" t="s">
        <v>158</v>
      </c>
      <c r="J6" s="81" t="s">
        <v>157</v>
      </c>
      <c r="K6" s="82"/>
      <c r="L6" s="82"/>
      <c r="M6" s="82"/>
      <c r="N6" s="83"/>
      <c r="O6" s="84" t="s">
        <v>157</v>
      </c>
      <c r="P6" s="85"/>
      <c r="Q6" s="85"/>
      <c r="R6" s="85"/>
      <c r="S6" s="86"/>
    </row>
    <row r="7" spans="1:22" ht="28.8" x14ac:dyDescent="0.3">
      <c r="A7" s="2" t="s">
        <v>108</v>
      </c>
      <c r="B7" s="2" t="s">
        <v>119</v>
      </c>
      <c r="C7" s="2" t="s">
        <v>99</v>
      </c>
      <c r="D7" s="6" t="s">
        <v>90</v>
      </c>
      <c r="E7" s="6" t="s">
        <v>88</v>
      </c>
      <c r="F7" s="6" t="s">
        <v>88</v>
      </c>
      <c r="G7" s="36" t="s">
        <v>162</v>
      </c>
      <c r="H7" s="6" t="s">
        <v>88</v>
      </c>
      <c r="I7" s="11" t="s">
        <v>107</v>
      </c>
      <c r="J7" s="22">
        <v>0.89</v>
      </c>
      <c r="K7" s="22">
        <v>0.78</v>
      </c>
      <c r="L7" s="22">
        <v>0.49</v>
      </c>
      <c r="M7" s="22">
        <v>0.6</v>
      </c>
      <c r="N7" s="22">
        <v>0.88</v>
      </c>
      <c r="O7" s="23">
        <v>0.89</v>
      </c>
      <c r="P7" s="23">
        <v>0.8</v>
      </c>
      <c r="Q7" s="23">
        <v>0.47</v>
      </c>
      <c r="R7" s="23">
        <v>0.59</v>
      </c>
      <c r="S7" s="23">
        <v>0.87</v>
      </c>
      <c r="T7" t="s">
        <v>112</v>
      </c>
    </row>
    <row r="8" spans="1:22" ht="28.8" x14ac:dyDescent="0.3">
      <c r="A8" s="2" t="s">
        <v>109</v>
      </c>
      <c r="B8" s="2" t="s">
        <v>119</v>
      </c>
      <c r="C8" s="2" t="s">
        <v>99</v>
      </c>
      <c r="D8" s="6" t="s">
        <v>90</v>
      </c>
      <c r="E8" s="6" t="s">
        <v>88</v>
      </c>
      <c r="F8" s="6" t="s">
        <v>88</v>
      </c>
      <c r="G8" s="36" t="s">
        <v>162</v>
      </c>
      <c r="H8" s="6" t="s">
        <v>88</v>
      </c>
      <c r="I8" s="11" t="s">
        <v>110</v>
      </c>
      <c r="J8" s="22">
        <v>0.89</v>
      </c>
      <c r="K8" s="22">
        <v>0.77</v>
      </c>
      <c r="L8" s="22">
        <v>0.49</v>
      </c>
      <c r="M8" s="22">
        <v>0.6</v>
      </c>
      <c r="N8" s="22">
        <v>0.88</v>
      </c>
      <c r="O8" s="23">
        <v>0.89</v>
      </c>
      <c r="P8" s="23">
        <v>0.79</v>
      </c>
      <c r="Q8" s="23">
        <v>0.48</v>
      </c>
      <c r="R8" s="23">
        <v>0.6</v>
      </c>
      <c r="S8" s="23">
        <v>0.87</v>
      </c>
      <c r="T8" t="s">
        <v>113</v>
      </c>
    </row>
    <row r="9" spans="1:22" ht="28.8" x14ac:dyDescent="0.3">
      <c r="A9" s="2" t="s">
        <v>114</v>
      </c>
      <c r="B9" s="2" t="s">
        <v>119</v>
      </c>
      <c r="C9" s="2" t="s">
        <v>99</v>
      </c>
      <c r="D9" s="6" t="s">
        <v>90</v>
      </c>
      <c r="E9" s="6" t="s">
        <v>88</v>
      </c>
      <c r="F9" s="6" t="s">
        <v>88</v>
      </c>
      <c r="G9" s="36" t="s">
        <v>162</v>
      </c>
      <c r="H9" s="6" t="s">
        <v>88</v>
      </c>
      <c r="I9" s="11" t="s">
        <v>115</v>
      </c>
      <c r="J9" s="22">
        <v>0.89</v>
      </c>
      <c r="K9" s="22">
        <v>0.77</v>
      </c>
      <c r="L9" s="22">
        <v>0.49</v>
      </c>
      <c r="M9" s="22">
        <v>0.6</v>
      </c>
      <c r="N9" s="22">
        <v>0.88</v>
      </c>
      <c r="O9" s="23">
        <v>0.89</v>
      </c>
      <c r="P9" s="23">
        <v>0.8</v>
      </c>
      <c r="Q9" s="23">
        <v>0.48</v>
      </c>
      <c r="R9" s="23">
        <v>0.6</v>
      </c>
      <c r="S9" s="23">
        <v>0.87</v>
      </c>
    </row>
    <row r="10" spans="1:22" ht="28.8" x14ac:dyDescent="0.3">
      <c r="A10" s="2" t="s">
        <v>116</v>
      </c>
      <c r="B10" s="2" t="s">
        <v>119</v>
      </c>
      <c r="C10" s="2" t="s">
        <v>99</v>
      </c>
      <c r="D10" s="6" t="s">
        <v>90</v>
      </c>
      <c r="E10" s="6" t="s">
        <v>88</v>
      </c>
      <c r="F10" s="6" t="s">
        <v>88</v>
      </c>
      <c r="G10" s="36" t="s">
        <v>162</v>
      </c>
      <c r="H10" s="6" t="s">
        <v>88</v>
      </c>
      <c r="I10" s="25" t="s">
        <v>118</v>
      </c>
      <c r="J10" s="22">
        <v>0.89</v>
      </c>
      <c r="K10" s="22">
        <v>0.77</v>
      </c>
      <c r="L10" s="22">
        <v>0.5</v>
      </c>
      <c r="M10" s="22">
        <v>0.61</v>
      </c>
      <c r="N10" s="22">
        <v>0.88</v>
      </c>
      <c r="O10" s="23">
        <v>0.89</v>
      </c>
      <c r="P10" s="23">
        <v>0.78</v>
      </c>
      <c r="Q10" s="23">
        <v>0.49</v>
      </c>
      <c r="R10" s="23">
        <v>0.6</v>
      </c>
      <c r="S10" s="23">
        <v>0.87</v>
      </c>
      <c r="T10" t="s">
        <v>117</v>
      </c>
    </row>
    <row r="11" spans="1:22" x14ac:dyDescent="0.3">
      <c r="A11" s="2" t="s">
        <v>122</v>
      </c>
      <c r="B11" s="2" t="s">
        <v>119</v>
      </c>
      <c r="C11" s="2" t="s">
        <v>99</v>
      </c>
      <c r="D11" s="6" t="s">
        <v>90</v>
      </c>
      <c r="E11" s="26" t="s">
        <v>104</v>
      </c>
      <c r="F11" s="6" t="s">
        <v>88</v>
      </c>
      <c r="G11" s="36" t="s">
        <v>162</v>
      </c>
      <c r="H11" s="6" t="s">
        <v>88</v>
      </c>
      <c r="I11" s="11" t="s">
        <v>102</v>
      </c>
      <c r="J11" s="22">
        <v>0.81</v>
      </c>
      <c r="K11" s="22">
        <v>0.8</v>
      </c>
      <c r="L11" s="22">
        <v>0.82</v>
      </c>
      <c r="M11" s="22">
        <v>0.81</v>
      </c>
      <c r="N11" s="22">
        <v>0.89</v>
      </c>
      <c r="O11" s="23">
        <v>0.79</v>
      </c>
      <c r="P11" s="23">
        <v>0.44</v>
      </c>
      <c r="Q11" s="23">
        <v>0.79</v>
      </c>
      <c r="R11" s="23">
        <v>0.56000000000000005</v>
      </c>
      <c r="S11" s="23">
        <v>0.87</v>
      </c>
      <c r="T11" t="s">
        <v>123</v>
      </c>
      <c r="V11" t="s">
        <v>124</v>
      </c>
    </row>
    <row r="12" spans="1:22" x14ac:dyDescent="0.3">
      <c r="A12" s="2" t="s">
        <v>125</v>
      </c>
      <c r="B12" s="2" t="s">
        <v>119</v>
      </c>
      <c r="C12" s="2" t="s">
        <v>99</v>
      </c>
      <c r="D12" s="6" t="s">
        <v>90</v>
      </c>
      <c r="E12" s="6" t="s">
        <v>88</v>
      </c>
      <c r="F12" s="26" t="s">
        <v>104</v>
      </c>
      <c r="G12" s="36" t="s">
        <v>162</v>
      </c>
      <c r="H12" s="6" t="s">
        <v>88</v>
      </c>
      <c r="I12" s="11" t="s">
        <v>102</v>
      </c>
      <c r="J12" s="22">
        <v>0.89</v>
      </c>
      <c r="K12" s="22">
        <v>0.77</v>
      </c>
      <c r="L12" s="22">
        <v>0.5</v>
      </c>
      <c r="M12" s="22">
        <v>0.61</v>
      </c>
      <c r="N12" s="22">
        <v>0.88</v>
      </c>
      <c r="O12" s="23">
        <v>0.89</v>
      </c>
      <c r="P12" s="23">
        <v>0.78</v>
      </c>
      <c r="Q12" s="23">
        <v>0.49</v>
      </c>
      <c r="R12" s="23">
        <v>0.6</v>
      </c>
      <c r="S12" s="23">
        <v>0.87</v>
      </c>
      <c r="T12" t="s">
        <v>161</v>
      </c>
    </row>
    <row r="13" spans="1:22" ht="28.8" x14ac:dyDescent="0.3">
      <c r="A13" s="2" t="s">
        <v>160</v>
      </c>
      <c r="B13" s="2" t="s">
        <v>121</v>
      </c>
      <c r="C13" s="2" t="s">
        <v>99</v>
      </c>
      <c r="D13" s="6" t="s">
        <v>90</v>
      </c>
      <c r="E13" s="6" t="s">
        <v>88</v>
      </c>
      <c r="F13" s="6" t="s">
        <v>88</v>
      </c>
      <c r="G13" s="36" t="s">
        <v>162</v>
      </c>
      <c r="H13" s="6" t="s">
        <v>88</v>
      </c>
      <c r="I13" s="25" t="s">
        <v>165</v>
      </c>
      <c r="J13" s="22">
        <v>0.89</v>
      </c>
      <c r="K13" s="22">
        <v>0.78</v>
      </c>
      <c r="L13" s="22">
        <v>0.51</v>
      </c>
      <c r="M13" s="22">
        <v>0.61</v>
      </c>
      <c r="N13" s="22">
        <v>0.88</v>
      </c>
      <c r="O13" s="23">
        <v>0.89</v>
      </c>
      <c r="P13" s="23">
        <v>0.79</v>
      </c>
      <c r="Q13" s="23">
        <v>0.48</v>
      </c>
      <c r="R13" s="23">
        <v>0.6</v>
      </c>
      <c r="S13" s="23">
        <v>0.87</v>
      </c>
    </row>
    <row r="14" spans="1:22" ht="5.4" customHeight="1" x14ac:dyDescent="0.3">
      <c r="A14" s="78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80"/>
    </row>
    <row r="15" spans="1:22" x14ac:dyDescent="0.3">
      <c r="A15" s="2" t="s">
        <v>127</v>
      </c>
      <c r="B15" s="2" t="s">
        <v>119</v>
      </c>
      <c r="C15" s="2" t="s">
        <v>126</v>
      </c>
      <c r="D15" s="6" t="s">
        <v>90</v>
      </c>
      <c r="E15" s="6" t="s">
        <v>88</v>
      </c>
      <c r="F15" s="6" t="s">
        <v>88</v>
      </c>
      <c r="G15" s="6" t="s">
        <v>106</v>
      </c>
      <c r="H15" s="6" t="s">
        <v>88</v>
      </c>
      <c r="I15" s="11" t="s">
        <v>102</v>
      </c>
      <c r="J15" s="22">
        <v>0.89</v>
      </c>
      <c r="K15" s="22">
        <v>0.77</v>
      </c>
      <c r="L15" s="22">
        <v>0.47</v>
      </c>
      <c r="M15" s="22">
        <v>0.57999999999999996</v>
      </c>
      <c r="N15" s="22">
        <v>0.88</v>
      </c>
      <c r="O15" s="23">
        <v>0.88</v>
      </c>
      <c r="P15" s="23">
        <v>0.77</v>
      </c>
      <c r="Q15" s="23">
        <v>0.45</v>
      </c>
      <c r="R15" s="23">
        <v>0.56999999999999995</v>
      </c>
      <c r="S15" s="23">
        <v>0.86</v>
      </c>
    </row>
    <row r="16" spans="1:22" ht="28.8" x14ac:dyDescent="0.3">
      <c r="A16" s="30" t="s">
        <v>127</v>
      </c>
      <c r="B16" s="30" t="s">
        <v>119</v>
      </c>
      <c r="C16" s="30" t="s">
        <v>126</v>
      </c>
      <c r="D16" s="31" t="s">
        <v>90</v>
      </c>
      <c r="E16" s="31" t="s">
        <v>88</v>
      </c>
      <c r="F16" s="31" t="s">
        <v>88</v>
      </c>
      <c r="G16" s="31" t="s">
        <v>106</v>
      </c>
      <c r="H16" s="31" t="s">
        <v>88</v>
      </c>
      <c r="I16" s="32" t="s">
        <v>118</v>
      </c>
      <c r="J16" s="33">
        <v>0.89</v>
      </c>
      <c r="K16" s="33">
        <v>0.77</v>
      </c>
      <c r="L16" s="33">
        <v>0.47</v>
      </c>
      <c r="M16" s="33">
        <v>0.59</v>
      </c>
      <c r="N16" s="33">
        <v>0.88</v>
      </c>
      <c r="O16" s="34">
        <v>0.88</v>
      </c>
      <c r="P16" s="34">
        <v>0.77</v>
      </c>
      <c r="Q16" s="34">
        <v>0.45</v>
      </c>
      <c r="R16" s="34">
        <v>0.56999999999999995</v>
      </c>
      <c r="S16" s="34">
        <v>0.86</v>
      </c>
    </row>
    <row r="17" spans="1:21" ht="5.4" customHeight="1" x14ac:dyDescent="0.3">
      <c r="A17" s="78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80"/>
    </row>
    <row r="18" spans="1:21" x14ac:dyDescent="0.3">
      <c r="A18" s="2" t="s">
        <v>128</v>
      </c>
      <c r="B18" s="2" t="s">
        <v>119</v>
      </c>
      <c r="C18" s="2" t="s">
        <v>129</v>
      </c>
      <c r="D18" s="6" t="s">
        <v>90</v>
      </c>
      <c r="E18" s="6" t="s">
        <v>88</v>
      </c>
      <c r="F18" s="6" t="s">
        <v>88</v>
      </c>
      <c r="G18" s="6" t="s">
        <v>106</v>
      </c>
      <c r="H18" s="6" t="s">
        <v>88</v>
      </c>
      <c r="I18" s="11" t="s">
        <v>102</v>
      </c>
      <c r="J18" s="22">
        <v>0.84</v>
      </c>
      <c r="K18" s="22">
        <v>0.51</v>
      </c>
      <c r="L18" s="22">
        <v>0.73</v>
      </c>
      <c r="M18" s="22">
        <v>0.6</v>
      </c>
      <c r="N18" s="22">
        <v>0.86</v>
      </c>
      <c r="O18" s="23">
        <v>0.83</v>
      </c>
      <c r="P18" s="23">
        <v>0.49</v>
      </c>
      <c r="Q18" s="23">
        <v>0.68</v>
      </c>
      <c r="R18" s="23">
        <v>0.56999999999999995</v>
      </c>
      <c r="S18" s="23">
        <v>0.84</v>
      </c>
    </row>
    <row r="19" spans="1:21" ht="5.4" customHeight="1" x14ac:dyDescent="0.3">
      <c r="A19" s="78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80"/>
    </row>
    <row r="20" spans="1:21" x14ac:dyDescent="0.3">
      <c r="A20" s="2" t="s">
        <v>130</v>
      </c>
      <c r="B20" s="2" t="s">
        <v>119</v>
      </c>
      <c r="C20" s="2" t="s">
        <v>132</v>
      </c>
      <c r="D20" s="6" t="s">
        <v>90</v>
      </c>
      <c r="E20" s="6" t="s">
        <v>88</v>
      </c>
      <c r="F20" s="6" t="s">
        <v>104</v>
      </c>
      <c r="G20" s="6" t="s">
        <v>106</v>
      </c>
      <c r="H20" s="6" t="s">
        <v>88</v>
      </c>
      <c r="I20" s="11" t="s">
        <v>102</v>
      </c>
      <c r="J20" s="22">
        <v>0.94</v>
      </c>
      <c r="K20" s="22">
        <v>0.93</v>
      </c>
      <c r="L20" s="22">
        <v>0.71</v>
      </c>
      <c r="M20" s="22">
        <v>0.8</v>
      </c>
      <c r="N20" s="22">
        <v>0.97</v>
      </c>
      <c r="O20" s="23">
        <v>0.93</v>
      </c>
      <c r="P20" s="23">
        <v>0.9</v>
      </c>
      <c r="Q20" s="23">
        <v>0.64</v>
      </c>
      <c r="R20" s="23">
        <v>0.75</v>
      </c>
      <c r="S20" s="23">
        <v>0.94</v>
      </c>
    </row>
    <row r="21" spans="1:21" ht="28.8" x14ac:dyDescent="0.3">
      <c r="A21" s="30" t="s">
        <v>131</v>
      </c>
      <c r="B21" s="30" t="s">
        <v>119</v>
      </c>
      <c r="C21" s="30" t="s">
        <v>132</v>
      </c>
      <c r="D21" s="31" t="s">
        <v>90</v>
      </c>
      <c r="E21" s="31" t="s">
        <v>88</v>
      </c>
      <c r="F21" s="31" t="s">
        <v>104</v>
      </c>
      <c r="G21" s="31" t="s">
        <v>106</v>
      </c>
      <c r="H21" s="31" t="s">
        <v>88</v>
      </c>
      <c r="I21" s="32" t="s">
        <v>118</v>
      </c>
      <c r="J21" s="33">
        <v>0.99</v>
      </c>
      <c r="K21" s="33">
        <v>0.93</v>
      </c>
      <c r="L21" s="33">
        <v>1</v>
      </c>
      <c r="M21" s="33">
        <v>0.96</v>
      </c>
      <c r="N21" s="33">
        <v>1</v>
      </c>
      <c r="O21" s="34">
        <v>0.97</v>
      </c>
      <c r="P21" s="34">
        <v>0.87</v>
      </c>
      <c r="Q21" s="34">
        <v>0.93</v>
      </c>
      <c r="R21" s="34">
        <v>0.9</v>
      </c>
      <c r="S21" s="34">
        <v>0.98</v>
      </c>
    </row>
    <row r="22" spans="1:21" ht="28.8" x14ac:dyDescent="0.3">
      <c r="A22" s="35" t="s">
        <v>133</v>
      </c>
      <c r="B22" s="35" t="s">
        <v>119</v>
      </c>
      <c r="C22" s="35" t="s">
        <v>132</v>
      </c>
      <c r="D22" s="36" t="s">
        <v>134</v>
      </c>
      <c r="E22" s="36" t="s">
        <v>88</v>
      </c>
      <c r="F22" s="6" t="s">
        <v>104</v>
      </c>
      <c r="G22" s="36" t="s">
        <v>106</v>
      </c>
      <c r="H22" s="36" t="s">
        <v>88</v>
      </c>
      <c r="I22" s="12" t="s">
        <v>118</v>
      </c>
      <c r="J22" s="37">
        <v>0.98</v>
      </c>
      <c r="K22" s="37">
        <v>0.89</v>
      </c>
      <c r="L22" s="37">
        <v>0.99</v>
      </c>
      <c r="M22" s="37">
        <v>0.94</v>
      </c>
      <c r="N22" s="37">
        <v>1</v>
      </c>
      <c r="O22" s="38">
        <v>0.95</v>
      </c>
      <c r="P22" s="38">
        <v>0.83</v>
      </c>
      <c r="Q22" s="38">
        <v>0.92</v>
      </c>
      <c r="R22" s="38">
        <v>0.87</v>
      </c>
      <c r="S22" s="38">
        <v>0.97</v>
      </c>
      <c r="T22" t="s">
        <v>135</v>
      </c>
    </row>
    <row r="23" spans="1:21" ht="5.4" customHeight="1" x14ac:dyDescent="0.3">
      <c r="A23" s="78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80"/>
    </row>
    <row r="24" spans="1:21" x14ac:dyDescent="0.3">
      <c r="A24" s="30" t="s">
        <v>137</v>
      </c>
      <c r="B24" s="30" t="s">
        <v>119</v>
      </c>
      <c r="C24" s="30" t="s">
        <v>139</v>
      </c>
      <c r="D24" s="31" t="s">
        <v>90</v>
      </c>
      <c r="E24" s="31" t="s">
        <v>88</v>
      </c>
      <c r="F24" s="31" t="s">
        <v>104</v>
      </c>
      <c r="G24" s="31" t="s">
        <v>106</v>
      </c>
      <c r="H24" s="31" t="s">
        <v>88</v>
      </c>
      <c r="I24" s="32" t="s">
        <v>102</v>
      </c>
      <c r="J24" s="33">
        <v>1</v>
      </c>
      <c r="K24" s="33">
        <v>1</v>
      </c>
      <c r="L24" s="33">
        <v>1</v>
      </c>
      <c r="M24" s="33">
        <v>1</v>
      </c>
      <c r="N24" s="33">
        <v>1</v>
      </c>
      <c r="O24" s="34">
        <v>0.98</v>
      </c>
      <c r="P24" s="34">
        <v>0.94</v>
      </c>
      <c r="Q24" s="34">
        <v>0.91</v>
      </c>
      <c r="R24" s="34">
        <v>0.93</v>
      </c>
      <c r="S24" s="34">
        <v>0.99</v>
      </c>
    </row>
    <row r="25" spans="1:21" ht="28.8" x14ac:dyDescent="0.3">
      <c r="A25" s="2" t="s">
        <v>138</v>
      </c>
      <c r="B25" s="35" t="s">
        <v>119</v>
      </c>
      <c r="C25" s="2" t="s">
        <v>139</v>
      </c>
      <c r="D25" s="6" t="s">
        <v>90</v>
      </c>
      <c r="E25" s="6" t="s">
        <v>88</v>
      </c>
      <c r="F25" s="6" t="s">
        <v>104</v>
      </c>
      <c r="G25" s="6" t="s">
        <v>106</v>
      </c>
      <c r="H25" s="6" t="s">
        <v>88</v>
      </c>
      <c r="I25" s="12" t="s">
        <v>118</v>
      </c>
      <c r="J25" s="22">
        <v>0.99</v>
      </c>
      <c r="K25" s="22">
        <v>0.98</v>
      </c>
      <c r="L25" s="22">
        <v>0.97</v>
      </c>
      <c r="M25" s="22">
        <v>0.97</v>
      </c>
      <c r="N25" s="22">
        <v>1</v>
      </c>
      <c r="O25" s="23">
        <v>0.97</v>
      </c>
      <c r="P25" s="23">
        <v>0.92</v>
      </c>
      <c r="Q25" s="23">
        <v>0.89</v>
      </c>
      <c r="R25" s="23">
        <v>0.91</v>
      </c>
      <c r="S25" s="23">
        <v>0.99</v>
      </c>
    </row>
    <row r="26" spans="1:21" ht="28.8" x14ac:dyDescent="0.3">
      <c r="A26" s="25" t="s">
        <v>144</v>
      </c>
      <c r="B26" s="35" t="s">
        <v>119</v>
      </c>
      <c r="C26" s="2" t="s">
        <v>139</v>
      </c>
      <c r="D26" s="6" t="s">
        <v>90</v>
      </c>
      <c r="E26" s="6" t="s">
        <v>88</v>
      </c>
      <c r="F26" s="6" t="s">
        <v>104</v>
      </c>
      <c r="G26" s="6" t="s">
        <v>106</v>
      </c>
      <c r="H26" s="6" t="s">
        <v>88</v>
      </c>
      <c r="I26" s="12" t="s">
        <v>140</v>
      </c>
      <c r="J26" s="22">
        <v>0.97</v>
      </c>
      <c r="K26" s="22">
        <v>0.95</v>
      </c>
      <c r="L26" s="22">
        <v>0.89</v>
      </c>
      <c r="M26" s="22">
        <v>0.92</v>
      </c>
      <c r="N26" s="22">
        <v>0.99</v>
      </c>
      <c r="O26" s="23">
        <v>0.95</v>
      </c>
      <c r="P26" s="23">
        <v>0.92</v>
      </c>
      <c r="Q26" s="23">
        <v>0.8</v>
      </c>
      <c r="R26" s="23">
        <v>0.85</v>
      </c>
      <c r="S26" s="23">
        <v>0.97</v>
      </c>
      <c r="U26" t="s">
        <v>141</v>
      </c>
    </row>
    <row r="27" spans="1:21" ht="28.8" x14ac:dyDescent="0.3">
      <c r="A27" s="25" t="s">
        <v>145</v>
      </c>
      <c r="B27" s="35" t="s">
        <v>119</v>
      </c>
      <c r="C27" s="2" t="s">
        <v>139</v>
      </c>
      <c r="D27" s="6" t="s">
        <v>90</v>
      </c>
      <c r="E27" s="6" t="s">
        <v>88</v>
      </c>
      <c r="F27" s="6" t="s">
        <v>104</v>
      </c>
      <c r="G27" s="6" t="s">
        <v>106</v>
      </c>
      <c r="H27" s="6" t="s">
        <v>88</v>
      </c>
      <c r="I27" s="12" t="s">
        <v>143</v>
      </c>
      <c r="J27" s="22">
        <v>0.99</v>
      </c>
      <c r="K27" s="22">
        <v>0.98</v>
      </c>
      <c r="L27" s="22">
        <v>0.95</v>
      </c>
      <c r="M27" s="22">
        <v>0.97</v>
      </c>
      <c r="N27" s="22">
        <v>1</v>
      </c>
      <c r="O27" s="23">
        <v>0.97</v>
      </c>
      <c r="P27" s="23">
        <v>0.94</v>
      </c>
      <c r="Q27" s="23">
        <v>0.85</v>
      </c>
      <c r="R27" s="23">
        <v>0.9</v>
      </c>
      <c r="S27" s="23">
        <v>0.98</v>
      </c>
      <c r="U27" t="s">
        <v>142</v>
      </c>
    </row>
    <row r="28" spans="1:21" ht="28.8" x14ac:dyDescent="0.3">
      <c r="A28" s="43" t="s">
        <v>146</v>
      </c>
      <c r="B28" s="30" t="s">
        <v>119</v>
      </c>
      <c r="C28" s="30" t="s">
        <v>139</v>
      </c>
      <c r="D28" s="31" t="s">
        <v>90</v>
      </c>
      <c r="E28" s="31" t="s">
        <v>88</v>
      </c>
      <c r="F28" s="31" t="s">
        <v>104</v>
      </c>
      <c r="G28" s="31" t="s">
        <v>106</v>
      </c>
      <c r="H28" s="31" t="s">
        <v>88</v>
      </c>
      <c r="I28" s="32" t="s">
        <v>148</v>
      </c>
      <c r="J28" s="33">
        <v>0.99</v>
      </c>
      <c r="K28" s="33">
        <v>0.98</v>
      </c>
      <c r="L28" s="33">
        <v>0.98</v>
      </c>
      <c r="M28" s="33">
        <v>0.98</v>
      </c>
      <c r="N28" s="33">
        <v>1</v>
      </c>
      <c r="O28" s="34">
        <v>0.97</v>
      </c>
      <c r="P28" s="34">
        <v>0.94</v>
      </c>
      <c r="Q28" s="34">
        <v>0.9</v>
      </c>
      <c r="R28" s="34">
        <v>0.92</v>
      </c>
      <c r="S28" s="34">
        <v>0.99</v>
      </c>
      <c r="T28" t="s">
        <v>153</v>
      </c>
    </row>
    <row r="29" spans="1:21" ht="28.8" x14ac:dyDescent="0.3">
      <c r="A29" s="44" t="s">
        <v>150</v>
      </c>
      <c r="B29" s="35" t="s">
        <v>119</v>
      </c>
      <c r="C29" s="35" t="s">
        <v>139</v>
      </c>
      <c r="D29" s="36" t="s">
        <v>90</v>
      </c>
      <c r="E29" s="36" t="s">
        <v>88</v>
      </c>
      <c r="F29" s="36" t="s">
        <v>104</v>
      </c>
      <c r="G29" s="36" t="s">
        <v>106</v>
      </c>
      <c r="H29" s="36" t="s">
        <v>88</v>
      </c>
      <c r="I29" s="12" t="s">
        <v>151</v>
      </c>
      <c r="J29" s="37">
        <v>1</v>
      </c>
      <c r="K29" s="37">
        <v>0.99</v>
      </c>
      <c r="L29" s="37">
        <v>0.98</v>
      </c>
      <c r="M29" s="37">
        <v>0.99</v>
      </c>
      <c r="N29" s="37">
        <v>1</v>
      </c>
      <c r="O29" s="38">
        <v>0.97</v>
      </c>
      <c r="P29" s="38">
        <v>0.94</v>
      </c>
      <c r="Q29" s="38">
        <v>0.9</v>
      </c>
      <c r="R29" s="38">
        <v>0.92</v>
      </c>
      <c r="S29" s="38">
        <v>0.99</v>
      </c>
    </row>
    <row r="30" spans="1:21" ht="28.8" x14ac:dyDescent="0.3">
      <c r="A30" s="25" t="s">
        <v>147</v>
      </c>
      <c r="B30" s="35" t="s">
        <v>119</v>
      </c>
      <c r="C30" s="2" t="s">
        <v>139</v>
      </c>
      <c r="D30" s="6" t="s">
        <v>90</v>
      </c>
      <c r="E30" s="6" t="s">
        <v>88</v>
      </c>
      <c r="F30" s="6" t="s">
        <v>104</v>
      </c>
      <c r="G30" s="6" t="s">
        <v>106</v>
      </c>
      <c r="H30" s="6" t="s">
        <v>88</v>
      </c>
      <c r="I30" s="12" t="s">
        <v>149</v>
      </c>
      <c r="J30" s="22">
        <v>1</v>
      </c>
      <c r="K30" s="22">
        <v>0.99</v>
      </c>
      <c r="L30" s="22">
        <v>0.98</v>
      </c>
      <c r="M30" s="22">
        <v>0.99</v>
      </c>
      <c r="N30" s="22">
        <v>1</v>
      </c>
      <c r="O30" s="23">
        <v>0.97</v>
      </c>
      <c r="P30" s="23">
        <v>0.95</v>
      </c>
      <c r="Q30" s="23">
        <v>0.86</v>
      </c>
      <c r="R30" s="23">
        <v>0.91</v>
      </c>
      <c r="S30" s="23">
        <v>0.99</v>
      </c>
      <c r="T30" s="42"/>
      <c r="U30" t="s">
        <v>152</v>
      </c>
    </row>
    <row r="31" spans="1:21" ht="8.4" customHeight="1" x14ac:dyDescent="0.3">
      <c r="A31" s="78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80"/>
    </row>
    <row r="32" spans="1:21" x14ac:dyDescent="0.3">
      <c r="A32" s="2" t="s">
        <v>219</v>
      </c>
      <c r="B32" s="35" t="s">
        <v>119</v>
      </c>
      <c r="C32" s="2" t="s">
        <v>217</v>
      </c>
      <c r="D32" s="6" t="s">
        <v>90</v>
      </c>
      <c r="E32" s="6" t="s">
        <v>88</v>
      </c>
      <c r="F32" s="6" t="s">
        <v>104</v>
      </c>
      <c r="G32" s="6" t="s">
        <v>106</v>
      </c>
      <c r="H32" s="6" t="s">
        <v>88</v>
      </c>
      <c r="I32" s="12" t="s">
        <v>102</v>
      </c>
      <c r="J32" s="22">
        <v>0.98</v>
      </c>
      <c r="K32" s="22">
        <v>0.95</v>
      </c>
      <c r="L32" s="22">
        <v>0.93</v>
      </c>
      <c r="M32" s="22">
        <v>0.94</v>
      </c>
      <c r="N32" s="22">
        <v>1</v>
      </c>
      <c r="O32" s="23">
        <v>0.96</v>
      </c>
      <c r="P32" s="23">
        <v>0.88</v>
      </c>
      <c r="Q32" s="23">
        <v>0.85</v>
      </c>
      <c r="R32" s="23">
        <v>0.87</v>
      </c>
      <c r="S32" s="23">
        <v>0.98</v>
      </c>
    </row>
    <row r="33" spans="1:38" ht="28.8" x14ac:dyDescent="0.3">
      <c r="A33" s="30" t="s">
        <v>220</v>
      </c>
      <c r="B33" s="30" t="s">
        <v>119</v>
      </c>
      <c r="C33" s="30" t="s">
        <v>217</v>
      </c>
      <c r="D33" s="30" t="s">
        <v>90</v>
      </c>
      <c r="E33" s="30" t="s">
        <v>88</v>
      </c>
      <c r="F33" s="30" t="s">
        <v>104</v>
      </c>
      <c r="G33" s="31" t="s">
        <v>106</v>
      </c>
      <c r="H33" s="30" t="s">
        <v>88</v>
      </c>
      <c r="I33" s="43" t="s">
        <v>221</v>
      </c>
      <c r="J33" s="33">
        <v>1</v>
      </c>
      <c r="K33" s="33">
        <v>1</v>
      </c>
      <c r="L33" s="33">
        <v>1</v>
      </c>
      <c r="M33" s="33">
        <v>1</v>
      </c>
      <c r="N33" s="33">
        <v>1</v>
      </c>
      <c r="O33" s="34">
        <v>0.98</v>
      </c>
      <c r="P33" s="34">
        <v>0.93</v>
      </c>
      <c r="Q33" s="34">
        <v>0.93</v>
      </c>
      <c r="R33" s="34">
        <v>0.93</v>
      </c>
      <c r="S33" s="34">
        <v>0.99</v>
      </c>
    </row>
    <row r="34" spans="1:38" ht="8.4" customHeight="1" x14ac:dyDescent="0.3">
      <c r="A34" s="78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80"/>
    </row>
    <row r="35" spans="1:38" x14ac:dyDescent="0.3">
      <c r="A35" s="2" t="s">
        <v>169</v>
      </c>
      <c r="B35" s="35" t="s">
        <v>119</v>
      </c>
      <c r="C35" s="2" t="s">
        <v>168</v>
      </c>
      <c r="D35" s="6" t="s">
        <v>90</v>
      </c>
      <c r="E35" s="6" t="s">
        <v>88</v>
      </c>
      <c r="F35" s="6" t="s">
        <v>88</v>
      </c>
      <c r="G35" s="6" t="s">
        <v>106</v>
      </c>
      <c r="H35" s="6" t="s">
        <v>88</v>
      </c>
      <c r="I35" s="12" t="s">
        <v>102</v>
      </c>
      <c r="J35" s="22">
        <v>1</v>
      </c>
      <c r="K35" s="22">
        <v>1</v>
      </c>
      <c r="L35" s="22">
        <v>1</v>
      </c>
      <c r="M35" s="22">
        <v>1</v>
      </c>
      <c r="N35" s="22">
        <v>1</v>
      </c>
      <c r="O35" s="23">
        <v>0.97</v>
      </c>
      <c r="P35" s="23">
        <v>0.97</v>
      </c>
      <c r="Q35" s="23">
        <v>0.86</v>
      </c>
      <c r="R35" s="23">
        <v>0.91</v>
      </c>
      <c r="S35" s="23">
        <v>0.99</v>
      </c>
    </row>
    <row r="36" spans="1:38" ht="28.8" x14ac:dyDescent="0.3">
      <c r="A36" s="30" t="s">
        <v>172</v>
      </c>
      <c r="B36" s="30" t="s">
        <v>119</v>
      </c>
      <c r="C36" s="30" t="s">
        <v>168</v>
      </c>
      <c r="D36" s="31" t="s">
        <v>88</v>
      </c>
      <c r="E36" s="31" t="s">
        <v>88</v>
      </c>
      <c r="F36" s="31" t="s">
        <v>88</v>
      </c>
      <c r="G36" s="31" t="s">
        <v>106</v>
      </c>
      <c r="H36" s="31" t="s">
        <v>88</v>
      </c>
      <c r="I36" s="32" t="s">
        <v>171</v>
      </c>
      <c r="J36" s="33">
        <v>1</v>
      </c>
      <c r="K36" s="33">
        <v>1</v>
      </c>
      <c r="L36" s="33">
        <v>1</v>
      </c>
      <c r="M36" s="33">
        <v>1</v>
      </c>
      <c r="N36" s="33">
        <v>1</v>
      </c>
      <c r="O36" s="34">
        <v>0.97</v>
      </c>
      <c r="P36" s="34">
        <v>0.98</v>
      </c>
      <c r="Q36" s="34">
        <v>0.86</v>
      </c>
      <c r="R36" s="34">
        <v>0.92</v>
      </c>
      <c r="S36" s="34">
        <v>0.99</v>
      </c>
    </row>
    <row r="37" spans="1:38" ht="28.8" x14ac:dyDescent="0.3">
      <c r="A37" s="2" t="s">
        <v>173</v>
      </c>
      <c r="B37" s="35" t="s">
        <v>119</v>
      </c>
      <c r="C37" s="2" t="s">
        <v>168</v>
      </c>
      <c r="D37" s="6" t="s">
        <v>90</v>
      </c>
      <c r="E37" s="6" t="s">
        <v>88</v>
      </c>
      <c r="F37" s="6" t="s">
        <v>88</v>
      </c>
      <c r="G37" s="6" t="s">
        <v>106</v>
      </c>
      <c r="H37" s="6" t="s">
        <v>88</v>
      </c>
      <c r="I37" s="12" t="s">
        <v>170</v>
      </c>
      <c r="J37" s="22">
        <v>0.98</v>
      </c>
      <c r="K37" s="22">
        <v>0.98</v>
      </c>
      <c r="L37" s="22">
        <v>0.91</v>
      </c>
      <c r="M37" s="22">
        <v>0.94</v>
      </c>
      <c r="N37" s="22">
        <v>1</v>
      </c>
      <c r="O37" s="23">
        <v>0.95</v>
      </c>
      <c r="P37" s="23">
        <v>0.9</v>
      </c>
      <c r="Q37" s="23">
        <v>0.78</v>
      </c>
      <c r="R37" s="23">
        <v>0.84</v>
      </c>
      <c r="S37" s="23">
        <v>0.98</v>
      </c>
    </row>
    <row r="38" spans="1:38" ht="7.8" customHeight="1" x14ac:dyDescent="0.3">
      <c r="A38" s="78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80"/>
      <c r="T38" s="2"/>
      <c r="U38" s="2"/>
      <c r="V38" s="2"/>
      <c r="W38" s="2"/>
      <c r="X38" s="2"/>
      <c r="Y38" s="2"/>
      <c r="Z38" s="2"/>
      <c r="AA38" s="6"/>
      <c r="AB38" s="2"/>
      <c r="AC38" s="22"/>
      <c r="AD38" s="22"/>
      <c r="AE38" s="22"/>
      <c r="AF38" s="22"/>
      <c r="AG38" s="22"/>
      <c r="AH38" s="23"/>
      <c r="AI38" s="23"/>
      <c r="AJ38" s="23"/>
      <c r="AK38" s="23"/>
      <c r="AL38" s="23"/>
    </row>
    <row r="39" spans="1:38" x14ac:dyDescent="0.3">
      <c r="A39" s="2" t="s">
        <v>174</v>
      </c>
      <c r="B39" s="35" t="s">
        <v>119</v>
      </c>
      <c r="C39" s="2" t="s">
        <v>175</v>
      </c>
      <c r="D39" s="6" t="s">
        <v>90</v>
      </c>
      <c r="E39" s="6" t="s">
        <v>88</v>
      </c>
      <c r="F39" s="6" t="s">
        <v>88</v>
      </c>
      <c r="G39" s="6" t="s">
        <v>106</v>
      </c>
      <c r="H39" s="6" t="s">
        <v>88</v>
      </c>
      <c r="I39" s="12" t="s">
        <v>102</v>
      </c>
      <c r="J39" s="22">
        <v>0.9</v>
      </c>
      <c r="K39" s="22">
        <v>0.74</v>
      </c>
      <c r="L39" s="22">
        <v>0.61</v>
      </c>
      <c r="M39" s="22">
        <v>0.67</v>
      </c>
      <c r="N39" s="22">
        <v>0.91</v>
      </c>
      <c r="O39" s="23">
        <v>0.9</v>
      </c>
      <c r="P39" s="23">
        <v>0.75</v>
      </c>
      <c r="Q39" s="23">
        <v>0.6</v>
      </c>
      <c r="R39" s="23">
        <v>0.67</v>
      </c>
      <c r="S39" s="23">
        <v>0.9</v>
      </c>
    </row>
    <row r="40" spans="1:38" ht="28.8" x14ac:dyDescent="0.3">
      <c r="A40" s="30" t="s">
        <v>176</v>
      </c>
      <c r="B40" s="30" t="s">
        <v>119</v>
      </c>
      <c r="C40" s="30" t="s">
        <v>175</v>
      </c>
      <c r="D40" s="31" t="s">
        <v>90</v>
      </c>
      <c r="E40" s="31" t="s">
        <v>88</v>
      </c>
      <c r="F40" s="31" t="s">
        <v>88</v>
      </c>
      <c r="G40" s="31" t="s">
        <v>106</v>
      </c>
      <c r="H40" s="31" t="s">
        <v>88</v>
      </c>
      <c r="I40" s="32" t="s">
        <v>170</v>
      </c>
      <c r="J40" s="33">
        <v>0.9</v>
      </c>
      <c r="K40" s="33">
        <v>0.75</v>
      </c>
      <c r="L40" s="33">
        <v>0.6</v>
      </c>
      <c r="M40" s="33">
        <v>0.67</v>
      </c>
      <c r="N40" s="33">
        <v>0.92</v>
      </c>
      <c r="O40" s="34">
        <v>0.9</v>
      </c>
      <c r="P40" s="34">
        <v>0.76</v>
      </c>
      <c r="Q40" s="34">
        <v>0.6</v>
      </c>
      <c r="R40" s="34">
        <v>0.67</v>
      </c>
      <c r="S40" s="34">
        <v>0.91</v>
      </c>
    </row>
    <row r="41" spans="1:38" ht="4.8" customHeight="1" x14ac:dyDescent="0.3">
      <c r="A41" s="78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80"/>
    </row>
    <row r="42" spans="1:38" x14ac:dyDescent="0.3">
      <c r="A42" s="2" t="s">
        <v>177</v>
      </c>
      <c r="B42" s="35" t="s">
        <v>119</v>
      </c>
      <c r="C42" s="2" t="s">
        <v>178</v>
      </c>
      <c r="D42" s="6" t="s">
        <v>90</v>
      </c>
      <c r="E42" s="6" t="s">
        <v>88</v>
      </c>
      <c r="F42" s="6" t="s">
        <v>88</v>
      </c>
      <c r="G42" s="6" t="s">
        <v>106</v>
      </c>
      <c r="H42" s="6" t="s">
        <v>88</v>
      </c>
      <c r="I42" s="12" t="s">
        <v>102</v>
      </c>
      <c r="J42" s="22">
        <v>0.91</v>
      </c>
      <c r="K42" s="22">
        <v>0.82</v>
      </c>
      <c r="L42" s="22">
        <v>0.61</v>
      </c>
      <c r="M42" s="22">
        <v>0.69</v>
      </c>
      <c r="N42" s="22">
        <v>0.93</v>
      </c>
      <c r="O42" s="23">
        <v>0.91</v>
      </c>
      <c r="P42" s="23">
        <v>0.82</v>
      </c>
      <c r="Q42" s="23">
        <v>0.56999999999999995</v>
      </c>
      <c r="R42" s="23">
        <v>0.67</v>
      </c>
      <c r="S42" s="23">
        <v>0.91</v>
      </c>
    </row>
    <row r="43" spans="1:38" ht="28.8" x14ac:dyDescent="0.3">
      <c r="A43" s="30" t="s">
        <v>179</v>
      </c>
      <c r="B43" s="30" t="s">
        <v>119</v>
      </c>
      <c r="C43" s="30" t="s">
        <v>178</v>
      </c>
      <c r="D43" s="31" t="s">
        <v>90</v>
      </c>
      <c r="E43" s="31" t="s">
        <v>88</v>
      </c>
      <c r="F43" s="31" t="s">
        <v>88</v>
      </c>
      <c r="G43" s="31" t="s">
        <v>106</v>
      </c>
      <c r="H43" s="31" t="s">
        <v>88</v>
      </c>
      <c r="I43" s="32" t="s">
        <v>170</v>
      </c>
      <c r="J43" s="33">
        <v>1</v>
      </c>
      <c r="K43" s="33">
        <v>1</v>
      </c>
      <c r="L43" s="33">
        <v>1</v>
      </c>
      <c r="M43" s="33">
        <v>1</v>
      </c>
      <c r="N43" s="33">
        <v>1</v>
      </c>
      <c r="O43" s="34">
        <v>0.99</v>
      </c>
      <c r="P43" s="34">
        <v>0.99</v>
      </c>
      <c r="Q43" s="34">
        <v>0.94</v>
      </c>
      <c r="R43" s="34">
        <v>0.96</v>
      </c>
      <c r="S43" s="34">
        <v>1</v>
      </c>
    </row>
  </sheetData>
  <mergeCells count="19">
    <mergeCell ref="O2:S2"/>
    <mergeCell ref="I2:I3"/>
    <mergeCell ref="A2:A3"/>
    <mergeCell ref="B2:B3"/>
    <mergeCell ref="D2:H2"/>
    <mergeCell ref="C2:C3"/>
    <mergeCell ref="J2:N2"/>
    <mergeCell ref="J5:N5"/>
    <mergeCell ref="O5:S5"/>
    <mergeCell ref="O6:S6"/>
    <mergeCell ref="J6:N6"/>
    <mergeCell ref="A14:S14"/>
    <mergeCell ref="A41:S41"/>
    <mergeCell ref="A17:S17"/>
    <mergeCell ref="A19:S19"/>
    <mergeCell ref="A23:S23"/>
    <mergeCell ref="A31:S31"/>
    <mergeCell ref="A38:S38"/>
    <mergeCell ref="A34:S3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76ACA-7C3F-49C4-8969-6F73F842BDC9}">
  <dimension ref="B2:Q11"/>
  <sheetViews>
    <sheetView workbookViewId="0">
      <selection activeCell="P7" sqref="P7"/>
    </sheetView>
  </sheetViews>
  <sheetFormatPr defaultRowHeight="14.4" x14ac:dyDescent="0.3"/>
  <cols>
    <col min="2" max="2" width="12.33203125" hidden="1" customWidth="1"/>
    <col min="3" max="3" width="16.44140625" bestFit="1" customWidth="1"/>
    <col min="4" max="4" width="8.33203125" customWidth="1"/>
    <col min="5" max="5" width="6.44140625" bestFit="1" customWidth="1"/>
    <col min="6" max="6" width="6.44140625" customWidth="1"/>
    <col min="7" max="7" width="16.88671875" bestFit="1" customWidth="1"/>
    <col min="8" max="8" width="8.6640625" style="1" bestFit="1" customWidth="1"/>
    <col min="9" max="9" width="8.5546875" style="1" bestFit="1" customWidth="1"/>
    <col min="10" max="10" width="5.88671875" style="1" bestFit="1" customWidth="1"/>
    <col min="11" max="12" width="5" style="1" bestFit="1" customWidth="1"/>
    <col min="13" max="13" width="8.6640625" style="1" bestFit="1" customWidth="1"/>
    <col min="14" max="14" width="8.5546875" style="1" bestFit="1" customWidth="1"/>
    <col min="15" max="15" width="5.88671875" style="1" bestFit="1" customWidth="1"/>
    <col min="16" max="17" width="5" style="1" bestFit="1" customWidth="1"/>
    <col min="19" max="19" width="10.109375" bestFit="1" customWidth="1"/>
  </cols>
  <sheetData>
    <row r="2" spans="2:17" x14ac:dyDescent="0.3">
      <c r="B2" s="91" t="s">
        <v>136</v>
      </c>
      <c r="C2" s="89" t="s">
        <v>86</v>
      </c>
      <c r="D2" s="89" t="s">
        <v>91</v>
      </c>
      <c r="E2" s="89"/>
      <c r="F2" s="89"/>
      <c r="G2" s="88" t="s">
        <v>101</v>
      </c>
      <c r="H2" s="90" t="s">
        <v>97</v>
      </c>
      <c r="I2" s="90"/>
      <c r="J2" s="90"/>
      <c r="K2" s="90"/>
      <c r="L2" s="90"/>
      <c r="M2" s="87" t="s">
        <v>98</v>
      </c>
      <c r="N2" s="87"/>
      <c r="O2" s="87"/>
      <c r="P2" s="87"/>
      <c r="Q2" s="87"/>
    </row>
    <row r="3" spans="2:17" x14ac:dyDescent="0.3">
      <c r="B3" s="92"/>
      <c r="C3" s="89"/>
      <c r="D3" s="39" t="s">
        <v>89</v>
      </c>
      <c r="E3" s="39" t="s">
        <v>87</v>
      </c>
      <c r="F3" s="39" t="s">
        <v>103</v>
      </c>
      <c r="G3" s="89"/>
      <c r="H3" s="40" t="s">
        <v>92</v>
      </c>
      <c r="I3" s="40" t="s">
        <v>93</v>
      </c>
      <c r="J3" s="40" t="s">
        <v>94</v>
      </c>
      <c r="K3" s="40" t="s">
        <v>95</v>
      </c>
      <c r="L3" s="40" t="s">
        <v>96</v>
      </c>
      <c r="M3" s="41" t="s">
        <v>92</v>
      </c>
      <c r="N3" s="41" t="s">
        <v>93</v>
      </c>
      <c r="O3" s="41" t="s">
        <v>94</v>
      </c>
      <c r="P3" s="41" t="s">
        <v>95</v>
      </c>
      <c r="Q3" s="41" t="s">
        <v>96</v>
      </c>
    </row>
    <row r="4" spans="2:17" x14ac:dyDescent="0.3">
      <c r="B4" s="35" t="s">
        <v>100</v>
      </c>
      <c r="C4" s="35" t="s">
        <v>99</v>
      </c>
      <c r="D4" s="36" t="s">
        <v>90</v>
      </c>
      <c r="E4" s="36" t="s">
        <v>88</v>
      </c>
      <c r="F4" s="36" t="s">
        <v>88</v>
      </c>
      <c r="G4" s="12" t="s">
        <v>102</v>
      </c>
      <c r="H4" s="37">
        <v>0.89</v>
      </c>
      <c r="I4" s="37">
        <v>0.77</v>
      </c>
      <c r="J4" s="37">
        <v>0.51</v>
      </c>
      <c r="K4" s="37">
        <v>0.61</v>
      </c>
      <c r="L4" s="37">
        <v>0.88</v>
      </c>
      <c r="M4" s="38">
        <v>0.89</v>
      </c>
      <c r="N4" s="38">
        <v>0.78</v>
      </c>
      <c r="O4" s="38">
        <v>0.5</v>
      </c>
      <c r="P4" s="38">
        <v>0.61</v>
      </c>
      <c r="Q4" s="38">
        <v>0.87</v>
      </c>
    </row>
    <row r="5" spans="2:17" ht="28.8" x14ac:dyDescent="0.3">
      <c r="B5" s="35" t="s">
        <v>127</v>
      </c>
      <c r="C5" s="35" t="s">
        <v>126</v>
      </c>
      <c r="D5" s="36" t="s">
        <v>90</v>
      </c>
      <c r="E5" s="36" t="s">
        <v>88</v>
      </c>
      <c r="F5" s="36" t="s">
        <v>88</v>
      </c>
      <c r="G5" s="12" t="s">
        <v>118</v>
      </c>
      <c r="H5" s="37">
        <v>0.89</v>
      </c>
      <c r="I5" s="37">
        <v>0.77</v>
      </c>
      <c r="J5" s="37">
        <v>0.47</v>
      </c>
      <c r="K5" s="37">
        <v>0.59</v>
      </c>
      <c r="L5" s="37">
        <v>0.88</v>
      </c>
      <c r="M5" s="38">
        <v>0.88</v>
      </c>
      <c r="N5" s="38">
        <v>0.77</v>
      </c>
      <c r="O5" s="38">
        <v>0.45</v>
      </c>
      <c r="P5" s="38">
        <v>0.56999999999999995</v>
      </c>
      <c r="Q5" s="38">
        <v>0.86</v>
      </c>
    </row>
    <row r="6" spans="2:17" ht="28.8" x14ac:dyDescent="0.3">
      <c r="B6" s="35" t="s">
        <v>131</v>
      </c>
      <c r="C6" s="35" t="s">
        <v>132</v>
      </c>
      <c r="D6" s="36" t="s">
        <v>90</v>
      </c>
      <c r="E6" s="36" t="s">
        <v>88</v>
      </c>
      <c r="F6" s="36" t="s">
        <v>104</v>
      </c>
      <c r="G6" s="12" t="s">
        <v>118</v>
      </c>
      <c r="H6" s="37">
        <v>0.99</v>
      </c>
      <c r="I6" s="37">
        <v>0.93</v>
      </c>
      <c r="J6" s="37">
        <v>1</v>
      </c>
      <c r="K6" s="37">
        <v>0.96</v>
      </c>
      <c r="L6" s="37">
        <v>1</v>
      </c>
      <c r="M6" s="38">
        <v>0.97</v>
      </c>
      <c r="N6" s="38">
        <v>0.87</v>
      </c>
      <c r="O6" s="38">
        <v>0.93</v>
      </c>
      <c r="P6" s="38">
        <v>0.9</v>
      </c>
      <c r="Q6" s="38">
        <v>0.98</v>
      </c>
    </row>
    <row r="7" spans="2:17" ht="28.8" x14ac:dyDescent="0.3">
      <c r="B7" s="44" t="s">
        <v>146</v>
      </c>
      <c r="C7" s="35" t="s">
        <v>139</v>
      </c>
      <c r="D7" s="36" t="s">
        <v>90</v>
      </c>
      <c r="E7" s="36" t="s">
        <v>88</v>
      </c>
      <c r="F7" s="36" t="s">
        <v>104</v>
      </c>
      <c r="G7" s="12" t="s">
        <v>148</v>
      </c>
      <c r="H7" s="37">
        <v>0.99</v>
      </c>
      <c r="I7" s="37">
        <v>0.98</v>
      </c>
      <c r="J7" s="37">
        <v>0.98</v>
      </c>
      <c r="K7" s="37">
        <v>0.98</v>
      </c>
      <c r="L7" s="37">
        <v>1</v>
      </c>
      <c r="M7" s="38">
        <v>0.97</v>
      </c>
      <c r="N7" s="38">
        <v>0.94</v>
      </c>
      <c r="O7" s="38">
        <v>0.9</v>
      </c>
      <c r="P7" s="38">
        <v>0.92</v>
      </c>
      <c r="Q7" s="38">
        <v>0.99</v>
      </c>
    </row>
    <row r="8" spans="2:17" ht="28.8" x14ac:dyDescent="0.3">
      <c r="B8" s="44"/>
      <c r="C8" s="35" t="s">
        <v>217</v>
      </c>
      <c r="D8" s="36" t="s">
        <v>90</v>
      </c>
      <c r="E8" s="36" t="s">
        <v>88</v>
      </c>
      <c r="F8" s="36" t="s">
        <v>104</v>
      </c>
      <c r="G8" s="12" t="s">
        <v>118</v>
      </c>
      <c r="H8" s="37">
        <v>1</v>
      </c>
      <c r="I8" s="37">
        <v>1</v>
      </c>
      <c r="J8" s="37">
        <v>1</v>
      </c>
      <c r="K8" s="37">
        <v>1</v>
      </c>
      <c r="L8" s="37">
        <v>1</v>
      </c>
      <c r="M8" s="38">
        <v>0.98</v>
      </c>
      <c r="N8" s="38">
        <v>0.93</v>
      </c>
      <c r="O8" s="38">
        <v>0.93</v>
      </c>
      <c r="P8" s="38">
        <v>0.93</v>
      </c>
      <c r="Q8" s="38">
        <v>0.99</v>
      </c>
    </row>
    <row r="9" spans="2:17" ht="28.8" x14ac:dyDescent="0.3">
      <c r="B9" s="35" t="s">
        <v>172</v>
      </c>
      <c r="C9" s="35" t="s">
        <v>168</v>
      </c>
      <c r="D9" s="36" t="s">
        <v>88</v>
      </c>
      <c r="E9" s="36" t="s">
        <v>88</v>
      </c>
      <c r="F9" s="36" t="s">
        <v>88</v>
      </c>
      <c r="G9" s="12" t="s">
        <v>171</v>
      </c>
      <c r="H9" s="37">
        <v>1</v>
      </c>
      <c r="I9" s="37">
        <v>1</v>
      </c>
      <c r="J9" s="37">
        <v>1</v>
      </c>
      <c r="K9" s="37">
        <v>1</v>
      </c>
      <c r="L9" s="37">
        <v>1</v>
      </c>
      <c r="M9" s="38">
        <v>0.97</v>
      </c>
      <c r="N9" s="38">
        <v>0.98</v>
      </c>
      <c r="O9" s="38">
        <v>0.86</v>
      </c>
      <c r="P9" s="38">
        <v>0.92</v>
      </c>
      <c r="Q9" s="38">
        <v>0.99</v>
      </c>
    </row>
    <row r="10" spans="2:17" ht="28.8" x14ac:dyDescent="0.3">
      <c r="B10" s="35" t="s">
        <v>176</v>
      </c>
      <c r="C10" s="35" t="s">
        <v>175</v>
      </c>
      <c r="D10" s="36" t="s">
        <v>90</v>
      </c>
      <c r="E10" s="36" t="s">
        <v>88</v>
      </c>
      <c r="F10" s="36" t="s">
        <v>88</v>
      </c>
      <c r="G10" s="12" t="s">
        <v>170</v>
      </c>
      <c r="H10" s="37">
        <v>0.9</v>
      </c>
      <c r="I10" s="37">
        <v>0.75</v>
      </c>
      <c r="J10" s="37">
        <v>0.6</v>
      </c>
      <c r="K10" s="37">
        <v>0.67</v>
      </c>
      <c r="L10" s="37">
        <v>0.92</v>
      </c>
      <c r="M10" s="38">
        <v>0.9</v>
      </c>
      <c r="N10" s="38">
        <v>0.76</v>
      </c>
      <c r="O10" s="38">
        <v>0.6</v>
      </c>
      <c r="P10" s="38">
        <v>0.67</v>
      </c>
      <c r="Q10" s="38">
        <v>0.91</v>
      </c>
    </row>
    <row r="11" spans="2:17" ht="49.8" customHeight="1" x14ac:dyDescent="0.3">
      <c r="B11" s="45" t="s">
        <v>179</v>
      </c>
      <c r="C11" s="45" t="s">
        <v>178</v>
      </c>
      <c r="D11" s="46" t="s">
        <v>90</v>
      </c>
      <c r="E11" s="46" t="s">
        <v>88</v>
      </c>
      <c r="F11" s="46" t="s">
        <v>88</v>
      </c>
      <c r="G11" s="47" t="s">
        <v>170</v>
      </c>
      <c r="H11" s="48">
        <v>1</v>
      </c>
      <c r="I11" s="48">
        <v>1</v>
      </c>
      <c r="J11" s="48">
        <v>1</v>
      </c>
      <c r="K11" s="48">
        <v>1</v>
      </c>
      <c r="L11" s="48">
        <v>1</v>
      </c>
      <c r="M11" s="49">
        <v>0.99</v>
      </c>
      <c r="N11" s="49">
        <v>0.99</v>
      </c>
      <c r="O11" s="49">
        <v>0.94</v>
      </c>
      <c r="P11" s="77" t="s">
        <v>216</v>
      </c>
      <c r="Q11" s="49">
        <v>1</v>
      </c>
    </row>
  </sheetData>
  <mergeCells count="6">
    <mergeCell ref="M2:Q2"/>
    <mergeCell ref="B2:B3"/>
    <mergeCell ref="C2:C3"/>
    <mergeCell ref="D2:F2"/>
    <mergeCell ref="G2:G3"/>
    <mergeCell ref="H2:L2"/>
  </mergeCells>
  <pageMargins left="0.7" right="0.7" top="0.75" bottom="0.75" header="0.3" footer="0.3"/>
  <ignoredErrors>
    <ignoredError sqref="P1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26FCA-9DD8-4D44-9483-B5321B21038D}">
  <dimension ref="C3:G9"/>
  <sheetViews>
    <sheetView tabSelected="1" workbookViewId="0">
      <selection activeCell="F4" sqref="F4"/>
    </sheetView>
  </sheetViews>
  <sheetFormatPr defaultRowHeight="14.4" x14ac:dyDescent="0.3"/>
  <cols>
    <col min="3" max="3" width="11.77734375" customWidth="1"/>
    <col min="4" max="4" width="25.44140625" style="76" customWidth="1"/>
    <col min="5" max="5" width="24.88671875" style="76" customWidth="1"/>
    <col min="6" max="6" width="26.109375" style="76" customWidth="1"/>
    <col min="7" max="7" width="24.44140625" style="76" customWidth="1"/>
  </cols>
  <sheetData>
    <row r="3" spans="3:7" x14ac:dyDescent="0.3">
      <c r="C3" s="110"/>
      <c r="D3" s="73" t="s">
        <v>178</v>
      </c>
      <c r="E3" s="73" t="s">
        <v>222</v>
      </c>
      <c r="F3" s="73" t="s">
        <v>139</v>
      </c>
      <c r="G3" s="75"/>
    </row>
    <row r="4" spans="3:7" x14ac:dyDescent="0.3">
      <c r="C4" s="110" t="s">
        <v>223</v>
      </c>
      <c r="D4" s="6" t="s">
        <v>7</v>
      </c>
      <c r="E4" s="6" t="s">
        <v>7</v>
      </c>
      <c r="F4" s="6" t="s">
        <v>7</v>
      </c>
    </row>
    <row r="5" spans="3:7" ht="28.8" x14ac:dyDescent="0.3">
      <c r="C5" s="110" t="s">
        <v>224</v>
      </c>
      <c r="D5" s="11" t="s">
        <v>228</v>
      </c>
      <c r="E5" s="11" t="s">
        <v>229</v>
      </c>
      <c r="F5" s="6" t="s">
        <v>230</v>
      </c>
    </row>
    <row r="6" spans="3:7" ht="28.8" x14ac:dyDescent="0.3">
      <c r="C6" s="110" t="s">
        <v>225</v>
      </c>
      <c r="D6" s="11" t="s">
        <v>229</v>
      </c>
      <c r="E6" s="11" t="s">
        <v>228</v>
      </c>
      <c r="F6" s="6" t="s">
        <v>233</v>
      </c>
    </row>
    <row r="7" spans="3:7" x14ac:dyDescent="0.3">
      <c r="C7" s="110" t="s">
        <v>226</v>
      </c>
      <c r="D7" s="6" t="s">
        <v>230</v>
      </c>
      <c r="E7" s="6" t="s">
        <v>231</v>
      </c>
      <c r="F7" s="6" t="s">
        <v>235</v>
      </c>
    </row>
    <row r="8" spans="3:7" x14ac:dyDescent="0.3">
      <c r="C8" s="110" t="s">
        <v>227</v>
      </c>
      <c r="D8" s="6" t="s">
        <v>233</v>
      </c>
      <c r="E8" s="6" t="s">
        <v>233</v>
      </c>
      <c r="F8" s="6" t="s">
        <v>234</v>
      </c>
    </row>
    <row r="9" spans="3:7" x14ac:dyDescent="0.3">
      <c r="C9" s="110" t="s">
        <v>232</v>
      </c>
      <c r="D9" s="6" t="s">
        <v>231</v>
      </c>
      <c r="E9" s="6" t="s">
        <v>230</v>
      </c>
      <c r="F9" s="6" t="s">
        <v>236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65D8-B3DB-4811-947F-EB0B952B4F60}">
  <dimension ref="B2:P5"/>
  <sheetViews>
    <sheetView workbookViewId="0">
      <selection activeCell="F5" sqref="F5"/>
    </sheetView>
  </sheetViews>
  <sheetFormatPr defaultRowHeight="14.4" x14ac:dyDescent="0.3"/>
  <cols>
    <col min="2" max="2" width="12.33203125" bestFit="1" customWidth="1"/>
    <col min="3" max="3" width="10.77734375" customWidth="1"/>
    <col min="4" max="4" width="6.44140625" bestFit="1" customWidth="1"/>
    <col min="5" max="5" width="6.44140625" customWidth="1"/>
    <col min="6" max="6" width="20.21875" customWidth="1"/>
    <col min="7" max="7" width="8.6640625" style="1" bestFit="1" customWidth="1"/>
    <col min="8" max="8" width="8.5546875" style="1" bestFit="1" customWidth="1"/>
    <col min="9" max="9" width="5.88671875" style="1" bestFit="1" customWidth="1"/>
    <col min="10" max="11" width="5" style="1" bestFit="1" customWidth="1"/>
    <col min="12" max="12" width="8.6640625" style="1" bestFit="1" customWidth="1"/>
    <col min="13" max="13" width="8.5546875" style="1" bestFit="1" customWidth="1"/>
    <col min="14" max="14" width="5.88671875" style="1" bestFit="1" customWidth="1"/>
    <col min="15" max="16" width="5" style="1" bestFit="1" customWidth="1"/>
    <col min="18" max="18" width="10.109375" bestFit="1" customWidth="1"/>
  </cols>
  <sheetData>
    <row r="2" spans="2:16" x14ac:dyDescent="0.3">
      <c r="B2" s="88" t="s">
        <v>136</v>
      </c>
      <c r="C2" s="89" t="s">
        <v>91</v>
      </c>
      <c r="D2" s="89"/>
      <c r="E2" s="89"/>
      <c r="F2" s="88" t="s">
        <v>101</v>
      </c>
      <c r="G2" s="90" t="s">
        <v>97</v>
      </c>
      <c r="H2" s="90"/>
      <c r="I2" s="90"/>
      <c r="J2" s="90"/>
      <c r="K2" s="90"/>
      <c r="L2" s="87" t="s">
        <v>98</v>
      </c>
      <c r="M2" s="87"/>
      <c r="N2" s="87"/>
      <c r="O2" s="87"/>
      <c r="P2" s="87"/>
    </row>
    <row r="3" spans="2:16" x14ac:dyDescent="0.3">
      <c r="B3" s="88"/>
      <c r="C3" s="39" t="s">
        <v>89</v>
      </c>
      <c r="D3" s="39" t="s">
        <v>87</v>
      </c>
      <c r="E3" s="39" t="s">
        <v>103</v>
      </c>
      <c r="F3" s="89"/>
      <c r="G3" s="40" t="s">
        <v>92</v>
      </c>
      <c r="H3" s="40" t="s">
        <v>93</v>
      </c>
      <c r="I3" s="40" t="s">
        <v>94</v>
      </c>
      <c r="J3" s="40" t="s">
        <v>95</v>
      </c>
      <c r="K3" s="40" t="s">
        <v>96</v>
      </c>
      <c r="L3" s="41" t="s">
        <v>92</v>
      </c>
      <c r="M3" s="41" t="s">
        <v>93</v>
      </c>
      <c r="N3" s="41" t="s">
        <v>94</v>
      </c>
      <c r="O3" s="41" t="s">
        <v>95</v>
      </c>
      <c r="P3" s="41" t="s">
        <v>96</v>
      </c>
    </row>
    <row r="4" spans="2:16" x14ac:dyDescent="0.3">
      <c r="B4" s="2" t="s">
        <v>177</v>
      </c>
      <c r="C4" s="6" t="s">
        <v>90</v>
      </c>
      <c r="D4" s="6" t="s">
        <v>88</v>
      </c>
      <c r="E4" s="6" t="s">
        <v>88</v>
      </c>
      <c r="F4" s="12" t="s">
        <v>102</v>
      </c>
      <c r="G4" s="22">
        <v>0.91</v>
      </c>
      <c r="H4" s="22">
        <v>0.82</v>
      </c>
      <c r="I4" s="22">
        <v>0.61</v>
      </c>
      <c r="J4" s="22">
        <v>0.69</v>
      </c>
      <c r="K4" s="22">
        <v>0.93</v>
      </c>
      <c r="L4" s="23">
        <v>0.91</v>
      </c>
      <c r="M4" s="23">
        <v>0.82</v>
      </c>
      <c r="N4" s="23">
        <v>0.56999999999999995</v>
      </c>
      <c r="O4" s="23">
        <v>0.67</v>
      </c>
      <c r="P4" s="23">
        <v>0.91</v>
      </c>
    </row>
    <row r="5" spans="2:16" ht="28.8" x14ac:dyDescent="0.3">
      <c r="B5" s="30" t="s">
        <v>179</v>
      </c>
      <c r="C5" s="31" t="s">
        <v>90</v>
      </c>
      <c r="D5" s="31" t="s">
        <v>88</v>
      </c>
      <c r="E5" s="31" t="s">
        <v>88</v>
      </c>
      <c r="F5" s="32" t="s">
        <v>170</v>
      </c>
      <c r="G5" s="33">
        <v>1</v>
      </c>
      <c r="H5" s="33">
        <v>1</v>
      </c>
      <c r="I5" s="33">
        <v>1</v>
      </c>
      <c r="J5" s="33">
        <v>1</v>
      </c>
      <c r="K5" s="33">
        <v>1</v>
      </c>
      <c r="L5" s="34">
        <v>0.99</v>
      </c>
      <c r="M5" s="34">
        <v>0.99</v>
      </c>
      <c r="N5" s="34">
        <v>0.94</v>
      </c>
      <c r="O5" s="34">
        <v>0.96</v>
      </c>
      <c r="P5" s="34">
        <v>1</v>
      </c>
    </row>
  </sheetData>
  <mergeCells count="5">
    <mergeCell ref="L2:P2"/>
    <mergeCell ref="B2:B3"/>
    <mergeCell ref="C2:E2"/>
    <mergeCell ref="F2:F3"/>
    <mergeCell ref="G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3D57-D1AE-4B62-934F-D12E6F40398B}">
  <dimension ref="B2:P5"/>
  <sheetViews>
    <sheetView workbookViewId="0">
      <selection activeCell="H13" sqref="H13"/>
    </sheetView>
  </sheetViews>
  <sheetFormatPr defaultRowHeight="14.4" x14ac:dyDescent="0.3"/>
  <cols>
    <col min="2" max="2" width="12.33203125" bestFit="1" customWidth="1"/>
    <col min="3" max="3" width="10.77734375" customWidth="1"/>
    <col min="4" max="4" width="6.44140625" bestFit="1" customWidth="1"/>
    <col min="5" max="5" width="6.44140625" customWidth="1"/>
    <col min="6" max="6" width="20.21875" customWidth="1"/>
    <col min="7" max="7" width="8.6640625" style="1" bestFit="1" customWidth="1"/>
    <col min="8" max="8" width="8.88671875" style="1"/>
    <col min="9" max="9" width="5.88671875" style="1" bestFit="1" customWidth="1"/>
    <col min="10" max="11" width="5" style="1" bestFit="1" customWidth="1"/>
    <col min="12" max="12" width="8.6640625" style="1" bestFit="1" customWidth="1"/>
    <col min="13" max="13" width="8.88671875" style="1"/>
    <col min="14" max="14" width="5.88671875" style="1" bestFit="1" customWidth="1"/>
    <col min="15" max="16" width="5" style="1" bestFit="1" customWidth="1"/>
    <col min="18" max="18" width="10.109375" bestFit="1" customWidth="1"/>
  </cols>
  <sheetData>
    <row r="2" spans="2:16" x14ac:dyDescent="0.3">
      <c r="B2" s="88" t="s">
        <v>136</v>
      </c>
      <c r="C2" s="89" t="s">
        <v>91</v>
      </c>
      <c r="D2" s="89"/>
      <c r="E2" s="89"/>
      <c r="F2" s="88" t="s">
        <v>101</v>
      </c>
      <c r="G2" s="90" t="s">
        <v>97</v>
      </c>
      <c r="H2" s="90"/>
      <c r="I2" s="90"/>
      <c r="J2" s="90"/>
      <c r="K2" s="90"/>
      <c r="L2" s="87" t="s">
        <v>98</v>
      </c>
      <c r="M2" s="87"/>
      <c r="N2" s="87"/>
      <c r="O2" s="87"/>
      <c r="P2" s="87"/>
    </row>
    <row r="3" spans="2:16" x14ac:dyDescent="0.3">
      <c r="B3" s="88"/>
      <c r="C3" s="39" t="s">
        <v>89</v>
      </c>
      <c r="D3" s="39" t="s">
        <v>87</v>
      </c>
      <c r="E3" s="39" t="s">
        <v>103</v>
      </c>
      <c r="F3" s="89"/>
      <c r="G3" s="40" t="s">
        <v>92</v>
      </c>
      <c r="H3" s="40" t="s">
        <v>93</v>
      </c>
      <c r="I3" s="40" t="s">
        <v>94</v>
      </c>
      <c r="J3" s="40" t="s">
        <v>95</v>
      </c>
      <c r="K3" s="40" t="s">
        <v>96</v>
      </c>
      <c r="L3" s="41" t="s">
        <v>92</v>
      </c>
      <c r="M3" s="41" t="s">
        <v>93</v>
      </c>
      <c r="N3" s="41" t="s">
        <v>94</v>
      </c>
      <c r="O3" s="41" t="s">
        <v>95</v>
      </c>
      <c r="P3" s="41" t="s">
        <v>96</v>
      </c>
    </row>
    <row r="4" spans="2:16" x14ac:dyDescent="0.3">
      <c r="B4" s="2" t="s">
        <v>174</v>
      </c>
      <c r="C4" s="6" t="s">
        <v>90</v>
      </c>
      <c r="D4" s="6" t="s">
        <v>88</v>
      </c>
      <c r="E4" s="6" t="s">
        <v>88</v>
      </c>
      <c r="F4" s="12" t="s">
        <v>102</v>
      </c>
      <c r="G4" s="22">
        <v>0.9</v>
      </c>
      <c r="H4" s="22">
        <v>0.74</v>
      </c>
      <c r="I4" s="22">
        <v>0.61</v>
      </c>
      <c r="J4" s="22">
        <v>0.67</v>
      </c>
      <c r="K4" s="22">
        <v>0.91</v>
      </c>
      <c r="L4" s="23">
        <v>0.9</v>
      </c>
      <c r="M4" s="23">
        <v>0.75</v>
      </c>
      <c r="N4" s="23">
        <v>0.6</v>
      </c>
      <c r="O4" s="23">
        <v>0.67</v>
      </c>
      <c r="P4" s="23">
        <v>0.9</v>
      </c>
    </row>
    <row r="5" spans="2:16" ht="28.8" x14ac:dyDescent="0.3">
      <c r="B5" s="30" t="s">
        <v>176</v>
      </c>
      <c r="C5" s="31" t="s">
        <v>90</v>
      </c>
      <c r="D5" s="31" t="s">
        <v>88</v>
      </c>
      <c r="E5" s="31" t="s">
        <v>88</v>
      </c>
      <c r="F5" s="32" t="s">
        <v>170</v>
      </c>
      <c r="G5" s="33">
        <v>0.9</v>
      </c>
      <c r="H5" s="33">
        <v>0.75</v>
      </c>
      <c r="I5" s="33">
        <v>0.6</v>
      </c>
      <c r="J5" s="33">
        <v>0.67</v>
      </c>
      <c r="K5" s="33">
        <v>0.92</v>
      </c>
      <c r="L5" s="34">
        <v>0.9</v>
      </c>
      <c r="M5" s="34">
        <v>0.76</v>
      </c>
      <c r="N5" s="34">
        <v>0.6</v>
      </c>
      <c r="O5" s="34">
        <v>0.67</v>
      </c>
      <c r="P5" s="34">
        <v>0.91</v>
      </c>
    </row>
  </sheetData>
  <mergeCells count="5">
    <mergeCell ref="L2:P2"/>
    <mergeCell ref="B2:B3"/>
    <mergeCell ref="C2:E2"/>
    <mergeCell ref="F2:F3"/>
    <mergeCell ref="G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B976C-5DFC-49E5-89A1-F42D095084B7}">
  <dimension ref="B3:Q11"/>
  <sheetViews>
    <sheetView workbookViewId="0">
      <selection activeCell="S1" sqref="S1"/>
    </sheetView>
  </sheetViews>
  <sheetFormatPr defaultRowHeight="14.4" x14ac:dyDescent="0.3"/>
  <cols>
    <col min="2" max="2" width="12.33203125" bestFit="1" customWidth="1"/>
    <col min="3" max="3" width="7.44140625" bestFit="1" customWidth="1"/>
    <col min="4" max="4" width="6.44140625" bestFit="1" customWidth="1"/>
    <col min="5" max="5" width="6.44140625" customWidth="1"/>
    <col min="6" max="6" width="17.44140625" bestFit="1" customWidth="1"/>
    <col min="7" max="7" width="8.6640625" style="1" bestFit="1" customWidth="1"/>
    <col min="8" max="8" width="8.5546875" style="1" bestFit="1" customWidth="1"/>
    <col min="9" max="9" width="5.88671875" style="1" bestFit="1" customWidth="1"/>
    <col min="10" max="11" width="5" style="1" bestFit="1" customWidth="1"/>
    <col min="12" max="12" width="8.6640625" style="1" bestFit="1" customWidth="1"/>
    <col min="13" max="13" width="8.5546875" style="1" bestFit="1" customWidth="1"/>
    <col min="14" max="14" width="5.88671875" style="1" bestFit="1" customWidth="1"/>
    <col min="15" max="16" width="5" style="1" bestFit="1" customWidth="1"/>
    <col min="18" max="18" width="10.109375" bestFit="1" customWidth="1"/>
  </cols>
  <sheetData>
    <row r="3" spans="2:17" x14ac:dyDescent="0.3">
      <c r="B3" s="88" t="s">
        <v>136</v>
      </c>
      <c r="C3" s="89" t="s">
        <v>91</v>
      </c>
      <c r="D3" s="89"/>
      <c r="E3" s="89"/>
      <c r="F3" s="88" t="s">
        <v>101</v>
      </c>
      <c r="G3" s="90" t="s">
        <v>97</v>
      </c>
      <c r="H3" s="90"/>
      <c r="I3" s="90"/>
      <c r="J3" s="90"/>
      <c r="K3" s="90"/>
      <c r="L3" s="87" t="s">
        <v>98</v>
      </c>
      <c r="M3" s="87"/>
      <c r="N3" s="87"/>
      <c r="O3" s="87"/>
      <c r="P3" s="87"/>
    </row>
    <row r="4" spans="2:17" x14ac:dyDescent="0.3">
      <c r="B4" s="88"/>
      <c r="C4" s="39" t="s">
        <v>89</v>
      </c>
      <c r="D4" s="39" t="s">
        <v>87</v>
      </c>
      <c r="E4" s="39" t="s">
        <v>103</v>
      </c>
      <c r="F4" s="89"/>
      <c r="G4" s="40" t="s">
        <v>92</v>
      </c>
      <c r="H4" s="40" t="s">
        <v>93</v>
      </c>
      <c r="I4" s="40" t="s">
        <v>94</v>
      </c>
      <c r="J4" s="40" t="s">
        <v>95</v>
      </c>
      <c r="K4" s="40" t="s">
        <v>96</v>
      </c>
      <c r="L4" s="41" t="s">
        <v>92</v>
      </c>
      <c r="M4" s="41" t="s">
        <v>93</v>
      </c>
      <c r="N4" s="41" t="s">
        <v>94</v>
      </c>
      <c r="O4" s="41" t="s">
        <v>95</v>
      </c>
      <c r="P4" s="41" t="s">
        <v>96</v>
      </c>
    </row>
    <row r="5" spans="2:17" x14ac:dyDescent="0.3">
      <c r="B5" s="30" t="s">
        <v>137</v>
      </c>
      <c r="C5" s="31" t="s">
        <v>90</v>
      </c>
      <c r="D5" s="31" t="s">
        <v>88</v>
      </c>
      <c r="E5" s="31" t="s">
        <v>104</v>
      </c>
      <c r="F5" s="32" t="s">
        <v>102</v>
      </c>
      <c r="G5" s="33">
        <v>1</v>
      </c>
      <c r="H5" s="33">
        <v>1</v>
      </c>
      <c r="I5" s="33">
        <v>1</v>
      </c>
      <c r="J5" s="33">
        <v>1</v>
      </c>
      <c r="K5" s="33">
        <v>1</v>
      </c>
      <c r="L5" s="34">
        <v>0.98</v>
      </c>
      <c r="M5" s="34">
        <v>0.94</v>
      </c>
      <c r="N5" s="34">
        <v>0.91</v>
      </c>
      <c r="O5" s="34">
        <v>0.93</v>
      </c>
      <c r="P5" s="34">
        <v>0.99</v>
      </c>
    </row>
    <row r="6" spans="2:17" ht="28.8" x14ac:dyDescent="0.3">
      <c r="B6" s="2" t="s">
        <v>138</v>
      </c>
      <c r="C6" s="6" t="s">
        <v>90</v>
      </c>
      <c r="D6" s="6" t="s">
        <v>88</v>
      </c>
      <c r="E6" s="6" t="s">
        <v>104</v>
      </c>
      <c r="F6" s="12" t="s">
        <v>118</v>
      </c>
      <c r="G6" s="22">
        <v>0.99</v>
      </c>
      <c r="H6" s="22">
        <v>0.98</v>
      </c>
      <c r="I6" s="22">
        <v>0.97</v>
      </c>
      <c r="J6" s="22">
        <v>0.97</v>
      </c>
      <c r="K6" s="22">
        <v>1</v>
      </c>
      <c r="L6" s="23">
        <v>0.97</v>
      </c>
      <c r="M6" s="23">
        <v>0.92</v>
      </c>
      <c r="N6" s="23">
        <v>0.89</v>
      </c>
      <c r="O6" s="23">
        <v>0.91</v>
      </c>
      <c r="P6" s="23">
        <v>0.99</v>
      </c>
    </row>
    <row r="7" spans="2:17" ht="28.8" x14ac:dyDescent="0.3">
      <c r="B7" s="25" t="s">
        <v>144</v>
      </c>
      <c r="C7" s="6" t="s">
        <v>90</v>
      </c>
      <c r="D7" s="6" t="s">
        <v>88</v>
      </c>
      <c r="E7" s="6" t="s">
        <v>104</v>
      </c>
      <c r="F7" s="12" t="s">
        <v>140</v>
      </c>
      <c r="G7" s="22">
        <v>0.97</v>
      </c>
      <c r="H7" s="22">
        <v>0.95</v>
      </c>
      <c r="I7" s="22">
        <v>0.89</v>
      </c>
      <c r="J7" s="22">
        <v>0.92</v>
      </c>
      <c r="K7" s="22">
        <v>0.99</v>
      </c>
      <c r="L7" s="23">
        <v>0.95</v>
      </c>
      <c r="M7" s="23">
        <v>0.92</v>
      </c>
      <c r="N7" s="23">
        <v>0.8</v>
      </c>
      <c r="O7" s="23">
        <v>0.85</v>
      </c>
      <c r="P7" s="23">
        <v>0.97</v>
      </c>
    </row>
    <row r="8" spans="2:17" ht="28.8" x14ac:dyDescent="0.3">
      <c r="B8" s="25" t="s">
        <v>145</v>
      </c>
      <c r="C8" s="6" t="s">
        <v>90</v>
      </c>
      <c r="D8" s="6" t="s">
        <v>88</v>
      </c>
      <c r="E8" s="6" t="s">
        <v>104</v>
      </c>
      <c r="F8" s="12" t="s">
        <v>143</v>
      </c>
      <c r="G8" s="22">
        <v>0.99</v>
      </c>
      <c r="H8" s="22">
        <v>0.98</v>
      </c>
      <c r="I8" s="22">
        <v>0.95</v>
      </c>
      <c r="J8" s="22">
        <v>0.97</v>
      </c>
      <c r="K8" s="22">
        <v>1</v>
      </c>
      <c r="L8" s="23">
        <v>0.97</v>
      </c>
      <c r="M8" s="23">
        <v>0.94</v>
      </c>
      <c r="N8" s="23">
        <v>0.85</v>
      </c>
      <c r="O8" s="23">
        <v>0.9</v>
      </c>
      <c r="P8" s="23">
        <v>0.98</v>
      </c>
    </row>
    <row r="9" spans="2:17" ht="28.8" x14ac:dyDescent="0.3">
      <c r="B9" s="43" t="s">
        <v>146</v>
      </c>
      <c r="C9" s="31" t="s">
        <v>90</v>
      </c>
      <c r="D9" s="31" t="s">
        <v>88</v>
      </c>
      <c r="E9" s="31" t="s">
        <v>104</v>
      </c>
      <c r="F9" s="32" t="s">
        <v>148</v>
      </c>
      <c r="G9" s="33">
        <v>0.99</v>
      </c>
      <c r="H9" s="33">
        <v>0.98</v>
      </c>
      <c r="I9" s="33">
        <v>0.98</v>
      </c>
      <c r="J9" s="33">
        <v>0.98</v>
      </c>
      <c r="K9" s="33">
        <v>1</v>
      </c>
      <c r="L9" s="34">
        <v>0.97</v>
      </c>
      <c r="M9" s="34">
        <v>0.94</v>
      </c>
      <c r="N9" s="34">
        <v>0.9</v>
      </c>
      <c r="O9" s="34">
        <v>0.92</v>
      </c>
      <c r="P9" s="34">
        <v>0.99</v>
      </c>
    </row>
    <row r="10" spans="2:17" ht="28.8" x14ac:dyDescent="0.3">
      <c r="B10" s="44" t="s">
        <v>150</v>
      </c>
      <c r="C10" s="36" t="s">
        <v>90</v>
      </c>
      <c r="D10" s="36" t="s">
        <v>88</v>
      </c>
      <c r="E10" s="36" t="s">
        <v>104</v>
      </c>
      <c r="F10" s="12" t="s">
        <v>151</v>
      </c>
      <c r="G10" s="37">
        <v>1</v>
      </c>
      <c r="H10" s="37">
        <v>0.99</v>
      </c>
      <c r="I10" s="37">
        <v>0.98</v>
      </c>
      <c r="J10" s="37">
        <v>0.99</v>
      </c>
      <c r="K10" s="37">
        <v>1</v>
      </c>
      <c r="L10" s="38">
        <v>0.97</v>
      </c>
      <c r="M10" s="38">
        <v>0.94</v>
      </c>
      <c r="N10" s="38">
        <v>0.9</v>
      </c>
      <c r="O10" s="38">
        <v>0.92</v>
      </c>
      <c r="P10" s="38">
        <v>0.99</v>
      </c>
    </row>
    <row r="11" spans="2:17" ht="28.8" x14ac:dyDescent="0.3">
      <c r="B11" s="25" t="s">
        <v>147</v>
      </c>
      <c r="C11" s="6" t="s">
        <v>90</v>
      </c>
      <c r="D11" s="6" t="s">
        <v>88</v>
      </c>
      <c r="E11" s="6" t="s">
        <v>104</v>
      </c>
      <c r="F11" s="12" t="s">
        <v>149</v>
      </c>
      <c r="G11" s="22">
        <v>1</v>
      </c>
      <c r="H11" s="22">
        <v>0.99</v>
      </c>
      <c r="I11" s="22">
        <v>0.98</v>
      </c>
      <c r="J11" s="22">
        <v>0.99</v>
      </c>
      <c r="K11" s="22">
        <v>1</v>
      </c>
      <c r="L11" s="23">
        <v>0.97</v>
      </c>
      <c r="M11" s="23">
        <v>0.95</v>
      </c>
      <c r="N11" s="23">
        <v>0.86</v>
      </c>
      <c r="O11" s="23">
        <v>0.91</v>
      </c>
      <c r="P11" s="23">
        <v>0.99</v>
      </c>
      <c r="Q11" s="42"/>
    </row>
  </sheetData>
  <mergeCells count="5">
    <mergeCell ref="L3:P3"/>
    <mergeCell ref="B3:B4"/>
    <mergeCell ref="C3:E3"/>
    <mergeCell ref="F3:F4"/>
    <mergeCell ref="G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Anova</vt:lpstr>
      <vt:lpstr>Model performance</vt:lpstr>
      <vt:lpstr>Best models for report</vt:lpstr>
      <vt:lpstr>Feature importances from models</vt:lpstr>
      <vt:lpstr>GradientBoost for report</vt:lpstr>
      <vt:lpstr>ADA report</vt:lpstr>
      <vt:lpstr>ANNreport</vt:lpstr>
      <vt:lpstr>KNN report</vt:lpstr>
      <vt:lpstr>Random Forest for report</vt:lpstr>
      <vt:lpstr>Logistic Regression for report</vt:lpstr>
      <vt:lpstr>LDA report</vt:lpstr>
      <vt:lpstr>SVM for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91984</dc:creator>
  <cp:lastModifiedBy>91984</cp:lastModifiedBy>
  <dcterms:created xsi:type="dcterms:W3CDTF">2021-11-22T12:37:55Z</dcterms:created>
  <dcterms:modified xsi:type="dcterms:W3CDTF">2022-01-16T07:48:55Z</dcterms:modified>
</cp:coreProperties>
</file>