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3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84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32.xml" ContentType="application/vnd.ms-excel.person+xml"/>
  <Override PartName="/xl/persons/person146.xml" ContentType="application/vnd.ms-excel.person+xml"/>
  <Override PartName="/xl/persons/person34.xml" ContentType="application/vnd.ms-excel.person+xml"/>
  <Override PartName="/xl/persons/person53.xml" ContentType="application/vnd.ms-excel.person+xml"/>
  <Override PartName="/xl/persons/person74.xml" ContentType="application/vnd.ms-excel.person+xml"/>
  <Override PartName="/xl/persons/person22.xml" ContentType="application/vnd.ms-excel.person+xml"/>
  <Override PartName="/xl/persons/person87.xml" ContentType="application/vnd.ms-excel.person+xml"/>
  <Override PartName="/xl/persons/person105.xml" ContentType="application/vnd.ms-excel.person+xml"/>
  <Override PartName="/xl/persons/person143.xml" ContentType="application/vnd.ms-excel.person+xml"/>
  <Override PartName="/xl/persons/person46.xml" ContentType="application/vnd.ms-excel.person+xml"/>
  <Override PartName="/xl/persons/person66.xml" ContentType="application/vnd.ms-excel.person+xml"/>
  <Override PartName="/xl/persons/person1.xml" ContentType="application/vnd.ms-excel.person+xml"/>
  <Override PartName="/xl/persons/person18.xml" ContentType="application/vnd.ms-excel.person+xml"/>
  <Override PartName="/xl/persons/person77.xml" ContentType="application/vnd.ms-excel.person+xml"/>
  <Override PartName="/xl/persons/person98.xml" ContentType="application/vnd.ms-excel.person+xml"/>
  <Override PartName="/xl/persons/person119.xml" ContentType="application/vnd.ms-excel.person+xml"/>
  <Override PartName="/xl/persons/person4.xml" ContentType="application/vnd.ms-excel.person+xml"/>
  <Override PartName="/xl/persons/person41.xml" ContentType="application/vnd.ms-excel.person+xml"/>
  <Override PartName="/xl/persons/person57.xml" ContentType="application/vnd.ms-excel.person+xml"/>
  <Override PartName="/xl/persons/person133.xml" ContentType="application/vnd.ms-excel.person+xml"/>
  <Override PartName="/xl/persons/person31.xml" ContentType="application/vnd.ms-excel.person+xml"/>
  <Override PartName="/xl/persons/person67.xml" ContentType="application/vnd.ms-excel.person+xml"/>
  <Override PartName="/xl/persons/person88.xml" ContentType="application/vnd.ms-excel.person+xml"/>
  <Override PartName="/xl/persons/person109.xml" ContentType="application/vnd.ms-excel.person+xml"/>
  <Override PartName="/xl/persons/person51.xml" ContentType="application/vnd.ms-excel.person+xml"/>
  <Override PartName="/xl/persons/person62.xml" ContentType="application/vnd.ms-excel.person+xml"/>
  <Override PartName="/xl/persons/person17.xml" ContentType="application/vnd.ms-excel.person+xml"/>
  <Override PartName="/xl/persons/person78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34.xml" ContentType="application/vnd.ms-excel.person+xml"/>
  <Override PartName="/xl/persons/person40.xml" ContentType="application/vnd.ms-excel.person+xml"/>
  <Override PartName="/xl/persons/person50.xml" ContentType="application/vnd.ms-excel.person+xml"/>
  <Override PartName="/xl/persons/person30.xml" ContentType="application/vnd.ms-excel.person+xml"/>
  <Override PartName="/xl/persons/person68.xml" ContentType="application/vnd.ms-excel.person+xml"/>
  <Override PartName="/xl/persons/person5.xml" ContentType="application/vnd.ms-excel.person+xml"/>
  <Override PartName="/xl/persons/person115.xml" ContentType="application/vnd.ms-excel.person+xml"/>
  <Override PartName="/xl/persons/person93.xml" ContentType="application/vnd.ms-excel.person+xml"/>
  <Override PartName="/xl/persons/person61.xml" ContentType="application/vnd.ms-excel.person+xml"/>
  <Override PartName="/xl/persons/person39.xml" ContentType="application/vnd.ms-excel.person+xml"/>
  <Override PartName="/xl/persons/person15.xml" ContentType="application/vnd.ms-excel.person+xml"/>
  <Override PartName="/xl/persons/person128.xml" ContentType="application/vnd.ms-excel.person+xml"/>
  <Override PartName="/xl/persons/person104.xml" ContentType="application/vnd.ms-excel.person+xml"/>
  <Override PartName="/xl/persons/person82.xml" ContentType="application/vnd.ms-excel.person+xml"/>
  <Override PartName="/xl/persons/person135.xml" ContentType="application/vnd.ms-excel.person+xml"/>
  <Override PartName="/xl/persons/person28.xml" ContentType="application/vnd.ms-excel.person+xml"/>
  <Override PartName="/xl/persons/person7.xml" ContentType="application/vnd.ms-excel.person+xml"/>
  <Override PartName="/xl/persons/person114.xml" ContentType="application/vnd.ms-excel.person+xml"/>
  <Override PartName="/xl/persons/person91.xml" ContentType="application/vnd.ms-excel.person+xml"/>
  <Override PartName="/xl/persons/person71.xml" ContentType="application/vnd.ms-excel.person+xml"/>
  <Override PartName="/xl/persons/person49.xml" ContentType="application/vnd.ms-excel.person+xml"/>
  <Override PartName="/xl/persons/person26.xml" ContentType="application/vnd.ms-excel.person+xml"/>
  <Override PartName="/xl/persons/person140.xml" ContentType="application/vnd.ms-excel.person+xml"/>
  <Override PartName="/xl/persons/person85.xml" ContentType="application/vnd.ms-excel.person+xml"/>
  <Override PartName="/xl/persons/person64.xml" ContentType="application/vnd.ms-excel.person+xml"/>
  <Override PartName="/xl/persons/person43.xml" ContentType="application/vnd.ms-excel.person+xml"/>
  <Override PartName="/xl/persons/person127.xml" ContentType="application/vnd.ms-excel.person+xml"/>
  <Override PartName="/xl/persons/person107.xml" ContentType="application/vnd.ms-excel.person+xml"/>
  <Override PartName="/xl/persons/person103.xml" ContentType="application/vnd.ms-excel.person+xml"/>
  <Override PartName="/xl/persons/person80.xml" ContentType="application/vnd.ms-excel.person+xml"/>
  <Override PartName="/xl/persons/person60.xml" ContentType="application/vnd.ms-excel.person+xml"/>
  <Override PartName="/xl/persons/person38.xml" ContentType="application/vnd.ms-excel.person+xml"/>
  <Override PartName="/xl/persons/person12.xml" ContentType="application/vnd.ms-excel.person+xml"/>
  <Override PartName="/xl/persons/person14.xml" ContentType="application/vnd.ms-excel.person+xml"/>
  <Override PartName="/xl/persons/person136.xml" ContentType="application/vnd.ms-excel.person+xml"/>
  <Override PartName="/xl/persons/person144.xml" ContentType="application/vnd.ms-excel.person+xml"/>
  <Override PartName="/xl/persons/person117.xml" ContentType="application/vnd.ms-excel.person+xml"/>
  <Override PartName="/xl/persons/person131.xml" ContentType="application/vnd.ms-excel.person+xml"/>
  <Override PartName="/xl/persons/person3.xml" ContentType="application/vnd.ms-excel.person+xml"/>
  <Override PartName="/xl/persons/person54.xml" ContentType="application/vnd.ms-excel.person+xml"/>
  <Override PartName="/xl/persons/person32.xml" ContentType="application/vnd.ms-excel.person+xml"/>
  <Override PartName="/xl/persons/person113.xml" ContentType="application/vnd.ms-excel.person+xml"/>
  <Override PartName="/xl/persons/person96.xml" ContentType="application/vnd.ms-excel.person+xml"/>
  <Override PartName="/xl/persons/person90.xml" ContentType="application/vnd.ms-excel.person+xml"/>
  <Override PartName="/xl/persons/person75.xml" ContentType="application/vnd.ms-excel.person+xml"/>
  <Override PartName="/xl/persons/person70.xml" ContentType="application/vnd.ms-excel.person+xml"/>
  <Override PartName="/xl/persons/person48.xml" ContentType="application/vnd.ms-excel.person+xml"/>
  <Override PartName="/xl/persons/person23.xml" ContentType="application/vnd.ms-excel.person+xml"/>
  <Override PartName="/xl/persons/person8.xml" ContentType="application/vnd.ms-excel.person+xml"/>
  <Override PartName="/xl/persons/person25.xml" ContentType="application/vnd.ms-excel.person+xml"/>
  <Override PartName="/xl/persons/person27.xml" ContentType="application/vnd.ms-excel.person+xml"/>
  <Override PartName="/xl/persons/person106.xml" ContentType="application/vnd.ms-excel.person+xml"/>
  <Override PartName="/xl/persons/person137.xml" ContentType="application/vnd.ms-excel.person+xml"/>
  <Override PartName="/xl/persons/person142.xml" ContentType="application/vnd.ms-excel.person+xml"/>
  <Override PartName="/xl/persons/person102.xml" ContentType="application/vnd.ms-excel.person+xml"/>
  <Override PartName="/xl/persons/person79.xml" ContentType="application/vnd.ms-excel.person+xml"/>
  <Override PartName="/xl/persons/person59.xml" ContentType="application/vnd.ms-excel.person+xml"/>
  <Override PartName="/xl/persons/person16.xml" ContentType="application/vnd.ms-excel.person+xml"/>
  <Override PartName="/xl/persons/person37.xml" ContentType="application/vnd.ms-excel.person+xml"/>
  <Override PartName="/xl/persons/person126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6.xml" ContentType="application/vnd.ms-excel.person+xml"/>
  <Override PartName="/xl/persons/person29.xml" ContentType="application/vnd.ms-excel.person+xml"/>
  <Override PartName="/xl/persons/person47.xml" ContentType="application/vnd.ms-excel.person+xml"/>
  <Override PartName="/xl/persons/person69.xml" ContentType="application/vnd.ms-excel.person+xml"/>
  <Override PartName="/xl/persons/person112.xml" ContentType="application/vnd.ms-excel.person+xml"/>
  <Override PartName="/xl/persons/person89.xml" ContentType="application/vnd.ms-excel.person+xml"/>
  <Override PartName="/xl/persons/person19.xml" ContentType="application/vnd.ms-excel.person+xml"/>
  <Override PartName="/xl/persons/person138.xml" ContentType="application/vnd.ms-excel.person+xml"/>
  <Override PartName="/xl/persons/person42.xml" ContentType="application/vnd.ms-excel.person+xml"/>
  <Override PartName="/xl/persons/person58.xml" ContentType="application/vnd.ms-excel.person+xml"/>
  <Override PartName="/xl/persons/person123.xml" ContentType="application/vnd.ms-excel.person+xml"/>
  <Override PartName="/xl/persons/person101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.xml" ContentType="application/vnd.ms-excel.person+xml"/>
  <Override PartName="/xl/persons/person125.xml" ContentType="application/vnd.ms-excel.person+xml"/>
  <Override PartName="/xl/persons/person36.xml" ContentType="application/vnd.ms-excel.person+xml"/>
  <Override PartName="/xl/persons/person52.xml" ContentType="application/vnd.ms-excel.person+xml"/>
  <Override PartName="/xl/persons/person111.xml" ContentType="application/vnd.ms-excel.person+xml"/>
  <Override PartName="/xl/persons/person24.xml" ContentType="application/vnd.ms-excel.person+xml"/>
  <Override PartName="/xl/persons/person72.xml" ContentType="application/vnd.ms-excel.person+xml"/>
  <Override PartName="/xl/persons/person92.xml" ContentType="application/vnd.ms-excel.person+xml"/>
  <Override PartName="/xl/persons/person139.xml" ContentType="application/vnd.ms-excel.person+xml"/>
  <Override PartName="/xl/persons/person45.xml" ContentType="application/vnd.ms-excel.person+xml"/>
  <Override PartName="/xl/persons/person122.xml" ContentType="application/vnd.ms-excel.person+xml"/>
  <Override PartName="/xl/persons/person63.xml" ContentType="application/vnd.ms-excel.person+xml"/>
  <Override PartName="/xl/persons/person11.xml" ContentType="application/vnd.ms-excel.person+xml"/>
  <Override PartName="/xl/persons/person83.xml" ContentType="application/vnd.ms-excel.person+xml"/>
  <Override PartName="/xl/persons/person100.xml" ContentType="application/vnd.ms-excel.person+xml"/>
  <Override PartName="/xl/persons/person148.xml" ContentType="application/vnd.ms-excel.person+xml"/>
  <Override PartName="/xl/persons/person129.xml" ContentType="application/vnd.ms-excel.person+xml"/>
  <Override PartName="/xl/persons/person56.xml" ContentType="application/vnd.ms-excel.person+xml"/>
  <Override PartName="/xl/persons/person35.xml" ContentType="application/vnd.ms-excel.person+xml"/>
  <Override PartName="/xl/persons/person73.xml" ContentType="application/vnd.ms-excel.person+xml"/>
  <Override PartName="/xl/persons/person94.xml" ContentType="application/vnd.ms-excel.person+xml"/>
  <Override PartName="/xl/persons/person110.xml" ContentType="application/vnd.ms-excel.person+xml"/>
  <Override PartName="/xl/persons/person141.xml" ContentType="application/vnd.ms-excel.person+xml"/>
  <Override PartName="/xl/persons/person21.xml" ContentType="application/vnd.ms-excel.person+xml"/>
  <Override PartName="/xl/persons/person108.xml" ContentType="application/vnd.ms-excel.person+xml"/>
  <Override PartName="/xl/persons/person86.xml" ContentType="application/vnd.ms-excel.person+xml"/>
  <Override PartName="/xl/persons/person65.xml" ContentType="application/vnd.ms-excel.person+xml"/>
  <Override PartName="/xl/persons/person44.xml" ContentType="application/vnd.ms-excel.person+xml"/>
  <Override PartName="/xl/persons/person10.xml" ContentType="application/vnd.ms-excel.person+xml"/>
  <Override PartName="/xl/persons/person121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97.xml" ContentType="application/vnd.ms-excel.person+xml"/>
  <Override PartName="/xl/persons/person76.xml" ContentType="application/vnd.ms-excel.person+xml"/>
  <Override PartName="/xl/persons/person55.xml" ContentType="application/vnd.ms-excel.person+xml"/>
  <Override PartName="/xl/persons/person33.xml" ContentType="application/vnd.ms-excel.person+xml"/>
  <Override PartName="/xl/persons/person118.xml" ContentType="application/vnd.ms-excel.person+xml"/>
  <Override PartName="/xl/persons/person2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E:\AVOLUTION COSTING 2025\JAJA\JENTLE DERM\GREENHILLS\"/>
    </mc:Choice>
  </mc:AlternateContent>
  <xr:revisionPtr revIDLastSave="0" documentId="13_ncr:1_{9BD512F8-CDE6-4F0D-8485-0CFE3F212E53}" xr6:coauthVersionLast="47" xr6:coauthVersionMax="47" xr10:uidLastSave="{00000000-0000-0000-0000-000000000000}"/>
  <bookViews>
    <workbookView xWindow="-28920" yWindow="-120" windowWidth="29040" windowHeight="15840" tabRatio="868" firstSheet="1" activeTab="6" xr2:uid="{00000000-000D-0000-FFFF-FFFF00000000}"/>
  </bookViews>
  <sheets>
    <sheet name="LED CALCU" sheetId="81" state="hidden" r:id="rId1"/>
    <sheet name="ASSESSMENT" sheetId="82" r:id="rId2"/>
    <sheet name="CONTROL SYSTEM ACCESSORIES" sheetId="90" r:id="rId3"/>
    <sheet name="ELEC. BOQ" sheetId="79" r:id="rId4"/>
    <sheet name="STRUC. BOQ" sheetId="85" r:id="rId5"/>
    <sheet name="ADDITIONAL REQUIREMENTS" sheetId="77" state="hidden" r:id="rId6"/>
    <sheet name="FULL BOQ" sheetId="94" r:id="rId7"/>
    <sheet name="RU" sheetId="63" state="hidden" r:id="rId8"/>
    <sheet name="TRUNKING" sheetId="65" state="hidden" r:id="rId9"/>
    <sheet name="CTRL BOX" sheetId="93" state="hidden" r:id="rId10"/>
    <sheet name="POWER STRIP" sheetId="92" state="hidden" r:id="rId11"/>
    <sheet name="SALES" sheetId="86" state="hidden" r:id="rId12"/>
    <sheet name="FACEPLATE" sheetId="62" state="hidden" r:id="rId13"/>
    <sheet name="HDMI" sheetId="52" state="hidden" r:id="rId14"/>
    <sheet name="MEDIA CON" sheetId="60" state="hidden" r:id="rId15"/>
    <sheet name="CONTROL RACK" sheetId="45" state="hidden" r:id="rId16"/>
    <sheet name="CABLE GLAND" sheetId="66" state="hidden" r:id="rId17"/>
    <sheet name="CAT6" sheetId="48" state="hidden" r:id="rId18"/>
    <sheet name="FIBER PATCHCORD" sheetId="49" state="hidden" r:id="rId19"/>
    <sheet name="FIBER CONVERTER" sheetId="50" state="hidden" r:id="rId20"/>
    <sheet name="FIBER TERMINATION" sheetId="51" state="hidden" r:id="rId21"/>
    <sheet name="SPLITTER" sheetId="78" state="hidden" r:id="rId22"/>
    <sheet name="TERMINAL BLOCK" sheetId="61" state="hidden" r:id="rId23"/>
    <sheet name="XFORMER" sheetId="75" state="hidden" r:id="rId24"/>
    <sheet name="AVR COVER" sheetId="74" state="hidden" r:id="rId25"/>
    <sheet name="LAPTOP &amp; PC" sheetId="41" state="hidden" r:id="rId26"/>
    <sheet name="GATOR BOX" sheetId="46" state="hidden" r:id="rId27"/>
    <sheet name="UPS" sheetId="47" state="hidden" r:id="rId28"/>
    <sheet name="LIGHTNING ARRESTER" sheetId="84" state="hidden" r:id="rId29"/>
    <sheet name="T UPS" sheetId="76" state="hidden" r:id="rId30"/>
    <sheet name="AVR" sheetId="42" state="hidden" r:id="rId31"/>
    <sheet name="CONTROLLER ITEMS" sheetId="40" state="hidden" r:id="rId32"/>
    <sheet name="VIDEO PROCESSOR" sheetId="91" state="hidden" r:id="rId33"/>
    <sheet name="OTHERS" sheetId="89" state="hidden" r:id="rId34"/>
    <sheet name="INDUSTRIAL PLUG MAIN" sheetId="36" state="hidden" r:id="rId35"/>
    <sheet name="INDUSTRIAL PLUG BRANCH" sheetId="37" state="hidden" r:id="rId36"/>
    <sheet name="HANDLE" sheetId="38" state="hidden" r:id="rId37"/>
    <sheet name="RUBBER FOOTING" sheetId="39" state="hidden" r:id="rId38"/>
    <sheet name="FMC" sheetId="25" state="hidden" r:id="rId39"/>
    <sheet name="FMC C" sheetId="26" state="hidden" r:id="rId40"/>
    <sheet name="SQUARE BOX" sheetId="27" state="hidden" r:id="rId41"/>
    <sheet name="OUTLET" sheetId="28" state="hidden" r:id="rId42"/>
    <sheet name="GENSET" sheetId="57" state="hidden" r:id="rId43"/>
    <sheet name="LIGHTS" sheetId="29" state="hidden" r:id="rId44"/>
    <sheet name="EXHAUST" sheetId="30" state="hidden" r:id="rId45"/>
    <sheet name="MOULDINGS" sheetId="31" state="hidden" r:id="rId46"/>
    <sheet name="ACU" sheetId="35" state="hidden" r:id="rId47"/>
    <sheet name="ROYAL CORD" sheetId="24" state="hidden" r:id="rId48"/>
    <sheet name="TIMER" sheetId="14" state="hidden" r:id="rId49"/>
    <sheet name="TIME DELAY" sheetId="16" state="hidden" r:id="rId50"/>
    <sheet name="PUSH BUTTON" sheetId="17" state="hidden" r:id="rId51"/>
    <sheet name="PILOT LIGHT" sheetId="83" state="hidden" r:id="rId52"/>
    <sheet name="SURGE" sheetId="18" state="hidden" r:id="rId53"/>
    <sheet name="RED WIRE" sheetId="19" state="hidden" r:id="rId54"/>
    <sheet name="BLACK WIRE" sheetId="44" state="hidden" r:id="rId55"/>
    <sheet name="YELLOW WIRE" sheetId="20" state="hidden" r:id="rId56"/>
    <sheet name="BLUE WIRE" sheetId="21" state="hidden" r:id="rId57"/>
    <sheet name="WHITE WIRE" sheetId="22" state="hidden" r:id="rId58"/>
    <sheet name="GREEN WIRE" sheetId="23" state="hidden" r:id="rId59"/>
    <sheet name="PANEL" sheetId="3" state="hidden" r:id="rId60"/>
    <sheet name="BREAKERS" sheetId="5" state="hidden" r:id="rId61"/>
    <sheet name="CONDUITS" sheetId="6" state="hidden" r:id="rId62"/>
    <sheet name="ELBOW" sheetId="7" state="hidden" r:id="rId63"/>
    <sheet name="COUPLING" sheetId="8" state="hidden" r:id="rId64"/>
    <sheet name="CONNECTOR" sheetId="9" state="hidden" r:id="rId65"/>
    <sheet name="L&amp;B" sheetId="10" state="hidden" r:id="rId66"/>
    <sheet name="ADAPTER" sheetId="11" state="hidden" r:id="rId67"/>
    <sheet name="END BELL" sheetId="12" state="hidden" r:id="rId68"/>
    <sheet name="SOLVENT" sheetId="72" state="hidden" r:id="rId69"/>
    <sheet name="GI WIRE" sheetId="73" state="hidden" r:id="rId70"/>
    <sheet name="CONTACTOR" sheetId="13" state="hidden" r:id="rId71"/>
  </sheets>
  <externalReferences>
    <externalReference r:id="rId72"/>
  </externalReferences>
  <definedNames>
    <definedName name="_xlnm._FilterDatabase" localSheetId="0" hidden="1">'LED CALCU'!$A$34:$R$510</definedName>
    <definedName name="_xlnm.Print_Area" localSheetId="5">'ADDITIONAL REQUIREMENTS'!$A$1:$J$46</definedName>
    <definedName name="_xlnm.Print_Area" localSheetId="1">ASSESSMENT!$A$1:$U$75</definedName>
    <definedName name="_xlnm.Print_Area" localSheetId="2">'CONTROL SYSTEM ACCESSORIES'!$A$1:$G$50</definedName>
    <definedName name="_xlnm.Print_Area" localSheetId="3">'ELEC. BOQ'!$A$1:$G$131</definedName>
    <definedName name="_xlnm.Print_Area" localSheetId="0">'LED CALCU'!$A$1:$W$31</definedName>
    <definedName name="_xlnm.Print_Area" localSheetId="4">'STRUC. BOQ'!$A$1:$G$95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" i="60" l="1"/>
  <c r="B3" i="60"/>
  <c r="B4" i="60"/>
  <c r="B6" i="47"/>
  <c r="B31" i="42"/>
  <c r="B11" i="42"/>
  <c r="B4" i="45"/>
  <c r="B3" i="45"/>
  <c r="B9" i="45"/>
  <c r="B8" i="45"/>
  <c r="B7" i="45"/>
  <c r="B6" i="45"/>
  <c r="B5" i="45"/>
  <c r="B4" i="50"/>
  <c r="B6" i="50"/>
  <c r="B5" i="50"/>
  <c r="B3" i="50"/>
  <c r="B4" i="93"/>
  <c r="B3" i="93"/>
  <c r="E44" i="85" l="1"/>
  <c r="B4" i="48" l="1"/>
  <c r="B5" i="48"/>
  <c r="B6" i="48"/>
  <c r="B7" i="48"/>
  <c r="B8" i="48"/>
  <c r="B9" i="48"/>
  <c r="B10" i="48"/>
  <c r="B3" i="48"/>
  <c r="B3" i="78"/>
  <c r="B4" i="78"/>
  <c r="B5" i="78"/>
  <c r="B4" i="13" l="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3" i="13"/>
  <c r="B4" i="73"/>
  <c r="B5" i="73"/>
  <c r="B3" i="73"/>
  <c r="B4" i="72"/>
  <c r="B5" i="72"/>
  <c r="B3" i="72"/>
  <c r="B4" i="12"/>
  <c r="B5" i="12"/>
  <c r="B6" i="12"/>
  <c r="B7" i="12"/>
  <c r="B8" i="12"/>
  <c r="B9" i="12"/>
  <c r="B10" i="12"/>
  <c r="B11" i="12"/>
  <c r="B3" i="12"/>
  <c r="B4" i="11"/>
  <c r="B5" i="11"/>
  <c r="B6" i="11"/>
  <c r="B7" i="11"/>
  <c r="B8" i="11"/>
  <c r="B9" i="11"/>
  <c r="B10" i="11"/>
  <c r="B11" i="11"/>
  <c r="B3" i="11"/>
  <c r="B4" i="10"/>
  <c r="B5" i="10"/>
  <c r="B6" i="10"/>
  <c r="B7" i="10"/>
  <c r="B8" i="10"/>
  <c r="B9" i="10"/>
  <c r="B10" i="10"/>
  <c r="B11" i="10"/>
  <c r="B12" i="10"/>
  <c r="B3" i="10"/>
  <c r="B4" i="9"/>
  <c r="B5" i="9"/>
  <c r="B6" i="9"/>
  <c r="B7" i="9"/>
  <c r="B8" i="9"/>
  <c r="B3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3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11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3" i="6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8" i="5"/>
  <c r="B66" i="5"/>
  <c r="B67" i="5"/>
  <c r="B68" i="5"/>
  <c r="B69" i="5"/>
  <c r="B70" i="5"/>
  <c r="B71" i="5"/>
  <c r="B72" i="5"/>
  <c r="B73" i="5"/>
  <c r="B74" i="5"/>
  <c r="B76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5" i="5"/>
  <c r="B42" i="5"/>
  <c r="B43" i="5"/>
  <c r="B44" i="5"/>
  <c r="B45" i="5"/>
  <c r="B46" i="5"/>
  <c r="B48" i="5"/>
  <c r="B41" i="5"/>
  <c r="B33" i="5"/>
  <c r="B34" i="5"/>
  <c r="B35" i="5"/>
  <c r="B36" i="5"/>
  <c r="B37" i="5"/>
  <c r="B38" i="5"/>
  <c r="B39" i="5"/>
  <c r="B24" i="5"/>
  <c r="B25" i="5"/>
  <c r="B26" i="5"/>
  <c r="B27" i="5"/>
  <c r="B28" i="5"/>
  <c r="B29" i="5"/>
  <c r="B30" i="5"/>
  <c r="B32" i="5"/>
  <c r="B15" i="5"/>
  <c r="B16" i="5"/>
  <c r="B17" i="5"/>
  <c r="B18" i="5"/>
  <c r="B19" i="5"/>
  <c r="B20" i="5"/>
  <c r="B21" i="5"/>
  <c r="B23" i="5"/>
  <c r="B5" i="5"/>
  <c r="B6" i="5"/>
  <c r="B7" i="5"/>
  <c r="B8" i="5"/>
  <c r="B9" i="5"/>
  <c r="B10" i="5"/>
  <c r="B11" i="5"/>
  <c r="B12" i="5"/>
  <c r="B14" i="5"/>
  <c r="B4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9" i="23"/>
  <c r="B20" i="23"/>
  <c r="B21" i="23"/>
  <c r="B22" i="23"/>
  <c r="B23" i="23"/>
  <c r="B24" i="23"/>
  <c r="B3" i="23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0" i="22"/>
  <c r="B21" i="22"/>
  <c r="B22" i="22"/>
  <c r="B23" i="22"/>
  <c r="B24" i="22"/>
  <c r="B3" i="22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9" i="21"/>
  <c r="B20" i="21"/>
  <c r="B21" i="21"/>
  <c r="B22" i="21"/>
  <c r="B23" i="21"/>
  <c r="B24" i="21"/>
  <c r="B3" i="21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9" i="20"/>
  <c r="B20" i="20"/>
  <c r="B21" i="20"/>
  <c r="B22" i="20"/>
  <c r="B23" i="20"/>
  <c r="B24" i="20"/>
  <c r="B3" i="20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9" i="44"/>
  <c r="B20" i="44"/>
  <c r="B21" i="44"/>
  <c r="B22" i="44"/>
  <c r="B23" i="44"/>
  <c r="B24" i="44"/>
  <c r="B3" i="44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9" i="19"/>
  <c r="B20" i="19"/>
  <c r="B21" i="19"/>
  <c r="B22" i="19"/>
  <c r="B23" i="19"/>
  <c r="B24" i="19"/>
  <c r="B3" i="19"/>
  <c r="B4" i="18"/>
  <c r="B3" i="18"/>
  <c r="B3" i="1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3" i="24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3" i="35"/>
  <c r="B3" i="31"/>
  <c r="B4" i="30"/>
  <c r="B3" i="30"/>
  <c r="B4" i="29"/>
  <c r="B3" i="29"/>
  <c r="B4" i="57"/>
  <c r="B5" i="57"/>
  <c r="B6" i="57"/>
  <c r="B7" i="57"/>
  <c r="B8" i="57"/>
  <c r="B3" i="57"/>
  <c r="B4" i="28"/>
  <c r="B5" i="28"/>
  <c r="B6" i="28"/>
  <c r="B3" i="28"/>
  <c r="B4" i="27"/>
  <c r="B5" i="27"/>
  <c r="B6" i="27"/>
  <c r="B7" i="27"/>
  <c r="B8" i="27"/>
  <c r="B3" i="27"/>
  <c r="B4" i="26"/>
  <c r="B3" i="26"/>
  <c r="B4" i="25"/>
  <c r="B5" i="25"/>
  <c r="B6" i="25"/>
  <c r="B3" i="25"/>
  <c r="B7" i="37"/>
  <c r="B6" i="37"/>
  <c r="B7" i="36"/>
  <c r="B8" i="36"/>
  <c r="B6" i="36"/>
  <c r="B4" i="42"/>
  <c r="B5" i="42"/>
  <c r="B6" i="42"/>
  <c r="B7" i="42"/>
  <c r="B8" i="42"/>
  <c r="B9" i="42"/>
  <c r="B10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3" i="42"/>
  <c r="B4" i="76"/>
  <c r="B3" i="76"/>
  <c r="B4" i="47"/>
  <c r="B5" i="47"/>
  <c r="B7" i="47"/>
  <c r="B3" i="47"/>
  <c r="B4" i="74"/>
  <c r="B5" i="74"/>
  <c r="B3" i="74"/>
  <c r="B4" i="75"/>
  <c r="B5" i="75"/>
  <c r="B6" i="75"/>
  <c r="B3" i="75"/>
  <c r="B3" i="51"/>
  <c r="B7" i="50"/>
  <c r="B4" i="49"/>
  <c r="B5" i="49"/>
  <c r="B3" i="49"/>
  <c r="B4" i="66"/>
  <c r="B5" i="66"/>
  <c r="B6" i="66"/>
  <c r="B7" i="66"/>
  <c r="B8" i="66"/>
  <c r="B9" i="66"/>
  <c r="B3" i="66"/>
  <c r="B6" i="60"/>
  <c r="B7" i="60"/>
  <c r="B8" i="60"/>
  <c r="B9" i="60"/>
  <c r="B10" i="60"/>
  <c r="B11" i="60"/>
  <c r="B12" i="60"/>
  <c r="B7" i="41"/>
  <c r="B6" i="41"/>
  <c r="B5" i="41"/>
  <c r="B4" i="41"/>
  <c r="B3" i="41"/>
  <c r="E29" i="85" l="1"/>
  <c r="E27" i="85"/>
  <c r="E26" i="85"/>
  <c r="E25" i="85"/>
  <c r="E24" i="85"/>
  <c r="E23" i="85"/>
  <c r="O518" i="81" l="1"/>
  <c r="N518" i="81"/>
  <c r="O517" i="81"/>
  <c r="N517" i="81"/>
  <c r="V104" i="81"/>
  <c r="V103" i="81"/>
  <c r="V99" i="81"/>
  <c r="W99" i="81" s="1"/>
  <c r="X99" i="81" s="1"/>
  <c r="Y99" i="81" s="1"/>
  <c r="V98" i="81"/>
  <c r="W98" i="81" s="1"/>
  <c r="X98" i="81" s="1"/>
  <c r="Y98" i="81" s="1"/>
  <c r="G28" i="81"/>
  <c r="V27" i="81"/>
  <c r="G27" i="81"/>
  <c r="E24" i="81"/>
  <c r="R23" i="81"/>
  <c r="E23" i="81"/>
  <c r="E21" i="81"/>
  <c r="E16" i="81"/>
  <c r="E15" i="81"/>
  <c r="V9" i="81" s="1"/>
  <c r="E14" i="81"/>
  <c r="R11" i="81"/>
  <c r="L9" i="81"/>
  <c r="L8" i="81"/>
  <c r="L12" i="81" s="1"/>
  <c r="L6" i="81"/>
  <c r="E6" i="81"/>
  <c r="E5" i="81"/>
  <c r="E18" i="81" s="1"/>
  <c r="F4" i="81"/>
  <c r="D4" i="81"/>
  <c r="L19" i="81" l="1"/>
  <c r="O519" i="81"/>
  <c r="N519" i="81"/>
  <c r="E19" i="81"/>
  <c r="L22" i="81" s="1"/>
  <c r="L10" i="81"/>
  <c r="L14" i="81" s="1"/>
  <c r="Y100" i="81"/>
  <c r="L21" i="81"/>
  <c r="V11" i="81"/>
  <c r="R10" i="81"/>
  <c r="L13" i="81"/>
  <c r="L16" i="81" l="1"/>
  <c r="R15" i="81" s="1"/>
  <c r="L28" i="81"/>
  <c r="L29" i="81" s="1"/>
  <c r="M27" i="81" s="1"/>
  <c r="U4" i="81"/>
  <c r="L23" i="81"/>
  <c r="L24" i="81" s="1"/>
  <c r="U5" i="81"/>
  <c r="O32" i="81"/>
  <c r="L17" i="81"/>
  <c r="R5" i="81" s="1"/>
  <c r="V18" i="81"/>
  <c r="V22" i="81"/>
  <c r="V14" i="81"/>
  <c r="V10" i="81" l="1"/>
  <c r="R6" i="81"/>
  <c r="R7" i="81" s="1"/>
  <c r="V8" i="81"/>
  <c r="V30" i="81"/>
  <c r="R24" i="81"/>
  <c r="Q28" i="81" s="1"/>
  <c r="V23" i="81"/>
  <c r="V15" i="81"/>
  <c r="V19" i="81"/>
  <c r="Q19" i="81"/>
  <c r="Q18" i="81"/>
  <c r="Q20" i="81"/>
  <c r="Q27" i="81" l="1"/>
  <c r="S27" i="81" s="1"/>
  <c r="Q29" i="81"/>
  <c r="R29" i="81" s="1"/>
  <c r="R28" i="81"/>
  <c r="S28" i="81"/>
  <c r="S20" i="81"/>
  <c r="R20" i="81"/>
  <c r="S18" i="81"/>
  <c r="R18" i="81"/>
  <c r="S19" i="81"/>
  <c r="R19" i="81"/>
  <c r="S29" i="81" l="1"/>
  <c r="R27" i="81"/>
  <c r="H38" i="77" l="1"/>
  <c r="H36" i="77"/>
  <c r="H35" i="77"/>
  <c r="H34" i="77"/>
  <c r="H33" i="77"/>
  <c r="H32" i="77"/>
  <c r="H31" i="77"/>
  <c r="H28" i="77"/>
  <c r="H27" i="77"/>
  <c r="H26" i="77"/>
  <c r="G25" i="77"/>
  <c r="H25" i="77" s="1"/>
  <c r="H24" i="77"/>
  <c r="H23" i="77"/>
  <c r="H22" i="77"/>
  <c r="H21" i="77"/>
  <c r="H20" i="77"/>
  <c r="J98" i="79" l="1"/>
  <c r="H30" i="77"/>
  <c r="H19" i="77"/>
  <c r="H41" i="77" s="1"/>
  <c r="B3" i="62"/>
  <c r="B4" i="65"/>
  <c r="B5" i="65"/>
  <c r="B3" i="65"/>
  <c r="B4" i="16"/>
  <c r="B3" i="16"/>
  <c r="J79" i="79" l="1"/>
  <c r="D35" i="63" l="1"/>
  <c r="C35" i="63"/>
  <c r="E26" i="63"/>
  <c r="E25" i="63"/>
  <c r="E24" i="63"/>
  <c r="E23" i="63"/>
  <c r="E22" i="63"/>
  <c r="E21" i="63"/>
  <c r="E20" i="63"/>
  <c r="E19" i="63"/>
  <c r="E16" i="63"/>
  <c r="F13" i="63"/>
  <c r="F12" i="63"/>
  <c r="F10" i="63"/>
  <c r="F9" i="63"/>
  <c r="F8" i="63"/>
  <c r="E7" i="63"/>
  <c r="E6" i="63"/>
  <c r="E5" i="63"/>
  <c r="E4" i="63"/>
  <c r="F3" i="6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Admin</author>
    <author>Billy</author>
    <author>Technical DS02</author>
    <author>Melo</author>
  </authors>
  <commentList>
    <comment ref="R10" authorId="0" shapeId="0" xr:uid="{ADED432B-FE4B-4589-9FFF-9B67AE82C380}">
      <text>
        <r>
          <rPr>
            <b/>
            <sz val="9"/>
            <color indexed="81"/>
            <rFont val="Tahoma"/>
            <family val="2"/>
          </rPr>
          <t>Sub-Breaker Color Coding:
Green 15A
Orange 20A
Red Out-of-Range</t>
        </r>
      </text>
    </comment>
    <comment ref="R14" authorId="1" shapeId="0" xr:uid="{0CF81237-FA17-440D-9CCB-3BA55882CC36}">
      <text>
        <r>
          <rPr>
            <b/>
            <sz val="9"/>
            <color indexed="81"/>
            <rFont val="Tahoma"/>
            <family val="2"/>
          </rPr>
          <t xml:space="preserve">Editor:
</t>
        </r>
        <r>
          <rPr>
            <sz val="9"/>
            <color indexed="81"/>
            <rFont val="Tahoma"/>
            <family val="2"/>
          </rPr>
          <t>AS OF 07/31/2019
https://cnnphilippines.com/news/2019/6/6/Meralco-rates-lower-June.html</t>
        </r>
      </text>
    </comment>
    <comment ref="A34" authorId="1" shapeId="0" xr:uid="{D0B6C8F8-DC4E-420D-8087-23DA8614C628}">
      <text>
        <r>
          <rPr>
            <b/>
            <sz val="9"/>
            <color indexed="81"/>
            <rFont val="Tahoma"/>
            <family val="2"/>
          </rPr>
          <t>WidthxHeightxThickness</t>
        </r>
      </text>
    </comment>
    <comment ref="A35" authorId="1" shapeId="0" xr:uid="{01E43CB3-A9DD-4F05-BEED-208FB5141F43}">
      <text>
        <r>
          <rPr>
            <b/>
            <sz val="9"/>
            <color indexed="81"/>
            <rFont val="Tahoma"/>
            <family val="2"/>
          </rPr>
          <t>1536x1024x210
1280x960x119
1024x1024x210</t>
        </r>
      </text>
    </comment>
    <comment ref="A37" authorId="1" shapeId="0" xr:uid="{5F726698-5A2E-43CA-BFE8-052C3FAB700A}">
      <text>
        <r>
          <rPr>
            <b/>
            <sz val="9"/>
            <color indexed="81"/>
            <rFont val="Tahoma"/>
            <family val="2"/>
          </rPr>
          <t>500x500x110</t>
        </r>
      </text>
    </comment>
    <comment ref="A38" authorId="1" shapeId="0" xr:uid="{B544B1CC-87C0-4FAA-AF0B-E30FF09707FF}">
      <text>
        <r>
          <rPr>
            <b/>
            <sz val="9"/>
            <color indexed="81"/>
            <rFont val="Tahoma"/>
            <family val="2"/>
          </rPr>
          <t>500x500x96</t>
        </r>
      </text>
    </comment>
    <comment ref="A39" authorId="1" shapeId="0" xr:uid="{D24BDA69-BC6A-4E16-B2C6-9759463A1B39}">
      <text>
        <r>
          <rPr>
            <b/>
            <sz val="9"/>
            <color indexed="81"/>
            <rFont val="Tahoma"/>
            <family val="2"/>
          </rPr>
          <t>750x750x71.5</t>
        </r>
      </text>
    </comment>
    <comment ref="A40" authorId="1" shapeId="0" xr:uid="{ED4BFA9F-11B3-476E-B640-35918AC65118}">
      <text>
        <r>
          <rPr>
            <b/>
            <sz val="9"/>
            <color indexed="81"/>
            <rFont val="Tahoma"/>
            <family val="2"/>
          </rPr>
          <t>750x750x85</t>
        </r>
      </text>
    </comment>
    <comment ref="A41" authorId="1" shapeId="0" xr:uid="{A3026D8F-DF12-4B77-8181-095801E86F33}">
      <text>
        <r>
          <rPr>
            <b/>
            <sz val="9"/>
            <color indexed="81"/>
            <rFont val="Tahoma"/>
            <family val="2"/>
          </rPr>
          <t>750x750x85</t>
        </r>
      </text>
    </comment>
    <comment ref="A42" authorId="1" shapeId="0" xr:uid="{EC641B8B-66CF-4915-8D4F-680E685B490A}">
      <text>
        <r>
          <rPr>
            <b/>
            <sz val="9"/>
            <color indexed="81"/>
            <rFont val="Tahoma"/>
            <family val="2"/>
          </rPr>
          <t>500x500x110</t>
        </r>
      </text>
    </comment>
    <comment ref="A43" authorId="1" shapeId="0" xr:uid="{4FF560E0-94B0-40E6-AAA9-41CB0A3D81D0}">
      <text>
        <r>
          <rPr>
            <b/>
            <sz val="9"/>
            <color indexed="81"/>
            <rFont val="Tahoma"/>
            <family val="2"/>
          </rPr>
          <t>1280x960x150</t>
        </r>
      </text>
    </comment>
    <comment ref="A44" authorId="1" shapeId="0" xr:uid="{B9B8F02D-3C72-46ED-8AE3-6A2AE85ACB26}">
      <text>
        <r>
          <rPr>
            <b/>
            <sz val="9"/>
            <color indexed="81"/>
            <rFont val="Tahoma"/>
            <family val="2"/>
          </rPr>
          <t>1536x1024x180
1024x1024x175
1024x768x175</t>
        </r>
      </text>
    </comment>
    <comment ref="A45" authorId="1" shapeId="0" xr:uid="{60449EB2-8353-49E2-A191-40779B00DB6D}">
      <text>
        <r>
          <rPr>
            <b/>
            <sz val="9"/>
            <color indexed="81"/>
            <rFont val="Tahoma"/>
            <family val="2"/>
          </rPr>
          <t>1536x1024x180</t>
        </r>
      </text>
    </comment>
    <comment ref="A46" authorId="1" shapeId="0" xr:uid="{23ECDDFA-56FE-4AD7-9F83-9E375FD9C9A3}">
      <text>
        <r>
          <rPr>
            <b/>
            <sz val="9"/>
            <color indexed="81"/>
            <rFont val="Tahoma"/>
            <family val="2"/>
          </rPr>
          <t>640×960×100</t>
        </r>
      </text>
    </comment>
    <comment ref="A47" authorId="1" shapeId="0" xr:uid="{4EE0CB57-F2EA-4E3C-93BC-04C729E8188B}">
      <text>
        <r>
          <rPr>
            <b/>
            <sz val="9"/>
            <color indexed="81"/>
            <rFont val="Tahoma"/>
            <family val="2"/>
          </rPr>
          <t>500x562.5x94</t>
        </r>
      </text>
    </comment>
    <comment ref="A48" authorId="1" shapeId="0" xr:uid="{A3302FCE-546C-4557-967E-AD97DA504F64}">
      <text>
        <r>
          <rPr>
            <b/>
            <sz val="9"/>
            <color indexed="81"/>
            <rFont val="Tahoma"/>
            <family val="2"/>
          </rPr>
          <t>500x562.5x94</t>
        </r>
      </text>
    </comment>
    <comment ref="A49" authorId="1" shapeId="0" xr:uid="{36CF8037-44C8-4154-8858-9055AA1C5F3C}">
      <text>
        <r>
          <rPr>
            <b/>
            <sz val="9"/>
            <color indexed="81"/>
            <rFont val="Tahoma"/>
            <family val="2"/>
          </rPr>
          <t xml:space="preserve">1280x960x103
640x640x81.75
640x960x106
</t>
        </r>
      </text>
    </comment>
    <comment ref="A50" authorId="1" shapeId="0" xr:uid="{03CB691E-02B1-4F84-B93A-F1E72485E03A}">
      <text>
        <r>
          <rPr>
            <b/>
            <sz val="9"/>
            <color indexed="81"/>
            <rFont val="Tahoma"/>
            <family val="2"/>
          </rPr>
          <t>1280x960x103
640x960x103</t>
        </r>
      </text>
    </comment>
    <comment ref="A52" authorId="1" shapeId="0" xr:uid="{87747774-24DA-464C-9747-F109C579E679}">
      <text>
        <r>
          <rPr>
            <b/>
            <sz val="9"/>
            <color indexed="81"/>
            <rFont val="Tahoma"/>
            <family val="2"/>
          </rPr>
          <t>1280x1280x150</t>
        </r>
      </text>
    </comment>
    <comment ref="A53" authorId="1" shapeId="0" xr:uid="{9078AE60-F0B8-4BF1-895F-6E1C9EE2835A}">
      <text>
        <r>
          <rPr>
            <b/>
            <sz val="9"/>
            <color indexed="81"/>
            <rFont val="Tahoma"/>
            <family val="2"/>
          </rPr>
          <t>640x960x106</t>
        </r>
      </text>
    </comment>
    <comment ref="T53" authorId="0" shapeId="0" xr:uid="{7B695F58-6773-41FD-8439-50308962563F}">
      <text>
        <r>
          <rPr>
            <b/>
            <sz val="9"/>
            <color indexed="81"/>
            <rFont val="Tahoma"/>
            <family val="2"/>
          </rPr>
          <t>customized resolution supported, maximum width/height up to 3840 pixels
1 light sensor interface, for auto brightness adjustment.</t>
        </r>
      </text>
    </comment>
    <comment ref="A54" authorId="1" shapeId="0" xr:uid="{7D8E5434-D470-4961-869C-63D52D0408B6}">
      <text>
        <r>
          <rPr>
            <b/>
            <sz val="9"/>
            <color indexed="81"/>
            <rFont val="Tahoma"/>
            <family val="2"/>
          </rPr>
          <t>500x1000x72
750x1000x72
750x750x72
500x750x72
1000x500x72</t>
        </r>
      </text>
    </comment>
    <comment ref="T54" authorId="0" shapeId="0" xr:uid="{91313EAA-5DEA-490E-A6E6-7FF85EC88276}">
      <text>
        <r>
          <rPr>
            <b/>
            <sz val="9"/>
            <color indexed="81"/>
            <rFont val="Tahoma"/>
            <family val="2"/>
          </rPr>
          <t>maximum width / height up to 3840 pixels</t>
        </r>
      </text>
    </comment>
    <comment ref="A55" authorId="1" shapeId="0" xr:uid="{55C73079-8DCC-48DE-9818-444537C46730}">
      <text>
        <r>
          <rPr>
            <b/>
            <sz val="9"/>
            <color indexed="81"/>
            <rFont val="Tahoma"/>
            <family val="2"/>
          </rPr>
          <t>500x1000x72
750x1000x72
750x750x72
500x750x72</t>
        </r>
      </text>
    </comment>
    <comment ref="A56" authorId="1" shapeId="0" xr:uid="{0CE31558-93A0-4093-A089-6811B4AFD598}">
      <text>
        <r>
          <rPr>
            <b/>
            <sz val="9"/>
            <color indexed="81"/>
            <rFont val="Tahoma"/>
            <family val="2"/>
          </rPr>
          <t>576x288x57</t>
        </r>
      </text>
    </comment>
    <comment ref="A58" authorId="1" shapeId="0" xr:uid="{79F9A7B0-45EB-4AF3-BD31-92E21D0F1CA4}">
      <text>
        <r>
          <rPr>
            <b/>
            <sz val="9"/>
            <color indexed="81"/>
            <rFont val="Tahoma"/>
            <family val="2"/>
          </rPr>
          <t>864x288x54
1152x288x54</t>
        </r>
      </text>
    </comment>
    <comment ref="A59" authorId="1" shapeId="0" xr:uid="{DF99DAE2-D7DC-4126-8B00-5D21A5B4999F}">
      <text>
        <r>
          <rPr>
            <b/>
            <sz val="9"/>
            <color indexed="81"/>
            <rFont val="Tahoma"/>
            <family val="2"/>
          </rPr>
          <t>864x288x54
1152x288x54</t>
        </r>
      </text>
    </comment>
    <comment ref="A60" authorId="1" shapeId="0" xr:uid="{87311283-3CA2-4745-B3E1-CF1903221C83}">
      <text>
        <r>
          <rPr>
            <b/>
            <sz val="9"/>
            <color indexed="81"/>
            <rFont val="Tahoma"/>
            <family val="2"/>
          </rPr>
          <t>864x288x54
1152x288x54</t>
        </r>
      </text>
    </comment>
    <comment ref="A61" authorId="1" shapeId="0" xr:uid="{5880C4A0-E142-4316-9C08-38AC24FE060D}">
      <text>
        <r>
          <rPr>
            <b/>
            <sz val="9"/>
            <color indexed="81"/>
            <rFont val="Tahoma"/>
            <family val="2"/>
          </rPr>
          <t>864x288x54
1152x288x54</t>
        </r>
      </text>
    </comment>
    <comment ref="A62" authorId="1" shapeId="0" xr:uid="{1BB37C29-5C5D-4971-A8C1-65CA8F24CF00}">
      <text>
        <r>
          <rPr>
            <b/>
            <sz val="9"/>
            <color indexed="81"/>
            <rFont val="Tahoma"/>
            <family val="2"/>
          </rPr>
          <t>600x600x96</t>
        </r>
      </text>
    </comment>
    <comment ref="A63" authorId="1" shapeId="0" xr:uid="{5AA1E50B-8665-4A74-B41C-D7BA5AEF7F33}">
      <text>
        <r>
          <rPr>
            <b/>
            <sz val="9"/>
            <color indexed="81"/>
            <rFont val="Tahoma"/>
            <family val="2"/>
          </rPr>
          <t>600x600x96</t>
        </r>
      </text>
    </comment>
    <comment ref="A64" authorId="1" shapeId="0" xr:uid="{D7B4BD8C-529A-47E8-BEC5-54A8EA0859B1}">
      <text>
        <r>
          <rPr>
            <b/>
            <sz val="9"/>
            <color indexed="81"/>
            <rFont val="Tahoma"/>
            <family val="2"/>
          </rPr>
          <t>600x600x96</t>
        </r>
      </text>
    </comment>
    <comment ref="A65" authorId="1" shapeId="0" xr:uid="{BF8E48F7-9DD1-4987-8C6C-FEF1394FFCC2}">
      <text>
        <r>
          <rPr>
            <b/>
            <sz val="9"/>
            <color indexed="81"/>
            <rFont val="Tahoma"/>
            <family val="2"/>
          </rPr>
          <t>250x1500x80
1000x1500x80</t>
        </r>
      </text>
    </comment>
    <comment ref="A66" authorId="1" shapeId="0" xr:uid="{4FA02B3F-3A2B-459B-AD3E-3CDB6B6DAFE1}">
      <text>
        <r>
          <rPr>
            <b/>
            <sz val="9"/>
            <color indexed="81"/>
            <rFont val="Tahoma"/>
            <family val="2"/>
          </rPr>
          <t>500x1000x100</t>
        </r>
      </text>
    </comment>
    <comment ref="A67" authorId="2" shapeId="0" xr:uid="{D0467AAB-148E-4FB3-8120-997D7586F0FE}">
      <text>
        <r>
          <rPr>
            <b/>
            <sz val="9"/>
            <color indexed="81"/>
            <rFont val="Tahoma"/>
            <family val="2"/>
          </rPr>
          <t>500x1500x97</t>
        </r>
      </text>
    </comment>
    <comment ref="A69" authorId="1" shapeId="0" xr:uid="{F9E41FE2-B21C-4DBA-A733-F3D68F528D42}">
      <text>
        <r>
          <rPr>
            <b/>
            <sz val="9"/>
            <color indexed="81"/>
            <rFont val="Tahoma"/>
            <family val="2"/>
          </rPr>
          <t>500x500x95</t>
        </r>
      </text>
    </comment>
    <comment ref="A70" authorId="1" shapeId="0" xr:uid="{7C340765-F654-4223-9C8F-66C282EF3CE8}">
      <text>
        <r>
          <rPr>
            <b/>
            <sz val="9"/>
            <color indexed="81"/>
            <rFont val="Tahoma"/>
            <family val="2"/>
          </rPr>
          <t>500x500x95</t>
        </r>
      </text>
    </comment>
    <comment ref="A71" authorId="1" shapeId="0" xr:uid="{10D11079-5A8E-423D-9F0E-FFAEFB794CE1}">
      <text>
        <r>
          <rPr>
            <b/>
            <sz val="9"/>
            <color indexed="81"/>
            <rFont val="Tahoma"/>
            <family val="2"/>
          </rPr>
          <t>500x500x95</t>
        </r>
      </text>
    </comment>
    <comment ref="A72" authorId="1" shapeId="0" xr:uid="{2DE69B8B-3E4B-4430-A960-EA88161C9C2E}">
      <text>
        <r>
          <rPr>
            <b/>
            <sz val="9"/>
            <color indexed="81"/>
            <rFont val="Tahoma"/>
            <family val="2"/>
          </rPr>
          <t>1280x960x106</t>
        </r>
      </text>
    </comment>
    <comment ref="A73" authorId="1" shapeId="0" xr:uid="{1AED2EC3-1FC8-4E1A-B376-193E4CBF0CCD}">
      <text>
        <r>
          <rPr>
            <b/>
            <sz val="9"/>
            <color indexed="81"/>
            <rFont val="Tahoma"/>
            <family val="2"/>
          </rPr>
          <t>1280x960x106</t>
        </r>
      </text>
    </comment>
    <comment ref="A74" authorId="1" shapeId="0" xr:uid="{E53171C8-736C-41E5-B723-99E2B41569B1}">
      <text>
        <r>
          <rPr>
            <b/>
            <sz val="9"/>
            <color indexed="81"/>
            <rFont val="Tahoma"/>
            <family val="2"/>
          </rPr>
          <t>1000x500x73</t>
        </r>
      </text>
    </comment>
    <comment ref="A75" authorId="1" shapeId="0" xr:uid="{82F5F52F-AFDC-4B5F-93AE-343876ECD23C}">
      <text>
        <r>
          <rPr>
            <b/>
            <sz val="9"/>
            <color indexed="81"/>
            <rFont val="Tahoma"/>
            <family val="2"/>
          </rPr>
          <t>500x500x96</t>
        </r>
      </text>
    </comment>
    <comment ref="A76" authorId="1" shapeId="0" xr:uid="{A1119353-74E3-4B46-87D7-83582B902AD2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77" authorId="1" shapeId="0" xr:uid="{C2261AE5-0B77-4852-B8EB-53A8DD53BFD6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78" authorId="1" shapeId="0" xr:uid="{51112504-87DA-45B2-B934-BED194A24E1A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79" authorId="1" shapeId="0" xr:uid="{EB181645-31F5-4CDD-AC5B-0D3AB335AAA5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80" authorId="1" shapeId="0" xr:uid="{0AF95161-7D89-46B7-BB9B-566D6689B745}">
      <text>
        <r>
          <rPr>
            <b/>
            <sz val="9"/>
            <color indexed="81"/>
            <rFont val="Tahoma"/>
            <family val="2"/>
          </rPr>
          <t>500x562.5x96</t>
        </r>
      </text>
    </comment>
    <comment ref="A81" authorId="1" shapeId="0" xr:uid="{0E6B6053-A5AC-4C0F-B6C6-2B7C08DC882B}">
      <text>
        <r>
          <rPr>
            <b/>
            <sz val="9"/>
            <color indexed="81"/>
            <rFont val="Tahoma"/>
            <family val="2"/>
          </rPr>
          <t>500x562.5x96</t>
        </r>
      </text>
    </comment>
    <comment ref="A82" authorId="1" shapeId="0" xr:uid="{772E2C98-8577-4E75-9F47-3AF422EDCAE2}">
      <text>
        <r>
          <rPr>
            <b/>
            <sz val="9"/>
            <color indexed="81"/>
            <rFont val="Tahoma"/>
            <family val="2"/>
          </rPr>
          <t>500x562.5x96</t>
        </r>
      </text>
    </comment>
    <comment ref="A83" authorId="1" shapeId="0" xr:uid="{2CC001D9-1EA2-4382-98E9-309056EE621D}">
      <text>
        <r>
          <rPr>
            <b/>
            <sz val="9"/>
            <color indexed="81"/>
            <rFont val="Tahoma"/>
            <family val="2"/>
          </rPr>
          <t>500x500x96</t>
        </r>
      </text>
    </comment>
    <comment ref="A84" authorId="1" shapeId="0" xr:uid="{28A151FA-BECE-4B13-BBC2-88DCF6031CE9}">
      <text>
        <r>
          <rPr>
            <b/>
            <sz val="9"/>
            <color indexed="81"/>
            <rFont val="Tahoma"/>
            <family val="2"/>
          </rPr>
          <t>500x500x96</t>
        </r>
      </text>
    </comment>
    <comment ref="A85" authorId="1" shapeId="0" xr:uid="{B56BBC0F-DF91-496C-9F9C-D7DD43516BF4}">
      <text>
        <r>
          <rPr>
            <b/>
            <sz val="9"/>
            <color indexed="81"/>
            <rFont val="Tahoma"/>
            <family val="2"/>
          </rPr>
          <t>500x500x100</t>
        </r>
      </text>
    </comment>
    <comment ref="A86" authorId="1" shapeId="0" xr:uid="{C3571B8E-C78F-4B96-AFC3-E751A593AB00}">
      <text>
        <r>
          <rPr>
            <b/>
            <sz val="9"/>
            <color indexed="81"/>
            <rFont val="Tahoma"/>
            <family val="2"/>
          </rPr>
          <t>500x500x100</t>
        </r>
      </text>
    </comment>
    <comment ref="A87" authorId="1" shapeId="0" xr:uid="{6D0E4DA9-47B5-4CD6-8DD5-65672F487CEE}">
      <text>
        <r>
          <rPr>
            <b/>
            <sz val="9"/>
            <color indexed="81"/>
            <rFont val="Tahoma"/>
            <family val="2"/>
          </rPr>
          <t>500x500x100</t>
        </r>
      </text>
    </comment>
    <comment ref="A88" authorId="1" shapeId="0" xr:uid="{3FCB6C6F-BBC0-4227-9D9B-B331143BAD39}">
      <text>
        <r>
          <rPr>
            <b/>
            <sz val="9"/>
            <color indexed="81"/>
            <rFont val="Tahoma"/>
            <family val="2"/>
          </rPr>
          <t>500x500x100</t>
        </r>
      </text>
    </comment>
    <comment ref="A89" authorId="1" shapeId="0" xr:uid="{308F80CF-B937-45B2-9945-3E5DBBA10329}">
      <text>
        <r>
          <rPr>
            <b/>
            <sz val="9"/>
            <color indexed="81"/>
            <rFont val="Tahoma"/>
            <family val="2"/>
          </rPr>
          <t>500x500x100</t>
        </r>
      </text>
    </comment>
    <comment ref="A90" authorId="1" shapeId="0" xr:uid="{5C0BFE64-6FD1-4621-94AF-35DE9B8344F2}">
      <text>
        <r>
          <rPr>
            <b/>
            <sz val="9"/>
            <color indexed="81"/>
            <rFont val="Tahoma"/>
            <family val="2"/>
          </rPr>
          <t>500x500x100</t>
        </r>
      </text>
    </comment>
    <comment ref="A91" authorId="1" shapeId="0" xr:uid="{7BE02A4D-5F53-40AA-AEC2-EB99FD34EDE8}">
      <text>
        <r>
          <rPr>
            <b/>
            <sz val="9"/>
            <color indexed="81"/>
            <rFont val="Tahoma"/>
            <family val="2"/>
          </rPr>
          <t>610x343x67</t>
        </r>
      </text>
    </comment>
    <comment ref="A92" authorId="1" shapeId="0" xr:uid="{689AF3D3-8356-4447-A422-3E8EE26B507F}">
      <text>
        <r>
          <rPr>
            <b/>
            <sz val="9"/>
            <color indexed="81"/>
            <rFont val="Tahoma"/>
            <family val="2"/>
          </rPr>
          <t>610x343x67</t>
        </r>
      </text>
    </comment>
    <comment ref="A93" authorId="1" shapeId="0" xr:uid="{8E3BB98A-F7F0-4FC9-9721-26B8F7907937}">
      <text>
        <r>
          <rPr>
            <b/>
            <sz val="9"/>
            <color indexed="81"/>
            <rFont val="Tahoma"/>
            <family val="2"/>
          </rPr>
          <t>610x343x67</t>
        </r>
      </text>
    </comment>
    <comment ref="A94" authorId="1" shapeId="0" xr:uid="{A8804537-8860-46ED-9AD3-BD5169BCEFC5}">
      <text>
        <r>
          <rPr>
            <b/>
            <sz val="9"/>
            <color indexed="81"/>
            <rFont val="Tahoma"/>
            <family val="2"/>
          </rPr>
          <t>610x343x67</t>
        </r>
      </text>
    </comment>
    <comment ref="A95" authorId="1" shapeId="0" xr:uid="{E129F977-BA2E-4FE9-8FF3-76E2D43549EF}">
      <text>
        <r>
          <rPr>
            <b/>
            <sz val="9"/>
            <color indexed="81"/>
            <rFont val="Tahoma"/>
            <family val="2"/>
          </rPr>
          <t>400x450x65</t>
        </r>
      </text>
    </comment>
    <comment ref="A96" authorId="1" shapeId="0" xr:uid="{FA41AF17-5713-4C32-89E7-2D76B73A2979}">
      <text>
        <r>
          <rPr>
            <b/>
            <sz val="9"/>
            <color indexed="81"/>
            <rFont val="Tahoma"/>
            <family val="2"/>
          </rPr>
          <t>400x450x65</t>
        </r>
      </text>
    </comment>
    <comment ref="A97" authorId="1" shapeId="0" xr:uid="{1567C244-3ABB-4894-B5C4-A1A22ABA0F7D}">
      <text>
        <r>
          <rPr>
            <b/>
            <sz val="9"/>
            <color indexed="81"/>
            <rFont val="Tahoma"/>
            <family val="2"/>
          </rPr>
          <t>400x450x65</t>
        </r>
      </text>
    </comment>
    <comment ref="A98" authorId="1" shapeId="0" xr:uid="{93A87671-B8C3-4C93-95FE-20D55FB0C965}">
      <text>
        <r>
          <rPr>
            <b/>
            <sz val="9"/>
            <color indexed="81"/>
            <rFont val="Tahoma"/>
            <family val="2"/>
          </rPr>
          <t>400x450x65</t>
        </r>
      </text>
    </comment>
    <comment ref="A99" authorId="1" shapeId="0" xr:uid="{550B5204-33CF-41A1-BBB3-937BE6CD7FCE}">
      <text>
        <r>
          <rPr>
            <b/>
            <sz val="9"/>
            <color indexed="81"/>
            <rFont val="Tahoma"/>
            <family val="2"/>
          </rPr>
          <t>1000X500X88.5</t>
        </r>
      </text>
    </comment>
    <comment ref="A100" authorId="1" shapeId="0" xr:uid="{A3DA11FB-9127-4100-BBE7-FEEBB90C4718}">
      <text>
        <r>
          <rPr>
            <b/>
            <sz val="9"/>
            <color indexed="81"/>
            <rFont val="Tahoma"/>
            <family val="2"/>
          </rPr>
          <t>1000X500X88.5</t>
        </r>
      </text>
    </comment>
    <comment ref="A101" authorId="1" shapeId="0" xr:uid="{07972267-7BA9-4605-9454-7A8F22B7C076}">
      <text>
        <r>
          <rPr>
            <b/>
            <sz val="9"/>
            <color indexed="81"/>
            <rFont val="Tahoma"/>
            <family val="2"/>
          </rPr>
          <t>1000X500X88.5</t>
        </r>
      </text>
    </comment>
    <comment ref="A102" authorId="1" shapeId="0" xr:uid="{DEF7622F-8309-4D1D-B9AE-FC58D8166F93}">
      <text>
        <r>
          <rPr>
            <b/>
            <sz val="9"/>
            <color indexed="81"/>
            <rFont val="Tahoma"/>
            <family val="2"/>
          </rPr>
          <t>1000X500X88.5</t>
        </r>
      </text>
    </comment>
    <comment ref="A103" authorId="0" shapeId="0" xr:uid="{D6E51148-7C97-4F79-B999-2E1386EA17AE}">
      <text>
        <r>
          <rPr>
            <b/>
            <sz val="9"/>
            <color indexed="81"/>
            <rFont val="Tahoma"/>
            <family val="2"/>
          </rPr>
          <t>500mmx500mmx87mm</t>
        </r>
      </text>
    </comment>
    <comment ref="A104" authorId="0" shapeId="0" xr:uid="{2BD790E6-61DB-42C0-AC51-016B0EB046D2}">
      <text>
        <r>
          <rPr>
            <b/>
            <sz val="9"/>
            <color indexed="81"/>
            <rFont val="Tahoma"/>
            <family val="2"/>
          </rPr>
          <t>500mmx500mmx87mm</t>
        </r>
      </text>
    </comment>
    <comment ref="A105" authorId="0" shapeId="0" xr:uid="{0C6B75E0-0A9C-4D37-91F3-BEB9C3774016}">
      <text>
        <r>
          <rPr>
            <b/>
            <sz val="9"/>
            <color indexed="81"/>
            <rFont val="Tahoma"/>
            <family val="2"/>
          </rPr>
          <t>500mmx500mmx87mm</t>
        </r>
      </text>
    </comment>
    <comment ref="A106" authorId="0" shapeId="0" xr:uid="{BDCB5B09-FBC1-457A-9E0B-A1F78A323B47}">
      <text>
        <r>
          <rPr>
            <b/>
            <sz val="9"/>
            <color indexed="81"/>
            <rFont val="Tahoma"/>
            <family val="2"/>
          </rPr>
          <t>500mmx500mmx87mm</t>
        </r>
      </text>
    </comment>
    <comment ref="A107" authorId="0" shapeId="0" xr:uid="{9D4B6C88-D347-43FF-937A-3286CAF5D8D0}">
      <text>
        <r>
          <rPr>
            <b/>
            <sz val="9"/>
            <color indexed="81"/>
            <rFont val="Tahoma"/>
            <family val="2"/>
          </rPr>
          <t>500mmx500mmx87mm</t>
        </r>
      </text>
    </comment>
    <comment ref="A108" authorId="0" shapeId="0" xr:uid="{9DF3D4BF-F3BB-4CB5-A0E6-36FBD1F42DAB}">
      <text>
        <r>
          <rPr>
            <b/>
            <sz val="9"/>
            <color indexed="81"/>
            <rFont val="Tahoma"/>
            <family val="2"/>
          </rPr>
          <t>500mmx1000mmx87mm</t>
        </r>
      </text>
    </comment>
    <comment ref="A114" authorId="0" shapeId="0" xr:uid="{942DA266-8F06-4335-8622-08B0FEA33433}">
      <text>
        <r>
          <rPr>
            <b/>
            <sz val="9"/>
            <color indexed="81"/>
            <rFont val="Tahoma"/>
            <family val="2"/>
          </rPr>
          <t>500mmx500mmx88mm</t>
        </r>
      </text>
    </comment>
    <comment ref="A118" authorId="0" shapeId="0" xr:uid="{6377DE71-7B16-4B97-A8BE-41C1BB23FCD1}">
      <text>
        <r>
          <rPr>
            <b/>
            <sz val="9"/>
            <color indexed="81"/>
            <rFont val="Tahoma"/>
            <family val="2"/>
          </rPr>
          <t>1000mmx500mmx87mm</t>
        </r>
      </text>
    </comment>
    <comment ref="A136" authorId="3" shapeId="0" xr:uid="{D0F8F56C-FFC4-4670-B00D-C8EC12F06E47}">
      <text>
        <r>
          <rPr>
            <b/>
            <sz val="9"/>
            <color indexed="81"/>
            <rFont val="Tahoma"/>
            <family val="2"/>
          </rPr>
          <t>864x288x54mm</t>
        </r>
      </text>
    </comment>
    <comment ref="A137" authorId="3" shapeId="0" xr:uid="{5852989D-207E-4EBB-A170-6D0B55D0FD3B}">
      <text>
        <r>
          <rPr>
            <b/>
            <sz val="9"/>
            <color indexed="81"/>
            <rFont val="Tahoma"/>
            <family val="2"/>
          </rPr>
          <t>864x288x54mm</t>
        </r>
      </text>
    </comment>
    <comment ref="A138" authorId="3" shapeId="0" xr:uid="{692F66AA-5ACA-4944-9836-EEF2FB09B500}">
      <text>
        <r>
          <rPr>
            <b/>
            <sz val="9"/>
            <color indexed="81"/>
            <rFont val="Tahoma"/>
            <family val="2"/>
          </rPr>
          <t>1440x288x54mm</t>
        </r>
      </text>
    </comment>
    <comment ref="A139" authorId="3" shapeId="0" xr:uid="{1BC7842D-DEFA-4677-AB2B-6AA6A55AC890}">
      <text>
        <r>
          <rPr>
            <b/>
            <sz val="9"/>
            <color indexed="81"/>
            <rFont val="Tahoma"/>
            <family val="2"/>
          </rPr>
          <t>1440x288x54mm</t>
        </r>
      </text>
    </comment>
    <comment ref="A140" authorId="3" shapeId="0" xr:uid="{FD794D57-2C0A-43FA-90DA-2BC4A68630FF}">
      <text>
        <r>
          <rPr>
            <b/>
            <sz val="9"/>
            <color indexed="81"/>
            <rFont val="Tahoma"/>
            <family val="2"/>
          </rPr>
          <t>1440x288x54mm</t>
        </r>
      </text>
    </comment>
    <comment ref="A141" authorId="3" shapeId="0" xr:uid="{FD2E830C-4E68-40DB-AC40-EBDE70B3F7A4}">
      <text>
        <r>
          <rPr>
            <b/>
            <sz val="9"/>
            <color indexed="81"/>
            <rFont val="Tahoma"/>
            <family val="2"/>
          </rPr>
          <t>1440x288x54mm</t>
        </r>
      </text>
    </comment>
    <comment ref="A145" authorId="0" shapeId="0" xr:uid="{0CC1AEF2-CA43-4B11-9000-5FEB6C3566EC}">
      <text>
        <r>
          <rPr>
            <b/>
            <sz val="9"/>
            <color indexed="81"/>
            <rFont val="Tahoma"/>
            <family val="2"/>
          </rPr>
          <t>640x960x102mm</t>
        </r>
      </text>
    </comment>
    <comment ref="A146" authorId="0" shapeId="0" xr:uid="{5129E89C-2F6D-4925-A388-DE202B7FB286}">
      <text>
        <r>
          <rPr>
            <b/>
            <sz val="9"/>
            <color indexed="81"/>
            <rFont val="Tahoma"/>
            <family val="2"/>
          </rPr>
          <t>640x960x102mm</t>
        </r>
      </text>
    </comment>
    <comment ref="A147" authorId="0" shapeId="0" xr:uid="{1593F6C7-AEC3-446A-9CB4-D57FF959174E}">
      <text>
        <r>
          <rPr>
            <b/>
            <sz val="9"/>
            <color indexed="81"/>
            <rFont val="Tahoma"/>
            <family val="2"/>
          </rPr>
          <t>640x960x102mm</t>
        </r>
      </text>
    </comment>
    <comment ref="A148" authorId="0" shapeId="0" xr:uid="{6D4AC269-8370-4AB0-9559-4E332DEF4196}">
      <text>
        <r>
          <rPr>
            <b/>
            <sz val="9"/>
            <color indexed="81"/>
            <rFont val="Tahoma"/>
            <family val="2"/>
          </rPr>
          <t>640x960x102mm</t>
        </r>
      </text>
    </comment>
    <comment ref="A149" authorId="0" shapeId="0" xr:uid="{393CEB07-913F-40F4-90FB-A76C131CD9EF}">
      <text>
        <r>
          <rPr>
            <b/>
            <sz val="9"/>
            <color indexed="81"/>
            <rFont val="Tahoma"/>
            <family val="2"/>
          </rPr>
          <t>1000x500x62.5mm</t>
        </r>
      </text>
    </comment>
    <comment ref="A150" authorId="0" shapeId="0" xr:uid="{B74B5017-8D2E-4AA5-9926-A4351A4202E7}">
      <text>
        <r>
          <rPr>
            <b/>
            <sz val="9"/>
            <color indexed="81"/>
            <rFont val="Tahoma"/>
            <family val="2"/>
          </rPr>
          <t>1000x500x62.5mm</t>
        </r>
      </text>
    </comment>
    <comment ref="A151" authorId="0" shapeId="0" xr:uid="{A3EE694D-4A4D-46DE-AE95-42A2F288DDC4}">
      <text>
        <r>
          <rPr>
            <b/>
            <sz val="9"/>
            <color indexed="81"/>
            <rFont val="Tahoma"/>
            <family val="2"/>
          </rPr>
          <t>1000x500x65mm</t>
        </r>
      </text>
    </comment>
    <comment ref="A152" authorId="0" shapeId="0" xr:uid="{2A072F22-82AA-4245-BAB2-6B5E7C95AA49}">
      <text>
        <r>
          <rPr>
            <b/>
            <sz val="9"/>
            <color indexed="81"/>
            <rFont val="Tahoma"/>
            <family val="2"/>
          </rPr>
          <t>1000x500x65mm</t>
        </r>
      </text>
    </comment>
    <comment ref="A153" authorId="0" shapeId="0" xr:uid="{6E72AB74-5F82-4E79-8F70-E137B1D9B67C}">
      <text>
        <r>
          <rPr>
            <b/>
            <sz val="9"/>
            <color indexed="81"/>
            <rFont val="Tahoma"/>
            <family val="2"/>
          </rPr>
          <t>1000x500x65mm</t>
        </r>
      </text>
    </comment>
    <comment ref="A154" authorId="0" shapeId="0" xr:uid="{0818FD50-78C6-44F8-95E9-47E4000D25F4}">
      <text>
        <r>
          <rPr>
            <b/>
            <sz val="9"/>
            <color indexed="81"/>
            <rFont val="Tahoma"/>
            <family val="2"/>
          </rPr>
          <t>1000x500x65mm</t>
        </r>
      </text>
    </comment>
    <comment ref="A155" authorId="2" shapeId="0" xr:uid="{7B2C6827-6543-4370-ABA8-4E3B71D6F15C}">
      <text>
        <r>
          <rPr>
            <b/>
            <sz val="9"/>
            <color indexed="81"/>
            <rFont val="Tahoma"/>
            <family val="2"/>
          </rPr>
          <t>1250x250x39.5</t>
        </r>
      </text>
    </comment>
    <comment ref="A156" authorId="2" shapeId="0" xr:uid="{F6E33E17-AE26-43FD-996F-A183E1A3D261}">
      <text>
        <r>
          <rPr>
            <b/>
            <sz val="9"/>
            <color indexed="81"/>
            <rFont val="Tahoma"/>
            <family val="2"/>
          </rPr>
          <t>1250x250x39.5</t>
        </r>
      </text>
    </comment>
    <comment ref="A157" authorId="2" shapeId="0" xr:uid="{DB599BFA-2505-4EC1-97FF-30CFB79CA074}">
      <text>
        <r>
          <rPr>
            <b/>
            <sz val="9"/>
            <color indexed="81"/>
            <rFont val="Tahoma"/>
            <family val="2"/>
          </rPr>
          <t>1250x250x39.5</t>
        </r>
      </text>
    </comment>
    <comment ref="A158" authorId="2" shapeId="0" xr:uid="{B0DF6069-9C53-4B24-9449-3D3FB63C26FB}">
      <text>
        <r>
          <rPr>
            <b/>
            <sz val="9"/>
            <color indexed="81"/>
            <rFont val="Tahoma"/>
            <family val="2"/>
          </rPr>
          <t>1250x250x39.5</t>
        </r>
      </text>
    </comment>
    <comment ref="A160" authorId="0" shapeId="0" xr:uid="{53343C42-4B00-4A58-9925-64937E2297B5}">
      <text>
        <r>
          <rPr>
            <b/>
            <sz val="9"/>
            <color indexed="81"/>
            <rFont val="Tahoma"/>
            <family val="2"/>
          </rPr>
          <t>500x500x70mm</t>
        </r>
      </text>
    </comment>
    <comment ref="A161" authorId="0" shapeId="0" xr:uid="{CB4CBA6B-8C84-4249-AC74-D3D543CA4438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162" authorId="0" shapeId="0" xr:uid="{E5708C7F-6315-43CB-A73F-6829C29A004B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163" authorId="0" shapeId="0" xr:uid="{EF361988-0315-4F89-8F1D-1273220CC293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164" authorId="0" shapeId="0" xr:uid="{62E42260-988D-49A7-856E-E935E53C16F5}">
      <text>
        <r>
          <rPr>
            <b/>
            <sz val="9"/>
            <color indexed="81"/>
            <rFont val="Tahoma"/>
            <family val="2"/>
          </rPr>
          <t>610x343x60</t>
        </r>
      </text>
    </comment>
    <comment ref="A165" authorId="0" shapeId="0" xr:uid="{33CC8E25-9B84-4C7F-BD1E-6E1AE01EBD38}">
      <text>
        <r>
          <rPr>
            <b/>
            <sz val="9"/>
            <color indexed="81"/>
            <rFont val="Tahoma"/>
            <family val="2"/>
          </rPr>
          <t>640x480x60</t>
        </r>
      </text>
    </comment>
    <comment ref="A166" authorId="0" shapeId="0" xr:uid="{07617A07-C6DC-4EBE-8FE1-3FCBE5D57F5A}">
      <text>
        <r>
          <rPr>
            <b/>
            <sz val="9"/>
            <color indexed="81"/>
            <rFont val="Tahoma"/>
            <family val="2"/>
          </rPr>
          <t>640x480x60</t>
        </r>
      </text>
    </comment>
    <comment ref="A167" authorId="0" shapeId="0" xr:uid="{4C2D5EA8-C85B-4B8F-8FAB-86A0C565ED0B}">
      <text>
        <r>
          <rPr>
            <b/>
            <sz val="9"/>
            <color indexed="81"/>
            <rFont val="Tahoma"/>
            <family val="2"/>
          </rPr>
          <t>640x480x60</t>
        </r>
      </text>
    </comment>
    <comment ref="A170" authorId="2" shapeId="0" xr:uid="{F87460D9-E8BE-404D-ACC6-28D411A735A4}">
      <text>
        <r>
          <rPr>
            <b/>
            <sz val="9"/>
            <color indexed="81"/>
            <rFont val="Tahoma"/>
            <family val="2"/>
          </rPr>
          <t>640x360x65</t>
        </r>
      </text>
    </comment>
    <comment ref="A171" authorId="2" shapeId="0" xr:uid="{BFE1EE61-A5C5-4E17-854B-2480275A62B9}">
      <text>
        <r>
          <rPr>
            <b/>
            <sz val="9"/>
            <color indexed="81"/>
            <rFont val="Tahoma"/>
            <family val="2"/>
          </rPr>
          <t>640x360x65</t>
        </r>
      </text>
    </comment>
    <comment ref="A172" authorId="2" shapeId="0" xr:uid="{340FB4CF-F681-42EC-A10F-4F84931C703A}">
      <text>
        <r>
          <rPr>
            <b/>
            <sz val="9"/>
            <color indexed="81"/>
            <rFont val="Tahoma"/>
            <family val="2"/>
          </rPr>
          <t>640x360x65</t>
        </r>
      </text>
    </comment>
    <comment ref="A173" authorId="2" shapeId="0" xr:uid="{849BD2DC-772D-4660-A145-50F169B80AEF}">
      <text>
        <r>
          <rPr>
            <b/>
            <sz val="9"/>
            <color indexed="81"/>
            <rFont val="Tahoma"/>
            <family val="2"/>
          </rPr>
          <t>640x360x65</t>
        </r>
      </text>
    </comment>
    <comment ref="A204" authorId="0" shapeId="0" xr:uid="{B5495165-A8C6-43FC-AF1B-3B33260B8DB4}">
      <text>
        <r>
          <rPr>
            <b/>
            <sz val="9"/>
            <color indexed="81"/>
            <rFont val="Tahoma"/>
            <family val="2"/>
          </rPr>
          <t>500x1000x96</t>
        </r>
      </text>
    </comment>
    <comment ref="A205" authorId="0" shapeId="0" xr:uid="{69F80804-C752-4D26-ADC3-C2E93185EE38}">
      <text>
        <r>
          <rPr>
            <b/>
            <sz val="9"/>
            <color indexed="81"/>
            <rFont val="Tahoma"/>
            <family val="2"/>
          </rPr>
          <t>500x1500x96</t>
        </r>
      </text>
    </comment>
    <comment ref="A207" authorId="0" shapeId="0" xr:uid="{B7146892-B0BA-4DEE-9697-E88C14AEDC18}">
      <text>
        <r>
          <rPr>
            <b/>
            <sz val="9"/>
            <color indexed="81"/>
            <rFont val="Tahoma"/>
            <family val="2"/>
          </rPr>
          <t>500x500x83 6.4KG
500x750x83 9.6KG</t>
        </r>
      </text>
    </comment>
    <comment ref="A208" authorId="0" shapeId="0" xr:uid="{C0A5BCA2-082E-40C6-92C1-4CF878E85CB4}">
      <text>
        <r>
          <rPr>
            <b/>
            <sz val="9"/>
            <color indexed="81"/>
            <rFont val="Tahoma"/>
            <family val="2"/>
          </rPr>
          <t>500x500x83 6.4KG
500x750x83 10KG</t>
        </r>
      </text>
    </comment>
    <comment ref="A209" authorId="2" shapeId="0" xr:uid="{CA6916C9-ABCC-47AD-B95D-C2616A616ABB}">
      <text>
        <r>
          <rPr>
            <b/>
            <sz val="9"/>
            <color indexed="81"/>
            <rFont val="Tahoma"/>
            <family val="2"/>
          </rPr>
          <t>1280x960x145</t>
        </r>
      </text>
    </comment>
    <comment ref="A210" authorId="2" shapeId="0" xr:uid="{41DD6433-6534-43EB-BF4F-549B59F1AE2B}">
      <text>
        <r>
          <rPr>
            <b/>
            <sz val="9"/>
            <color indexed="81"/>
            <rFont val="Tahoma"/>
            <family val="2"/>
          </rPr>
          <t>1280x60x145</t>
        </r>
      </text>
    </comment>
    <comment ref="A212" authorId="0" shapeId="0" xr:uid="{AFC17C03-55DF-4AE1-B773-B8D153D56FE0}">
      <text>
        <r>
          <rPr>
            <b/>
            <sz val="9"/>
            <color indexed="81"/>
            <rFont val="Tahoma"/>
            <family val="2"/>
          </rPr>
          <t>1280x960x80</t>
        </r>
      </text>
    </comment>
    <comment ref="A213" authorId="0" shapeId="0" xr:uid="{37031DA0-5D30-43DD-82F9-F6156A3D7A04}">
      <text>
        <r>
          <rPr>
            <b/>
            <sz val="9"/>
            <color indexed="81"/>
            <rFont val="Tahoma"/>
            <family val="2"/>
          </rPr>
          <t>1280x960x80</t>
        </r>
      </text>
    </comment>
    <comment ref="A214" authorId="0" shapeId="0" xr:uid="{F98E77CF-6778-46C1-ABAE-E0EEC6F7FED7}">
      <text>
        <r>
          <rPr>
            <b/>
            <sz val="9"/>
            <color indexed="81"/>
            <rFont val="Tahoma"/>
            <family val="2"/>
          </rPr>
          <t>1280x960x80</t>
        </r>
      </text>
    </comment>
    <comment ref="A215" authorId="0" shapeId="0" xr:uid="{2B85D700-ECBE-4C5F-B1D9-E816CC966AD4}">
      <text>
        <r>
          <rPr>
            <b/>
            <sz val="9"/>
            <color indexed="81"/>
            <rFont val="Tahoma"/>
            <family val="2"/>
          </rPr>
          <t>1280x960x80</t>
        </r>
      </text>
    </comment>
    <comment ref="A216" authorId="0" shapeId="0" xr:uid="{9E2FC0C1-6DAD-4D39-9439-117F045E5B80}">
      <text>
        <r>
          <rPr>
            <b/>
            <sz val="9"/>
            <color indexed="81"/>
            <rFont val="Tahoma"/>
            <family val="2"/>
          </rPr>
          <t>1280x960x80</t>
        </r>
      </text>
    </comment>
    <comment ref="A217" authorId="0" shapeId="0" xr:uid="{825A5B6F-E920-4A92-8305-DE39D54195DC}">
      <text>
        <r>
          <rPr>
            <b/>
            <sz val="9"/>
            <color indexed="81"/>
            <rFont val="Tahoma"/>
            <family val="2"/>
          </rPr>
          <t>1280x960x80</t>
        </r>
      </text>
    </comment>
    <comment ref="A228" authorId="0" shapeId="0" xr:uid="{51DD27C7-A9F7-46B1-B52E-01FB6B11F5EB}">
      <text>
        <r>
          <rPr>
            <b/>
            <sz val="9"/>
            <color indexed="81"/>
            <rFont val="Tahoma"/>
            <family val="2"/>
          </rPr>
          <t>500mmx500mmx75mm</t>
        </r>
      </text>
    </comment>
    <comment ref="A229" authorId="0" shapeId="0" xr:uid="{128ABBC8-DE3E-4797-8C2F-EB5C5B5399CB}">
      <text>
        <r>
          <rPr>
            <b/>
            <sz val="9"/>
            <color indexed="81"/>
            <rFont val="Tahoma"/>
            <family val="2"/>
          </rPr>
          <t>500mmx500mmx75mm</t>
        </r>
      </text>
    </comment>
    <comment ref="A230" authorId="0" shapeId="0" xr:uid="{47B33FDF-1AD1-4D38-B2BE-53E4F7CC3143}">
      <text>
        <r>
          <rPr>
            <b/>
            <sz val="9"/>
            <color indexed="81"/>
            <rFont val="Tahoma"/>
            <family val="2"/>
          </rPr>
          <t>964mmx288mmx54mm</t>
        </r>
      </text>
    </comment>
    <comment ref="A231" authorId="0" shapeId="0" xr:uid="{3FB776B7-752A-4FAB-87BD-6B01718DC236}">
      <text>
        <r>
          <rPr>
            <b/>
            <sz val="9"/>
            <color indexed="81"/>
            <rFont val="Tahoma"/>
            <family val="2"/>
          </rPr>
          <t>964mmx288mmx54mm</t>
        </r>
      </text>
    </comment>
    <comment ref="A232" authorId="0" shapeId="0" xr:uid="{927C388A-5169-428B-86DE-4DE8547B26D4}">
      <text>
        <r>
          <rPr>
            <b/>
            <sz val="9"/>
            <color indexed="81"/>
            <rFont val="Tahoma"/>
            <family val="2"/>
          </rPr>
          <t>964mmx288mmx54mm</t>
        </r>
      </text>
    </comment>
    <comment ref="A233" authorId="0" shapeId="0" xr:uid="{74ED9C88-2474-4C5A-A67C-113EE2433A61}">
      <text>
        <r>
          <rPr>
            <b/>
            <sz val="9"/>
            <color indexed="81"/>
            <rFont val="Tahoma"/>
            <family val="2"/>
          </rPr>
          <t>964mmx288mmx54mm</t>
        </r>
      </text>
    </comment>
    <comment ref="A234" authorId="0" shapeId="0" xr:uid="{B7C75FAB-D0F5-4B29-ACF2-C51FF408FE4B}">
      <text>
        <r>
          <rPr>
            <b/>
            <sz val="9"/>
            <color indexed="81"/>
            <rFont val="Tahoma"/>
            <family val="2"/>
          </rPr>
          <t>960mmx960mmx154mm</t>
        </r>
      </text>
    </comment>
    <comment ref="A236" authorId="2" shapeId="0" xr:uid="{EE2A80F3-39C6-473A-A78E-222B79A5F55E}">
      <text>
        <r>
          <rPr>
            <b/>
            <sz val="9"/>
            <color indexed="81"/>
            <rFont val="Tahoma"/>
            <family val="2"/>
          </rPr>
          <t>500 x 1000mm</t>
        </r>
      </text>
    </comment>
    <comment ref="A237" authorId="2" shapeId="0" xr:uid="{FA60B169-53C6-4986-81F9-8DAEC127E56A}">
      <text>
        <r>
          <rPr>
            <b/>
            <sz val="9"/>
            <color indexed="81"/>
            <rFont val="Tahoma"/>
            <family val="2"/>
          </rPr>
          <t>500 x 1000mm</t>
        </r>
      </text>
    </comment>
    <comment ref="A238" authorId="2" shapeId="0" xr:uid="{D4134059-E10C-4C13-8FE1-C3FC9A0764C6}">
      <text>
        <r>
          <rPr>
            <b/>
            <sz val="9"/>
            <color indexed="81"/>
            <rFont val="Tahoma"/>
            <family val="2"/>
          </rPr>
          <t>500 x 1000 mm</t>
        </r>
      </text>
    </comment>
    <comment ref="A246" authorId="3" shapeId="0" xr:uid="{F2FCAD45-E388-4275-AFD1-FFF41BAC067D}">
      <text>
        <r>
          <rPr>
            <b/>
            <sz val="9"/>
            <color indexed="81"/>
            <rFont val="Tahoma"/>
            <family val="2"/>
          </rPr>
          <t>1024x1024mm</t>
        </r>
      </text>
    </comment>
    <comment ref="A259" authorId="0" shapeId="0" xr:uid="{4E1EA4E9-6582-46BB-B717-FAFFB7C5B9E0}">
      <text>
        <r>
          <rPr>
            <b/>
            <sz val="9"/>
            <color indexed="81"/>
            <rFont val="Tahoma"/>
            <family val="2"/>
          </rPr>
          <t>500mmx500mm</t>
        </r>
      </text>
    </comment>
    <comment ref="A260" authorId="3" shapeId="0" xr:uid="{982400A7-7A85-40A0-8E42-0DAABE76A147}">
      <text>
        <r>
          <rPr>
            <b/>
            <sz val="9"/>
            <color indexed="81"/>
            <rFont val="Tahoma"/>
            <family val="2"/>
          </rPr>
          <t>480x480x63</t>
        </r>
      </text>
    </comment>
    <comment ref="A261" authorId="3" shapeId="0" xr:uid="{6C4C93E3-6AA8-4539-A34E-33CBBFE6E150}">
      <text>
        <r>
          <rPr>
            <b/>
            <sz val="9"/>
            <color indexed="81"/>
            <rFont val="Tahoma"/>
            <family val="2"/>
          </rPr>
          <t>480x480x63</t>
        </r>
      </text>
    </comment>
    <comment ref="A387" authorId="4" shapeId="0" xr:uid="{93C7E4CF-463D-4BFB-85CB-2100E896236A}">
      <text>
        <r>
          <rPr>
            <b/>
            <sz val="9"/>
            <color indexed="81"/>
            <rFont val="Tahoma"/>
            <family val="2"/>
          </rPr>
          <t>1280x960</t>
        </r>
      </text>
    </comment>
    <comment ref="A388" authorId="4" shapeId="0" xr:uid="{8D1DD72C-6D56-4301-9A6E-5029BC990418}">
      <text>
        <r>
          <rPr>
            <b/>
            <sz val="9"/>
            <color indexed="81"/>
            <rFont val="Tahoma"/>
            <family val="2"/>
          </rPr>
          <t>1280x960</t>
        </r>
      </text>
    </comment>
  </commentList>
</comments>
</file>

<file path=xl/sharedStrings.xml><?xml version="1.0" encoding="utf-8"?>
<sst xmlns="http://schemas.openxmlformats.org/spreadsheetml/2006/main" count="4300" uniqueCount="1783">
  <si>
    <t>OWNER / CLIENT:</t>
  </si>
  <si>
    <t>SUBJECT:</t>
  </si>
  <si>
    <t>PROVIDER:</t>
  </si>
  <si>
    <t>DESCRIPTION</t>
  </si>
  <si>
    <t>UNIT</t>
  </si>
  <si>
    <t>pcs</t>
  </si>
  <si>
    <t>lm</t>
  </si>
  <si>
    <t>Panel Board 300x250x150</t>
  </si>
  <si>
    <t>Panel Board 400x300x200</t>
  </si>
  <si>
    <t>Panel Board 500x300x200</t>
  </si>
  <si>
    <t>Panel Board 500x400x200</t>
  </si>
  <si>
    <t>Panel Board 600x400x200</t>
  </si>
  <si>
    <t>Panel Board 700x500x200</t>
  </si>
  <si>
    <t>Panel Board 700x500x250</t>
  </si>
  <si>
    <t>Panel Board 800x600x200</t>
  </si>
  <si>
    <t>Panel Board 800x600x250</t>
  </si>
  <si>
    <t>Panel Board 1000x800x300</t>
  </si>
  <si>
    <t>Panel Board 1200x800x200</t>
  </si>
  <si>
    <t>Prepared by:</t>
  </si>
  <si>
    <t>DATE:</t>
  </si>
  <si>
    <t>ATTENTION:</t>
  </si>
  <si>
    <t>PROJECT:</t>
  </si>
  <si>
    <t>LOCATION:</t>
  </si>
  <si>
    <t>Product</t>
  </si>
  <si>
    <t>Price</t>
  </si>
  <si>
    <t>Panel Board - N/A</t>
  </si>
  <si>
    <t>Main Breaker - N/A</t>
  </si>
  <si>
    <t>SRP</t>
  </si>
  <si>
    <t>Sub Breaker - N/A</t>
  </si>
  <si>
    <r>
      <t>20mm</t>
    </r>
    <r>
      <rPr>
        <sz val="10"/>
        <color rgb="FF000000"/>
        <rFont val="Arial Narrow"/>
        <family val="2"/>
      </rPr>
      <t>Ø PVC Pipe(3meters)</t>
    </r>
  </si>
  <si>
    <r>
      <t>25mm</t>
    </r>
    <r>
      <rPr>
        <sz val="10"/>
        <color rgb="FF000000"/>
        <rFont val="Arial Narrow"/>
        <family val="2"/>
      </rPr>
      <t>Ø PVC Pipe(3meters)</t>
    </r>
  </si>
  <si>
    <r>
      <t>32mm</t>
    </r>
    <r>
      <rPr>
        <sz val="10"/>
        <color rgb="FF000000"/>
        <rFont val="Arial Narrow"/>
        <family val="2"/>
      </rPr>
      <t>Ø PVC Pipe(3meters)</t>
    </r>
  </si>
  <si>
    <r>
      <t>40mm</t>
    </r>
    <r>
      <rPr>
        <sz val="10"/>
        <color rgb="FF000000"/>
        <rFont val="Arial Narrow"/>
        <family val="2"/>
      </rPr>
      <t>Ø PVC Pipe(3meters)</t>
    </r>
  </si>
  <si>
    <r>
      <t>50mm</t>
    </r>
    <r>
      <rPr>
        <sz val="10"/>
        <color rgb="FF000000"/>
        <rFont val="Arial Narrow"/>
        <family val="2"/>
      </rPr>
      <t>Ø PVC Pipe(3meters)</t>
    </r>
  </si>
  <si>
    <r>
      <t>63mm</t>
    </r>
    <r>
      <rPr>
        <sz val="10"/>
        <color rgb="FF000000"/>
        <rFont val="Arial Narrow"/>
        <family val="2"/>
      </rPr>
      <t>Ø PVC Pipe(3meters)</t>
    </r>
  </si>
  <si>
    <r>
      <t>75mm</t>
    </r>
    <r>
      <rPr>
        <sz val="10"/>
        <color rgb="FF000000"/>
        <rFont val="Arial Narrow"/>
        <family val="2"/>
      </rPr>
      <t>Ø PVC Pipe(3meters)</t>
    </r>
  </si>
  <si>
    <r>
      <t>90mm</t>
    </r>
    <r>
      <rPr>
        <sz val="10"/>
        <color rgb="FF000000"/>
        <rFont val="Arial Narrow"/>
        <family val="2"/>
      </rPr>
      <t>Ø PVC Pipe(3meters)</t>
    </r>
  </si>
  <si>
    <r>
      <t>110mm</t>
    </r>
    <r>
      <rPr>
        <sz val="10"/>
        <color rgb="FF000000"/>
        <rFont val="Arial Narrow"/>
        <family val="2"/>
      </rPr>
      <t>Ø PVC Pipe(3meters)</t>
    </r>
  </si>
  <si>
    <t>reference</t>
  </si>
  <si>
    <t>jzelectrical.ph</t>
  </si>
  <si>
    <t>Conduit - N/A</t>
  </si>
  <si>
    <t>Conduit Elbow - N/A</t>
  </si>
  <si>
    <r>
      <t>20mm</t>
    </r>
    <r>
      <rPr>
        <sz val="10"/>
        <color rgb="FF000000"/>
        <rFont val="Arial Narrow"/>
        <family val="2"/>
      </rPr>
      <t>Ø PVC Elbow</t>
    </r>
  </si>
  <si>
    <r>
      <t>25mm</t>
    </r>
    <r>
      <rPr>
        <sz val="10"/>
        <color rgb="FF000000"/>
        <rFont val="Arial Narrow"/>
        <family val="2"/>
      </rPr>
      <t>Ø PVC Elbow</t>
    </r>
  </si>
  <si>
    <r>
      <t>32mm</t>
    </r>
    <r>
      <rPr>
        <sz val="10"/>
        <color rgb="FF000000"/>
        <rFont val="Arial Narrow"/>
        <family val="2"/>
      </rPr>
      <t>Ø PVC Elbow</t>
    </r>
  </si>
  <si>
    <r>
      <t>40mm</t>
    </r>
    <r>
      <rPr>
        <sz val="10"/>
        <color rgb="FF000000"/>
        <rFont val="Arial Narrow"/>
        <family val="2"/>
      </rPr>
      <t>Ø PVC Elbow</t>
    </r>
  </si>
  <si>
    <r>
      <t>50mm</t>
    </r>
    <r>
      <rPr>
        <sz val="10"/>
        <color rgb="FF000000"/>
        <rFont val="Arial Narrow"/>
        <family val="2"/>
      </rPr>
      <t>Ø PVC Elbow</t>
    </r>
  </si>
  <si>
    <r>
      <t>63mm</t>
    </r>
    <r>
      <rPr>
        <sz val="10"/>
        <color rgb="FF000000"/>
        <rFont val="Arial Narrow"/>
        <family val="2"/>
      </rPr>
      <t>Ø PVC Elbow</t>
    </r>
  </si>
  <si>
    <r>
      <t>75mm</t>
    </r>
    <r>
      <rPr>
        <sz val="10"/>
        <color rgb="FF000000"/>
        <rFont val="Arial Narrow"/>
        <family val="2"/>
      </rPr>
      <t>Ø PVC Elbow</t>
    </r>
  </si>
  <si>
    <r>
      <t>90mm</t>
    </r>
    <r>
      <rPr>
        <sz val="10"/>
        <color rgb="FF000000"/>
        <rFont val="Arial Narrow"/>
        <family val="2"/>
      </rPr>
      <t>Ø PVC Elbow</t>
    </r>
  </si>
  <si>
    <r>
      <t>110mm</t>
    </r>
    <r>
      <rPr>
        <sz val="10"/>
        <color rgb="FF000000"/>
        <rFont val="Arial Narrow"/>
        <family val="2"/>
      </rPr>
      <t>Ø PVC Elbow</t>
    </r>
  </si>
  <si>
    <t>PRICES Excel, Schneider 2019 price list</t>
  </si>
  <si>
    <t>PRICES Excel</t>
  </si>
  <si>
    <r>
      <t>20mm</t>
    </r>
    <r>
      <rPr>
        <i/>
        <sz val="10"/>
        <color rgb="FF000000"/>
        <rFont val="Arial Narrow"/>
        <family val="2"/>
      </rPr>
      <t>Ø PVC Coupling</t>
    </r>
  </si>
  <si>
    <r>
      <t>25mm</t>
    </r>
    <r>
      <rPr>
        <i/>
        <sz val="10"/>
        <color rgb="FF000000"/>
        <rFont val="Arial Narrow"/>
        <family val="2"/>
      </rPr>
      <t>Ø PVC Coupling</t>
    </r>
  </si>
  <si>
    <r>
      <t>32mm</t>
    </r>
    <r>
      <rPr>
        <i/>
        <sz val="10"/>
        <color rgb="FF000000"/>
        <rFont val="Arial Narrow"/>
        <family val="2"/>
      </rPr>
      <t>Ø PVC Coupling</t>
    </r>
  </si>
  <si>
    <r>
      <t>40mm</t>
    </r>
    <r>
      <rPr>
        <i/>
        <sz val="10"/>
        <color rgb="FF000000"/>
        <rFont val="Arial Narrow"/>
        <family val="2"/>
      </rPr>
      <t>Ø PVC Coupling</t>
    </r>
  </si>
  <si>
    <r>
      <t>50mm</t>
    </r>
    <r>
      <rPr>
        <i/>
        <sz val="10"/>
        <color rgb="FF000000"/>
        <rFont val="Arial Narrow"/>
        <family val="2"/>
      </rPr>
      <t>Ø PVC Coupling</t>
    </r>
  </si>
  <si>
    <r>
      <t>63mm</t>
    </r>
    <r>
      <rPr>
        <i/>
        <sz val="10"/>
        <color rgb="FF000000"/>
        <rFont val="Arial Narrow"/>
        <family val="2"/>
      </rPr>
      <t>Ø PVC Coupling</t>
    </r>
  </si>
  <si>
    <r>
      <t>75mm</t>
    </r>
    <r>
      <rPr>
        <i/>
        <sz val="10"/>
        <color rgb="FF000000"/>
        <rFont val="Arial Narrow"/>
        <family val="2"/>
      </rPr>
      <t>Ø PVC Coupling</t>
    </r>
  </si>
  <si>
    <r>
      <t>90mm</t>
    </r>
    <r>
      <rPr>
        <i/>
        <sz val="10"/>
        <color rgb="FF000000"/>
        <rFont val="Arial Narrow"/>
        <family val="2"/>
      </rPr>
      <t>Ø PVC Coupling</t>
    </r>
  </si>
  <si>
    <r>
      <t>110mm</t>
    </r>
    <r>
      <rPr>
        <i/>
        <sz val="10"/>
        <color rgb="FF000000"/>
        <rFont val="Arial Narrow"/>
        <family val="2"/>
      </rPr>
      <t>Ø PVC Coupling</t>
    </r>
  </si>
  <si>
    <t>Coupling - N/A</t>
  </si>
  <si>
    <t>Connector - N/A</t>
  </si>
  <si>
    <t>Locknut &amp; Bushing - N/A</t>
  </si>
  <si>
    <r>
      <t>20mm</t>
    </r>
    <r>
      <rPr>
        <i/>
        <sz val="10"/>
        <color rgb="FF000000"/>
        <rFont val="Arial Narrow"/>
        <family val="2"/>
      </rPr>
      <t>Ø IMC L&amp;B Panasonic</t>
    </r>
  </si>
  <si>
    <r>
      <t>25mm</t>
    </r>
    <r>
      <rPr>
        <i/>
        <sz val="10"/>
        <color rgb="FF000000"/>
        <rFont val="Arial Narrow"/>
        <family val="2"/>
      </rPr>
      <t>Ø IMC L&amp;B Panasonic</t>
    </r>
  </si>
  <si>
    <r>
      <t>32mm</t>
    </r>
    <r>
      <rPr>
        <i/>
        <sz val="10"/>
        <color rgb="FF000000"/>
        <rFont val="Arial Narrow"/>
        <family val="2"/>
      </rPr>
      <t>Ø IMC L&amp;B Panasonic</t>
    </r>
  </si>
  <si>
    <r>
      <t>40mm</t>
    </r>
    <r>
      <rPr>
        <i/>
        <sz val="10"/>
        <color rgb="FF000000"/>
        <rFont val="Arial Narrow"/>
        <family val="2"/>
      </rPr>
      <t>Ø IMC L&amp;B Panasonic</t>
    </r>
  </si>
  <si>
    <r>
      <t>50mm</t>
    </r>
    <r>
      <rPr>
        <i/>
        <sz val="10"/>
        <color rgb="FF000000"/>
        <rFont val="Arial Narrow"/>
        <family val="2"/>
      </rPr>
      <t>Ø IMC L&amp;B Panasonic</t>
    </r>
  </si>
  <si>
    <r>
      <t>63mm</t>
    </r>
    <r>
      <rPr>
        <i/>
        <sz val="10"/>
        <color rgb="FF000000"/>
        <rFont val="Arial Narrow"/>
        <family val="2"/>
      </rPr>
      <t>Ø IMC L&amp;B Panasonic</t>
    </r>
  </si>
  <si>
    <r>
      <t>75mm</t>
    </r>
    <r>
      <rPr>
        <i/>
        <sz val="10"/>
        <color rgb="FF000000"/>
        <rFont val="Arial Narrow"/>
        <family val="2"/>
      </rPr>
      <t>Ø IMC L&amp;B Panasonic</t>
    </r>
  </si>
  <si>
    <r>
      <t>90mm</t>
    </r>
    <r>
      <rPr>
        <i/>
        <sz val="10"/>
        <color rgb="FF000000"/>
        <rFont val="Arial Narrow"/>
        <family val="2"/>
      </rPr>
      <t>Ø IMC L&amp;B Panasonic</t>
    </r>
  </si>
  <si>
    <r>
      <t>110mm</t>
    </r>
    <r>
      <rPr>
        <i/>
        <sz val="10"/>
        <color rgb="FF000000"/>
        <rFont val="Arial Narrow"/>
        <family val="2"/>
      </rPr>
      <t>Ø IMC L&amp;B Panasonic</t>
    </r>
  </si>
  <si>
    <t>PVC Male Adapter - N/A</t>
  </si>
  <si>
    <r>
      <t>20mm</t>
    </r>
    <r>
      <rPr>
        <i/>
        <sz val="10"/>
        <color rgb="FF000000"/>
        <rFont val="Arial Narrow"/>
        <family val="2"/>
      </rPr>
      <t>Ø PVC Male Adapter</t>
    </r>
  </si>
  <si>
    <r>
      <t>25mm</t>
    </r>
    <r>
      <rPr>
        <i/>
        <sz val="10"/>
        <color rgb="FF000000"/>
        <rFont val="Arial Narrow"/>
        <family val="2"/>
      </rPr>
      <t>Ø PVC Male Adapter</t>
    </r>
  </si>
  <si>
    <r>
      <t>32mm</t>
    </r>
    <r>
      <rPr>
        <i/>
        <sz val="10"/>
        <color rgb="FF000000"/>
        <rFont val="Arial Narrow"/>
        <family val="2"/>
      </rPr>
      <t>Ø PVC Male Adapter</t>
    </r>
  </si>
  <si>
    <r>
      <t>40mm</t>
    </r>
    <r>
      <rPr>
        <i/>
        <sz val="10"/>
        <color rgb="FF000000"/>
        <rFont val="Arial Narrow"/>
        <family val="2"/>
      </rPr>
      <t>Ø PVC Male Adapter</t>
    </r>
  </si>
  <si>
    <r>
      <t>50mm</t>
    </r>
    <r>
      <rPr>
        <i/>
        <sz val="10"/>
        <color rgb="FF000000"/>
        <rFont val="Arial Narrow"/>
        <family val="2"/>
      </rPr>
      <t>Ø PVC Male Adapter</t>
    </r>
  </si>
  <si>
    <r>
      <t>63mm</t>
    </r>
    <r>
      <rPr>
        <i/>
        <sz val="10"/>
        <color rgb="FF000000"/>
        <rFont val="Arial Narrow"/>
        <family val="2"/>
      </rPr>
      <t>Ø PVC Male Adapter</t>
    </r>
  </si>
  <si>
    <r>
      <t>75mm</t>
    </r>
    <r>
      <rPr>
        <i/>
        <sz val="10"/>
        <color rgb="FF000000"/>
        <rFont val="Arial Narrow"/>
        <family val="2"/>
      </rPr>
      <t>Ø PVC Male Adapter</t>
    </r>
  </si>
  <si>
    <r>
      <t>90mm</t>
    </r>
    <r>
      <rPr>
        <i/>
        <sz val="10"/>
        <color rgb="FF000000"/>
        <rFont val="Arial Narrow"/>
        <family val="2"/>
      </rPr>
      <t>Ø PVC Male Adapter</t>
    </r>
  </si>
  <si>
    <r>
      <t>110mm</t>
    </r>
    <r>
      <rPr>
        <i/>
        <sz val="10"/>
        <color rgb="FF000000"/>
        <rFont val="Arial Narrow"/>
        <family val="2"/>
      </rPr>
      <t>Ø PVC Male Adapter</t>
    </r>
  </si>
  <si>
    <t>PVC End Bell - N/A</t>
  </si>
  <si>
    <r>
      <t>20mm</t>
    </r>
    <r>
      <rPr>
        <i/>
        <sz val="10"/>
        <color rgb="FF000000"/>
        <rFont val="Arial Narrow"/>
        <family val="2"/>
      </rPr>
      <t>Ø PVC End Bell</t>
    </r>
  </si>
  <si>
    <r>
      <t>25mm</t>
    </r>
    <r>
      <rPr>
        <i/>
        <sz val="10"/>
        <color rgb="FF000000"/>
        <rFont val="Arial Narrow"/>
        <family val="2"/>
      </rPr>
      <t>Ø PVC End Bell</t>
    </r>
  </si>
  <si>
    <r>
      <t>32mm</t>
    </r>
    <r>
      <rPr>
        <i/>
        <sz val="10"/>
        <color rgb="FF000000"/>
        <rFont val="Arial Narrow"/>
        <family val="2"/>
      </rPr>
      <t>Ø PVC End Bell</t>
    </r>
  </si>
  <si>
    <r>
      <t>40mm</t>
    </r>
    <r>
      <rPr>
        <i/>
        <sz val="10"/>
        <color rgb="FF000000"/>
        <rFont val="Arial Narrow"/>
        <family val="2"/>
      </rPr>
      <t>Ø PVC End Bell</t>
    </r>
  </si>
  <si>
    <r>
      <t>50mm</t>
    </r>
    <r>
      <rPr>
        <i/>
        <sz val="10"/>
        <color rgb="FF000000"/>
        <rFont val="Arial Narrow"/>
        <family val="2"/>
      </rPr>
      <t>Ø PVC End Bell</t>
    </r>
  </si>
  <si>
    <r>
      <t>63mm</t>
    </r>
    <r>
      <rPr>
        <i/>
        <sz val="10"/>
        <color rgb="FF000000"/>
        <rFont val="Arial Narrow"/>
        <family val="2"/>
      </rPr>
      <t>Ø PVC End Bell</t>
    </r>
  </si>
  <si>
    <r>
      <t>75mm</t>
    </r>
    <r>
      <rPr>
        <i/>
        <sz val="10"/>
        <color rgb="FF000000"/>
        <rFont val="Arial Narrow"/>
        <family val="2"/>
      </rPr>
      <t>Ø PVC End Bell</t>
    </r>
  </si>
  <si>
    <r>
      <t>90mm</t>
    </r>
    <r>
      <rPr>
        <i/>
        <sz val="10"/>
        <color rgb="FF000000"/>
        <rFont val="Arial Narrow"/>
        <family val="2"/>
      </rPr>
      <t>Ø PVC End Bell</t>
    </r>
  </si>
  <si>
    <r>
      <t>110mm</t>
    </r>
    <r>
      <rPr>
        <i/>
        <sz val="10"/>
        <color rgb="FF000000"/>
        <rFont val="Arial Narrow"/>
        <family val="2"/>
      </rPr>
      <t>Ø PVC End Bell</t>
    </r>
  </si>
  <si>
    <t>Contactor - N/A</t>
  </si>
  <si>
    <t>13A Contactor FUJI SC-05</t>
  </si>
  <si>
    <t>22A Contactor FUJI SC-5-1</t>
  </si>
  <si>
    <t>32A Contactor FUJI SC-N1</t>
  </si>
  <si>
    <t>40A Contactor FUJI SC-N2</t>
  </si>
  <si>
    <t>50A Contactor FUJI SC-N2S</t>
  </si>
  <si>
    <t>65A Contactor FUJI SCN3</t>
  </si>
  <si>
    <t>80A Contactor FUJI SCN4</t>
  </si>
  <si>
    <t>105A Contactor FUJI SCN5</t>
  </si>
  <si>
    <t>125A Contactor FUJI SCN6</t>
  </si>
  <si>
    <t>150A Contactor FUJI SCN7</t>
  </si>
  <si>
    <t>180A Contactor FUJI SCN8</t>
  </si>
  <si>
    <t>220A Contactor FUJI SCN10</t>
  </si>
  <si>
    <t>300A Contactor FUJI SCN11</t>
  </si>
  <si>
    <t>400A Contactor FUJI SCN12</t>
  </si>
  <si>
    <t>600A Contactor FUJI SCN14</t>
  </si>
  <si>
    <t>Timer - N/A</t>
  </si>
  <si>
    <t>Time Delay - N/A</t>
  </si>
  <si>
    <t>Surge Protector - N/A</t>
  </si>
  <si>
    <t>Surge Protector 230V L/L/G</t>
  </si>
  <si>
    <t>Royal Cord - N/A</t>
  </si>
  <si>
    <r>
      <t>4c/8.0mm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</si>
  <si>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t>Flexible Metal Conduit - N/A</t>
  </si>
  <si>
    <t>15mmØ FMC (Liquidtight)</t>
  </si>
  <si>
    <t>20mmØ FMC (Liquidtight)</t>
  </si>
  <si>
    <t>FMC Connector - N/A</t>
  </si>
  <si>
    <t>15mmØ FMC Connector</t>
  </si>
  <si>
    <t>20mmØ FMC Connector</t>
  </si>
  <si>
    <t>Square Box - N/A</t>
  </si>
  <si>
    <t>Service Outlet - N/A</t>
  </si>
  <si>
    <t>Single Gang Outlet Set</t>
  </si>
  <si>
    <t>Duplex Outlet Set</t>
  </si>
  <si>
    <t>Weatherproof Single Gang Outlet Set</t>
  </si>
  <si>
    <t>Weatherproof Duplex Outlet Set</t>
  </si>
  <si>
    <t>Maintenance Lights - N/A</t>
  </si>
  <si>
    <t>Exhaust Fan - N/A</t>
  </si>
  <si>
    <t>Cable Mouldings - N/A</t>
  </si>
  <si>
    <t>Air Conditioning Unit - N/A</t>
  </si>
  <si>
    <t>0.6 HP Manual Window Type(Koppel)</t>
  </si>
  <si>
    <t>0.75 HP Manual Window Type(Koppel)</t>
  </si>
  <si>
    <t>1 HP Manual Window Type(Koppel)</t>
  </si>
  <si>
    <t>1.5 HP Manual Window Type(Koppel)</t>
  </si>
  <si>
    <t>2 HP Manual Window Type(Koppel)</t>
  </si>
  <si>
    <t>0.6 HP Remote Window Type(Koppel)</t>
  </si>
  <si>
    <t>0.75 HP Remote Window Type(Koppel)</t>
  </si>
  <si>
    <t>1 HP Remote Window Type(Koppel)</t>
  </si>
  <si>
    <t>1.5 HP Remote Window Type(Koppel)</t>
  </si>
  <si>
    <t>2 HP Remote Window Type(Koppel)</t>
  </si>
  <si>
    <t>2.5 HP Remote Window Type(Koppel)</t>
  </si>
  <si>
    <t>1 HP Super Inverter(Koppel)</t>
  </si>
  <si>
    <t>1.5 HP Super Inverter(Koppel)</t>
  </si>
  <si>
    <t>1 HP Inverter ECO mode Wallmount Type(Koppel)</t>
  </si>
  <si>
    <t>2 HP Inverter ECO mode Wallmount Type(Koppel)</t>
  </si>
  <si>
    <t>3 HP Inverter ECO mode Wallmount Type(Koppel)</t>
  </si>
  <si>
    <t>1.5 HP Inverter ECO mode Wallmount Type(Koppel)</t>
  </si>
  <si>
    <t>2.5 HP Inverter ECO mode Wallmount Type(Koppel)</t>
  </si>
  <si>
    <t>63A, 3Pin, M+F Industrial Plug (APEK)</t>
  </si>
  <si>
    <t>125A, 3Pin, M+F Industrial Plug (APEK)</t>
  </si>
  <si>
    <t>Main Industrial Plug - N/A</t>
  </si>
  <si>
    <t>Branch Industrial Plug - N/A</t>
  </si>
  <si>
    <t>16A, 3Pin, M+F Industrial Plug (APEK)</t>
  </si>
  <si>
    <t>32A, 3Pin, M+F Industrial Plug (APEK)</t>
  </si>
  <si>
    <t>Aluminum Handle - N/A</t>
  </si>
  <si>
    <t>Aluminum Handle Bar</t>
  </si>
  <si>
    <t>Rubber Footing - N/A</t>
  </si>
  <si>
    <t>Rubber Footing</t>
  </si>
  <si>
    <t>Video Processor - N/A</t>
  </si>
  <si>
    <t>Nova Star MCTRL 300</t>
  </si>
  <si>
    <t>Nova Star MCTRL 600</t>
  </si>
  <si>
    <t>Nova Star MCTRL 660</t>
  </si>
  <si>
    <t>Nova Star MCTRL 660 PRO</t>
  </si>
  <si>
    <t>Nova Star NovaProHD</t>
  </si>
  <si>
    <t>Nova Star NovaProUHD Jr</t>
  </si>
  <si>
    <t>Nova Star MCTRL 4K</t>
  </si>
  <si>
    <t>Magnimage Processor LED-550D</t>
  </si>
  <si>
    <t>Magnimage Processor LED-750H</t>
  </si>
  <si>
    <t>Magnimage Processor LED-780H</t>
  </si>
  <si>
    <t>Magnimage Processor CL9004</t>
  </si>
  <si>
    <t>Magnimage Processor CL9008</t>
  </si>
  <si>
    <t>Video Mixer - N/A</t>
  </si>
  <si>
    <t>V40HD Video Mixer</t>
  </si>
  <si>
    <t>Laptop or PC - N/A</t>
  </si>
  <si>
    <t>AVR - N/A</t>
  </si>
  <si>
    <t>5KVA AVR, 1Ø(Powerex)</t>
  </si>
  <si>
    <t>10KVA AVR, 1Ø(Powerex)</t>
  </si>
  <si>
    <t>15KVA AVR, 1Ø(Powerex)</t>
  </si>
  <si>
    <t>20KVA AVR, 1Ø(Powerex)</t>
  </si>
  <si>
    <t>10KVA AVR, 3Ø(Powerex)</t>
  </si>
  <si>
    <t>15KVA AVR, 3Ø(Powerex)</t>
  </si>
  <si>
    <t>20KVA AVR, 3Ø(Powerex)</t>
  </si>
  <si>
    <t>30KVA AVR, 3Ø(Powerex)</t>
  </si>
  <si>
    <t>45KVA AVR, 3Ø(Powerex)</t>
  </si>
  <si>
    <t>60KVA AVR, 3Ø(Powerex)</t>
  </si>
  <si>
    <t>75KVA AVR, 3Ø(Powerex)</t>
  </si>
  <si>
    <t>100KVA AVR, 3Ø(Powerex)</t>
  </si>
  <si>
    <t>200KVA AVR, 3Ø(Powerex)</t>
  </si>
  <si>
    <t>5KVA AVR, 1Ø, AUTO(Powerex)</t>
  </si>
  <si>
    <t>10KVA AVR, 1Ø, AUTO(Powerex)</t>
  </si>
  <si>
    <t>15KVA AVR, 1Ø, AUTO(Powerex)</t>
  </si>
  <si>
    <t>20KVA AVR, 1Ø, AUTO(Powerex)</t>
  </si>
  <si>
    <t>10KVA AVR, 3Ø, AUTO(Powerex)</t>
  </si>
  <si>
    <t>15KVA AVR, 3Ø, AUTO(Powerex)</t>
  </si>
  <si>
    <t>20KVA AVR, 3Ø, AUTO(Powerex)</t>
  </si>
  <si>
    <t>30KVA AVR, 3Ø, AUTO(Powerex)</t>
  </si>
  <si>
    <t>45KVA AVR, 3Ø, AUTO(Powerex)</t>
  </si>
  <si>
    <t>60KVA AVR, 3Ø, AUTO(Powerex)</t>
  </si>
  <si>
    <t>75KVA AVR, 3Ø, AUTO(Powerex)</t>
  </si>
  <si>
    <t>100KVA AVR, 3Ø, AUTO(Powerex)</t>
  </si>
  <si>
    <t>200KVA AVR, 3Ø, AUTO(Powerex)</t>
  </si>
  <si>
    <t>30KVA AVR, 1Ø(Powerex)</t>
  </si>
  <si>
    <t>30KVA AVR, 1Ø, AUTO(Powerex)</t>
  </si>
  <si>
    <t>MAIN SAFETY PANEL</t>
  </si>
  <si>
    <t>FEEDERLINE</t>
  </si>
  <si>
    <t>OTHERS</t>
  </si>
  <si>
    <t>LED MODEL:</t>
  </si>
  <si>
    <t>C.B. Panel Enclosure</t>
  </si>
  <si>
    <t>Gator Box - N/A</t>
  </si>
  <si>
    <t>UPS - N/A</t>
  </si>
  <si>
    <t>UPS 650VA(Silvertec)</t>
  </si>
  <si>
    <t>Colorlight S2</t>
  </si>
  <si>
    <t>Colorlight S4</t>
  </si>
  <si>
    <t>Colorlight S6</t>
  </si>
  <si>
    <t>Colorlight S6F</t>
  </si>
  <si>
    <t>Colorlight iQ7 HD</t>
  </si>
  <si>
    <t>Colorlight C3</t>
  </si>
  <si>
    <t>Colorlight C4</t>
  </si>
  <si>
    <t>Colorlight C5</t>
  </si>
  <si>
    <t>Colorlight C6</t>
  </si>
  <si>
    <t>Colorlight C7</t>
  </si>
  <si>
    <t>Fiber Patchcord - N/A</t>
  </si>
  <si>
    <t>3mm Duplex Multimode Fiber Patchcord(320m)</t>
  </si>
  <si>
    <t>Fiber Converter - N/A</t>
  </si>
  <si>
    <t>Fiber Termination - N/A</t>
  </si>
  <si>
    <t>Fiber Termination</t>
  </si>
  <si>
    <t>PRE-PROJECT ASSESSMENT FORM</t>
  </si>
  <si>
    <t>CLIENT:</t>
  </si>
  <si>
    <t>ADDRESS:</t>
  </si>
  <si>
    <t>mm</t>
  </si>
  <si>
    <t>dd</t>
  </si>
  <si>
    <t>yyyy</t>
  </si>
  <si>
    <t>CONTACT PERSON:</t>
  </si>
  <si>
    <t>CONTACT NUMBER:</t>
  </si>
  <si>
    <t>PROJECT CANCELLED</t>
  </si>
  <si>
    <t>SYSTEM SOFTWARE</t>
  </si>
  <si>
    <t>SYSTEM HARDWARE</t>
  </si>
  <si>
    <t>INSTALLATION</t>
  </si>
  <si>
    <t>DIGITAL SIGNAGE</t>
  </si>
  <si>
    <t>DISPLAY</t>
  </si>
  <si>
    <t>BRACKETS</t>
  </si>
  <si>
    <t>LED SOFTWARE</t>
  </si>
  <si>
    <t>PLAYER</t>
  </si>
  <si>
    <t>SIGNAL NETWORK</t>
  </si>
  <si>
    <t>CONTENT</t>
  </si>
  <si>
    <t>SERVER</t>
  </si>
  <si>
    <t>STRUCTURE</t>
  </si>
  <si>
    <t>SYSTEM OS</t>
  </si>
  <si>
    <t>PROCESSOR</t>
  </si>
  <si>
    <t>LINE EXTENDERS</t>
  </si>
  <si>
    <t>SYSTEM REQUIREMENT SUMMARY</t>
  </si>
  <si>
    <t>QTY/
UNIT</t>
  </si>
  <si>
    <t>REMARKS</t>
  </si>
  <si>
    <t>SUPPLIER</t>
  </si>
  <si>
    <t>SALES PERSONNEL</t>
  </si>
  <si>
    <t>TECHNICAL SUPPORT</t>
  </si>
  <si>
    <t>CHECKED BY:(SUPV./MGR.)</t>
  </si>
  <si>
    <t>TOTAL COST</t>
  </si>
  <si>
    <t>KUMORI</t>
  </si>
  <si>
    <t>2 24 2020</t>
  </si>
  <si>
    <t>CABINET MODEL</t>
  </si>
  <si>
    <t>BRAND</t>
  </si>
  <si>
    <t>TYPE</t>
  </si>
  <si>
    <t>LED DISPLAY SPECIFICATION</t>
  </si>
  <si>
    <t>ELECTRICAL MATERIALS</t>
  </si>
  <si>
    <t>DISPLAY RATIO</t>
  </si>
  <si>
    <t>DW3</t>
  </si>
  <si>
    <t>PIXEL PITCH</t>
  </si>
  <si>
    <t>TOTAL</t>
  </si>
  <si>
    <t>TOTAL AMPERE</t>
  </si>
  <si>
    <t>AMPS</t>
  </si>
  <si>
    <t>MAINTENANCE ACCESS</t>
  </si>
  <si>
    <t>TOTAL CABINET</t>
  </si>
  <si>
    <t>AVR REQUIREMENT</t>
  </si>
  <si>
    <t>KVA</t>
  </si>
  <si>
    <t>RECOMMENDED AVR</t>
  </si>
  <si>
    <t>ACTUAL</t>
  </si>
  <si>
    <t>NO OF CABINET HEIGHT</t>
  </si>
  <si>
    <t>TOTAL HEIGHT IN METER</t>
  </si>
  <si>
    <t>METER</t>
  </si>
  <si>
    <t>T.AMP</t>
  </si>
  <si>
    <t>NO OF CABINET WIDTH</t>
  </si>
  <si>
    <t>TOTAL WIDTH IN METER</t>
  </si>
  <si>
    <t>NO OF CABINET</t>
  </si>
  <si>
    <t>AMP/B</t>
  </si>
  <si>
    <t>TOTAL AREA IN METER</t>
  </si>
  <si>
    <r>
      <t>METER</t>
    </r>
    <r>
      <rPr>
        <b/>
        <vertAlign val="superscript"/>
        <sz val="11"/>
        <color rgb="FFFF0000"/>
        <rFont val="Calibri"/>
        <family val="2"/>
        <scheme val="minor"/>
      </rPr>
      <t>2</t>
    </r>
  </si>
  <si>
    <t>CURRENT PER BRANCH</t>
  </si>
  <si>
    <t>CABINET SIZE HEIGHT</t>
  </si>
  <si>
    <t>NO OF BRANCHES</t>
  </si>
  <si>
    <t>WIRES</t>
  </si>
  <si>
    <t>CABINET SIZE WITDH</t>
  </si>
  <si>
    <t>TOTAL HEIGHT IN FEET</t>
  </si>
  <si>
    <t>FEET</t>
  </si>
  <si>
    <t>TOTAL WIDTH IN FEET</t>
  </si>
  <si>
    <t>POWER AVERAGE CONSUMPTION</t>
  </si>
  <si>
    <t>WIRE SIZE</t>
  </si>
  <si>
    <t>CABINET WEIGHT</t>
  </si>
  <si>
    <t>KGS</t>
  </si>
  <si>
    <t>TOTAL AREA IN FEET</t>
  </si>
  <si>
    <r>
      <t>FEET</t>
    </r>
    <r>
      <rPr>
        <vertAlign val="superscript"/>
        <sz val="11"/>
        <color theme="1"/>
        <rFont val="Calibri"/>
        <family val="2"/>
        <scheme val="minor"/>
      </rPr>
      <t>2</t>
    </r>
  </si>
  <si>
    <t>RATE</t>
  </si>
  <si>
    <t>PHP/KW</t>
  </si>
  <si>
    <t>BRANCH</t>
  </si>
  <si>
    <t>POWER MAXIMUM</t>
  </si>
  <si>
    <t>WATTS</t>
  </si>
  <si>
    <t>CONSUMPTION PER HOUR</t>
  </si>
  <si>
    <t>PHP</t>
  </si>
  <si>
    <t>MAIN</t>
  </si>
  <si>
    <t>POWER AVERAGE</t>
  </si>
  <si>
    <t>TOTAL POWER AVERAGE</t>
  </si>
  <si>
    <t>TOTAL POWER MAXIMUM</t>
  </si>
  <si>
    <t>OPERATING HOUR</t>
  </si>
  <si>
    <t>DAILY</t>
  </si>
  <si>
    <t>MONTHLY</t>
  </si>
  <si>
    <t>YEARLY</t>
  </si>
  <si>
    <t>AWG</t>
  </si>
  <si>
    <t>PIXEL HEIGHT</t>
  </si>
  <si>
    <t>PIXEL</t>
  </si>
  <si>
    <t>HRS</t>
  </si>
  <si>
    <t>PIXEL WIDTH</t>
  </si>
  <si>
    <t>TOTAL WEIGHT</t>
  </si>
  <si>
    <t>BRIGHTNESS</t>
  </si>
  <si>
    <t>NITS</t>
  </si>
  <si>
    <t>TOTAL HEIGHT PIXEL</t>
  </si>
  <si>
    <t>PIXELS</t>
  </si>
  <si>
    <t>CONDUIT</t>
  </si>
  <si>
    <t>TOTAL WIDTH PIXEL</t>
  </si>
  <si>
    <t>POWER MAXIMUM CONSUMPTION</t>
  </si>
  <si>
    <t>IP FRONT</t>
  </si>
  <si>
    <t>TOTAL DISPLAY PIXEL</t>
  </si>
  <si>
    <t>IP BACK</t>
  </si>
  <si>
    <t>SENDING BOX</t>
  </si>
  <si>
    <t>SERVICE OUTLET</t>
  </si>
  <si>
    <t>LEGEND:</t>
  </si>
  <si>
    <t>editable</t>
  </si>
  <si>
    <t>QUANTITY</t>
  </si>
  <si>
    <t>important</t>
  </si>
  <si>
    <t>WIDTH</t>
  </si>
  <si>
    <t>Sending box Model</t>
  </si>
  <si>
    <t>Mctrl300</t>
  </si>
  <si>
    <t>HEIGHT</t>
  </si>
  <si>
    <t>Max # of Cabinet per Port</t>
  </si>
  <si>
    <t>NOTE: COMPUTATION WITH 25%PF</t>
  </si>
  <si>
    <t>Min # of Port will be used</t>
  </si>
  <si>
    <t>MAIN W/ OUTLET</t>
  </si>
  <si>
    <t>NOTE: COMMENT ON THE TABLE UNDER MODEL ARE POSSIBLE SIZE OF THE LED</t>
  </si>
  <si>
    <t>NOTE: POWER MAX AND AVE MAY CHANGE IN TIME, VERIFY WITH THE P.O. OR UPDATED CATALOGUE</t>
  </si>
  <si>
    <t>MODEL</t>
  </si>
  <si>
    <t>POWER MAX</t>
  </si>
  <si>
    <t>PITCH</t>
  </si>
  <si>
    <t>SIZES</t>
  </si>
  <si>
    <t>S10</t>
  </si>
  <si>
    <t>ABSEN</t>
  </si>
  <si>
    <t>FIX</t>
  </si>
  <si>
    <t>IP65</t>
  </si>
  <si>
    <t>IP54</t>
  </si>
  <si>
    <t>BACK</t>
  </si>
  <si>
    <t>SIZE</t>
  </si>
  <si>
    <t>AMPACITY</t>
  </si>
  <si>
    <t>S5</t>
  </si>
  <si>
    <r>
      <t>2.0 mm</t>
    </r>
    <r>
      <rPr>
        <vertAlign val="superscript"/>
        <sz val="11"/>
        <rFont val="Calibri"/>
        <family val="2"/>
        <scheme val="minor"/>
      </rPr>
      <t>2</t>
    </r>
  </si>
  <si>
    <t>#14</t>
  </si>
  <si>
    <t>S3</t>
  </si>
  <si>
    <t>IP40</t>
  </si>
  <si>
    <t>IP21</t>
  </si>
  <si>
    <t>FRONT &amp; BACK</t>
  </si>
  <si>
    <r>
      <t>3.5 mm</t>
    </r>
    <r>
      <rPr>
        <vertAlign val="superscript"/>
        <sz val="11"/>
        <rFont val="Calibri"/>
        <family val="2"/>
        <scheme val="minor"/>
      </rPr>
      <t>2</t>
    </r>
  </si>
  <si>
    <t>#12</t>
  </si>
  <si>
    <t>A3</t>
  </si>
  <si>
    <t>RENTAL</t>
  </si>
  <si>
    <r>
      <t>5.5 mm</t>
    </r>
    <r>
      <rPr>
        <vertAlign val="superscript"/>
        <sz val="11"/>
        <rFont val="Calibri"/>
        <family val="2"/>
        <scheme val="minor"/>
      </rPr>
      <t>2</t>
    </r>
  </si>
  <si>
    <t>#10</t>
  </si>
  <si>
    <t>AI03</t>
  </si>
  <si>
    <r>
      <t>8.0 mm</t>
    </r>
    <r>
      <rPr>
        <vertAlign val="superscript"/>
        <sz val="11"/>
        <rFont val="Calibri"/>
        <family val="2"/>
        <scheme val="minor"/>
      </rPr>
      <t>2</t>
    </r>
  </si>
  <si>
    <t>#8</t>
  </si>
  <si>
    <t>AI05</t>
  </si>
  <si>
    <r>
      <t>14 mm</t>
    </r>
    <r>
      <rPr>
        <vertAlign val="superscript"/>
        <sz val="11"/>
        <rFont val="Calibri"/>
        <family val="2"/>
        <scheme val="minor"/>
      </rPr>
      <t>2</t>
    </r>
  </si>
  <si>
    <t>#6</t>
  </si>
  <si>
    <t>AI06</t>
  </si>
  <si>
    <r>
      <t>22 mm</t>
    </r>
    <r>
      <rPr>
        <vertAlign val="superscript"/>
        <sz val="11"/>
        <rFont val="Calibri"/>
        <family val="2"/>
        <scheme val="minor"/>
      </rPr>
      <t>2</t>
    </r>
  </si>
  <si>
    <t>#4</t>
  </si>
  <si>
    <t>A7</t>
  </si>
  <si>
    <r>
      <t>30 mm</t>
    </r>
    <r>
      <rPr>
        <vertAlign val="superscript"/>
        <sz val="11"/>
        <rFont val="Calibri"/>
        <family val="2"/>
        <scheme val="minor"/>
      </rPr>
      <t>2</t>
    </r>
  </si>
  <si>
    <t>#2</t>
  </si>
  <si>
    <t>A97</t>
  </si>
  <si>
    <r>
      <t>38 mm</t>
    </r>
    <r>
      <rPr>
        <vertAlign val="superscript"/>
        <sz val="11"/>
        <rFont val="Calibri"/>
        <family val="2"/>
        <scheme val="minor"/>
      </rPr>
      <t>2</t>
    </r>
  </si>
  <si>
    <t>#1</t>
  </si>
  <si>
    <t>A1088</t>
  </si>
  <si>
    <r>
      <t>50 mm</t>
    </r>
    <r>
      <rPr>
        <vertAlign val="superscript"/>
        <sz val="11"/>
        <rFont val="Calibri"/>
        <family val="2"/>
        <scheme val="minor"/>
      </rPr>
      <t>2</t>
    </r>
  </si>
  <si>
    <t>#1/0</t>
  </si>
  <si>
    <t>A1688</t>
  </si>
  <si>
    <r>
      <t>60 mm</t>
    </r>
    <r>
      <rPr>
        <vertAlign val="superscript"/>
        <sz val="11"/>
        <rFont val="Calibri"/>
        <family val="2"/>
        <scheme val="minor"/>
      </rPr>
      <t>2</t>
    </r>
  </si>
  <si>
    <t>#2/0</t>
  </si>
  <si>
    <t>XD4</t>
  </si>
  <si>
    <r>
      <t>80 mm</t>
    </r>
    <r>
      <rPr>
        <vertAlign val="superscript"/>
        <sz val="11"/>
        <rFont val="Calibri"/>
        <family val="2"/>
        <scheme val="minor"/>
      </rPr>
      <t>2</t>
    </r>
  </si>
  <si>
    <t>#3/0</t>
  </si>
  <si>
    <t>X5</t>
  </si>
  <si>
    <r>
      <t>100 mm</t>
    </r>
    <r>
      <rPr>
        <vertAlign val="superscript"/>
        <sz val="11"/>
        <rFont val="Calibri"/>
        <family val="2"/>
        <scheme val="minor"/>
      </rPr>
      <t>2</t>
    </r>
  </si>
  <si>
    <t>#4/0</t>
  </si>
  <si>
    <t>X5C</t>
  </si>
  <si>
    <t>XD6</t>
  </si>
  <si>
    <t>XD6C</t>
  </si>
  <si>
    <t>Model</t>
  </si>
  <si>
    <t>Max Pixel</t>
  </si>
  <si>
    <t>port</t>
  </si>
  <si>
    <t>Max Width</t>
  </si>
  <si>
    <t>Max Height</t>
  </si>
  <si>
    <t/>
  </si>
  <si>
    <t>XD6V1</t>
  </si>
  <si>
    <t>X10</t>
  </si>
  <si>
    <t>NOVA STAR</t>
  </si>
  <si>
    <t>XD10</t>
  </si>
  <si>
    <t>Mctrl600</t>
  </si>
  <si>
    <t>K3</t>
  </si>
  <si>
    <t>Mctrl660</t>
  </si>
  <si>
    <t>K5</t>
  </si>
  <si>
    <t>Mctrl660PRO</t>
  </si>
  <si>
    <t>N2</t>
  </si>
  <si>
    <t>IP50</t>
  </si>
  <si>
    <t>IP51</t>
  </si>
  <si>
    <t>NovaPro HD</t>
  </si>
  <si>
    <t>N2.5</t>
  </si>
  <si>
    <t>Mctrl 4k</t>
  </si>
  <si>
    <t>N3</t>
  </si>
  <si>
    <t>TB3</t>
  </si>
  <si>
    <t>N4</t>
  </si>
  <si>
    <t>TB6</t>
  </si>
  <si>
    <t>N4D</t>
  </si>
  <si>
    <t>FRONT</t>
  </si>
  <si>
    <t>TB8</t>
  </si>
  <si>
    <t>N5</t>
  </si>
  <si>
    <t>VX6S</t>
  </si>
  <si>
    <t>C7</t>
  </si>
  <si>
    <t>S2 Sender</t>
  </si>
  <si>
    <t>COLORLIGHT</t>
  </si>
  <si>
    <t>C9</t>
  </si>
  <si>
    <t>S4 Sender</t>
  </si>
  <si>
    <t>C12</t>
  </si>
  <si>
    <t>S6 Sender</t>
  </si>
  <si>
    <t>C15</t>
  </si>
  <si>
    <t>S6F Sender</t>
  </si>
  <si>
    <t>C31</t>
  </si>
  <si>
    <t>iQ7 HD Sender</t>
  </si>
  <si>
    <t>C50</t>
  </si>
  <si>
    <t>C3</t>
  </si>
  <si>
    <t>D2</t>
  </si>
  <si>
    <t>C4</t>
  </si>
  <si>
    <t>D3</t>
  </si>
  <si>
    <t>C5</t>
  </si>
  <si>
    <t>D4</t>
  </si>
  <si>
    <t>C6</t>
  </si>
  <si>
    <t>A1099</t>
  </si>
  <si>
    <t>A1699</t>
  </si>
  <si>
    <t>H3</t>
  </si>
  <si>
    <t>IP20</t>
  </si>
  <si>
    <t>M2.9</t>
  </si>
  <si>
    <t>A2715</t>
  </si>
  <si>
    <t>A2719</t>
  </si>
  <si>
    <t>A2725</t>
  </si>
  <si>
    <t>A2727</t>
  </si>
  <si>
    <t>X2V</t>
  </si>
  <si>
    <t>X3V</t>
  </si>
  <si>
    <t>X5V</t>
  </si>
  <si>
    <t>A2 PRO</t>
  </si>
  <si>
    <t>A3 PRO+3</t>
  </si>
  <si>
    <t>MAGNIMAGE PROCESSOR</t>
  </si>
  <si>
    <t>D2V</t>
  </si>
  <si>
    <t>D2V PLUS</t>
  </si>
  <si>
    <t>LED-550D</t>
  </si>
  <si>
    <t>2.3M</t>
  </si>
  <si>
    <t>D3V</t>
  </si>
  <si>
    <t>LED-750H</t>
  </si>
  <si>
    <t>4.6M</t>
  </si>
  <si>
    <t>D3V PLUS</t>
  </si>
  <si>
    <t>LED-780H</t>
  </si>
  <si>
    <t>8.3M</t>
  </si>
  <si>
    <t>D3V OUTDOOR</t>
  </si>
  <si>
    <t>CL9004</t>
  </si>
  <si>
    <t>2M/DVI OUT PORT(12BOARD)</t>
  </si>
  <si>
    <t>IN(4,6,8)</t>
  </si>
  <si>
    <t>OUT(8,6,4)</t>
  </si>
  <si>
    <t>D4V</t>
  </si>
  <si>
    <t>CL9008</t>
  </si>
  <si>
    <t>2M/DVI OUT PORT(20BOARD)</t>
  </si>
  <si>
    <t>IN(9)</t>
  </si>
  <si>
    <t>OUT(11)</t>
  </si>
  <si>
    <t>CR 1.2</t>
  </si>
  <si>
    <t>CR 1.4</t>
  </si>
  <si>
    <t>CR 1.5</t>
  </si>
  <si>
    <t>3-P NEEDED</t>
  </si>
  <si>
    <t>CR 1.9</t>
  </si>
  <si>
    <t>HDV 1.2</t>
  </si>
  <si>
    <t>HDV 1.3</t>
  </si>
  <si>
    <r>
      <rPr>
        <b/>
        <sz val="11"/>
        <color theme="1"/>
        <rFont val="Calibri"/>
        <family val="2"/>
        <scheme val="minor"/>
      </rPr>
      <t>Aluminum Square Tube Sub-Frame</t>
    </r>
    <r>
      <rPr>
        <sz val="11"/>
        <color rgb="FF000000"/>
        <rFont val="Calibri"/>
        <family val="2"/>
        <charset val="1"/>
      </rPr>
      <t xml:space="preserve"> (1 side)</t>
    </r>
  </si>
  <si>
    <t>HDV 1.6</t>
  </si>
  <si>
    <t>qt</t>
  </si>
  <si>
    <t>m</t>
  </si>
  <si>
    <t>ft</t>
  </si>
  <si>
    <t>lb</t>
  </si>
  <si>
    <t>kg</t>
  </si>
  <si>
    <t>total(kg)</t>
  </si>
  <si>
    <t>HDV 1.9</t>
  </si>
  <si>
    <t>TS3</t>
  </si>
  <si>
    <t>TS8</t>
  </si>
  <si>
    <t>TS10</t>
  </si>
  <si>
    <t>TS16</t>
  </si>
  <si>
    <t>PL2.5 LITE</t>
  </si>
  <si>
    <t>PL2.9 LITE</t>
  </si>
  <si>
    <t>PL3.9 LITE</t>
  </si>
  <si>
    <t>PL3.9W LITE</t>
  </si>
  <si>
    <t>PL4.8W LITE</t>
  </si>
  <si>
    <t>PL6.9XL</t>
  </si>
  <si>
    <t>N2+</t>
  </si>
  <si>
    <t>N3+</t>
  </si>
  <si>
    <t>N4+</t>
  </si>
  <si>
    <t>N4D+</t>
  </si>
  <si>
    <t>N5+</t>
  </si>
  <si>
    <t>N5D+</t>
  </si>
  <si>
    <t>XD4+</t>
  </si>
  <si>
    <t>XD6+</t>
  </si>
  <si>
    <t>XD8+</t>
  </si>
  <si>
    <t>XD10+</t>
  </si>
  <si>
    <t>K1.9+</t>
  </si>
  <si>
    <t>700~800</t>
  </si>
  <si>
    <t>FRONT/REAR</t>
  </si>
  <si>
    <t>K2.5+</t>
  </si>
  <si>
    <t>K2.9+</t>
  </si>
  <si>
    <t>K2.9D+</t>
  </si>
  <si>
    <t>K3.9+</t>
  </si>
  <si>
    <t>K3.9D+</t>
  </si>
  <si>
    <t>A2712+</t>
  </si>
  <si>
    <t>A2715+</t>
  </si>
  <si>
    <t>A2719+</t>
  </si>
  <si>
    <t>A2725+</t>
  </si>
  <si>
    <t>KL2</t>
  </si>
  <si>
    <t>KL2.5</t>
  </si>
  <si>
    <t>KL3</t>
  </si>
  <si>
    <t>C15-31</t>
  </si>
  <si>
    <t>FRONT&amp;REAR</t>
  </si>
  <si>
    <t>AW2.8</t>
  </si>
  <si>
    <t>AW3.9</t>
  </si>
  <si>
    <t>LR3.9-7.8</t>
  </si>
  <si>
    <t>VS2</t>
  </si>
  <si>
    <t>TAYLOR LED</t>
  </si>
  <si>
    <t>VS3</t>
  </si>
  <si>
    <t>WB1</t>
  </si>
  <si>
    <t>WB2</t>
  </si>
  <si>
    <t>WB3</t>
  </si>
  <si>
    <t>WB4</t>
  </si>
  <si>
    <t>YT6</t>
  </si>
  <si>
    <t>P10DC</t>
  </si>
  <si>
    <t>GTEK</t>
  </si>
  <si>
    <t>CABINET</t>
  </si>
  <si>
    <t>P16DC</t>
  </si>
  <si>
    <t>H08TC</t>
  </si>
  <si>
    <t>CURTAIN</t>
  </si>
  <si>
    <t>H10TC</t>
  </si>
  <si>
    <t>H16DC</t>
  </si>
  <si>
    <t>Z10TC</t>
  </si>
  <si>
    <t>FLOOR</t>
  </si>
  <si>
    <t>H25DC</t>
  </si>
  <si>
    <t>Z20TC</t>
  </si>
  <si>
    <t>H16-32TC</t>
  </si>
  <si>
    <t>IP66</t>
  </si>
  <si>
    <t>S15TC</t>
  </si>
  <si>
    <t>REAR</t>
  </si>
  <si>
    <t>GCS 2.5</t>
  </si>
  <si>
    <t>CURVE</t>
  </si>
  <si>
    <t>IP30</t>
  </si>
  <si>
    <t>PANEL</t>
  </si>
  <si>
    <t>S4</t>
  </si>
  <si>
    <t>LIGHTHOUSE</t>
  </si>
  <si>
    <t>SESA16</t>
  </si>
  <si>
    <t>BF16RDI</t>
  </si>
  <si>
    <t>CREATOR</t>
  </si>
  <si>
    <t>UTILE3</t>
  </si>
  <si>
    <t>UNILUMIN</t>
  </si>
  <si>
    <t>P3.91</t>
  </si>
  <si>
    <t>LED HERO</t>
  </si>
  <si>
    <t>TRANSPARENT</t>
  </si>
  <si>
    <t>K7250</t>
  </si>
  <si>
    <t>KEASY</t>
  </si>
  <si>
    <t>IP43</t>
  </si>
  <si>
    <t>K7260</t>
  </si>
  <si>
    <t>K7280</t>
  </si>
  <si>
    <t>K7210</t>
  </si>
  <si>
    <t>K5139</t>
  </si>
  <si>
    <t>K5148</t>
  </si>
  <si>
    <t>K5159</t>
  </si>
  <si>
    <t>K2125</t>
  </si>
  <si>
    <t>K2130</t>
  </si>
  <si>
    <t>K2133</t>
  </si>
  <si>
    <t>K7680B</t>
  </si>
  <si>
    <t>K7460B</t>
  </si>
  <si>
    <t>K3239B</t>
  </si>
  <si>
    <t>K7110</t>
  </si>
  <si>
    <t>K3239A</t>
  </si>
  <si>
    <t>K3229</t>
  </si>
  <si>
    <t>E3128</t>
  </si>
  <si>
    <t>E3139</t>
  </si>
  <si>
    <t>E3148</t>
  </si>
  <si>
    <t>K7816</t>
  </si>
  <si>
    <t xml:space="preserve"> </t>
  </si>
  <si>
    <t>P6 O</t>
  </si>
  <si>
    <t>AVOLED</t>
  </si>
  <si>
    <t>AERO3</t>
  </si>
  <si>
    <t>AEROLED</t>
  </si>
  <si>
    <t>N4 outdoor</t>
  </si>
  <si>
    <t>LEDMAN</t>
  </si>
  <si>
    <t>iposter</t>
  </si>
  <si>
    <t xml:space="preserve">module </t>
  </si>
  <si>
    <t>108pixel(W)</t>
  </si>
  <si>
    <t>81pixel(H)</t>
  </si>
  <si>
    <t>108x405</t>
  </si>
  <si>
    <t>108x324</t>
  </si>
  <si>
    <t>216x729</t>
  </si>
  <si>
    <t>max</t>
  </si>
  <si>
    <t>min</t>
  </si>
  <si>
    <t>W</t>
  </si>
  <si>
    <t>H</t>
  </si>
  <si>
    <t>Max Amp</t>
  </si>
  <si>
    <t>Min Amp</t>
  </si>
  <si>
    <t>L5</t>
  </si>
  <si>
    <t>L3</t>
  </si>
  <si>
    <t>total</t>
  </si>
  <si>
    <t>Chengtong Iposter</t>
  </si>
  <si>
    <t>Magnimage Processor CL9000</t>
  </si>
  <si>
    <t>GC2.5 FLEX</t>
  </si>
  <si>
    <t>Laptop Controller</t>
  </si>
  <si>
    <t>Industrial PC</t>
  </si>
  <si>
    <t>Generator Set - N/A</t>
  </si>
  <si>
    <t>GFA6.67TC</t>
  </si>
  <si>
    <t>Control PC High Specs</t>
  </si>
  <si>
    <t>K7910</t>
  </si>
  <si>
    <t>K7966</t>
  </si>
  <si>
    <t>Media Converter - N/A</t>
  </si>
  <si>
    <t>HDMI-CAT5 TX/RX 100m(ATEN)</t>
  </si>
  <si>
    <t>HDMI-CAT5 Wireless KW-14R(KRAMER)</t>
  </si>
  <si>
    <t>HDMI-CAT5 Wireless KW-14T(KRAMER)</t>
  </si>
  <si>
    <t>Terminal Block - N/A</t>
  </si>
  <si>
    <t>Terminal Block 15-25A 600V 3-12 PINS</t>
  </si>
  <si>
    <t>Terminal Block 45A 600V 3 PINS</t>
  </si>
  <si>
    <t>Terminal Block 150A 600V 3 PINS</t>
  </si>
  <si>
    <t>MCTRL660</t>
  </si>
  <si>
    <t>Data Cabinet - N/A</t>
  </si>
  <si>
    <t>Data Cabinet 24U (550x500x1200mm) WxLxH</t>
  </si>
  <si>
    <t>Data Cabinet 32U (550x500x1500mm) WxLxH</t>
  </si>
  <si>
    <t>W(mm)</t>
  </si>
  <si>
    <t>L(mm)</t>
  </si>
  <si>
    <t>H(mm)</t>
  </si>
  <si>
    <t>RU (H)</t>
  </si>
  <si>
    <t>RU (L)</t>
  </si>
  <si>
    <t>1RU=</t>
  </si>
  <si>
    <t>MCTRL300</t>
  </si>
  <si>
    <t>MCTRL660 Pro</t>
  </si>
  <si>
    <t>MCTRL4k</t>
  </si>
  <si>
    <t>CL9003</t>
  </si>
  <si>
    <t>CL9004-A</t>
  </si>
  <si>
    <t>CL9004-B</t>
  </si>
  <si>
    <t>CL9004-C</t>
  </si>
  <si>
    <t>CONVERSION MM TO FT.&amp;IN.</t>
  </si>
  <si>
    <t>ft. '</t>
  </si>
  <si>
    <t>inches "</t>
  </si>
  <si>
    <t xml:space="preserve">15mmØ Flex.Galvanized Steel </t>
  </si>
  <si>
    <t>15mmØ Flex.Plastic Conduit</t>
  </si>
  <si>
    <t>UPS 650VA(APC)</t>
  </si>
  <si>
    <t>A1621D</t>
  </si>
  <si>
    <t>C15-31+</t>
  </si>
  <si>
    <t>N1.8+</t>
  </si>
  <si>
    <t>PL4.8W XL LITE</t>
  </si>
  <si>
    <t>Push Button- N/A</t>
  </si>
  <si>
    <t>Panasonic Time Switch TB118K</t>
  </si>
  <si>
    <t>Omron On-Delay Timer H3CR-A8</t>
  </si>
  <si>
    <t>4x4" Junction Box(PVC)</t>
  </si>
  <si>
    <t>4x4" Junction Box(Galvanized)</t>
  </si>
  <si>
    <t>4x4" Square Box(PVC)</t>
  </si>
  <si>
    <t>4x4" Square Box(Galvanized)</t>
  </si>
  <si>
    <t>4x4" Outdoor Square Box</t>
  </si>
  <si>
    <r>
      <t>3c/2.0mm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</si>
  <si>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3c/3.5mm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</si>
  <si>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3c/5.5mm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</si>
  <si>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3c/8.0mm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</si>
  <si>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3c/14mm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</si>
  <si>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3c/22mm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</si>
  <si>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4c/2.0mm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</si>
  <si>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4c/3.5mm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</si>
  <si>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4c/5.5mm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</si>
  <si>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4c/14mm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</si>
  <si>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r>
      <t>4c/22mm</t>
    </r>
    <r>
      <rPr>
        <sz val="10"/>
        <color rgb="FF000000"/>
        <rFont val="Arial Narrow"/>
        <family val="2"/>
      </rPr>
      <t>²</t>
    </r>
    <r>
      <rPr>
        <i/>
        <sz val="10"/>
        <color rgb="FF000000"/>
        <rFont val="Arial Narrow"/>
        <family val="2"/>
      </rPr>
      <t xml:space="preserve"> THHN Royal Cord</t>
    </r>
  </si>
  <si>
    <t>Anly On-Delay Timer AH3-NC</t>
  </si>
  <si>
    <t>Weatherproof Batten Lights</t>
  </si>
  <si>
    <t>Panel Trunking - N/A</t>
  </si>
  <si>
    <t>PVC Panel Trunking (25x25x2000mm) WxDxL</t>
  </si>
  <si>
    <t>PVC Panel Trunking (50x50x2000mm) WxDxL</t>
  </si>
  <si>
    <t>PVC Panel Trunking (100x100x2000mm) WxDxL</t>
  </si>
  <si>
    <t>A0421</t>
  </si>
  <si>
    <t>A0621</t>
  </si>
  <si>
    <t>A0821</t>
  </si>
  <si>
    <t>A1021</t>
  </si>
  <si>
    <t>A1021D</t>
  </si>
  <si>
    <t>Enclosed Circuit Breaker(NEMA3R)</t>
  </si>
  <si>
    <r>
      <t>20mm</t>
    </r>
    <r>
      <rPr>
        <sz val="10"/>
        <color rgb="FF000000"/>
        <rFont val="Arial Narrow"/>
        <family val="2"/>
      </rPr>
      <t>Ø IMC Pipe(3meters)</t>
    </r>
  </si>
  <si>
    <r>
      <t>25mm</t>
    </r>
    <r>
      <rPr>
        <sz val="10"/>
        <color rgb="FF000000"/>
        <rFont val="Arial Narrow"/>
        <family val="2"/>
      </rPr>
      <t>Ø IMC Pipe(3meters)</t>
    </r>
  </si>
  <si>
    <r>
      <t>32mm</t>
    </r>
    <r>
      <rPr>
        <sz val="10"/>
        <color rgb="FF000000"/>
        <rFont val="Arial Narrow"/>
        <family val="2"/>
      </rPr>
      <t>Ø IMC Pipe(3meters)</t>
    </r>
  </si>
  <si>
    <r>
      <t>40mm</t>
    </r>
    <r>
      <rPr>
        <sz val="10"/>
        <color rgb="FF000000"/>
        <rFont val="Arial Narrow"/>
        <family val="2"/>
      </rPr>
      <t>Ø IMC Pipe(3meters)</t>
    </r>
  </si>
  <si>
    <r>
      <t>50mm</t>
    </r>
    <r>
      <rPr>
        <sz val="10"/>
        <color rgb="FF000000"/>
        <rFont val="Arial Narrow"/>
        <family val="2"/>
      </rPr>
      <t>Ø IMC Pipe(3meters)</t>
    </r>
  </si>
  <si>
    <r>
      <t>63mm</t>
    </r>
    <r>
      <rPr>
        <sz val="10"/>
        <color rgb="FF000000"/>
        <rFont val="Arial Narrow"/>
        <family val="2"/>
      </rPr>
      <t>Ø IMC Pipe(3meters)</t>
    </r>
  </si>
  <si>
    <r>
      <t>75mm</t>
    </r>
    <r>
      <rPr>
        <sz val="10"/>
        <color rgb="FF000000"/>
        <rFont val="Arial Narrow"/>
        <family val="2"/>
      </rPr>
      <t>Ø IMC Pipe(3meters)</t>
    </r>
  </si>
  <si>
    <r>
      <t>90mm</t>
    </r>
    <r>
      <rPr>
        <sz val="10"/>
        <color rgb="FF000000"/>
        <rFont val="Arial Narrow"/>
        <family val="2"/>
      </rPr>
      <t>Ø IMC Pipe(3meters)</t>
    </r>
  </si>
  <si>
    <r>
      <t>110mm</t>
    </r>
    <r>
      <rPr>
        <sz val="10"/>
        <color rgb="FF000000"/>
        <rFont val="Arial Narrow"/>
        <family val="2"/>
      </rPr>
      <t>Ø IMC Pipe(3meters)</t>
    </r>
  </si>
  <si>
    <r>
      <t>20mm</t>
    </r>
    <r>
      <rPr>
        <sz val="10"/>
        <color rgb="FF000000"/>
        <rFont val="Arial Narrow"/>
        <family val="2"/>
      </rPr>
      <t>Ø EMT Pipe(3meters)</t>
    </r>
  </si>
  <si>
    <r>
      <t>25mm</t>
    </r>
    <r>
      <rPr>
        <sz val="10"/>
        <color rgb="FF000000"/>
        <rFont val="Arial Narrow"/>
        <family val="2"/>
      </rPr>
      <t>Ø EMT Pipe(3meters)</t>
    </r>
  </si>
  <si>
    <r>
      <t>32mm</t>
    </r>
    <r>
      <rPr>
        <sz val="10"/>
        <color rgb="FF000000"/>
        <rFont val="Arial Narrow"/>
        <family val="2"/>
      </rPr>
      <t>Ø EMT Pipe(3meters)</t>
    </r>
  </si>
  <si>
    <r>
      <t>40mm</t>
    </r>
    <r>
      <rPr>
        <sz val="10"/>
        <color rgb="FF000000"/>
        <rFont val="Arial Narrow"/>
        <family val="2"/>
      </rPr>
      <t>Ø EMT Pipe(3meters)</t>
    </r>
  </si>
  <si>
    <r>
      <t>50mm</t>
    </r>
    <r>
      <rPr>
        <sz val="10"/>
        <color rgb="FF000000"/>
        <rFont val="Arial Narrow"/>
        <family val="2"/>
      </rPr>
      <t>Ø EMT Pipe(3meters)</t>
    </r>
  </si>
  <si>
    <r>
      <t>20mm</t>
    </r>
    <r>
      <rPr>
        <i/>
        <sz val="10"/>
        <color rgb="FF000000"/>
        <rFont val="Arial Narrow"/>
        <family val="2"/>
      </rPr>
      <t>Ø IMC Coupling</t>
    </r>
  </si>
  <si>
    <r>
      <t>25mm</t>
    </r>
    <r>
      <rPr>
        <i/>
        <sz val="10"/>
        <color rgb="FF000000"/>
        <rFont val="Arial Narrow"/>
        <family val="2"/>
      </rPr>
      <t>Ø IMC Coupling</t>
    </r>
  </si>
  <si>
    <r>
      <t>32mm</t>
    </r>
    <r>
      <rPr>
        <i/>
        <sz val="10"/>
        <color rgb="FF000000"/>
        <rFont val="Arial Narrow"/>
        <family val="2"/>
      </rPr>
      <t>Ø IMC Coupling</t>
    </r>
  </si>
  <si>
    <r>
      <t>40mm</t>
    </r>
    <r>
      <rPr>
        <i/>
        <sz val="10"/>
        <color rgb="FF000000"/>
        <rFont val="Arial Narrow"/>
        <family val="2"/>
      </rPr>
      <t>Ø IMC Coupling</t>
    </r>
  </si>
  <si>
    <r>
      <t>50mm</t>
    </r>
    <r>
      <rPr>
        <i/>
        <sz val="10"/>
        <color rgb="FF000000"/>
        <rFont val="Arial Narrow"/>
        <family val="2"/>
      </rPr>
      <t>Ø IMC Coupling</t>
    </r>
  </si>
  <si>
    <r>
      <t>63mm</t>
    </r>
    <r>
      <rPr>
        <i/>
        <sz val="10"/>
        <color rgb="FF000000"/>
        <rFont val="Arial Narrow"/>
        <family val="2"/>
      </rPr>
      <t>Ø IMC Coupling</t>
    </r>
  </si>
  <si>
    <r>
      <t>75mm</t>
    </r>
    <r>
      <rPr>
        <i/>
        <sz val="10"/>
        <color rgb="FF000000"/>
        <rFont val="Arial Narrow"/>
        <family val="2"/>
      </rPr>
      <t>Ø IMC Coupling</t>
    </r>
  </si>
  <si>
    <r>
      <t>90mm</t>
    </r>
    <r>
      <rPr>
        <i/>
        <sz val="10"/>
        <color rgb="FF000000"/>
        <rFont val="Arial Narrow"/>
        <family val="2"/>
      </rPr>
      <t>Ø IMC Coupling</t>
    </r>
  </si>
  <si>
    <r>
      <t>110mm</t>
    </r>
    <r>
      <rPr>
        <i/>
        <sz val="10"/>
        <color rgb="FF000000"/>
        <rFont val="Arial Narrow"/>
        <family val="2"/>
      </rPr>
      <t>Ø IMC Coupling</t>
    </r>
  </si>
  <si>
    <r>
      <t>20mm</t>
    </r>
    <r>
      <rPr>
        <i/>
        <sz val="10"/>
        <color rgb="FF000000"/>
        <rFont val="Arial Narrow"/>
        <family val="2"/>
      </rPr>
      <t>Ø EMT Coupling</t>
    </r>
  </si>
  <si>
    <r>
      <t>25mm</t>
    </r>
    <r>
      <rPr>
        <i/>
        <sz val="10"/>
        <color rgb="FF000000"/>
        <rFont val="Arial Narrow"/>
        <family val="2"/>
      </rPr>
      <t>Ø EMT Coupling</t>
    </r>
  </si>
  <si>
    <r>
      <t>32mm</t>
    </r>
    <r>
      <rPr>
        <i/>
        <sz val="10"/>
        <color rgb="FF000000"/>
        <rFont val="Arial Narrow"/>
        <family val="2"/>
      </rPr>
      <t>Ø EMT Coupling</t>
    </r>
  </si>
  <si>
    <r>
      <t>40mm</t>
    </r>
    <r>
      <rPr>
        <i/>
        <sz val="10"/>
        <color rgb="FF000000"/>
        <rFont val="Arial Narrow"/>
        <family val="2"/>
      </rPr>
      <t>Ø EMT Coupling</t>
    </r>
  </si>
  <si>
    <r>
      <t>50mm</t>
    </r>
    <r>
      <rPr>
        <i/>
        <sz val="10"/>
        <color rgb="FF000000"/>
        <rFont val="Arial Narrow"/>
        <family val="2"/>
      </rPr>
      <t>Ø EMT Coupling</t>
    </r>
  </si>
  <si>
    <r>
      <t>20mm</t>
    </r>
    <r>
      <rPr>
        <sz val="10"/>
        <color rgb="FF000000"/>
        <rFont val="Arial Narrow"/>
        <family val="2"/>
      </rPr>
      <t>Ø IMC Elbow</t>
    </r>
  </si>
  <si>
    <r>
      <t>25mm</t>
    </r>
    <r>
      <rPr>
        <sz val="10"/>
        <color rgb="FF000000"/>
        <rFont val="Arial Narrow"/>
        <family val="2"/>
      </rPr>
      <t>Ø IMC Elbow</t>
    </r>
  </si>
  <si>
    <r>
      <t>32mm</t>
    </r>
    <r>
      <rPr>
        <sz val="10"/>
        <color rgb="FF000000"/>
        <rFont val="Arial Narrow"/>
        <family val="2"/>
      </rPr>
      <t>Ø IMC Elbow</t>
    </r>
  </si>
  <si>
    <r>
      <t>40mm</t>
    </r>
    <r>
      <rPr>
        <sz val="10"/>
        <color rgb="FF000000"/>
        <rFont val="Arial Narrow"/>
        <family val="2"/>
      </rPr>
      <t>Ø IMC Elbow</t>
    </r>
  </si>
  <si>
    <r>
      <t>50mm</t>
    </r>
    <r>
      <rPr>
        <sz val="10"/>
        <color rgb="FF000000"/>
        <rFont val="Arial Narrow"/>
        <family val="2"/>
      </rPr>
      <t>Ø IMC Elbow</t>
    </r>
  </si>
  <si>
    <r>
      <t>63mm</t>
    </r>
    <r>
      <rPr>
        <sz val="10"/>
        <color rgb="FF000000"/>
        <rFont val="Arial Narrow"/>
        <family val="2"/>
      </rPr>
      <t>Ø IMC Elbow</t>
    </r>
  </si>
  <si>
    <r>
      <t>75mm</t>
    </r>
    <r>
      <rPr>
        <sz val="10"/>
        <color rgb="FF000000"/>
        <rFont val="Arial Narrow"/>
        <family val="2"/>
      </rPr>
      <t>Ø IMC Elbow</t>
    </r>
  </si>
  <si>
    <r>
      <t>90mm</t>
    </r>
    <r>
      <rPr>
        <sz val="10"/>
        <color rgb="FF000000"/>
        <rFont val="Arial Narrow"/>
        <family val="2"/>
      </rPr>
      <t>Ø IMC Elbow</t>
    </r>
  </si>
  <si>
    <r>
      <t>110mm</t>
    </r>
    <r>
      <rPr>
        <sz val="10"/>
        <color rgb="FF000000"/>
        <rFont val="Arial Narrow"/>
        <family val="2"/>
      </rPr>
      <t>Ø IMC Elbow</t>
    </r>
  </si>
  <si>
    <r>
      <t>20mm</t>
    </r>
    <r>
      <rPr>
        <sz val="10"/>
        <color rgb="FF000000"/>
        <rFont val="Arial Narrow"/>
        <family val="2"/>
      </rPr>
      <t>Ø EMT Elbow</t>
    </r>
  </si>
  <si>
    <r>
      <t>25mm</t>
    </r>
    <r>
      <rPr>
        <sz val="10"/>
        <color rgb="FF000000"/>
        <rFont val="Arial Narrow"/>
        <family val="2"/>
      </rPr>
      <t>Ø EMT Elbow</t>
    </r>
  </si>
  <si>
    <r>
      <t>32mm</t>
    </r>
    <r>
      <rPr>
        <sz val="10"/>
        <color rgb="FF000000"/>
        <rFont val="Arial Narrow"/>
        <family val="2"/>
      </rPr>
      <t>Ø EMT Elbow</t>
    </r>
  </si>
  <si>
    <r>
      <t>40mm</t>
    </r>
    <r>
      <rPr>
        <sz val="10"/>
        <color rgb="FF000000"/>
        <rFont val="Arial Narrow"/>
        <family val="2"/>
      </rPr>
      <t>Ø EMT Elbow</t>
    </r>
  </si>
  <si>
    <r>
      <t>50mm</t>
    </r>
    <r>
      <rPr>
        <sz val="10"/>
        <color rgb="FF000000"/>
        <rFont val="Arial Narrow"/>
        <family val="2"/>
      </rPr>
      <t>Ø EMT Elbow</t>
    </r>
  </si>
  <si>
    <r>
      <t>20mm</t>
    </r>
    <r>
      <rPr>
        <i/>
        <sz val="10"/>
        <color rgb="FF000000"/>
        <rFont val="Arial Narrow"/>
        <family val="2"/>
      </rPr>
      <t>Ø EMT Connector with Locknut</t>
    </r>
  </si>
  <si>
    <r>
      <t>25mm</t>
    </r>
    <r>
      <rPr>
        <i/>
        <sz val="10"/>
        <color rgb="FF000000"/>
        <rFont val="Arial Narrow"/>
        <family val="2"/>
      </rPr>
      <t>Ø EMT Connector with Locknut</t>
    </r>
  </si>
  <si>
    <r>
      <t>32mm</t>
    </r>
    <r>
      <rPr>
        <i/>
        <sz val="10"/>
        <color rgb="FF000000"/>
        <rFont val="Arial Narrow"/>
        <family val="2"/>
      </rPr>
      <t>Ø EMT Connector with Locknut</t>
    </r>
  </si>
  <si>
    <r>
      <t>40mm</t>
    </r>
    <r>
      <rPr>
        <i/>
        <sz val="10"/>
        <color rgb="FF000000"/>
        <rFont val="Arial Narrow"/>
        <family val="2"/>
      </rPr>
      <t>Ø EMT Connector with Locknut</t>
    </r>
  </si>
  <si>
    <r>
      <t>50mm</t>
    </r>
    <r>
      <rPr>
        <i/>
        <sz val="10"/>
        <color rgb="FF000000"/>
        <rFont val="Arial Narrow"/>
        <family val="2"/>
      </rPr>
      <t>Ø EMT Connector with Locknut</t>
    </r>
  </si>
  <si>
    <t>Weatherproof Cable Gland- N/A</t>
  </si>
  <si>
    <t>Weatherproof Cable Gland PG7 (3-6.5mm)</t>
  </si>
  <si>
    <t>Weatherproof Cable Gland PG9 (4-8mm)</t>
  </si>
  <si>
    <t>Weatherproof Cable Gland PG11 (5-10mm)</t>
  </si>
  <si>
    <t>Weatherproof Cable Gland PG13.5 (6-12mm)</t>
  </si>
  <si>
    <t>Weatherproof Cable Gland PG16 (10-14mm)</t>
  </si>
  <si>
    <t>Weatherproof Cable Gland PG19 (12-15mm)</t>
  </si>
  <si>
    <t>Weatherproof Cable Gland PG21 (13-18mm)</t>
  </si>
  <si>
    <t>UNIT COST</t>
  </si>
  <si>
    <t>CAT6- N/A</t>
  </si>
  <si>
    <t>Belden CAT6 FTP Outdoor</t>
  </si>
  <si>
    <t>Comlink CAT6 Outdoor</t>
  </si>
  <si>
    <t>1"x2m PVC Cable Mouldings</t>
  </si>
  <si>
    <t>6x6x4" Pullbox(Galvanized)</t>
  </si>
  <si>
    <t>RJ45 Outlet- N/A</t>
  </si>
  <si>
    <t>RJ45 Duplex Outlet with Faceplate</t>
  </si>
  <si>
    <t>Checked by:</t>
  </si>
  <si>
    <r>
      <t xml:space="preserve">PROJECT DESCRIPTION: </t>
    </r>
    <r>
      <rPr>
        <sz val="10"/>
        <color theme="1"/>
        <rFont val="Century Gothic"/>
        <family val="2"/>
      </rPr>
      <t>(BRIEF DESCRIPTION OF THE PROJECT, to be filled-out by sales personnel)</t>
    </r>
  </si>
  <si>
    <r>
      <t xml:space="preserve">TO BE SUPPLIED BY AVOULUTION </t>
    </r>
    <r>
      <rPr>
        <sz val="10"/>
        <color theme="1"/>
        <rFont val="Century Gothic"/>
        <family val="2"/>
      </rPr>
      <t>( CHECK IF NEEDED, PLACE QUANTITY OR PREFERRED BRAND)</t>
    </r>
  </si>
  <si>
    <t>VERSION</t>
  </si>
  <si>
    <t>40KVA AVR, 1Ø, AUTO(Powerex)</t>
  </si>
  <si>
    <t>PL3.9W LITE V10</t>
  </si>
  <si>
    <t>Q4</t>
  </si>
  <si>
    <t>QIANGLI</t>
  </si>
  <si>
    <t>Q8PRO</t>
  </si>
  <si>
    <t>50KVA AVR, 1Ø, AUTO(Powerex)</t>
  </si>
  <si>
    <t>40KVA AVR, 1Ø(Powerex)</t>
  </si>
  <si>
    <t>Q6.6</t>
  </si>
  <si>
    <t>P10.0</t>
  </si>
  <si>
    <t>UPM</t>
  </si>
  <si>
    <t>Nova Star H5</t>
  </si>
  <si>
    <t>Push Button Red &amp; Green set(NO+NC)</t>
  </si>
  <si>
    <t>4kW Gasoline Generator (Greenfield)</t>
  </si>
  <si>
    <t>GS6</t>
  </si>
  <si>
    <t>FIXED</t>
  </si>
  <si>
    <t>Q1.8</t>
  </si>
  <si>
    <t>Y6</t>
  </si>
  <si>
    <t>YINCH</t>
  </si>
  <si>
    <t>C31+</t>
  </si>
  <si>
    <t xml:space="preserve">Checked By: </t>
  </si>
  <si>
    <t>DESCRIPTION / SPECIFICATION</t>
  </si>
  <si>
    <t xml:space="preserve">BRAND / MATERIAL </t>
  </si>
  <si>
    <t>QTY</t>
  </si>
  <si>
    <t>MAIN EQUIPMENT UNIT</t>
  </si>
  <si>
    <t xml:space="preserve">SUB TOTAL </t>
  </si>
  <si>
    <t>SIGNAL AND NETWORK SYSTEM</t>
  </si>
  <si>
    <t xml:space="preserve">ELECTRICAL SYSTEM LAYOUT </t>
  </si>
  <si>
    <t>ELECTRICAL LABOR COST / RENTALS</t>
  </si>
  <si>
    <t>SIGNAL LABOR COST / RENTALS</t>
  </si>
  <si>
    <t>STRUCTURAL WORKS</t>
  </si>
  <si>
    <t>ELECTRICAL WORKS</t>
  </si>
  <si>
    <t>GENERAL REQUIREMENTS</t>
  </si>
  <si>
    <t>MOBILIZATION AND DEMOBILIZATION</t>
  </si>
  <si>
    <t>TEMPORARY FACILITIES</t>
  </si>
  <si>
    <t xml:space="preserve">BONDS AND INSURANCES </t>
  </si>
  <si>
    <t>FRAMING  WORKS</t>
  </si>
  <si>
    <t>CONSUMABLES</t>
  </si>
  <si>
    <t>TOTAL PROJECT COST</t>
  </si>
  <si>
    <t xml:space="preserve">DISPLAY UNIT </t>
  </si>
  <si>
    <t>BILL OF QUANTITIES</t>
  </si>
  <si>
    <t>FEEDER LINE</t>
  </si>
  <si>
    <t>MAIN PANEL BOARD</t>
  </si>
  <si>
    <t>PAINTING  WORKS</t>
  </si>
  <si>
    <t>Absen</t>
  </si>
  <si>
    <t>Novastar</t>
  </si>
  <si>
    <t>Generic/Ordinary</t>
  </si>
  <si>
    <t>GE/Schneider or approved equivalent</t>
  </si>
  <si>
    <t>Neltex or approved equivalent</t>
  </si>
  <si>
    <t>DVI Cable</t>
  </si>
  <si>
    <t>Giada/Asus or Approved Equivalent</t>
  </si>
  <si>
    <t>APC or Approved Equivalent</t>
  </si>
  <si>
    <t>Durapflex or approved equivalent</t>
  </si>
  <si>
    <t>Solvent - N/A</t>
  </si>
  <si>
    <t>100cc Solvent</t>
  </si>
  <si>
    <t>200cc Solvent</t>
  </si>
  <si>
    <t>400cc Solvent</t>
  </si>
  <si>
    <t>GI Wire- N/A</t>
  </si>
  <si>
    <t>#14 GI Wire</t>
  </si>
  <si>
    <t>#12 GI Wire</t>
  </si>
  <si>
    <t>#10 GI Wire</t>
  </si>
  <si>
    <t>Boysen or approved equivalent</t>
  </si>
  <si>
    <t>Red Oxide Primer Anti Rust</t>
  </si>
  <si>
    <t>Conduit Mounting Accessories</t>
  </si>
  <si>
    <t>Fuji or approved equivalent</t>
  </si>
  <si>
    <t>Panasonic or approved equivalent</t>
  </si>
  <si>
    <t>Omron or approved equivalent</t>
  </si>
  <si>
    <t>Apek or approved equivalent</t>
  </si>
  <si>
    <t>1' Flat Copper busbar with Poly Insulator</t>
  </si>
  <si>
    <t>Grounding Terminal</t>
  </si>
  <si>
    <t>Din Rail(2m)</t>
  </si>
  <si>
    <t>Consumables (Bolts,nuts,screws,lugs,tape)</t>
  </si>
  <si>
    <t>Koppel or approved equivalent</t>
  </si>
  <si>
    <t>Powerex or approved equivalent</t>
  </si>
  <si>
    <t>AVR Cover - N/A</t>
  </si>
  <si>
    <t>AVR Cover and Tray</t>
  </si>
  <si>
    <t>AVR Outdoor Cover and Tray</t>
  </si>
  <si>
    <t>Aten/Kramer or approved equivalent</t>
  </si>
  <si>
    <t>Belden or approved equivalent</t>
  </si>
  <si>
    <t>Consumables (Bolts,nuts,screws,lugs,tape,cable tie)</t>
  </si>
  <si>
    <t>KL1.2 II</t>
  </si>
  <si>
    <t>KL1.5 II</t>
  </si>
  <si>
    <t>KL1.8 II</t>
  </si>
  <si>
    <t>KL2.5 II</t>
  </si>
  <si>
    <t>50KVA AVR, 1Ø(Powerex)</t>
  </si>
  <si>
    <t>RGBLink Q2-2</t>
  </si>
  <si>
    <t>RGBLink Q2-4</t>
  </si>
  <si>
    <t>RGBLink Q2-8</t>
  </si>
  <si>
    <t>Transformer - N/A</t>
  </si>
  <si>
    <t>150 kVA 400V/220V 3 Phase Transformer</t>
  </si>
  <si>
    <t>300 kVA 400V/220V 3 Phase Transformer</t>
  </si>
  <si>
    <t>ETC or approved equivalent</t>
  </si>
  <si>
    <t>SIGNAL SYSTEM LAYOUT</t>
  </si>
  <si>
    <t>260 kVA 400V/230V 3 Phase Transformer (w/ neutral)</t>
  </si>
  <si>
    <t>120 kVA 400V/230V 3 Phase Transformer (w/ neutral)</t>
  </si>
  <si>
    <t>TB50</t>
  </si>
  <si>
    <t>TB60</t>
  </si>
  <si>
    <t>Nova Star TB50</t>
  </si>
  <si>
    <t>Nova Star TB60</t>
  </si>
  <si>
    <t>AVR Tray</t>
  </si>
  <si>
    <t>2KVA AVR, 1Ø(Stavol)</t>
  </si>
  <si>
    <t>COOLING SYSTEM</t>
  </si>
  <si>
    <t>GS10</t>
  </si>
  <si>
    <t>HDMI-CAT5 TX/RX 40m(ATLONA)</t>
  </si>
  <si>
    <t>TB30</t>
  </si>
  <si>
    <t>Service Lighting</t>
  </si>
  <si>
    <t>MARVINNE ESTACIO</t>
  </si>
  <si>
    <t>Marvinne Estacio</t>
  </si>
  <si>
    <t>Gplus3.91</t>
  </si>
  <si>
    <t>FC3.91</t>
  </si>
  <si>
    <t>FO3.9</t>
  </si>
  <si>
    <t>FO5.9</t>
  </si>
  <si>
    <t>60KVA AVR, 1Ø, AUTO(Powerex)</t>
  </si>
  <si>
    <t>60KVA AVR, 1Ø(Powerex)</t>
  </si>
  <si>
    <t>FC1.9</t>
  </si>
  <si>
    <t>FC2.5</t>
  </si>
  <si>
    <t>FC2.9</t>
  </si>
  <si>
    <t>D4215FI</t>
  </si>
  <si>
    <t>HIKVISION</t>
  </si>
  <si>
    <t>D4425FI</t>
  </si>
  <si>
    <t>Powercom/Eaton</t>
  </si>
  <si>
    <t>Tower Type UPS - N/A</t>
  </si>
  <si>
    <t>Tower Type UPS 3000VA (Eaton)</t>
  </si>
  <si>
    <t>Tower Type UPS 3000VA (Powercom)</t>
  </si>
  <si>
    <t>120KVA AVR, 3Ø(Powerex)</t>
  </si>
  <si>
    <t>120KVA AVR, 3Ø, AUTO(Powerex)</t>
  </si>
  <si>
    <t>GK2.9TC</t>
  </si>
  <si>
    <t>FULLY FRONT</t>
  </si>
  <si>
    <t>GK3.9TC</t>
  </si>
  <si>
    <t>GK5.9TC</t>
  </si>
  <si>
    <t>PROFESSIONAL FEE</t>
  </si>
  <si>
    <t>YP10</t>
  </si>
  <si>
    <t>ATEN or Approved Equivalent</t>
  </si>
  <si>
    <t>HDMI 2.0 Cable 30 AWG Gold Black (2m)</t>
  </si>
  <si>
    <t>HDMI 2.0 Cable 30 AWG Gold Black (3m)</t>
  </si>
  <si>
    <t>HDMI 1.4 Cable 30 AWG Gold Black (5m)</t>
  </si>
  <si>
    <t>HDMI 1.4 Cable 28 AWG Gold Black (10m)</t>
  </si>
  <si>
    <t>HDMI 1.4 Cable 24 AWG Gold Black (15m)</t>
  </si>
  <si>
    <t>HDMI 1.4 Cable 26 AWG with amplifier (20m)</t>
  </si>
  <si>
    <t>2 Port HDMI True 4k Splitter</t>
  </si>
  <si>
    <t>4 Port 4k HDMI Splitter</t>
  </si>
  <si>
    <t>4 Port HDMI True 4k Splitter</t>
  </si>
  <si>
    <t>8 Port True 4k HDMI Splitter w/ US Cord (Video Splitter)</t>
  </si>
  <si>
    <t>HDMI- N/A</t>
  </si>
  <si>
    <t>Nova Star TB30</t>
  </si>
  <si>
    <t>Data Cabinet 18U (550x610x915mm) WxLxH</t>
  </si>
  <si>
    <t>Data Cabinet 12U (550x450x600mm) WxLxH</t>
  </si>
  <si>
    <t>Data Cabinet 9U (550x450x450mm) WxLxH</t>
  </si>
  <si>
    <t>Ti2.97</t>
  </si>
  <si>
    <t>Ti3.91</t>
  </si>
  <si>
    <t>TO2.97</t>
  </si>
  <si>
    <t>TO3.91</t>
  </si>
  <si>
    <t>C1.9TC</t>
  </si>
  <si>
    <t>C2.9TC</t>
  </si>
  <si>
    <t>C3.7TC</t>
  </si>
  <si>
    <t>VV P2.6</t>
  </si>
  <si>
    <t>VV P2.97</t>
  </si>
  <si>
    <t>VV P3.91</t>
  </si>
  <si>
    <t>VV P2.97T</t>
  </si>
  <si>
    <t>VV P3.91T</t>
  </si>
  <si>
    <t>VV P4.81T</t>
  </si>
  <si>
    <t>HDMI- DVI Cable</t>
  </si>
  <si>
    <t>VISUAL VISION</t>
  </si>
  <si>
    <t>PTA P6</t>
  </si>
  <si>
    <t>PTA P8</t>
  </si>
  <si>
    <t>PTA P10</t>
  </si>
  <si>
    <t>Belden CAT6 1m</t>
  </si>
  <si>
    <t xml:space="preserve">MAIN UNIT </t>
  </si>
  <si>
    <t>OTHER ACCESSORIES</t>
  </si>
  <si>
    <t>LABOR COST</t>
  </si>
  <si>
    <t>Manpower</t>
  </si>
  <si>
    <t>10.4kW (Open) Diesel Generator(Promate)</t>
  </si>
  <si>
    <t>6.5kW Diesel Generator(Promate)</t>
  </si>
  <si>
    <t>5.5kW (Silent) Diesel Generator(Promate)</t>
  </si>
  <si>
    <t>5kW Diesel Generator(Promate)</t>
  </si>
  <si>
    <t>10.4kW (Silent) Diesel Generator(Promate)</t>
  </si>
  <si>
    <t>150KVA AVR, 3Ø(Powerex)</t>
  </si>
  <si>
    <t>150KVA AVR, 3Ø, AUTO(Powerex)</t>
  </si>
  <si>
    <t>TCF1.2</t>
  </si>
  <si>
    <t>TCF1.5</t>
  </si>
  <si>
    <t>TCF1.8</t>
  </si>
  <si>
    <t>TCF2</t>
  </si>
  <si>
    <t>TCF2.5</t>
  </si>
  <si>
    <t>TCF3</t>
  </si>
  <si>
    <t>Magnimage Processor W2000</t>
  </si>
  <si>
    <t>Magnimage Processor W4000</t>
  </si>
  <si>
    <t>PVS0403U Video Mixer</t>
  </si>
  <si>
    <t>PL1.9 PRO V10</t>
  </si>
  <si>
    <t>PL2.5 XR V2</t>
  </si>
  <si>
    <t>PL2.5 PRO V2</t>
  </si>
  <si>
    <t>PL3.9 PRO V2</t>
  </si>
  <si>
    <t>PL4.8 PRO V2</t>
  </si>
  <si>
    <t>PL1.9 PLUS V2</t>
  </si>
  <si>
    <t>PL2.5 PLUS V2</t>
  </si>
  <si>
    <t>PL2.9 PLUS V2</t>
  </si>
  <si>
    <t>PL3.9 PLUS V2</t>
  </si>
  <si>
    <t>PL2.9W PLUS V2</t>
  </si>
  <si>
    <t>PL3.9W PLUS V2</t>
  </si>
  <si>
    <t>PL4.8W PLUS V2</t>
  </si>
  <si>
    <t>NT2.6</t>
  </si>
  <si>
    <t>NT2.9</t>
  </si>
  <si>
    <t>NT3.9W</t>
  </si>
  <si>
    <t>Belden CAT6 305m</t>
  </si>
  <si>
    <t>100KVA AVR, 1Ø, AUTO(Powerex)</t>
  </si>
  <si>
    <t>PL3.9W XL LITE V10</t>
  </si>
  <si>
    <t>lot(s)</t>
  </si>
  <si>
    <t>unit(s)</t>
  </si>
  <si>
    <t>set(s)</t>
  </si>
  <si>
    <t>pc(s)</t>
  </si>
  <si>
    <t>pair(s)</t>
  </si>
  <si>
    <t>liter(s)</t>
  </si>
  <si>
    <t>kilo(s)</t>
  </si>
  <si>
    <t>roll(s)</t>
  </si>
  <si>
    <t>Nova Star V1161</t>
  </si>
  <si>
    <t>Nova Star VX16S</t>
  </si>
  <si>
    <t>Nova Star VX600</t>
  </si>
  <si>
    <t>Nova Star VX1000</t>
  </si>
  <si>
    <t>Nova Star H2</t>
  </si>
  <si>
    <t>FC3.9</t>
  </si>
  <si>
    <t>H3.9-7.8TC</t>
  </si>
  <si>
    <t>MESH</t>
  </si>
  <si>
    <t>H5.2-10.4TC</t>
  </si>
  <si>
    <t>H10.4TC</t>
  </si>
  <si>
    <t>H15.6TC</t>
  </si>
  <si>
    <t>H2.6-5.2TC</t>
  </si>
  <si>
    <t>PL2.5 LITE V10</t>
  </si>
  <si>
    <t>PL2.9 LITE V10</t>
  </si>
  <si>
    <t>PL3.9 LITE V10</t>
  </si>
  <si>
    <t>PL3.9 XL LITE V10</t>
  </si>
  <si>
    <t>PL4.8W LITE V10</t>
  </si>
  <si>
    <t>PL4.8W XL LITE V10</t>
  </si>
  <si>
    <t>SHOWTECH</t>
  </si>
  <si>
    <t>C0510</t>
  </si>
  <si>
    <t>C0307</t>
  </si>
  <si>
    <t>C0612</t>
  </si>
  <si>
    <t>C0707</t>
  </si>
  <si>
    <t>C0715</t>
  </si>
  <si>
    <t>C1010</t>
  </si>
  <si>
    <t>C1212</t>
  </si>
  <si>
    <t>C1515</t>
  </si>
  <si>
    <t>C1531</t>
  </si>
  <si>
    <t>VVKL 3.9</t>
  </si>
  <si>
    <t>2 Core Single Mode Drop Cable (Indoor)</t>
  </si>
  <si>
    <t>2 Core Single Mode Drop Cable (Aerial Outdoor)</t>
  </si>
  <si>
    <t>Aten approved equivalent</t>
  </si>
  <si>
    <t>Video Splitter - N/A</t>
  </si>
  <si>
    <t>4x1 Video Splitter</t>
  </si>
  <si>
    <t>8x1 Video Splitter</t>
  </si>
  <si>
    <t>Shielded RJ45 Passthrough</t>
  </si>
  <si>
    <t>NX2.5</t>
  </si>
  <si>
    <t>NX1.5</t>
  </si>
  <si>
    <t>NX1.8</t>
  </si>
  <si>
    <t>NX1.8 (HB)</t>
  </si>
  <si>
    <t>NX2.5 (HB)</t>
  </si>
  <si>
    <t>NX3.7</t>
  </si>
  <si>
    <t>NX3.7 (HB)</t>
  </si>
  <si>
    <t>5KVA AVR, 1Ø(NorthStar)</t>
  </si>
  <si>
    <t>Nova Star TB6</t>
  </si>
  <si>
    <t>VDWall LVP615</t>
  </si>
  <si>
    <t>Steel tubular</t>
  </si>
  <si>
    <t>Angle bar</t>
  </si>
  <si>
    <t>Anchor bolts</t>
  </si>
  <si>
    <t>Counterweight</t>
  </si>
  <si>
    <t>Cement</t>
  </si>
  <si>
    <t>BREAKDOWN FOR COUNTERWEIGHT</t>
  </si>
  <si>
    <t>Gravel</t>
  </si>
  <si>
    <t>Sand</t>
  </si>
  <si>
    <t>Reinforcing steel bar</t>
  </si>
  <si>
    <t>Ratchet sling</t>
  </si>
  <si>
    <t>Epoxy paint</t>
  </si>
  <si>
    <t>Welding rods</t>
  </si>
  <si>
    <t>Cutting disks</t>
  </si>
  <si>
    <t>ADD-ONS</t>
  </si>
  <si>
    <t>AVR ADD-ONS</t>
  </si>
  <si>
    <t>BASIC PROJECT COST</t>
  </si>
  <si>
    <t>ADD-ON COST</t>
  </si>
  <si>
    <t>CONTROL SYSTEM</t>
  </si>
  <si>
    <t>Elink 100 T Wireless Extender for HDMI</t>
  </si>
  <si>
    <t>Elink 100 R Wireless Extender for HDMI</t>
  </si>
  <si>
    <t>FT5.7</t>
  </si>
  <si>
    <t>FT10</t>
  </si>
  <si>
    <t>Pilot Light- N/A</t>
  </si>
  <si>
    <t>Red &amp; Green Pilot Light</t>
  </si>
  <si>
    <t>CP2.5</t>
  </si>
  <si>
    <t>CP2</t>
  </si>
  <si>
    <t>CP1.8</t>
  </si>
  <si>
    <t>21.5" Screen Monitor</t>
  </si>
  <si>
    <t>FO4.8</t>
  </si>
  <si>
    <t>FO4.4</t>
  </si>
  <si>
    <t>Magnimage/VDWall</t>
  </si>
  <si>
    <t>Roland/AVMATRIX</t>
  </si>
  <si>
    <t>12" Industrial Exhaust Fan (Omni)</t>
  </si>
  <si>
    <t>12" Industrial Exhaust Fan (Heavy Duty)</t>
  </si>
  <si>
    <t>3c/30mm² THHN Royal Cord</t>
  </si>
  <si>
    <t>CL1.2 V2</t>
  </si>
  <si>
    <t>FO10</t>
  </si>
  <si>
    <t>CL0.9 V2</t>
  </si>
  <si>
    <t>Omni or approved equivalent</t>
  </si>
  <si>
    <t>gal(s)</t>
  </si>
  <si>
    <t>ACP cladding</t>
  </si>
  <si>
    <r>
      <t xml:space="preserve">ATTACHMENTS </t>
    </r>
    <r>
      <rPr>
        <sz val="10"/>
        <color theme="1"/>
        <rFont val="Century Gothic"/>
        <family val="2"/>
      </rPr>
      <t>(INDICATE NECESSARY ATTACHMENTS, i.e., OCULAR FORM, QUOTATIONS, RENDITIONS, ETC.)</t>
    </r>
  </si>
  <si>
    <t>NO.</t>
  </si>
  <si>
    <t>LIGHTNING ARRESTER PROTECTION ADD ONS</t>
  </si>
  <si>
    <t>Lightning Arrester Protection</t>
  </si>
  <si>
    <t>Lightning Arrester - N/A</t>
  </si>
  <si>
    <t>Surge Protector 3Ф,400V(ABB)</t>
  </si>
  <si>
    <t>6AT, 1P, MCB (Schneider)</t>
  </si>
  <si>
    <t>10AT, 1P, MCB (Schneider)</t>
  </si>
  <si>
    <t>16AT, 1P, MCB (Schneider)</t>
  </si>
  <si>
    <t>20AT, 1P, MCB (Schneider)</t>
  </si>
  <si>
    <t>25AT, 1P, MCB (Schneider)</t>
  </si>
  <si>
    <t>32AT, 1P, MCB (Schneider)</t>
  </si>
  <si>
    <t>40AT, 1P, MCB (Schneider)</t>
  </si>
  <si>
    <t>50AT, 1P, MCB (Schneider)</t>
  </si>
  <si>
    <t>63AT, 1P, MCB (Schneider)</t>
  </si>
  <si>
    <t>10AT, 2P, MCB (Schneider)</t>
  </si>
  <si>
    <t>16AT, 2P, MCB (Schneider)</t>
  </si>
  <si>
    <t>20AT, 2P, MCB (Schneider)</t>
  </si>
  <si>
    <t>25AT, 2P, MCB (Schneider)</t>
  </si>
  <si>
    <t>32AT, 2P, MCB (Schneider)</t>
  </si>
  <si>
    <t>40AT, 2P, MCB (Schneider)</t>
  </si>
  <si>
    <t>50AT, 2P, MCB (Schneider)</t>
  </si>
  <si>
    <t>63AT, 2P, MCB (Schneider)</t>
  </si>
  <si>
    <t>20AT, 3P, MCB (Schneider)</t>
  </si>
  <si>
    <t>25AT, 3P, MCB (Schneider)</t>
  </si>
  <si>
    <t>32AT, 3P, MCB (Schneider)</t>
  </si>
  <si>
    <t>40AT, 3P, MCB (Schneider)</t>
  </si>
  <si>
    <t>50AT, 3P, MCB (Schneider)</t>
  </si>
  <si>
    <t>63AT, 3P, MCB (Schneider)</t>
  </si>
  <si>
    <t>10AT, 2P, Sub-breaker (GE)</t>
  </si>
  <si>
    <t>15AT, 2P, Sub-breaker (GE)</t>
  </si>
  <si>
    <t>20AT, 2P, Sub-breaker (GE)</t>
  </si>
  <si>
    <t>25AT, 2P, Sub-breaker (GE)</t>
  </si>
  <si>
    <t>30AT, 2P, Sub-breaker (GE)</t>
  </si>
  <si>
    <t>15AT, 2P, Main-breaker (GE)</t>
  </si>
  <si>
    <t>20AT, 2P, Main-breaker (GE)</t>
  </si>
  <si>
    <t>25AT, 2P, Main-breaker (GE)</t>
  </si>
  <si>
    <t>30AT, 2P, Main-breaker (GE)</t>
  </si>
  <si>
    <t>40AT, 2P, Main-breaker (GE)</t>
  </si>
  <si>
    <t>50AT, 2P, Main-breaker (GE)</t>
  </si>
  <si>
    <t>60AT, 2P, Main-breaker (GE)</t>
  </si>
  <si>
    <t>70AT, 2P, Main-breaker (GE)</t>
  </si>
  <si>
    <t>80AT, 2P, Main-breaker (GE)</t>
  </si>
  <si>
    <t>90AT, 2P, Main-breaker (GE)</t>
  </si>
  <si>
    <t>100AT, 2P, Main-breaker (GE)</t>
  </si>
  <si>
    <t>15AT, 1P, MCCB (Schneider)</t>
  </si>
  <si>
    <t>20AT, 1P, MCCB (Schneider)</t>
  </si>
  <si>
    <t>25AT, 1P, MCCB (Schneider)</t>
  </si>
  <si>
    <t>30AT, 1P, MCCB (Schneider)</t>
  </si>
  <si>
    <t>40AT, 1P, MCCB (Schneider)</t>
  </si>
  <si>
    <t>50AT, 1P, MCCB (Schneider)</t>
  </si>
  <si>
    <t>60AT, 1P, MCCB (Schneider)</t>
  </si>
  <si>
    <t>75AT, 1P, MCCB (Schneider)</t>
  </si>
  <si>
    <t>80AT, 1P, MCCB (Schneider)</t>
  </si>
  <si>
    <t>100AT, 1P, MCCB (Schneider)</t>
  </si>
  <si>
    <t>30AT, 2P, MCCB (Schneider)</t>
  </si>
  <si>
    <t>40AT, 2P, MCCB (Schneider)</t>
  </si>
  <si>
    <t>50AT, 2P, MCCB (Schneider)</t>
  </si>
  <si>
    <t>60AT, 2P, MCCB (Schneider)</t>
  </si>
  <si>
    <t>60AT, 2P, MCCB (Square-D)</t>
  </si>
  <si>
    <t>70AT, 2P, MCCB (Square-D)</t>
  </si>
  <si>
    <t>75AT, 2P, MCCB (Schneider)</t>
  </si>
  <si>
    <t>80AT, 2P, MCCB (Schneider)</t>
  </si>
  <si>
    <t>90AT, 2P, MCCB (Square-D)</t>
  </si>
  <si>
    <t>100AT, 2P, MCCB (Square-D)</t>
  </si>
  <si>
    <t>100AT, 2P, MCCB (Schneider)</t>
  </si>
  <si>
    <t>125AT, 2P, MCCB (Schneider)</t>
  </si>
  <si>
    <t>125AT, 2P, MCCB (Square-D)</t>
  </si>
  <si>
    <t>160AT, 2P, MCCB (Square-D)</t>
  </si>
  <si>
    <t>200AT, 2P, MCCB (Square-D)</t>
  </si>
  <si>
    <t>225AT, 2P, MCCB (Square-D)</t>
  </si>
  <si>
    <t>150AT, 2P, MCCB (Schneider)</t>
  </si>
  <si>
    <t>160AT, 2P, MCCB (Schneider)</t>
  </si>
  <si>
    <t>200AT, 2P, MCCB (Schneider)</t>
  </si>
  <si>
    <t>225AT, 2P, MCCB (Schneider)</t>
  </si>
  <si>
    <t>250AT, 2P, MCCB (Schneider)</t>
  </si>
  <si>
    <t>60AT, 3P, MCCB (Schneider)</t>
  </si>
  <si>
    <t>75AT, 3P, MCCB (Schneider)</t>
  </si>
  <si>
    <t>80AT, 3P, MCCB (Schneider)</t>
  </si>
  <si>
    <t>90AT, 3P, MCCB (Schneider)</t>
  </si>
  <si>
    <t>100AT, 3P, MCCB (Schneider)</t>
  </si>
  <si>
    <t>125AT, 3P, MCCB (Schneider)</t>
  </si>
  <si>
    <t>125AT, 3P, MCCB (Square-D)</t>
  </si>
  <si>
    <t>160AT, 3P, MCCB (Square-D)</t>
  </si>
  <si>
    <t>200AT, 3P, MCCB (Square-D)</t>
  </si>
  <si>
    <t>225AT, 3P, MCCB (Square-D)</t>
  </si>
  <si>
    <t>160AT, 3P, MCCB (Schneider)</t>
  </si>
  <si>
    <t>175AT, 3P, MCCB (Schneider)</t>
  </si>
  <si>
    <t>200AT, 3P, MCCB (Schneider)</t>
  </si>
  <si>
    <t>225AT, 3P, MCCB (Schneider)</t>
  </si>
  <si>
    <t>250AT, 3P, MCCB (Schneider)</t>
  </si>
  <si>
    <t>320AT, 3P, MCCB (Schneider)</t>
  </si>
  <si>
    <t>350AT, 3P, MCCB (Schneider)</t>
  </si>
  <si>
    <t>400AT, 3P, MCCB (Schneider)</t>
  </si>
  <si>
    <t>500AT, 3P, MCCB (Schneider)</t>
  </si>
  <si>
    <t>600AT, 3P, MCCB (Schneider)</t>
  </si>
  <si>
    <t>630AT, 3P, MCCB (Schneider)</t>
  </si>
  <si>
    <t>UPS 2200VA(APC)</t>
  </si>
  <si>
    <t>GC1.25PRO</t>
  </si>
  <si>
    <t>GC1.5PRO</t>
  </si>
  <si>
    <t>GC1.8PRO</t>
  </si>
  <si>
    <t>GC2PRO</t>
  </si>
  <si>
    <t>GC2.5PRO</t>
  </si>
  <si>
    <t>GC3PRO</t>
  </si>
  <si>
    <t>Nova Star VX400</t>
  </si>
  <si>
    <t>Grounding Rod</t>
  </si>
  <si>
    <t>Enclosed Circuit Breaker(NEMA1R)</t>
  </si>
  <si>
    <t># Pax for # days</t>
  </si>
  <si>
    <t>10mm DIA.</t>
  </si>
  <si>
    <t>1" x 1" x 1.5mm THK</t>
  </si>
  <si>
    <t>Steel pipe</t>
  </si>
  <si>
    <t>3/4" DIA. B.I. pipe</t>
  </si>
  <si>
    <t>1 1/2" x 1 1/2" x 3mm THK</t>
  </si>
  <si>
    <t>Steel plates</t>
  </si>
  <si>
    <t>Excavation</t>
  </si>
  <si>
    <t>cu.m</t>
  </si>
  <si>
    <t>16mm DIA.</t>
  </si>
  <si>
    <t>Ties</t>
  </si>
  <si>
    <t>Ready mix concrete</t>
  </si>
  <si>
    <t>Base plate</t>
  </si>
  <si>
    <t>12mm THK</t>
  </si>
  <si>
    <t>sq.m</t>
  </si>
  <si>
    <t>Stiffener</t>
  </si>
  <si>
    <t>10mm THK</t>
  </si>
  <si>
    <t>Wide flange steel</t>
  </si>
  <si>
    <t>W10x26</t>
  </si>
  <si>
    <t>3" x 3" x 6mm THK</t>
  </si>
  <si>
    <t>2" x 2" x 4mm THK</t>
  </si>
  <si>
    <t>40mm x 3mm THK</t>
  </si>
  <si>
    <t>Expanded metal</t>
  </si>
  <si>
    <t>2.4m x 1.2m x 3mm THK</t>
  </si>
  <si>
    <t>Steel matting</t>
  </si>
  <si>
    <t>2.4m x 1.2m x 4mm THK</t>
  </si>
  <si>
    <t>Aluminum tubular</t>
  </si>
  <si>
    <t>Rivets</t>
  </si>
  <si>
    <t>box(es)</t>
  </si>
  <si>
    <t>100mm x 100mm x 4mm THK</t>
  </si>
  <si>
    <t>10mm x 50mm Expansion bolts</t>
  </si>
  <si>
    <t>M10 Chemical bolts</t>
  </si>
  <si>
    <t>M10 Dynamic bolts</t>
  </si>
  <si>
    <t>Scaffolding rental</t>
  </si>
  <si>
    <t>Dismantling</t>
  </si>
  <si>
    <t>Nova Star TB30 with 4g</t>
  </si>
  <si>
    <t>Nova Star TB50 with 4g</t>
  </si>
  <si>
    <t>Nova Star TB60 with 4g</t>
  </si>
  <si>
    <t>1" DIA. G.I. pipe</t>
  </si>
  <si>
    <t>Perforated cladding</t>
  </si>
  <si>
    <t>TSC2.5M</t>
  </si>
  <si>
    <t>NC10W</t>
  </si>
  <si>
    <t>NC6</t>
  </si>
  <si>
    <t>TO4.8</t>
  </si>
  <si>
    <t>A325 High tensile bolts</t>
  </si>
  <si>
    <t>HNA0.9</t>
  </si>
  <si>
    <t>LAMPRO</t>
  </si>
  <si>
    <t>HNA1.2</t>
  </si>
  <si>
    <t>HNA1.5</t>
  </si>
  <si>
    <t>HNA1.8</t>
  </si>
  <si>
    <t>LDA II 1.8</t>
  </si>
  <si>
    <t>BN1.9A</t>
  </si>
  <si>
    <t>UGN II 1.8</t>
  </si>
  <si>
    <t>UGN II 2.6</t>
  </si>
  <si>
    <t>LRM3.9</t>
  </si>
  <si>
    <t>LST6</t>
  </si>
  <si>
    <t>LST6 HB</t>
  </si>
  <si>
    <t>STRUCTURAL LABOR COST / RENTALS</t>
  </si>
  <si>
    <t>LDA II 1.5</t>
  </si>
  <si>
    <t>LDA II 2.5</t>
  </si>
  <si>
    <t>LDA II 3</t>
  </si>
  <si>
    <t>LRM3.9W</t>
  </si>
  <si>
    <t>LRM4.8</t>
  </si>
  <si>
    <t>LRM2.6</t>
  </si>
  <si>
    <t>LRM2.9</t>
  </si>
  <si>
    <t>12DS-L</t>
  </si>
  <si>
    <t>IP67</t>
  </si>
  <si>
    <t>Neltex/Panasonic</t>
  </si>
  <si>
    <t>Billy Joel Topacio</t>
  </si>
  <si>
    <t>12DP-L</t>
  </si>
  <si>
    <t>15DP-L</t>
  </si>
  <si>
    <t>31DP-L</t>
  </si>
  <si>
    <t>20P-L</t>
  </si>
  <si>
    <t>25P-L</t>
  </si>
  <si>
    <t>31P-L</t>
  </si>
  <si>
    <t>BILLY JOEL TOPACIO</t>
  </si>
  <si>
    <t>LST10</t>
  </si>
  <si>
    <t>LST10 HB</t>
  </si>
  <si>
    <t>H10PC</t>
  </si>
  <si>
    <t>H16TC</t>
  </si>
  <si>
    <t>Giada/Acer/Lenovo or Approved Equivalent</t>
  </si>
  <si>
    <t>UGM II 3.9</t>
  </si>
  <si>
    <t>DTP HDMI 4K 230 TX</t>
  </si>
  <si>
    <t>DTP HDMI 4K 230 RX</t>
  </si>
  <si>
    <t>UPANEL II 0.9</t>
  </si>
  <si>
    <t>UPANEL II 1.05</t>
  </si>
  <si>
    <t>UPANEL II 1.12</t>
  </si>
  <si>
    <t>UPANEL II 1.19</t>
  </si>
  <si>
    <t>UPANEL II 1.2</t>
  </si>
  <si>
    <t>UPANEL II 1.5</t>
  </si>
  <si>
    <t>UPANEL II 1.9</t>
  </si>
  <si>
    <t>UPANEL II 2.5</t>
  </si>
  <si>
    <t>USURFACE III 6</t>
  </si>
  <si>
    <t>USURFACE III 8</t>
  </si>
  <si>
    <t>USURFACE III 10</t>
  </si>
  <si>
    <t>USURFACE III 16</t>
  </si>
  <si>
    <t>IE025A</t>
  </si>
  <si>
    <t>SAMSUNG</t>
  </si>
  <si>
    <t>IE040A</t>
  </si>
  <si>
    <t># of days</t>
  </si>
  <si>
    <t>VVPO15.6</t>
  </si>
  <si>
    <t>VVPO6.25</t>
  </si>
  <si>
    <t>VVPO7.8</t>
  </si>
  <si>
    <t>VVPO10.4</t>
  </si>
  <si>
    <t>Sealant</t>
  </si>
  <si>
    <t>FT6</t>
  </si>
  <si>
    <t>FT8</t>
  </si>
  <si>
    <t>2x1 DVI Video Splitter</t>
  </si>
  <si>
    <t>VE600A DVI/Audio Extender</t>
  </si>
  <si>
    <t>Linsn TS802D Sending Card</t>
  </si>
  <si>
    <t>KLCOB1.2 V2</t>
  </si>
  <si>
    <t>quart(s)</t>
  </si>
  <si>
    <t>Riser platform</t>
  </si>
  <si>
    <t>UPS 1000VA(APC)</t>
  </si>
  <si>
    <t>P6TC</t>
  </si>
  <si>
    <t>CV10S-18</t>
  </si>
  <si>
    <t>LEYARD</t>
  </si>
  <si>
    <t>K1.8 V3</t>
  </si>
  <si>
    <t>K1.5 V3</t>
  </si>
  <si>
    <t>K2.5 V3</t>
  </si>
  <si>
    <t>700/3000</t>
  </si>
  <si>
    <t>K3.9 V3</t>
  </si>
  <si>
    <t>MY1.8</t>
  </si>
  <si>
    <t>KTJ 5</t>
  </si>
  <si>
    <t>TSC1.8M</t>
  </si>
  <si>
    <t>10AT, 2P, Bolt on (Schneider)</t>
  </si>
  <si>
    <t>16AT, 2P, Bolt on (Schneider)</t>
  </si>
  <si>
    <t>20AT, 2P, Bolt on (Schneider)</t>
  </si>
  <si>
    <t>25AT, 2P, Bolt on (Schneider)</t>
  </si>
  <si>
    <t>32AT, 2P, Bolt on (Schneider)</t>
  </si>
  <si>
    <t>40AT, 2P, Bolt on (Schneider)</t>
  </si>
  <si>
    <t>50AT, 2P, Bolt on (Schneider)</t>
  </si>
  <si>
    <t>63AT, 2P, Bolt on (Schneider)</t>
  </si>
  <si>
    <t>SIGNED PLANS (ELECTRICAL)</t>
  </si>
  <si>
    <t>SIGNED PLANS (ELECTRONICS)</t>
  </si>
  <si>
    <t>REGION:</t>
  </si>
  <si>
    <t>SIGNED PLANS (STRUCTURAL)</t>
  </si>
  <si>
    <t>Electrical BOQ</t>
  </si>
  <si>
    <t>Structural BOQ</t>
  </si>
  <si>
    <t>-</t>
  </si>
  <si>
    <t>CONTRACTOR'S PROFIT</t>
  </si>
  <si>
    <t>LSK3.9</t>
  </si>
  <si>
    <t>IP69</t>
  </si>
  <si>
    <t>1" x 1"</t>
  </si>
  <si>
    <t>Machine bolts</t>
  </si>
  <si>
    <t>CPS1.8</t>
  </si>
  <si>
    <t>CPS2</t>
  </si>
  <si>
    <t>CPS2.5</t>
  </si>
  <si>
    <t>CPS3</t>
  </si>
  <si>
    <t>MARVIN JIMENEZ</t>
  </si>
  <si>
    <t>JOYCE ANN MENDIOLA</t>
  </si>
  <si>
    <t>RAM MALAYA</t>
  </si>
  <si>
    <t>RONALDO FRANCISCO</t>
  </si>
  <si>
    <t>KENNETH BAUTISTA</t>
  </si>
  <si>
    <t>HAROLD DAVID</t>
  </si>
  <si>
    <t>LAWRENCE DUCUT</t>
  </si>
  <si>
    <t>NOEL PINEDA</t>
  </si>
  <si>
    <t>JOEMAR BACHINICHA</t>
  </si>
  <si>
    <t>MIKE DE CASTRO</t>
  </si>
  <si>
    <t>MDS</t>
  </si>
  <si>
    <t>MDS- CEBU</t>
  </si>
  <si>
    <t>EVI</t>
  </si>
  <si>
    <t>GAKKEN</t>
  </si>
  <si>
    <t>RITZ LOPEZ</t>
  </si>
  <si>
    <r>
      <t>15mm</t>
    </r>
    <r>
      <rPr>
        <sz val="10"/>
        <color rgb="FF000000"/>
        <rFont val="Arial Narrow"/>
        <family val="2"/>
      </rPr>
      <t>Ø IMC Pipe(3meters)</t>
    </r>
  </si>
  <si>
    <r>
      <t>15mm</t>
    </r>
    <r>
      <rPr>
        <sz val="10"/>
        <color rgb="FF000000"/>
        <rFont val="Arial Narrow"/>
        <family val="2"/>
      </rPr>
      <t>Ø EMT Pipe(3meters)</t>
    </r>
  </si>
  <si>
    <r>
      <t>15mm</t>
    </r>
    <r>
      <rPr>
        <sz val="10"/>
        <color rgb="FF000000"/>
        <rFont val="Arial Narrow"/>
        <family val="2"/>
      </rPr>
      <t>Ø IMC Elbow</t>
    </r>
  </si>
  <si>
    <r>
      <t>15mm</t>
    </r>
    <r>
      <rPr>
        <sz val="10"/>
        <color rgb="FF000000"/>
        <rFont val="Arial Narrow"/>
        <family val="2"/>
      </rPr>
      <t>Ø EMT Elbow</t>
    </r>
  </si>
  <si>
    <r>
      <t>15mm</t>
    </r>
    <r>
      <rPr>
        <i/>
        <sz val="10"/>
        <color rgb="FF000000"/>
        <rFont val="Arial Narrow"/>
        <family val="2"/>
      </rPr>
      <t>Ø IMC Coupling</t>
    </r>
  </si>
  <si>
    <r>
      <t>15mm</t>
    </r>
    <r>
      <rPr>
        <i/>
        <sz val="10"/>
        <color rgb="FF000000"/>
        <rFont val="Arial Narrow"/>
        <family val="2"/>
      </rPr>
      <t>Ø EMT Coupling</t>
    </r>
  </si>
  <si>
    <r>
      <t>15mm</t>
    </r>
    <r>
      <rPr>
        <i/>
        <sz val="10"/>
        <color rgb="FF000000"/>
        <rFont val="Arial Narrow"/>
        <family val="2"/>
      </rPr>
      <t>Ø EMT Connector with Locknut</t>
    </r>
  </si>
  <si>
    <r>
      <t>15mm</t>
    </r>
    <r>
      <rPr>
        <i/>
        <sz val="10"/>
        <color rgb="FF000000"/>
        <rFont val="Arial Narrow"/>
        <family val="2"/>
      </rPr>
      <t>Ø IMC L&amp;B Panasonic</t>
    </r>
  </si>
  <si>
    <t>BNX II 1.9</t>
  </si>
  <si>
    <t>IP10</t>
  </si>
  <si>
    <t>Audio System</t>
  </si>
  <si>
    <t>BNX II 2.5</t>
  </si>
  <si>
    <t>LR2.9</t>
  </si>
  <si>
    <t>Q1.5M</t>
  </si>
  <si>
    <t>Q1.8M</t>
  </si>
  <si>
    <t>Q2.5M</t>
  </si>
  <si>
    <t>Q4M</t>
  </si>
  <si>
    <t>MODULAR</t>
  </si>
  <si>
    <t>Q3.9M</t>
  </si>
  <si>
    <t>3c/50mm² THHN Royal Cord</t>
  </si>
  <si>
    <t>Control System BOQ</t>
  </si>
  <si>
    <t>HE16-32TC</t>
  </si>
  <si>
    <t>IP68</t>
  </si>
  <si>
    <t>HE16-32DC</t>
  </si>
  <si>
    <t>White THHN/THWN-2 Wire - N/A</t>
  </si>
  <si>
    <t>2.0mm² THHN/THWN-2 Wire(White)</t>
  </si>
  <si>
    <t>3.5mm² THHN/THWN-2 Wire(White)</t>
  </si>
  <si>
    <t>5.5mm² THHN/THWN-2 Wire(White)</t>
  </si>
  <si>
    <t>8.0mm² THHN/THWN-2 Wire(White)</t>
  </si>
  <si>
    <t>14mm² THHN/THWN-2 Wire(White)</t>
  </si>
  <si>
    <t>22mm² THHN/THWN-2 Wire(White)</t>
  </si>
  <si>
    <t>30mm² THHN/THWN-2 Wire(White)</t>
  </si>
  <si>
    <t>38mm² THHN/THWN-2 Wire(White)</t>
  </si>
  <si>
    <t>50mm² THHN/THWN-2 Wire(White)</t>
  </si>
  <si>
    <t>60mm² THHN/THWN-2 Wire(White)</t>
  </si>
  <si>
    <t>80mm² THHN/THWN-2 Wire(White)</t>
  </si>
  <si>
    <t>100mm² THHN/THWN-2 Wire(White)</t>
  </si>
  <si>
    <t>125mm² THHN/THWN-2 Wire(White)</t>
  </si>
  <si>
    <t>150mm² THHN/THWN-2 Wire(White)</t>
  </si>
  <si>
    <t>175mm² THHN/THWN-2 Wire(White)</t>
  </si>
  <si>
    <t>200mm² THHN/THWN-2 Wire(White)</t>
  </si>
  <si>
    <t>250mm² THHN/THWN-2 Wire(White)</t>
  </si>
  <si>
    <t>300mm² THHN/THWN-2 Wire(White)</t>
  </si>
  <si>
    <t>325mm² THHN/THWN-2 Wire(White)</t>
  </si>
  <si>
    <t>380mm² THHN/THWN-2 Wire(White)</t>
  </si>
  <si>
    <t>450mm² THHN/THWN-2 Wire(White)</t>
  </si>
  <si>
    <t>500mm² THHN/THWN-2 Wire(White)</t>
  </si>
  <si>
    <t>Black THHN/THWN-2 Wire - N/A</t>
  </si>
  <si>
    <t>2.0mm² THHN/THWN-2 Wire(Black)</t>
  </si>
  <si>
    <t>3.5mm² THHN/THWN-2 Wire(Black)</t>
  </si>
  <si>
    <t>5.5mm² THHN/THWN-2 Wire(Black)</t>
  </si>
  <si>
    <t>8.0mm² THHN/THWN-2 Wire(Black)</t>
  </si>
  <si>
    <t>14mm² THHN/THWN-2 Wire(Black)</t>
  </si>
  <si>
    <t>22mm² THHN/THWN-2 Wire(Black)</t>
  </si>
  <si>
    <t>30mm² THHN/THWN-2 Wire(Black)</t>
  </si>
  <si>
    <t>38mm² THHN/THWN-2 Wire(Black)</t>
  </si>
  <si>
    <t>50mm² THHN/THWN-2 Wire(Black)</t>
  </si>
  <si>
    <t>60mm² THHN/THWN-2 Wire(Black)</t>
  </si>
  <si>
    <t>80mm² THHN/THWN-2 Wire(Black)</t>
  </si>
  <si>
    <t>100mm² THHN/THWN-2 Wire(Black)</t>
  </si>
  <si>
    <t>125mm² THHN/THWN-2 Wire(Black)</t>
  </si>
  <si>
    <t>150mm² THHN/THWN-2 Wire(Black)</t>
  </si>
  <si>
    <t>175mm² THHN/THWN-2 Wire(Black)</t>
  </si>
  <si>
    <t>200mm² THHN/THWN-2 Wire(Black)</t>
  </si>
  <si>
    <t>250mm² THHN/THWN-2 Wire(Black)</t>
  </si>
  <si>
    <t>300mm² THHN/THWN-2 Wire(Black)</t>
  </si>
  <si>
    <t>325mm² THHN/THWN-2 Wire(Black)</t>
  </si>
  <si>
    <t>380mm² THHN/THWN-2 Wire(Black)</t>
  </si>
  <si>
    <t>450mm² THHN/THWN-2 Wire(Black)</t>
  </si>
  <si>
    <t>500mm² THHN/THWN-2 Wire(Black)</t>
  </si>
  <si>
    <t>Red THHN/THWN-2 Wire - N/A</t>
  </si>
  <si>
    <t>2.0mm² THHN/THWN-2 Wire(Red)</t>
  </si>
  <si>
    <t>3.5mm² THHN/THWN-2 Wire(Red)</t>
  </si>
  <si>
    <t>5.5mm² THHN/THWN-2 Wire(Red)</t>
  </si>
  <si>
    <t>8.0mm² THHN/THWN-2 Wire(Red)</t>
  </si>
  <si>
    <t>14mm² THHN/THWN-2 Wire(Red)</t>
  </si>
  <si>
    <t>22mm² THHN/THWN-2 Wire(Red)</t>
  </si>
  <si>
    <t>30mm² THHN/THWN-2 Wire(Red)</t>
  </si>
  <si>
    <t>38mm² THHN/THWN-2 Wire(Red)</t>
  </si>
  <si>
    <t>50mm² THHN/THWN-2 Wire(Red)</t>
  </si>
  <si>
    <t>60mm² THHN/THWN-2 Wire(Red)</t>
  </si>
  <si>
    <t>80mm² THHN/THWN-2 Wire(Red)</t>
  </si>
  <si>
    <t>100mm² THHN/THWN-2 Wire(Red)</t>
  </si>
  <si>
    <t>125mm² THHN/THWN-2 Wire(Red)</t>
  </si>
  <si>
    <t>150mm² THHN/THWN-2 Wire(Red)</t>
  </si>
  <si>
    <t>175mm² THHN/THWN-2 Wire(Red)</t>
  </si>
  <si>
    <t>200mm² THHN/THWN-2 Wire(Red)</t>
  </si>
  <si>
    <t>250mm² THHN/THWN-2 Wire(Red)</t>
  </si>
  <si>
    <t>300mm² THHN/THWN-2 Wire(Red)</t>
  </si>
  <si>
    <t>325mm² THHN/THWN-2 Wire(Red)</t>
  </si>
  <si>
    <t>380mm² THHN/THWN-2 Wire(Red)</t>
  </si>
  <si>
    <t>450mm² THHN/THWN-2 Wire(Red)</t>
  </si>
  <si>
    <t>500mm² THHN/THWN-2 Wire(Red)</t>
  </si>
  <si>
    <t>Yellow THHN/THWN-2 Wire - N/A</t>
  </si>
  <si>
    <t>2.0mm² THHN/THWN-2 Wire(Yellow)</t>
  </si>
  <si>
    <t>3.5mm² THHN/THWN-2 Wire(Yellow)</t>
  </si>
  <si>
    <t>5.5mm² THHN/THWN-2 Wire(Yellow)</t>
  </si>
  <si>
    <t>8.0mm² THHN/THWN-2 Wire(Yellow)</t>
  </si>
  <si>
    <t>14mm² THHN/THWN-2 Wire(Yellow)</t>
  </si>
  <si>
    <t>22mm² THHN/THWN-2 Wire(Yellow)</t>
  </si>
  <si>
    <t>30mm² THHN/THWN-2 Wire(Yellow)</t>
  </si>
  <si>
    <t>38mm² THHN/THWN-2 Wire(Yellow)</t>
  </si>
  <si>
    <t>50mm² THHN/THWN-2 Wire(Yellow)</t>
  </si>
  <si>
    <t>60mm² THHN/THWN-2 Wire(Yellow)</t>
  </si>
  <si>
    <t>80mm² THHN/THWN-2 Wire(Yellow)</t>
  </si>
  <si>
    <t>100mm² THHN/THWN-2 Wire(Yellow)</t>
  </si>
  <si>
    <t>125mm² THHN/THWN-2 Wire(Yellow)</t>
  </si>
  <si>
    <t>150mm² THHN/THWN-2 Wire(Yellow)</t>
  </si>
  <si>
    <t>175mm² THHN/THWN-2 Wire(Yellow)</t>
  </si>
  <si>
    <t>200mm² THHN/THWN-2 Wire(Yellow)</t>
  </si>
  <si>
    <t>250mm² THHN/THWN-2 Wire(Yellow)</t>
  </si>
  <si>
    <t>300mm² THHN/THWN-2 Wire(Yellow)</t>
  </si>
  <si>
    <t>325mm² THHN/THWN-2 Wire(Yellow)</t>
  </si>
  <si>
    <t>380mm² THHN/THWN-2 Wire(Yellow)</t>
  </si>
  <si>
    <t>450mm² THHN/THWN-2 Wire(Yellow)</t>
  </si>
  <si>
    <t>500mm² THHN/THWN-2 Wire(Yellow)</t>
  </si>
  <si>
    <t>Blue THHN/THWN-2 Wire - N/A</t>
  </si>
  <si>
    <t>2.0mm² THHN/THWN-2 Wire(Blue)</t>
  </si>
  <si>
    <t>3.5mm² THHN/THWN-2 Wire(Blue)</t>
  </si>
  <si>
    <t>5.5mm² THHN/THWN-2 Wire(Blue)</t>
  </si>
  <si>
    <t>8.0mm² THHN/THWN-2 Wire(Blue)</t>
  </si>
  <si>
    <t>14mm² THHN/THWN-2 Wire(Blue)</t>
  </si>
  <si>
    <t>22mm² THHN/THWN-2 Wire(Blue)</t>
  </si>
  <si>
    <t>30mm² THHN/THWN-2 Wire(Blue)</t>
  </si>
  <si>
    <t>38mm² THHN/THWN-2 Wire(Blue)</t>
  </si>
  <si>
    <t>50mm² THHN/THWN-2 Wire(Blue)</t>
  </si>
  <si>
    <t>60mm² THHN/THWN-2 Wire(Blue)</t>
  </si>
  <si>
    <t>80mm² THHN/THWN-2 Wire(Blue)</t>
  </si>
  <si>
    <t>100mm² THHN/THWN-2 Wire(Blue)</t>
  </si>
  <si>
    <t>125mm² THHN/THWN-2 Wire(Blue)</t>
  </si>
  <si>
    <t>150mm² THHN/THWN-2 Wire(Blue)</t>
  </si>
  <si>
    <t>175mm² THHN/THWN-2 Wire(Blue)</t>
  </si>
  <si>
    <t>200mm² THHN/THWN-2 Wire(Blue)</t>
  </si>
  <si>
    <t>250mm² THHN/THWN-2 Wire(Blue)</t>
  </si>
  <si>
    <t>300mm² THHN/THWN-2 Wire(Blue)</t>
  </si>
  <si>
    <t>325mm² THHN/THWN-2 Wire(Blue)</t>
  </si>
  <si>
    <t>380mm² THHN/THWN-2 Wire(Blue)</t>
  </si>
  <si>
    <t>450mm² THHN/THWN-2 Wire(Blue)</t>
  </si>
  <si>
    <t>500mm² THHN/THWN-2 Wire(Blue)</t>
  </si>
  <si>
    <t>Green THHN/THWN-2 Wire - N/A</t>
  </si>
  <si>
    <t>2.0mm² THHN/THWN-2 Wire(Green)</t>
  </si>
  <si>
    <t>3.5mm² THHN/THWN-2 Wire(Green)</t>
  </si>
  <si>
    <t>5.5mm² THHN/THWN-2 Wire(Green)</t>
  </si>
  <si>
    <t>8.0mm² THHN/THWN-2 Wire(Green)</t>
  </si>
  <si>
    <t>14mm² THHN/THWN-2 Wire(Green)</t>
  </si>
  <si>
    <t>22mm² THHN/THWN-2 Wire(Green)</t>
  </si>
  <si>
    <t>30mm² THHN/THWN-2 Wire(Green)</t>
  </si>
  <si>
    <t>38mm² THHN/THWN-2 Wire(Green)</t>
  </si>
  <si>
    <t>50mm² THHN/THWN-2 Wire(Green)</t>
  </si>
  <si>
    <t>60mm² THHN/THWN-2 Wire(Green)</t>
  </si>
  <si>
    <t>80mm² THHN/THWN-2 Wire(Green)</t>
  </si>
  <si>
    <t>100mm² THHN/THWN-2Wire(Green)</t>
  </si>
  <si>
    <t>125mm² THHN/THWN-2 Wire(Green)</t>
  </si>
  <si>
    <t>150mm² THHN/THWN-2 Wire(Green)</t>
  </si>
  <si>
    <t>175mm² THHN/THWN-2 Wire(Green)</t>
  </si>
  <si>
    <t>200mm² THHN/THWN-2 Wire(Green)</t>
  </si>
  <si>
    <t>250mm² THHN/THWN-2 Wire(Green)</t>
  </si>
  <si>
    <t>300mm² THHN/THWN-2 Wire(Green)</t>
  </si>
  <si>
    <t>325mm² THHN/THWN-2 Wire(Green)</t>
  </si>
  <si>
    <t>380mm² THHN/THWN-2 Wire(Green)</t>
  </si>
  <si>
    <t>450mm² THHN/THWN-2 Wire(Green)</t>
  </si>
  <si>
    <t>500mm² THHN/THWN-2 Wire(Green)</t>
  </si>
  <si>
    <t>LDT5.9</t>
  </si>
  <si>
    <t>D-Link CAT6 305m</t>
  </si>
  <si>
    <t>D-Link CAT6 1m</t>
  </si>
  <si>
    <t>CPN3</t>
  </si>
  <si>
    <t>CPN2.5</t>
  </si>
  <si>
    <t>CPN2</t>
  </si>
  <si>
    <t>CPL1.2</t>
  </si>
  <si>
    <t>CPL1.5</t>
  </si>
  <si>
    <t>CPL1.8</t>
  </si>
  <si>
    <t>CPL2.5</t>
  </si>
  <si>
    <t>CPK1.2</t>
  </si>
  <si>
    <t>CPK1.5</t>
  </si>
  <si>
    <t>JD3.9-TC</t>
  </si>
  <si>
    <t>LDT10</t>
  </si>
  <si>
    <t>DL2-0.7</t>
  </si>
  <si>
    <t>KLCOB0.7</t>
  </si>
  <si>
    <t>AS4 V2</t>
  </si>
  <si>
    <t>AS6 V2</t>
  </si>
  <si>
    <t>AS8 V2</t>
  </si>
  <si>
    <t>AS10 V2</t>
  </si>
  <si>
    <t>M10 10mm x 100mm</t>
  </si>
  <si>
    <t>VLJ P3.91</t>
  </si>
  <si>
    <t>K3.9 V3 (HB)</t>
  </si>
  <si>
    <t>LC1.86P</t>
  </si>
  <si>
    <t>LC2.5P</t>
  </si>
  <si>
    <t>VGX3.91T</t>
  </si>
  <si>
    <t>Absen AS10 V2</t>
  </si>
  <si>
    <t>1 box= 780</t>
  </si>
  <si>
    <t>VGX2.9</t>
  </si>
  <si>
    <t>Nova Star TU15 Pro</t>
  </si>
  <si>
    <t>Nova Star TU20 Pro</t>
  </si>
  <si>
    <t>EACHIN P3.91</t>
  </si>
  <si>
    <t>EACHIN</t>
  </si>
  <si>
    <t>LMINIP1.5</t>
  </si>
  <si>
    <t>LC2P</t>
  </si>
  <si>
    <t>VGX8</t>
  </si>
  <si>
    <t>VLJ P4.81</t>
  </si>
  <si>
    <t>VLJ P6.25</t>
  </si>
  <si>
    <t>VLJ P7.81</t>
  </si>
  <si>
    <t>VLJ P10.42</t>
  </si>
  <si>
    <t>AVMATRIX PVS0403U= P47,000</t>
  </si>
  <si>
    <t>1 1/2" x 1 1/2" x 2mm THK</t>
  </si>
  <si>
    <t>QDE/Latex Gray</t>
  </si>
  <si>
    <t>QDE/Latex Black</t>
  </si>
  <si>
    <t>Marine paint</t>
  </si>
  <si>
    <t>Gray</t>
  </si>
  <si>
    <t>Black</t>
  </si>
  <si>
    <t>Metal stud</t>
  </si>
  <si>
    <t>Flat bar</t>
  </si>
  <si>
    <t>32mm x 76mm x 0.5mm THK</t>
  </si>
  <si>
    <t>Black screws</t>
  </si>
  <si>
    <t>BREAKDOWN FOR PEDESTAL</t>
  </si>
  <si>
    <t>LS Cable CAT6 305m</t>
  </si>
  <si>
    <t>LS Cable CAT6 1m</t>
  </si>
  <si>
    <t>LDT8</t>
  </si>
  <si>
    <t>WEIGHT</t>
  </si>
  <si>
    <t>VGX3.9</t>
  </si>
  <si>
    <t>LW1.86</t>
  </si>
  <si>
    <t>LW2.5</t>
  </si>
  <si>
    <t>LC1.53P</t>
  </si>
  <si>
    <t>1 roll = 75 meters</t>
  </si>
  <si>
    <t>1 box = 150 meters</t>
  </si>
  <si>
    <t>1 reel = 300 meters</t>
  </si>
  <si>
    <t>LDA II 1.25</t>
  </si>
  <si>
    <r>
      <t>15mm</t>
    </r>
    <r>
      <rPr>
        <sz val="11"/>
        <rFont val="Calibri"/>
        <family val="2"/>
      </rPr>
      <t>Ø</t>
    </r>
  </si>
  <si>
    <t>15mmØ</t>
  </si>
  <si>
    <t>20mmØ</t>
  </si>
  <si>
    <t>25mmØ</t>
  </si>
  <si>
    <t>32mmØ</t>
  </si>
  <si>
    <t>40mmØ</t>
  </si>
  <si>
    <t>PVS0403U Video Switcher</t>
  </si>
  <si>
    <t>Ordinary plywood</t>
  </si>
  <si>
    <t>1/2" THK</t>
  </si>
  <si>
    <t>Restoration</t>
  </si>
  <si>
    <t>Additional Requirements</t>
  </si>
  <si>
    <t>1" x 2" x 1.2mm THK</t>
  </si>
  <si>
    <t>Wall angle</t>
  </si>
  <si>
    <t>25mm x 25mm x 0.6mm THK</t>
  </si>
  <si>
    <t>Power Strip - N/A</t>
  </si>
  <si>
    <t>2 Gang Power Strip Universal Outlet</t>
  </si>
  <si>
    <t>6 Gang Power Strip Universal Outlet</t>
  </si>
  <si>
    <t>Outdoor Control Box - N/A</t>
  </si>
  <si>
    <t>Outdoor Control Box (500x400x170mm) WxDxL</t>
  </si>
  <si>
    <t>Outdoor Control Box (400x300x170mm) WxDxL</t>
  </si>
  <si>
    <t>LDT4</t>
  </si>
  <si>
    <t>LDT3.076</t>
  </si>
  <si>
    <t>LMINIP1.8</t>
  </si>
  <si>
    <t>Proposed Indoor LED Screen</t>
  </si>
  <si>
    <t>UGM II 2-S</t>
  </si>
  <si>
    <t>FB3.9</t>
  </si>
  <si>
    <t>FB5.2</t>
  </si>
  <si>
    <t>FB7.8</t>
  </si>
  <si>
    <t>FB10.4</t>
  </si>
  <si>
    <t>ELECTRICAL ADD-ONS</t>
  </si>
  <si>
    <t>3c/3.5mm² - 12,510/roll</t>
  </si>
  <si>
    <t>3c/5.5mm²- 16,675/roll</t>
  </si>
  <si>
    <t>3c/8.0mm²- 28,996/roll</t>
  </si>
  <si>
    <t>3c/14mm²- 42,340/roll</t>
  </si>
  <si>
    <t>3c/22mm²- 61,688/roll</t>
  </si>
  <si>
    <t>3c/30mm²- 90,260/roll</t>
  </si>
  <si>
    <t>3.5mm= 6,072/box</t>
  </si>
  <si>
    <t>5.5mm= 8,932/box</t>
  </si>
  <si>
    <t>8.0mm= 9,900/box</t>
  </si>
  <si>
    <t>14mm= 22,105/box</t>
  </si>
  <si>
    <t>22mm= 39,600/box</t>
  </si>
  <si>
    <t>30mm= 51,150/box</t>
  </si>
  <si>
    <t>38mm= 154,000/reel</t>
  </si>
  <si>
    <t>60mm= 242,550/reel</t>
  </si>
  <si>
    <t>150mm= 522,500/reel</t>
  </si>
  <si>
    <t>175mm= 616000/reel</t>
  </si>
  <si>
    <t>VMX2.5T</t>
  </si>
  <si>
    <t>Gaming Laptop</t>
  </si>
  <si>
    <t>USK3.9</t>
  </si>
  <si>
    <t>TOT10</t>
  </si>
  <si>
    <t>TYPELED</t>
  </si>
  <si>
    <t>DATA ANALYTICS</t>
  </si>
  <si>
    <t>TOT8</t>
  </si>
  <si>
    <t>TOT16</t>
  </si>
  <si>
    <t>Outdoor Large Cabinet= P500.00</t>
  </si>
  <si>
    <t>MLB</t>
  </si>
  <si>
    <t>LSC</t>
  </si>
  <si>
    <t>Win11 Pro OS</t>
  </si>
  <si>
    <t>CVT10 Fiber Converter</t>
  </si>
  <si>
    <t>CVT10 Pro Fiber Converter</t>
  </si>
  <si>
    <t>CVT4k Fiber Converter</t>
  </si>
  <si>
    <t>CVT310 Fiber Converter</t>
  </si>
  <si>
    <t>CVT320 Fiber Converter</t>
  </si>
  <si>
    <t>AW2.5</t>
  </si>
  <si>
    <t>10AT, 2P, MCB (ABB)</t>
  </si>
  <si>
    <t>15AT, 2P, MCB (ABB)</t>
  </si>
  <si>
    <t>20AT, 2P, MCB (ABB)</t>
  </si>
  <si>
    <t>25AT, 2P, MCB (ABB)</t>
  </si>
  <si>
    <t>30AT, 2P, MCB (ABB)</t>
  </si>
  <si>
    <t>40AT, 2P, MCB (ABB)</t>
  </si>
  <si>
    <t>50AT, 2P, MCB (ABB)</t>
  </si>
  <si>
    <t>60AT, 2P, MCB (ABB)</t>
  </si>
  <si>
    <t>Data Cabinet 4U (500x300x270mm) WxLxH</t>
  </si>
  <si>
    <t>Data Cabinet 6U (500x300x300mm) WxLxH</t>
  </si>
  <si>
    <t>Gator Case 15RU Mixer on Top</t>
  </si>
  <si>
    <t>Gator Case 12RU Mixer on Top</t>
  </si>
  <si>
    <t>75KVA AVR, 1Ø(Powerex)</t>
  </si>
  <si>
    <t>75KVA AVR, 1Ø, AUTO(Powerex)</t>
  </si>
  <si>
    <t>LMINIP0.9</t>
  </si>
  <si>
    <t>TOT6</t>
  </si>
  <si>
    <t>RUISHENG</t>
  </si>
  <si>
    <t>TIC1.86</t>
  </si>
  <si>
    <t>CP1.5-W</t>
  </si>
  <si>
    <t>CP1.2-W</t>
  </si>
  <si>
    <t>CPS Cabinet= P150.00</t>
  </si>
  <si>
    <t>XV0307</t>
  </si>
  <si>
    <t>EVELYN PEQUIRAS</t>
  </si>
  <si>
    <t>T3</t>
  </si>
  <si>
    <t>UPS 10000VA(APC)</t>
  </si>
  <si>
    <t>DM3.9</t>
  </si>
  <si>
    <t>Digiposter</t>
  </si>
  <si>
    <t>Projector</t>
  </si>
  <si>
    <t>HDMI-CAT5 TX/RX 100m(VENTION)</t>
  </si>
  <si>
    <t>TRD P1.95</t>
  </si>
  <si>
    <t>LW1.538</t>
  </si>
  <si>
    <t>VHT1.5</t>
  </si>
  <si>
    <t>IP35</t>
  </si>
  <si>
    <t>NT1.9</t>
  </si>
  <si>
    <t>Gator Case 10RU Mixer on Top</t>
  </si>
  <si>
    <t>TI-0307A</t>
  </si>
  <si>
    <t>TI-0307B</t>
  </si>
  <si>
    <t>TI-0307C</t>
  </si>
  <si>
    <t>TI-0307D</t>
  </si>
  <si>
    <t>TI-0307H</t>
  </si>
  <si>
    <t>Standard Control PC</t>
  </si>
  <si>
    <t>with Caster Wheel</t>
  </si>
  <si>
    <t>TT3.9-7.8</t>
  </si>
  <si>
    <t>IP31</t>
  </si>
  <si>
    <t>BTX-FL015A</t>
  </si>
  <si>
    <t>BOE</t>
  </si>
  <si>
    <t>Resolume</t>
  </si>
  <si>
    <t>TOT5</t>
  </si>
  <si>
    <t>FL1.9 V2</t>
  </si>
  <si>
    <t>FRONTOR BACK</t>
  </si>
  <si>
    <t>LC1.25P</t>
  </si>
  <si>
    <t>SV6.25</t>
  </si>
  <si>
    <t>SV3.9</t>
  </si>
  <si>
    <t>Nova Star VX2000</t>
  </si>
  <si>
    <t>KXS18N</t>
  </si>
  <si>
    <t>SKYWORTH</t>
  </si>
  <si>
    <t>KXS15R</t>
  </si>
  <si>
    <t>KXS18R</t>
  </si>
  <si>
    <t>KXS20R</t>
  </si>
  <si>
    <t>FLEX MODULAR</t>
  </si>
  <si>
    <t>KXS25R</t>
  </si>
  <si>
    <t>KXS12N</t>
  </si>
  <si>
    <t>KXS15N</t>
  </si>
  <si>
    <t>KXS20N</t>
  </si>
  <si>
    <t>KXS25N</t>
  </si>
  <si>
    <t>VT8</t>
  </si>
  <si>
    <t>VT10</t>
  </si>
  <si>
    <t>BTX-FL025A</t>
  </si>
  <si>
    <t>ALLIAH PEARL ROBLES</t>
  </si>
  <si>
    <t>UKY1.8</t>
  </si>
  <si>
    <t>UKY2</t>
  </si>
  <si>
    <t>UKY2.5</t>
  </si>
  <si>
    <t>MCS-ANY-16 Matrix Switcher</t>
  </si>
  <si>
    <t>BNX II 1.9 (HB)</t>
  </si>
  <si>
    <t>USLIM III 2.5</t>
  </si>
  <si>
    <t>WXS18C</t>
  </si>
  <si>
    <t>IP63</t>
  </si>
  <si>
    <t>IP53</t>
  </si>
  <si>
    <t>MCS-ANY-16</t>
  </si>
  <si>
    <t>LMINI1.25</t>
  </si>
  <si>
    <t>TOM 6.25</t>
  </si>
  <si>
    <t>ERWIN TALAVERA</t>
  </si>
  <si>
    <t>IDA MADAMBA</t>
  </si>
  <si>
    <t>QUENNIE PORCIUNCULA</t>
  </si>
  <si>
    <t>JHOANNAH SICAT</t>
  </si>
  <si>
    <t>GENEVEL GARCIA</t>
  </si>
  <si>
    <t>GAKKEN- DAVAO</t>
  </si>
  <si>
    <t>3KVA AVR, 1Ø(Stavol)
 with terminal block modification</t>
  </si>
  <si>
    <t>A0425</t>
  </si>
  <si>
    <t>A0625</t>
  </si>
  <si>
    <t>A0825</t>
  </si>
  <si>
    <t>A1025</t>
  </si>
  <si>
    <t>5KVA AVR, 1Ø(Stavol)</t>
  </si>
  <si>
    <t>10KVA AVR, 1Ø(Stavol)</t>
  </si>
  <si>
    <t>15KVA AVR, 1Ø(Stavol)</t>
  </si>
  <si>
    <t>20KVA AVR, 1Ø(Stavol)</t>
  </si>
  <si>
    <t>30KVA AVR, 1Ø(Stavol)</t>
  </si>
  <si>
    <t>50KVA AVR, 1Ø(Stavol)</t>
  </si>
  <si>
    <t>XL1.5</t>
  </si>
  <si>
    <t>XL1.8</t>
  </si>
  <si>
    <t>Jentle Derm</t>
  </si>
  <si>
    <t>Greenhills</t>
  </si>
  <si>
    <t>Absen CPS1.8</t>
  </si>
  <si>
    <t>PC</t>
  </si>
  <si>
    <t>Floor-mounted</t>
  </si>
  <si>
    <t>1 Set</t>
  </si>
  <si>
    <t>Absen CPS1.8, 1.92m(W) x 2.88m(H) 320*480mm</t>
  </si>
  <si>
    <t>6 x 6 Cabinet</t>
  </si>
  <si>
    <t>1 Unit</t>
  </si>
  <si>
    <t>Vx400 Video Controller</t>
  </si>
  <si>
    <t>Local</t>
  </si>
  <si>
    <t>onstock</t>
  </si>
  <si>
    <t>1 Lot</t>
  </si>
  <si>
    <t>Structural Works</t>
  </si>
  <si>
    <t>floor mounted
flashed on wall</t>
  </si>
  <si>
    <t>Electrical Works</t>
  </si>
  <si>
    <t>5 kVA AVR, Single Phase</t>
  </si>
  <si>
    <t>Stavol</t>
  </si>
  <si>
    <t>San Juan City</t>
  </si>
  <si>
    <t>NCR</t>
  </si>
  <si>
    <t>Jentle Derm- Greenhills</t>
  </si>
  <si>
    <t>CPS1.8 1.92m(W) x 2.88m(H)</t>
  </si>
  <si>
    <t>NOTE:</t>
  </si>
  <si>
    <t>All signal layout are provided by client.</t>
  </si>
  <si>
    <t>All electrical feederline layout are provided by client.</t>
  </si>
  <si>
    <t>JILIAN MARK ARDINEL</t>
  </si>
  <si>
    <t>4 Pax for 4 days</t>
  </si>
  <si>
    <t>CPS1.8 cabinets</t>
  </si>
  <si>
    <t>c/o invetory</t>
  </si>
  <si>
    <t>Y-Power Patch Cable</t>
  </si>
  <si>
    <t>Signal Patch cable</t>
  </si>
  <si>
    <t>Main Power Cable</t>
  </si>
  <si>
    <t>M3 Bolts Hex Head 30mm w/o washers</t>
  </si>
  <si>
    <t>200mm Nylon Cable Tie</t>
  </si>
  <si>
    <t>TF Wire (Pair)</t>
  </si>
  <si>
    <t>M6 50mm Length Hex Head</t>
  </si>
  <si>
    <t>Expansion Bolt for M6</t>
  </si>
  <si>
    <t>CONDUIT MOUNTING ACCESSORIES</t>
  </si>
  <si>
    <t>C Clamp 20mm</t>
  </si>
  <si>
    <t>1" Black Screw with Tox</t>
  </si>
  <si>
    <t xml:space="preserve">Approved By: </t>
  </si>
  <si>
    <t xml:space="preserve">Prepared BY: </t>
  </si>
  <si>
    <t>EVA BADON</t>
  </si>
  <si>
    <t xml:space="preserve">Routed By: </t>
  </si>
  <si>
    <t>Win11 Pro OS
Intel Core i5 Latest Gen
- 8GB MEMORY
- 512GB SSD
- 2GB GRAPHICS CARD
- 1GB ETHERNET PORT
- 18.5" monitor
- mouse keyboard</t>
  </si>
  <si>
    <t>LED Requirements Absen CPS1.8, 1.92m(W) x 2.88m(H) 320*480mm 6x6 Cabinets</t>
  </si>
  <si>
    <t>c/o subcon</t>
  </si>
  <si>
    <t>for admin purchase</t>
  </si>
  <si>
    <t>STRUCTURAL COST</t>
  </si>
  <si>
    <t>FRAMING  WORKS (Design and Build)</t>
  </si>
  <si>
    <t>BOQ REF.</t>
  </si>
  <si>
    <t>TOTAL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</si>
</sst>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(* #,##0.00_);_(* \(#,##0.00\);_(* \-??_);_(@_)"/>
    <numFmt numFmtId="165" formatCode="_-* #,##0.00_-;\-* #,##0.00_-;_-* \-??_-;_-@_-"/>
    <numFmt numFmtId="166" formatCode="_(* #,##0.0_);_(* \(#,##0.0\);_(* \-??_);_(@_)"/>
    <numFmt numFmtId="168" formatCode="mmm\ dd"/>
    <numFmt numFmtId="169" formatCode="[$-409]mmmm\ d\,\ yyyy;@"/>
    <numFmt numFmtId="170" formatCode="_-* #,##0.0_-;\-* #,##0.0_-;_-* &quot;-&quot;??_-;_-@_-"/>
    <numFmt numFmtId="171" formatCode="_-* #,##0_-;\-* #,##0_-;_-* &quot;-&quot;??_-;_-@_-"/>
    <numFmt numFmtId="173" formatCode="#,##0.0000"/>
    <numFmt numFmtId="174" formatCode="0.0000"/>
    <numFmt numFmtId="175" formatCode="0.000"/>
    <numFmt numFmtId="176" formatCode="_-[$₱-3409]* #,##0.00_-;\-[$₱-3409]* #,##0.00_-;_-[$₱-3409]* &quot;-&quot;??_-;_-@_-"/>
    <numFmt numFmtId="180" formatCode="&quot;₱&quot;#,##0.00"/>
  </numFmts>
  <fonts count="1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sz val="11"/>
      <color theme="1"/>
      <name val="Calibri"/>
      <family val="2"/>
      <charset val="1"/>
    </font>
    <font>
      <i/>
      <sz val="10"/>
      <color theme="1"/>
      <name val="Arial Narrow"/>
      <family val="2"/>
    </font>
    <font>
      <sz val="10"/>
      <name val="Arial Narrow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perscript"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vertAlign val="superscript"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trike/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i/>
      <sz val="10"/>
      <color rgb="FF000000"/>
      <name val="Century Gothic"/>
      <family val="2"/>
    </font>
    <font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0"/>
      <color theme="1"/>
      <name val="Century Gothic"/>
      <family val="2"/>
    </font>
    <font>
      <sz val="16"/>
      <name val="Century Gothic"/>
      <family val="2"/>
    </font>
    <font>
      <i/>
      <sz val="10"/>
      <color rgb="FFFF0000"/>
      <name val="Century Gothic"/>
      <family val="2"/>
    </font>
    <font>
      <sz val="10"/>
      <color rgb="FF000000"/>
      <name val="Century Gothic"/>
      <family val="2"/>
    </font>
    <font>
      <i/>
      <sz val="10"/>
      <name val="Century Gothic"/>
      <family val="2"/>
    </font>
    <font>
      <b/>
      <i/>
      <u/>
      <sz val="10"/>
      <color rgb="FF000000"/>
      <name val="Century Gothic"/>
      <family val="2"/>
    </font>
    <font>
      <i/>
      <u/>
      <sz val="10"/>
      <color rgb="FF000000"/>
      <name val="Century Gothic"/>
      <family val="2"/>
    </font>
    <font>
      <i/>
      <sz val="10"/>
      <color rgb="FF333333"/>
      <name val="Century Gothic"/>
      <family val="2"/>
    </font>
    <font>
      <i/>
      <u/>
      <sz val="10"/>
      <color rgb="FFFF0000"/>
      <name val="Century Gothic"/>
      <family val="2"/>
    </font>
    <font>
      <b/>
      <i/>
      <u/>
      <sz val="10"/>
      <color rgb="FF333333"/>
      <name val="Century Gothic"/>
      <family val="2"/>
    </font>
    <font>
      <sz val="8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FF0000"/>
      <name val="Calibri"/>
      <family val="2"/>
    </font>
    <font>
      <b/>
      <u/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name val="Calibri"/>
      <family val="2"/>
    </font>
    <font>
      <b/>
      <sz val="16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22"/>
      <color theme="1"/>
      <name val="Calibri"/>
      <family val="2"/>
    </font>
    <font>
      <sz val="7"/>
      <name val="Calibri"/>
      <family val="2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7"/>
      <color rgb="FF000000"/>
      <name val="Calibri"/>
      <family val="2"/>
      <charset val="1"/>
    </font>
    <font>
      <sz val="10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i/>
      <sz val="10"/>
      <color rgb="FF000000"/>
      <name val="Arial Narrow"/>
      <family val="2"/>
    </font>
    <font>
      <b/>
      <u val="singleAccounting"/>
      <sz val="10"/>
      <color rgb="FF000000"/>
      <name val="Calibri"/>
      <family val="2"/>
    </font>
    <font>
      <i/>
      <sz val="10"/>
      <color rgb="FF000000"/>
      <name val="Arial Narrow"/>
      <family val="2"/>
    </font>
    <font>
      <sz val="6"/>
      <name val="Calibri"/>
      <family val="2"/>
    </font>
    <font>
      <sz val="11"/>
      <name val="Calibri"/>
      <family val="2"/>
    </font>
    <font>
      <b/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b/>
      <u/>
      <sz val="12"/>
      <color rgb="FFFF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8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medium">
        <color theme="2"/>
      </left>
      <right style="medium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thin">
        <color theme="2"/>
      </top>
      <bottom style="medium">
        <color theme="2"/>
      </bottom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5">
    <xf numFmtId="0" fontId="0" fillId="0" borderId="0"/>
    <xf numFmtId="164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5" fontId="80" fillId="0" borderId="0" applyBorder="0" applyProtection="0"/>
    <xf numFmtId="164" fontId="80" fillId="0" borderId="0" applyBorder="0" applyProtection="0"/>
    <xf numFmtId="165" fontId="80" fillId="0" borderId="0" applyBorder="0" applyProtection="0"/>
    <xf numFmtId="0" fontId="79" fillId="0" borderId="0"/>
    <xf numFmtId="0" fontId="78" fillId="0" borderId="0"/>
    <xf numFmtId="0" fontId="86" fillId="0" borderId="0"/>
    <xf numFmtId="0" fontId="77" fillId="0" borderId="0"/>
    <xf numFmtId="0" fontId="76" fillId="0" borderId="0"/>
    <xf numFmtId="0" fontId="100" fillId="0" borderId="0" applyNumberFormat="0" applyFill="0" applyBorder="0" applyAlignment="0" applyProtection="0"/>
    <xf numFmtId="0" fontId="75" fillId="0" borderId="0"/>
    <xf numFmtId="0" fontId="74" fillId="0" borderId="0"/>
    <xf numFmtId="0" fontId="73" fillId="0" borderId="0"/>
    <xf numFmtId="0" fontId="72" fillId="0" borderId="0"/>
  </cellStyleXfs>
  <cellXfs count="762">
    <xf numFmtId="0" fontId="0" fillId="0" borderId="0" xfId="0"/>
    <xf numFmtId="0" fontId="82" fillId="0" borderId="0" xfId="0" applyFont="1" applyAlignment="1">
      <alignment vertical="center"/>
    </xf>
    <xf numFmtId="3" fontId="82" fillId="0" borderId="0" xfId="0" applyNumberFormat="1" applyFont="1" applyAlignment="1">
      <alignment vertical="center"/>
    </xf>
    <xf numFmtId="4" fontId="82" fillId="0" borderId="0" xfId="0" applyNumberFormat="1" applyFont="1" applyAlignment="1">
      <alignment horizontal="center"/>
    </xf>
    <xf numFmtId="0" fontId="82" fillId="0" borderId="0" xfId="0" applyFont="1"/>
    <xf numFmtId="164" fontId="82" fillId="0" borderId="0" xfId="0" applyNumberFormat="1" applyFont="1" applyAlignment="1">
      <alignment horizontal="center"/>
    </xf>
    <xf numFmtId="0" fontId="81" fillId="0" borderId="0" xfId="0" applyFont="1"/>
    <xf numFmtId="0" fontId="84" fillId="0" borderId="0" xfId="0" applyFont="1"/>
    <xf numFmtId="0" fontId="85" fillId="0" borderId="0" xfId="0" applyFont="1"/>
    <xf numFmtId="0" fontId="82" fillId="0" borderId="0" xfId="0" applyFont="1" applyAlignment="1">
      <alignment horizontal="left" vertical="center"/>
    </xf>
    <xf numFmtId="0" fontId="83" fillId="0" borderId="14" xfId="0" applyFont="1" applyBorder="1"/>
    <xf numFmtId="170" fontId="0" fillId="0" borderId="12" xfId="1" applyNumberFormat="1" applyFont="1" applyBorder="1" applyAlignment="1">
      <alignment horizontal="center"/>
    </xf>
    <xf numFmtId="0" fontId="96" fillId="0" borderId="3" xfId="20" applyFont="1" applyBorder="1" applyAlignment="1">
      <alignment horizontal="center"/>
    </xf>
    <xf numFmtId="0" fontId="110" fillId="0" borderId="0" xfId="0" applyFont="1"/>
    <xf numFmtId="0" fontId="89" fillId="17" borderId="3" xfId="22" applyFont="1" applyFill="1" applyBorder="1" applyAlignment="1">
      <alignment horizontal="center"/>
    </xf>
    <xf numFmtId="0" fontId="89" fillId="17" borderId="3" xfId="22" applyFont="1" applyFill="1" applyBorder="1" applyAlignment="1">
      <alignment horizontal="center" vertical="center"/>
    </xf>
    <xf numFmtId="0" fontId="74" fillId="0" borderId="0" xfId="22" applyAlignment="1">
      <alignment horizontal="right"/>
    </xf>
    <xf numFmtId="0" fontId="74" fillId="0" borderId="0" xfId="22"/>
    <xf numFmtId="0" fontId="74" fillId="0" borderId="0" xfId="22" applyAlignment="1">
      <alignment horizontal="left"/>
    </xf>
    <xf numFmtId="0" fontId="74" fillId="0" borderId="3" xfId="22" applyBorder="1" applyAlignment="1">
      <alignment horizontal="center"/>
    </xf>
    <xf numFmtId="2" fontId="74" fillId="0" borderId="3" xfId="22" applyNumberFormat="1" applyBorder="1" applyAlignment="1">
      <alignment horizontal="center" vertical="center"/>
    </xf>
    <xf numFmtId="0" fontId="74" fillId="0" borderId="0" xfId="22" applyAlignment="1">
      <alignment horizontal="center"/>
    </xf>
    <xf numFmtId="0" fontId="74" fillId="0" borderId="3" xfId="22" applyBorder="1"/>
    <xf numFmtId="2" fontId="74" fillId="0" borderId="3" xfId="22" applyNumberFormat="1" applyBorder="1" applyAlignment="1">
      <alignment horizontal="center"/>
    </xf>
    <xf numFmtId="0" fontId="74" fillId="0" borderId="0" xfId="22" applyAlignment="1">
      <alignment horizontal="center" vertical="center"/>
    </xf>
    <xf numFmtId="175" fontId="74" fillId="0" borderId="0" xfId="22" applyNumberFormat="1" applyAlignment="1">
      <alignment horizontal="center" vertical="center"/>
    </xf>
    <xf numFmtId="0" fontId="111" fillId="0" borderId="0" xfId="0" applyFont="1"/>
    <xf numFmtId="0" fontId="83" fillId="0" borderId="86" xfId="0" applyFont="1" applyBorder="1"/>
    <xf numFmtId="171" fontId="83" fillId="0" borderId="12" xfId="1" applyNumberFormat="1" applyFont="1" applyBorder="1" applyAlignment="1">
      <alignment horizontal="center"/>
    </xf>
    <xf numFmtId="171" fontId="83" fillId="0" borderId="13" xfId="1" applyNumberFormat="1" applyFont="1" applyBorder="1" applyAlignment="1">
      <alignment horizontal="center"/>
    </xf>
    <xf numFmtId="164" fontId="114" fillId="0" borderId="0" xfId="13" applyFont="1" applyBorder="1" applyProtection="1"/>
    <xf numFmtId="0" fontId="114" fillId="0" borderId="0" xfId="0" applyFont="1"/>
    <xf numFmtId="166" fontId="120" fillId="0" borderId="0" xfId="0" applyNumberFormat="1" applyFont="1"/>
    <xf numFmtId="0" fontId="113" fillId="0" borderId="0" xfId="0" applyFont="1"/>
    <xf numFmtId="0" fontId="114" fillId="0" borderId="2" xfId="0" applyFont="1" applyBorder="1"/>
    <xf numFmtId="0" fontId="121" fillId="0" borderId="0" xfId="0" applyFont="1"/>
    <xf numFmtId="164" fontId="122" fillId="0" borderId="0" xfId="2" applyFont="1" applyBorder="1" applyAlignment="1" applyProtection="1">
      <alignment horizontal="right" vertical="center"/>
    </xf>
    <xf numFmtId="0" fontId="122" fillId="0" borderId="0" xfId="15" applyFont="1" applyAlignment="1">
      <alignment horizontal="center" vertical="center"/>
    </xf>
    <xf numFmtId="0" fontId="122" fillId="0" borderId="0" xfId="15" applyFont="1" applyAlignment="1">
      <alignment horizontal="right" vertical="center"/>
    </xf>
    <xf numFmtId="164" fontId="122" fillId="0" borderId="0" xfId="8" applyFont="1" applyBorder="1" applyAlignment="1" applyProtection="1">
      <alignment horizontal="left" vertical="center"/>
    </xf>
    <xf numFmtId="164" fontId="121" fillId="0" borderId="0" xfId="13" applyFont="1" applyBorder="1" applyProtection="1"/>
    <xf numFmtId="166" fontId="120" fillId="0" borderId="0" xfId="0" applyNumberFormat="1" applyFont="1" applyAlignment="1">
      <alignment horizontal="center" vertical="top"/>
    </xf>
    <xf numFmtId="164" fontId="123" fillId="0" borderId="0" xfId="0" applyNumberFormat="1" applyFont="1"/>
    <xf numFmtId="164" fontId="114" fillId="0" borderId="0" xfId="0" applyNumberFormat="1" applyFont="1"/>
    <xf numFmtId="0" fontId="114" fillId="0" borderId="0" xfId="0" applyFont="1" applyAlignment="1">
      <alignment horizontal="center"/>
    </xf>
    <xf numFmtId="166" fontId="120" fillId="0" borderId="0" xfId="13" applyNumberFormat="1" applyFont="1" applyBorder="1" applyProtection="1"/>
    <xf numFmtId="166" fontId="114" fillId="0" borderId="0" xfId="13" applyNumberFormat="1" applyFont="1" applyBorder="1" applyProtection="1"/>
    <xf numFmtId="0" fontId="124" fillId="0" borderId="0" xfId="0" applyFont="1"/>
    <xf numFmtId="0" fontId="125" fillId="0" borderId="0" xfId="0" applyFont="1" applyAlignment="1">
      <alignment horizontal="center"/>
    </xf>
    <xf numFmtId="166" fontId="114" fillId="0" borderId="0" xfId="0" applyNumberFormat="1" applyFont="1" applyAlignment="1">
      <alignment horizontal="center"/>
    </xf>
    <xf numFmtId="164" fontId="124" fillId="0" borderId="0" xfId="0" applyNumberFormat="1" applyFont="1" applyAlignment="1">
      <alignment horizontal="center"/>
    </xf>
    <xf numFmtId="166" fontId="126" fillId="0" borderId="0" xfId="13" applyNumberFormat="1" applyFont="1" applyBorder="1" applyProtection="1"/>
    <xf numFmtId="166" fontId="124" fillId="0" borderId="0" xfId="13" applyNumberFormat="1" applyFont="1" applyBorder="1" applyProtection="1"/>
    <xf numFmtId="0" fontId="125" fillId="0" borderId="0" xfId="0" applyFont="1"/>
    <xf numFmtId="164" fontId="125" fillId="0" borderId="0" xfId="2" applyFont="1" applyBorder="1" applyProtection="1"/>
    <xf numFmtId="166" fontId="123" fillId="0" borderId="0" xfId="13" applyNumberFormat="1" applyFont="1" applyBorder="1" applyProtection="1"/>
    <xf numFmtId="0" fontId="125" fillId="0" borderId="0" xfId="0" applyFont="1" applyAlignment="1">
      <alignment horizontal="left" vertical="center"/>
    </xf>
    <xf numFmtId="168" fontId="125" fillId="0" borderId="0" xfId="0" applyNumberFormat="1" applyFont="1"/>
    <xf numFmtId="164" fontId="127" fillId="0" borderId="0" xfId="2" applyFont="1" applyBorder="1" applyProtection="1"/>
    <xf numFmtId="0" fontId="127" fillId="0" borderId="0" xfId="0" applyFont="1" applyAlignment="1">
      <alignment horizontal="right"/>
    </xf>
    <xf numFmtId="0" fontId="127" fillId="0" borderId="0" xfId="0" applyFont="1" applyAlignment="1">
      <alignment horizontal="left" vertical="center"/>
    </xf>
    <xf numFmtId="0" fontId="127" fillId="0" borderId="0" xfId="0" applyFont="1" applyAlignment="1">
      <alignment horizontal="left"/>
    </xf>
    <xf numFmtId="0" fontId="125" fillId="0" borderId="0" xfId="0" applyFont="1" applyAlignment="1">
      <alignment horizontal="left"/>
    </xf>
    <xf numFmtId="0" fontId="129" fillId="0" borderId="0" xfId="0" applyFont="1"/>
    <xf numFmtId="0" fontId="114" fillId="0" borderId="0" xfId="0" applyFont="1" applyAlignment="1">
      <alignment horizontal="center" vertical="center" wrapText="1"/>
    </xf>
    <xf numFmtId="0" fontId="122" fillId="0" borderId="0" xfId="15" applyFont="1" applyAlignment="1">
      <alignment horizontal="center" vertical="center" wrapText="1"/>
    </xf>
    <xf numFmtId="0" fontId="131" fillId="0" borderId="3" xfId="0" applyFont="1" applyBorder="1" applyAlignment="1">
      <alignment vertical="center"/>
    </xf>
    <xf numFmtId="0" fontId="133" fillId="0" borderId="3" xfId="0" applyFont="1" applyBorder="1" applyAlignment="1">
      <alignment horizontal="center" vertical="center"/>
    </xf>
    <xf numFmtId="1" fontId="133" fillId="0" borderId="3" xfId="0" applyNumberFormat="1" applyFont="1" applyBorder="1" applyAlignment="1">
      <alignment horizontal="center" vertical="center"/>
    </xf>
    <xf numFmtId="0" fontId="138" fillId="14" borderId="3" xfId="0" applyFont="1" applyFill="1" applyBorder="1" applyAlignment="1">
      <alignment horizontal="center" vertical="center"/>
    </xf>
    <xf numFmtId="0" fontId="138" fillId="14" borderId="38" xfId="0" applyFont="1" applyFill="1" applyBorder="1" applyAlignment="1">
      <alignment horizontal="center" vertical="center"/>
    </xf>
    <xf numFmtId="0" fontId="133" fillId="0" borderId="38" xfId="0" applyFont="1" applyBorder="1" applyAlignment="1">
      <alignment horizontal="center" vertical="center"/>
    </xf>
    <xf numFmtId="0" fontId="131" fillId="0" borderId="3" xfId="0" applyFont="1" applyBorder="1" applyAlignment="1">
      <alignment horizontal="left" vertical="center"/>
    </xf>
    <xf numFmtId="0" fontId="142" fillId="0" borderId="38" xfId="0" applyFont="1" applyBorder="1" applyAlignment="1">
      <alignment horizontal="center" vertical="center"/>
    </xf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166" fontId="114" fillId="0" borderId="0" xfId="0" applyNumberFormat="1" applyFont="1" applyAlignment="1">
      <alignment horizontal="center" wrapText="1"/>
    </xf>
    <xf numFmtId="164" fontId="114" fillId="0" borderId="0" xfId="0" applyNumberFormat="1" applyFont="1" applyAlignment="1">
      <alignment wrapText="1"/>
    </xf>
    <xf numFmtId="0" fontId="114" fillId="0" borderId="0" xfId="0" applyFont="1" applyAlignment="1">
      <alignment wrapText="1"/>
    </xf>
    <xf numFmtId="43" fontId="114" fillId="0" borderId="0" xfId="0" applyNumberFormat="1" applyFont="1"/>
    <xf numFmtId="0" fontId="91" fillId="2" borderId="0" xfId="23" applyFont="1" applyFill="1"/>
    <xf numFmtId="0" fontId="73" fillId="2" borderId="0" xfId="23" applyFill="1"/>
    <xf numFmtId="0" fontId="73" fillId="0" borderId="0" xfId="23"/>
    <xf numFmtId="14" fontId="91" fillId="2" borderId="0" xfId="23" applyNumberFormat="1" applyFont="1" applyFill="1"/>
    <xf numFmtId="0" fontId="89" fillId="2" borderId="0" xfId="23" applyFont="1" applyFill="1"/>
    <xf numFmtId="0" fontId="73" fillId="5" borderId="38" xfId="23" applyFill="1" applyBorder="1"/>
    <xf numFmtId="0" fontId="73" fillId="5" borderId="3" xfId="23" applyFill="1" applyBorder="1"/>
    <xf numFmtId="0" fontId="73" fillId="5" borderId="12" xfId="23" applyFill="1" applyBorder="1"/>
    <xf numFmtId="0" fontId="73" fillId="5" borderId="3" xfId="23" applyFill="1" applyBorder="1" applyAlignment="1">
      <alignment horizontal="center"/>
    </xf>
    <xf numFmtId="0" fontId="73" fillId="5" borderId="12" xfId="23" applyFill="1" applyBorder="1" applyAlignment="1">
      <alignment horizontal="center"/>
    </xf>
    <xf numFmtId="0" fontId="73" fillId="6" borderId="38" xfId="23" applyFill="1" applyBorder="1" applyAlignment="1">
      <alignment horizontal="center"/>
    </xf>
    <xf numFmtId="0" fontId="73" fillId="6" borderId="12" xfId="23" applyFill="1" applyBorder="1" applyAlignment="1">
      <alignment horizontal="center"/>
    </xf>
    <xf numFmtId="20" fontId="73" fillId="0" borderId="0" xfId="23" applyNumberFormat="1"/>
    <xf numFmtId="0" fontId="73" fillId="0" borderId="9" xfId="23" applyBorder="1" applyAlignment="1">
      <alignment horizontal="center"/>
    </xf>
    <xf numFmtId="0" fontId="73" fillId="0" borderId="28" xfId="23" applyBorder="1" applyAlignment="1">
      <alignment horizontal="center"/>
    </xf>
    <xf numFmtId="0" fontId="92" fillId="0" borderId="9" xfId="23" applyFont="1" applyBorder="1" applyAlignment="1">
      <alignment horizontal="center"/>
    </xf>
    <xf numFmtId="0" fontId="92" fillId="0" borderId="47" xfId="23" applyFont="1" applyBorder="1" applyAlignment="1">
      <alignment horizontal="center"/>
    </xf>
    <xf numFmtId="0" fontId="89" fillId="0" borderId="28" xfId="23" applyFont="1" applyBorder="1" applyAlignment="1">
      <alignment horizontal="center"/>
    </xf>
    <xf numFmtId="1" fontId="89" fillId="0" borderId="47" xfId="23" applyNumberFormat="1" applyFont="1" applyBorder="1" applyAlignment="1">
      <alignment horizontal="center"/>
    </xf>
    <xf numFmtId="0" fontId="73" fillId="6" borderId="48" xfId="23" applyFill="1" applyBorder="1" applyAlignment="1">
      <alignment horizontal="center"/>
    </xf>
    <xf numFmtId="0" fontId="73" fillId="6" borderId="49" xfId="23" applyFill="1" applyBorder="1" applyAlignment="1">
      <alignment horizontal="center"/>
    </xf>
    <xf numFmtId="1" fontId="73" fillId="0" borderId="0" xfId="23" applyNumberFormat="1"/>
    <xf numFmtId="0" fontId="93" fillId="0" borderId="9" xfId="23" applyFont="1" applyBorder="1" applyAlignment="1">
      <alignment horizontal="center"/>
    </xf>
    <xf numFmtId="0" fontId="93" fillId="0" borderId="47" xfId="23" applyFont="1" applyBorder="1" applyAlignment="1">
      <alignment horizontal="center"/>
    </xf>
    <xf numFmtId="0" fontId="73" fillId="5" borderId="27" xfId="23" applyFill="1" applyBorder="1" applyAlignment="1">
      <alignment horizontal="center"/>
    </xf>
    <xf numFmtId="0" fontId="73" fillId="5" borderId="9" xfId="23" applyFill="1" applyBorder="1" applyAlignment="1">
      <alignment horizontal="center"/>
    </xf>
    <xf numFmtId="1" fontId="93" fillId="0" borderId="53" xfId="23" applyNumberFormat="1" applyFont="1" applyBorder="1" applyAlignment="1">
      <alignment horizontal="center"/>
    </xf>
    <xf numFmtId="0" fontId="93" fillId="0" borderId="20" xfId="23" applyFont="1" applyBorder="1" applyAlignment="1">
      <alignment horizontal="center"/>
    </xf>
    <xf numFmtId="0" fontId="89" fillId="6" borderId="38" xfId="23" applyFont="1" applyFill="1" applyBorder="1" applyAlignment="1">
      <alignment horizontal="right"/>
    </xf>
    <xf numFmtId="0" fontId="73" fillId="6" borderId="12" xfId="23" applyFill="1" applyBorder="1"/>
    <xf numFmtId="0" fontId="73" fillId="4" borderId="47" xfId="23" applyFill="1" applyBorder="1" applyAlignment="1">
      <alignment horizontal="center"/>
    </xf>
    <xf numFmtId="0" fontId="73" fillId="6" borderId="28" xfId="23" applyFill="1" applyBorder="1" applyAlignment="1">
      <alignment horizontal="center"/>
    </xf>
    <xf numFmtId="0" fontId="73" fillId="5" borderId="11" xfId="23" applyFill="1" applyBorder="1" applyAlignment="1">
      <alignment horizontal="center"/>
    </xf>
    <xf numFmtId="0" fontId="73" fillId="5" borderId="10" xfId="23" applyFill="1" applyBorder="1" applyAlignment="1">
      <alignment horizontal="center"/>
    </xf>
    <xf numFmtId="0" fontId="93" fillId="0" borderId="28" xfId="23" applyFont="1" applyBorder="1" applyAlignment="1">
      <alignment horizontal="center"/>
    </xf>
    <xf numFmtId="0" fontId="93" fillId="6" borderId="47" xfId="23" applyFont="1" applyFill="1" applyBorder="1" applyAlignment="1">
      <alignment horizontal="center"/>
    </xf>
    <xf numFmtId="0" fontId="93" fillId="6" borderId="28" xfId="23" applyFont="1" applyFill="1" applyBorder="1" applyAlignment="1">
      <alignment horizontal="center"/>
    </xf>
    <xf numFmtId="0" fontId="73" fillId="6" borderId="56" xfId="23" applyFill="1" applyBorder="1" applyAlignment="1">
      <alignment horizontal="center"/>
    </xf>
    <xf numFmtId="0" fontId="73" fillId="6" borderId="52" xfId="23" applyFill="1" applyBorder="1" applyAlignment="1">
      <alignment horizontal="center"/>
    </xf>
    <xf numFmtId="0" fontId="89" fillId="6" borderId="48" xfId="23" applyFont="1" applyFill="1" applyBorder="1" applyAlignment="1">
      <alignment horizontal="right"/>
    </xf>
    <xf numFmtId="0" fontId="73" fillId="6" borderId="49" xfId="23" applyFill="1" applyBorder="1"/>
    <xf numFmtId="2" fontId="73" fillId="0" borderId="47" xfId="23" applyNumberFormat="1" applyBorder="1" applyAlignment="1">
      <alignment horizontal="center"/>
    </xf>
    <xf numFmtId="0" fontId="73" fillId="0" borderId="47" xfId="23" applyBorder="1" applyAlignment="1">
      <alignment horizontal="center"/>
    </xf>
    <xf numFmtId="4" fontId="73" fillId="4" borderId="47" xfId="23" applyNumberFormat="1" applyFill="1" applyBorder="1" applyAlignment="1">
      <alignment horizontal="right"/>
    </xf>
    <xf numFmtId="0" fontId="93" fillId="6" borderId="12" xfId="23" applyFont="1" applyFill="1" applyBorder="1" applyAlignment="1">
      <alignment horizontal="center"/>
    </xf>
    <xf numFmtId="173" fontId="73" fillId="6" borderId="47" xfId="23" applyNumberFormat="1" applyFill="1" applyBorder="1" applyAlignment="1">
      <alignment horizontal="right"/>
    </xf>
    <xf numFmtId="0" fontId="93" fillId="6" borderId="49" xfId="23" applyFont="1" applyFill="1" applyBorder="1" applyAlignment="1">
      <alignment horizontal="center"/>
    </xf>
    <xf numFmtId="0" fontId="73" fillId="5" borderId="1" xfId="23" applyFill="1" applyBorder="1"/>
    <xf numFmtId="0" fontId="73" fillId="5" borderId="0" xfId="23" applyFill="1"/>
    <xf numFmtId="0" fontId="73" fillId="5" borderId="2" xfId="23" applyFill="1" applyBorder="1"/>
    <xf numFmtId="0" fontId="89" fillId="6" borderId="47" xfId="23" applyFont="1" applyFill="1" applyBorder="1" applyAlignment="1">
      <alignment horizontal="center"/>
    </xf>
    <xf numFmtId="4" fontId="73" fillId="6" borderId="47" xfId="23" applyNumberFormat="1" applyFill="1" applyBorder="1" applyAlignment="1">
      <alignment horizontal="right"/>
    </xf>
    <xf numFmtId="0" fontId="73" fillId="0" borderId="52" xfId="23" applyBorder="1" applyAlignment="1">
      <alignment horizontal="center"/>
    </xf>
    <xf numFmtId="0" fontId="89" fillId="5" borderId="0" xfId="23" applyFont="1" applyFill="1"/>
    <xf numFmtId="0" fontId="73" fillId="5" borderId="0" xfId="23" applyFill="1" applyAlignment="1">
      <alignment horizontal="center"/>
    </xf>
    <xf numFmtId="4" fontId="73" fillId="6" borderId="56" xfId="23" applyNumberFormat="1" applyFill="1" applyBorder="1" applyAlignment="1">
      <alignment horizontal="right"/>
    </xf>
    <xf numFmtId="1" fontId="93" fillId="0" borderId="47" xfId="23" applyNumberFormat="1" applyFont="1" applyBorder="1" applyAlignment="1">
      <alignment horizontal="center"/>
    </xf>
    <xf numFmtId="1" fontId="93" fillId="0" borderId="56" xfId="23" applyNumberFormat="1" applyFont="1" applyBorder="1" applyAlignment="1">
      <alignment horizontal="center"/>
    </xf>
    <xf numFmtId="0" fontId="93" fillId="0" borderId="52" xfId="23" applyFont="1" applyBorder="1" applyAlignment="1">
      <alignment horizontal="center"/>
    </xf>
    <xf numFmtId="0" fontId="88" fillId="2" borderId="0" xfId="23" applyFont="1" applyFill="1"/>
    <xf numFmtId="0" fontId="87" fillId="2" borderId="0" xfId="23" applyFont="1" applyFill="1"/>
    <xf numFmtId="0" fontId="96" fillId="4" borderId="0" xfId="23" applyFont="1" applyFill="1"/>
    <xf numFmtId="0" fontId="89" fillId="3" borderId="3" xfId="23" applyFont="1" applyFill="1" applyBorder="1" applyAlignment="1">
      <alignment horizontal="center"/>
    </xf>
    <xf numFmtId="0" fontId="92" fillId="0" borderId="59" xfId="23" applyFont="1" applyBorder="1" applyAlignment="1">
      <alignment horizontal="center"/>
    </xf>
    <xf numFmtId="0" fontId="73" fillId="4" borderId="12" xfId="23" applyFill="1" applyBorder="1" applyAlignment="1">
      <alignment horizontal="center"/>
    </xf>
    <xf numFmtId="0" fontId="73" fillId="2" borderId="0" xfId="23" applyFill="1" applyAlignment="1">
      <alignment horizontal="center"/>
    </xf>
    <xf numFmtId="0" fontId="73" fillId="0" borderId="3" xfId="23" applyBorder="1" applyAlignment="1">
      <alignment horizontal="center" vertical="center"/>
    </xf>
    <xf numFmtId="0" fontId="73" fillId="4" borderId="59" xfId="23" applyFill="1" applyBorder="1" applyAlignment="1">
      <alignment horizontal="center"/>
    </xf>
    <xf numFmtId="0" fontId="73" fillId="6" borderId="59" xfId="23" applyFill="1" applyBorder="1" applyAlignment="1">
      <alignment horizontal="center"/>
    </xf>
    <xf numFmtId="0" fontId="73" fillId="6" borderId="47" xfId="23" applyFill="1" applyBorder="1" applyAlignment="1">
      <alignment horizontal="center"/>
    </xf>
    <xf numFmtId="0" fontId="90" fillId="2" borderId="0" xfId="23" applyFont="1" applyFill="1"/>
    <xf numFmtId="174" fontId="73" fillId="0" borderId="0" xfId="23" applyNumberFormat="1"/>
    <xf numFmtId="0" fontId="89" fillId="7" borderId="44" xfId="23" applyFont="1" applyFill="1" applyBorder="1" applyAlignment="1">
      <alignment horizontal="center"/>
    </xf>
    <xf numFmtId="0" fontId="89" fillId="7" borderId="45" xfId="23" applyFont="1" applyFill="1" applyBorder="1"/>
    <xf numFmtId="0" fontId="89" fillId="7" borderId="45" xfId="23" applyFont="1" applyFill="1" applyBorder="1" applyAlignment="1">
      <alignment horizontal="center"/>
    </xf>
    <xf numFmtId="0" fontId="89" fillId="7" borderId="60" xfId="23" applyFont="1" applyFill="1" applyBorder="1" applyAlignment="1">
      <alignment horizontal="center"/>
    </xf>
    <xf numFmtId="0" fontId="73" fillId="0" borderId="63" xfId="23" applyBorder="1"/>
    <xf numFmtId="49" fontId="97" fillId="0" borderId="64" xfId="23" applyNumberFormat="1" applyFont="1" applyBorder="1" applyAlignment="1">
      <alignment horizontal="center"/>
    </xf>
    <xf numFmtId="49" fontId="89" fillId="0" borderId="42" xfId="23" quotePrefix="1" applyNumberFormat="1" applyFont="1" applyBorder="1" applyAlignment="1">
      <alignment horizontal="center"/>
    </xf>
    <xf numFmtId="0" fontId="89" fillId="0" borderId="54" xfId="23" applyFont="1" applyBorder="1" applyAlignment="1">
      <alignment horizontal="center"/>
    </xf>
    <xf numFmtId="0" fontId="73" fillId="0" borderId="54" xfId="23" applyBorder="1" applyAlignment="1">
      <alignment horizontal="center"/>
    </xf>
    <xf numFmtId="0" fontId="73" fillId="0" borderId="60" xfId="23" applyBorder="1" applyAlignment="1">
      <alignment horizontal="center"/>
    </xf>
    <xf numFmtId="0" fontId="97" fillId="7" borderId="42" xfId="23" applyFont="1" applyFill="1" applyBorder="1" applyAlignment="1">
      <alignment horizontal="center"/>
    </xf>
    <xf numFmtId="0" fontId="97" fillId="7" borderId="54" xfId="23" applyFont="1" applyFill="1" applyBorder="1" applyAlignment="1">
      <alignment horizontal="center"/>
    </xf>
    <xf numFmtId="0" fontId="97" fillId="7" borderId="43" xfId="23" applyFont="1" applyFill="1" applyBorder="1" applyAlignment="1">
      <alignment horizontal="center"/>
    </xf>
    <xf numFmtId="0" fontId="73" fillId="0" borderId="65" xfId="23" applyBorder="1"/>
    <xf numFmtId="0" fontId="96" fillId="0" borderId="66" xfId="23" applyFont="1" applyBorder="1" applyAlignment="1">
      <alignment horizontal="right"/>
    </xf>
    <xf numFmtId="49" fontId="89" fillId="0" borderId="57" xfId="23" quotePrefix="1" applyNumberFormat="1" applyFont="1" applyBorder="1" applyAlignment="1">
      <alignment horizontal="center"/>
    </xf>
    <xf numFmtId="0" fontId="89" fillId="0" borderId="8" xfId="23" applyFont="1" applyBorder="1" applyAlignment="1">
      <alignment horizontal="center"/>
    </xf>
    <xf numFmtId="0" fontId="89" fillId="0" borderId="10" xfId="23" applyFont="1" applyBorder="1" applyAlignment="1">
      <alignment horizontal="center"/>
    </xf>
    <xf numFmtId="0" fontId="89" fillId="0" borderId="11" xfId="23" applyFont="1" applyBorder="1" applyAlignment="1">
      <alignment horizontal="center"/>
    </xf>
    <xf numFmtId="0" fontId="73" fillId="0" borderId="8" xfId="23" applyBorder="1" applyAlignment="1">
      <alignment horizontal="center"/>
    </xf>
    <xf numFmtId="0" fontId="73" fillId="0" borderId="10" xfId="23" applyBorder="1" applyAlignment="1">
      <alignment horizontal="center"/>
    </xf>
    <xf numFmtId="0" fontId="73" fillId="0" borderId="3" xfId="23" applyBorder="1" applyAlignment="1">
      <alignment horizontal="center"/>
    </xf>
    <xf numFmtId="0" fontId="73" fillId="0" borderId="11" xfId="23" applyBorder="1" applyAlignment="1">
      <alignment horizontal="center"/>
    </xf>
    <xf numFmtId="0" fontId="96" fillId="0" borderId="38" xfId="23" applyFont="1" applyBorder="1" applyAlignment="1">
      <alignment horizontal="center"/>
    </xf>
    <xf numFmtId="0" fontId="96" fillId="0" borderId="3" xfId="23" applyFont="1" applyBorder="1" applyAlignment="1">
      <alignment horizontal="center"/>
    </xf>
    <xf numFmtId="0" fontId="96" fillId="0" borderId="12" xfId="23" quotePrefix="1" applyFont="1" applyBorder="1" applyAlignment="1">
      <alignment horizontal="center"/>
    </xf>
    <xf numFmtId="0" fontId="96" fillId="0" borderId="66" xfId="23" applyFont="1" applyBorder="1"/>
    <xf numFmtId="49" fontId="89" fillId="0" borderId="38" xfId="23" applyNumberFormat="1" applyFont="1" applyBorder="1" applyAlignment="1">
      <alignment horizontal="center"/>
    </xf>
    <xf numFmtId="0" fontId="89" fillId="0" borderId="3" xfId="23" applyFont="1" applyBorder="1" applyAlignment="1">
      <alignment horizontal="center"/>
    </xf>
    <xf numFmtId="0" fontId="73" fillId="0" borderId="12" xfId="23" applyBorder="1" applyAlignment="1">
      <alignment horizontal="center"/>
    </xf>
    <xf numFmtId="16" fontId="96" fillId="0" borderId="12" xfId="23" quotePrefix="1" applyNumberFormat="1" applyFont="1" applyBorder="1" applyAlignment="1">
      <alignment horizontal="center"/>
    </xf>
    <xf numFmtId="0" fontId="89" fillId="0" borderId="38" xfId="23" applyFont="1" applyBorder="1" applyAlignment="1">
      <alignment horizontal="center"/>
    </xf>
    <xf numFmtId="0" fontId="73" fillId="0" borderId="37" xfId="23" applyBorder="1" applyAlignment="1">
      <alignment horizontal="center"/>
    </xf>
    <xf numFmtId="49" fontId="101" fillId="0" borderId="38" xfId="23" applyNumberFormat="1" applyFont="1" applyBorder="1" applyAlignment="1">
      <alignment horizontal="center"/>
    </xf>
    <xf numFmtId="0" fontId="101" fillId="0" borderId="3" xfId="23" applyFont="1" applyBorder="1" applyAlignment="1">
      <alignment horizontal="center"/>
    </xf>
    <xf numFmtId="0" fontId="102" fillId="0" borderId="3" xfId="23" applyFont="1" applyBorder="1" applyAlignment="1">
      <alignment horizontal="center"/>
    </xf>
    <xf numFmtId="0" fontId="103" fillId="0" borderId="37" xfId="23" applyFont="1" applyBorder="1" applyAlignment="1">
      <alignment horizontal="center"/>
    </xf>
    <xf numFmtId="17" fontId="96" fillId="0" borderId="3" xfId="23" quotePrefix="1" applyNumberFormat="1" applyFont="1" applyBorder="1" applyAlignment="1">
      <alignment horizontal="center"/>
    </xf>
    <xf numFmtId="0" fontId="96" fillId="0" borderId="3" xfId="23" quotePrefix="1" applyFont="1" applyBorder="1" applyAlignment="1">
      <alignment horizontal="center"/>
    </xf>
    <xf numFmtId="0" fontId="96" fillId="0" borderId="48" xfId="23" applyFont="1" applyBorder="1" applyAlignment="1">
      <alignment horizontal="center"/>
    </xf>
    <xf numFmtId="0" fontId="96" fillId="0" borderId="55" xfId="23" quotePrefix="1" applyFont="1" applyBorder="1" applyAlignment="1">
      <alignment horizontal="center"/>
    </xf>
    <xf numFmtId="0" fontId="96" fillId="0" borderId="55" xfId="23" applyFont="1" applyBorder="1" applyAlignment="1">
      <alignment horizontal="center"/>
    </xf>
    <xf numFmtId="0" fontId="96" fillId="0" borderId="0" xfId="23" applyFont="1" applyAlignment="1">
      <alignment horizontal="center"/>
    </xf>
    <xf numFmtId="0" fontId="96" fillId="0" borderId="0" xfId="23" quotePrefix="1" applyFont="1" applyAlignment="1">
      <alignment horizontal="center"/>
    </xf>
    <xf numFmtId="0" fontId="97" fillId="7" borderId="70" xfId="23" applyFont="1" applyFill="1" applyBorder="1" applyAlignment="1">
      <alignment horizontal="center" vertical="center"/>
    </xf>
    <xf numFmtId="0" fontId="97" fillId="7" borderId="71" xfId="23" applyFont="1" applyFill="1" applyBorder="1" applyAlignment="1">
      <alignment horizontal="center" vertical="center"/>
    </xf>
    <xf numFmtId="0" fontId="89" fillId="7" borderId="71" xfId="23" applyFont="1" applyFill="1" applyBorder="1" applyAlignment="1">
      <alignment horizontal="center" vertical="center"/>
    </xf>
    <xf numFmtId="0" fontId="89" fillId="7" borderId="72" xfId="23" applyFont="1" applyFill="1" applyBorder="1" applyAlignment="1">
      <alignment horizontal="center" vertical="center"/>
    </xf>
    <xf numFmtId="0" fontId="89" fillId="7" borderId="73" xfId="23" quotePrefix="1" applyFont="1" applyFill="1" applyBorder="1" applyAlignment="1">
      <alignment horizontal="center" vertical="center"/>
    </xf>
    <xf numFmtId="0" fontId="97" fillId="7" borderId="74" xfId="23" applyFont="1" applyFill="1" applyBorder="1" applyAlignment="1">
      <alignment horizontal="center" vertical="center"/>
    </xf>
    <xf numFmtId="0" fontId="97" fillId="7" borderId="6" xfId="23" applyFont="1" applyFill="1" applyBorder="1" applyAlignment="1">
      <alignment horizontal="center" vertical="center"/>
    </xf>
    <xf numFmtId="0" fontId="89" fillId="7" borderId="6" xfId="23" applyFont="1" applyFill="1" applyBorder="1" applyAlignment="1">
      <alignment horizontal="center" vertical="center"/>
    </xf>
    <xf numFmtId="0" fontId="89" fillId="7" borderId="75" xfId="23" applyFont="1" applyFill="1" applyBorder="1" applyAlignment="1">
      <alignment horizontal="center" vertical="center"/>
    </xf>
    <xf numFmtId="0" fontId="89" fillId="7" borderId="76" xfId="23" quotePrefix="1" applyFont="1" applyFill="1" applyBorder="1" applyAlignment="1">
      <alignment horizontal="center" vertical="center"/>
    </xf>
    <xf numFmtId="0" fontId="96" fillId="8" borderId="42" xfId="23" applyFont="1" applyFill="1" applyBorder="1" applyAlignment="1">
      <alignment horizontal="center" vertical="center"/>
    </xf>
    <xf numFmtId="0" fontId="73" fillId="8" borderId="54" xfId="23" applyFill="1" applyBorder="1" applyAlignment="1">
      <alignment horizontal="center" vertical="center"/>
    </xf>
    <xf numFmtId="0" fontId="96" fillId="8" borderId="54" xfId="23" applyFont="1" applyFill="1" applyBorder="1" applyAlignment="1">
      <alignment horizontal="center" vertical="center"/>
    </xf>
    <xf numFmtId="0" fontId="73" fillId="8" borderId="43" xfId="23" applyFill="1" applyBorder="1" applyAlignment="1">
      <alignment horizontal="center" vertical="center"/>
    </xf>
    <xf numFmtId="0" fontId="96" fillId="8" borderId="38" xfId="23" applyFont="1" applyFill="1" applyBorder="1" applyAlignment="1">
      <alignment horizontal="center" vertical="center"/>
    </xf>
    <xf numFmtId="0" fontId="73" fillId="8" borderId="3" xfId="23" applyFill="1" applyBorder="1" applyAlignment="1">
      <alignment horizontal="center" vertical="center"/>
    </xf>
    <xf numFmtId="0" fontId="73" fillId="8" borderId="12" xfId="23" applyFill="1" applyBorder="1" applyAlignment="1">
      <alignment horizontal="center" vertical="center"/>
    </xf>
    <xf numFmtId="0" fontId="96" fillId="8" borderId="38" xfId="23" applyFont="1" applyFill="1" applyBorder="1" applyAlignment="1">
      <alignment horizontal="left" vertical="center"/>
    </xf>
    <xf numFmtId="0" fontId="96" fillId="9" borderId="38" xfId="23" applyFont="1" applyFill="1" applyBorder="1" applyAlignment="1">
      <alignment horizontal="center" vertical="center"/>
    </xf>
    <xf numFmtId="0" fontId="73" fillId="9" borderId="3" xfId="23" applyFill="1" applyBorder="1" applyAlignment="1">
      <alignment horizontal="center" vertical="center"/>
    </xf>
    <xf numFmtId="0" fontId="73" fillId="9" borderId="12" xfId="23" applyFill="1" applyBorder="1" applyAlignment="1">
      <alignment horizontal="center" vertical="center"/>
    </xf>
    <xf numFmtId="0" fontId="96" fillId="10" borderId="57" xfId="23" applyFont="1" applyFill="1" applyBorder="1" applyAlignment="1">
      <alignment horizontal="center" vertical="center"/>
    </xf>
    <xf numFmtId="0" fontId="73" fillId="10" borderId="8" xfId="23" applyFill="1" applyBorder="1" applyAlignment="1">
      <alignment horizontal="center" vertical="center"/>
    </xf>
    <xf numFmtId="0" fontId="73" fillId="10" borderId="58" xfId="23" applyFill="1" applyBorder="1" applyAlignment="1">
      <alignment horizontal="center" vertical="center"/>
    </xf>
    <xf numFmtId="0" fontId="96" fillId="11" borderId="54" xfId="23" applyFont="1" applyFill="1" applyBorder="1" applyAlignment="1">
      <alignment horizontal="center" vertical="center"/>
    </xf>
    <xf numFmtId="0" fontId="73" fillId="11" borderId="54" xfId="23" applyFill="1" applyBorder="1" applyAlignment="1">
      <alignment horizontal="center" vertical="center"/>
    </xf>
    <xf numFmtId="0" fontId="73" fillId="11" borderId="43" xfId="23" applyFill="1" applyBorder="1" applyAlignment="1">
      <alignment horizontal="center" vertical="center"/>
    </xf>
    <xf numFmtId="0" fontId="96" fillId="11" borderId="3" xfId="23" applyFont="1" applyFill="1" applyBorder="1" applyAlignment="1">
      <alignment horizontal="center" vertical="center"/>
    </xf>
    <xf numFmtId="0" fontId="73" fillId="11" borderId="3" xfId="23" applyFill="1" applyBorder="1" applyAlignment="1">
      <alignment horizontal="center" vertical="center"/>
    </xf>
    <xf numFmtId="0" fontId="73" fillId="11" borderId="12" xfId="23" applyFill="1" applyBorder="1" applyAlignment="1">
      <alignment horizontal="center" vertical="center"/>
    </xf>
    <xf numFmtId="0" fontId="96" fillId="11" borderId="38" xfId="23" applyFont="1" applyFill="1" applyBorder="1" applyAlignment="1">
      <alignment horizontal="left" vertical="center"/>
    </xf>
    <xf numFmtId="0" fontId="73" fillId="0" borderId="66" xfId="23" applyBorder="1"/>
    <xf numFmtId="0" fontId="105" fillId="0" borderId="66" xfId="23" applyFont="1" applyBorder="1"/>
    <xf numFmtId="0" fontId="106" fillId="0" borderId="38" xfId="23" applyFont="1" applyBorder="1" applyAlignment="1">
      <alignment horizontal="center"/>
    </xf>
    <xf numFmtId="0" fontId="106" fillId="0" borderId="3" xfId="23" applyFont="1" applyBorder="1" applyAlignment="1">
      <alignment horizontal="center"/>
    </xf>
    <xf numFmtId="0" fontId="103" fillId="0" borderId="3" xfId="23" applyFont="1" applyBorder="1" applyAlignment="1">
      <alignment horizontal="center"/>
    </xf>
    <xf numFmtId="0" fontId="96" fillId="12" borderId="38" xfId="23" applyFont="1" applyFill="1" applyBorder="1" applyAlignment="1">
      <alignment horizontal="center" vertical="center"/>
    </xf>
    <xf numFmtId="0" fontId="73" fillId="12" borderId="3" xfId="23" applyFill="1" applyBorder="1" applyAlignment="1">
      <alignment horizontal="center" vertical="center"/>
    </xf>
    <xf numFmtId="0" fontId="73" fillId="12" borderId="12" xfId="23" applyFill="1" applyBorder="1" applyAlignment="1">
      <alignment horizontal="center" vertical="center"/>
    </xf>
    <xf numFmtId="0" fontId="96" fillId="12" borderId="48" xfId="23" applyFont="1" applyFill="1" applyBorder="1" applyAlignment="1">
      <alignment horizontal="center" vertical="center"/>
    </xf>
    <xf numFmtId="0" fontId="73" fillId="12" borderId="55" xfId="23" applyFill="1" applyBorder="1" applyAlignment="1">
      <alignment horizontal="center" vertical="center"/>
    </xf>
    <xf numFmtId="0" fontId="73" fillId="12" borderId="49" xfId="23" applyFill="1" applyBorder="1" applyAlignment="1">
      <alignment horizontal="center" vertical="center"/>
    </xf>
    <xf numFmtId="49" fontId="89" fillId="0" borderId="3" xfId="23" applyNumberFormat="1" applyFont="1" applyBorder="1" applyAlignment="1">
      <alignment horizontal="center"/>
    </xf>
    <xf numFmtId="0" fontId="96" fillId="0" borderId="0" xfId="23" applyFont="1" applyAlignment="1">
      <alignment horizontal="center" vertical="center"/>
    </xf>
    <xf numFmtId="0" fontId="73" fillId="0" borderId="0" xfId="23" applyAlignment="1">
      <alignment horizontal="center" vertical="center"/>
    </xf>
    <xf numFmtId="0" fontId="97" fillId="7" borderId="42" xfId="23" applyFont="1" applyFill="1" applyBorder="1" applyAlignment="1">
      <alignment horizontal="center" vertical="center"/>
    </xf>
    <xf numFmtId="0" fontId="97" fillId="7" borderId="54" xfId="23" applyFont="1" applyFill="1" applyBorder="1" applyAlignment="1">
      <alignment horizontal="center" vertical="center"/>
    </xf>
    <xf numFmtId="0" fontId="89" fillId="7" borderId="54" xfId="23" applyFont="1" applyFill="1" applyBorder="1" applyAlignment="1">
      <alignment horizontal="center" vertical="center"/>
    </xf>
    <xf numFmtId="0" fontId="89" fillId="7" borderId="43" xfId="23" applyFont="1" applyFill="1" applyBorder="1" applyAlignment="1">
      <alignment horizontal="center" vertical="center"/>
    </xf>
    <xf numFmtId="0" fontId="96" fillId="0" borderId="38" xfId="23" applyFont="1" applyBorder="1" applyAlignment="1">
      <alignment horizontal="center" vertical="center"/>
    </xf>
    <xf numFmtId="0" fontId="73" fillId="0" borderId="12" xfId="23" applyBorder="1" applyAlignment="1">
      <alignment horizontal="center" vertical="center"/>
    </xf>
    <xf numFmtId="0" fontId="107" fillId="0" borderId="3" xfId="23" applyFont="1" applyBorder="1" applyAlignment="1">
      <alignment horizontal="center" vertical="center"/>
    </xf>
    <xf numFmtId="0" fontId="96" fillId="0" borderId="48" xfId="23" applyFont="1" applyBorder="1" applyAlignment="1">
      <alignment horizontal="center" vertical="center"/>
    </xf>
    <xf numFmtId="0" fontId="107" fillId="0" borderId="55" xfId="23" applyFont="1" applyBorder="1" applyAlignment="1">
      <alignment horizontal="center" vertical="center"/>
    </xf>
    <xf numFmtId="0" fontId="73" fillId="0" borderId="55" xfId="23" applyBorder="1" applyAlignment="1">
      <alignment horizontal="center" vertical="center"/>
    </xf>
    <xf numFmtId="0" fontId="73" fillId="0" borderId="49" xfId="23" applyBorder="1" applyAlignment="1">
      <alignment horizontal="center" vertical="center"/>
    </xf>
    <xf numFmtId="0" fontId="98" fillId="0" borderId="0" xfId="23" applyFont="1"/>
    <xf numFmtId="0" fontId="89" fillId="13" borderId="77" xfId="23" applyFont="1" applyFill="1" applyBorder="1" applyAlignment="1">
      <alignment horizontal="center"/>
    </xf>
    <xf numFmtId="0" fontId="89" fillId="13" borderId="42" xfId="23" applyFont="1" applyFill="1" applyBorder="1" applyAlignment="1">
      <alignment horizontal="center"/>
    </xf>
    <xf numFmtId="0" fontId="89" fillId="13" borderId="43" xfId="23" applyFont="1" applyFill="1" applyBorder="1" applyAlignment="1">
      <alignment horizontal="center"/>
    </xf>
    <xf numFmtId="0" fontId="89" fillId="0" borderId="47" xfId="23" applyFont="1" applyBorder="1" applyAlignment="1">
      <alignment horizontal="center"/>
    </xf>
    <xf numFmtId="0" fontId="73" fillId="0" borderId="38" xfId="23" applyBorder="1" applyAlignment="1">
      <alignment horizontal="center"/>
    </xf>
    <xf numFmtId="0" fontId="89" fillId="0" borderId="12" xfId="23" applyFont="1" applyBorder="1" applyAlignment="1">
      <alignment horizontal="center"/>
    </xf>
    <xf numFmtId="0" fontId="89" fillId="0" borderId="47" xfId="23" applyFont="1" applyBorder="1"/>
    <xf numFmtId="0" fontId="89" fillId="0" borderId="78" xfId="23" applyFont="1" applyBorder="1"/>
    <xf numFmtId="0" fontId="73" fillId="0" borderId="56" xfId="23" applyBorder="1"/>
    <xf numFmtId="0" fontId="73" fillId="0" borderId="48" xfId="23" applyBorder="1"/>
    <xf numFmtId="0" fontId="73" fillId="0" borderId="49" xfId="23" applyBorder="1"/>
    <xf numFmtId="0" fontId="89" fillId="13" borderId="73" xfId="23" applyFont="1" applyFill="1" applyBorder="1"/>
    <xf numFmtId="0" fontId="73" fillId="0" borderId="77" xfId="23" applyBorder="1" applyAlignment="1">
      <alignment horizontal="center" vertical="center"/>
    </xf>
    <xf numFmtId="0" fontId="73" fillId="0" borderId="26" xfId="23" applyBorder="1" applyAlignment="1">
      <alignment horizontal="center" vertical="center"/>
    </xf>
    <xf numFmtId="0" fontId="89" fillId="13" borderId="73" xfId="23" applyFont="1" applyFill="1" applyBorder="1" applyAlignment="1">
      <alignment horizontal="center"/>
    </xf>
    <xf numFmtId="0" fontId="73" fillId="0" borderId="56" xfId="23" applyBorder="1" applyAlignment="1">
      <alignment horizontal="center" vertical="center"/>
    </xf>
    <xf numFmtId="0" fontId="73" fillId="0" borderId="52" xfId="23" applyBorder="1" applyAlignment="1">
      <alignment horizontal="center" vertical="center"/>
    </xf>
    <xf numFmtId="0" fontId="89" fillId="13" borderId="26" xfId="23" applyFont="1" applyFill="1" applyBorder="1" applyAlignment="1">
      <alignment horizontal="center"/>
    </xf>
    <xf numFmtId="0" fontId="89" fillId="13" borderId="0" xfId="23" applyFont="1" applyFill="1" applyAlignment="1">
      <alignment horizontal="center"/>
    </xf>
    <xf numFmtId="49" fontId="104" fillId="0" borderId="38" xfId="23" applyNumberFormat="1" applyFont="1" applyBorder="1" applyAlignment="1">
      <alignment horizontal="center"/>
    </xf>
    <xf numFmtId="49" fontId="147" fillId="0" borderId="38" xfId="23" applyNumberFormat="1" applyFont="1" applyBorder="1" applyAlignment="1">
      <alignment horizontal="center"/>
    </xf>
    <xf numFmtId="0" fontId="89" fillId="0" borderId="79" xfId="23" applyFont="1" applyBorder="1" applyAlignment="1">
      <alignment horizontal="center"/>
    </xf>
    <xf numFmtId="0" fontId="89" fillId="0" borderId="7" xfId="23" applyFont="1" applyBorder="1" applyAlignment="1">
      <alignment horizontal="center"/>
    </xf>
    <xf numFmtId="0" fontId="73" fillId="0" borderId="7" xfId="23" applyBorder="1" applyAlignment="1">
      <alignment horizontal="center"/>
    </xf>
    <xf numFmtId="0" fontId="73" fillId="0" borderId="35" xfId="23" applyBorder="1" applyAlignment="1">
      <alignment horizontal="center"/>
    </xf>
    <xf numFmtId="0" fontId="104" fillId="0" borderId="7" xfId="23" applyFont="1" applyBorder="1" applyAlignment="1">
      <alignment horizontal="center"/>
    </xf>
    <xf numFmtId="0" fontId="89" fillId="0" borderId="48" xfId="23" applyFont="1" applyBorder="1" applyAlignment="1">
      <alignment horizontal="center"/>
    </xf>
    <xf numFmtId="0" fontId="89" fillId="0" borderId="55" xfId="23" applyFont="1" applyBorder="1" applyAlignment="1">
      <alignment horizontal="center"/>
    </xf>
    <xf numFmtId="0" fontId="73" fillId="0" borderId="55" xfId="23" applyBorder="1" applyAlignment="1">
      <alignment horizontal="center"/>
    </xf>
    <xf numFmtId="0" fontId="73" fillId="0" borderId="80" xfId="23" applyBorder="1" applyAlignment="1">
      <alignment horizontal="center"/>
    </xf>
    <xf numFmtId="0" fontId="73" fillId="0" borderId="0" xfId="23" applyAlignment="1">
      <alignment horizontal="center"/>
    </xf>
    <xf numFmtId="0" fontId="73" fillId="0" borderId="42" xfId="23" applyBorder="1"/>
    <xf numFmtId="0" fontId="89" fillId="0" borderId="54" xfId="23" applyFont="1" applyBorder="1"/>
    <xf numFmtId="0" fontId="89" fillId="0" borderId="43" xfId="23" applyFont="1" applyBorder="1" applyAlignment="1">
      <alignment horizontal="center"/>
    </xf>
    <xf numFmtId="0" fontId="73" fillId="0" borderId="3" xfId="23" applyBorder="1"/>
    <xf numFmtId="0" fontId="73" fillId="0" borderId="55" xfId="23" applyBorder="1"/>
    <xf numFmtId="0" fontId="73" fillId="0" borderId="7" xfId="23" applyBorder="1"/>
    <xf numFmtId="0" fontId="73" fillId="0" borderId="13" xfId="23" applyBorder="1" applyAlignment="1">
      <alignment horizontal="center"/>
    </xf>
    <xf numFmtId="0" fontId="89" fillId="0" borderId="82" xfId="23" applyFont="1" applyBorder="1" applyAlignment="1">
      <alignment horizontal="center"/>
    </xf>
    <xf numFmtId="0" fontId="89" fillId="0" borderId="62" xfId="23" applyFont="1" applyBorder="1" applyAlignment="1">
      <alignment horizontal="center"/>
    </xf>
    <xf numFmtId="0" fontId="73" fillId="0" borderId="83" xfId="23" applyBorder="1"/>
    <xf numFmtId="0" fontId="73" fillId="0" borderId="84" xfId="23" applyBorder="1"/>
    <xf numFmtId="0" fontId="73" fillId="14" borderId="3" xfId="23" applyFill="1" applyBorder="1"/>
    <xf numFmtId="0" fontId="73" fillId="15" borderId="3" xfId="23" applyFill="1" applyBorder="1"/>
    <xf numFmtId="0" fontId="105" fillId="0" borderId="85" xfId="23" applyFont="1" applyBorder="1"/>
    <xf numFmtId="0" fontId="73" fillId="4" borderId="3" xfId="23" applyFill="1" applyBorder="1"/>
    <xf numFmtId="0" fontId="73" fillId="16" borderId="3" xfId="23" applyFill="1" applyBorder="1"/>
    <xf numFmtId="0" fontId="115" fillId="6" borderId="0" xfId="24" applyFont="1" applyFill="1"/>
    <xf numFmtId="0" fontId="115" fillId="0" borderId="0" xfId="24" applyFont="1"/>
    <xf numFmtId="49" fontId="115" fillId="6" borderId="0" xfId="24" applyNumberFormat="1" applyFont="1" applyFill="1" applyAlignment="1">
      <alignment horizontal="center"/>
    </xf>
    <xf numFmtId="0" fontId="115" fillId="6" borderId="0" xfId="24" applyFont="1" applyFill="1" applyAlignment="1">
      <alignment horizontal="center" vertical="top"/>
    </xf>
    <xf numFmtId="49" fontId="115" fillId="6" borderId="0" xfId="24" applyNumberFormat="1" applyFont="1" applyFill="1" applyAlignment="1">
      <alignment horizontal="left"/>
    </xf>
    <xf numFmtId="0" fontId="115" fillId="6" borderId="31" xfId="24" applyFont="1" applyFill="1" applyBorder="1"/>
    <xf numFmtId="0" fontId="115" fillId="6" borderId="29" xfId="24" applyFont="1" applyFill="1" applyBorder="1"/>
    <xf numFmtId="0" fontId="115" fillId="6" borderId="32" xfId="24" applyFont="1" applyFill="1" applyBorder="1"/>
    <xf numFmtId="0" fontId="115" fillId="6" borderId="1" xfId="24" applyFont="1" applyFill="1" applyBorder="1"/>
    <xf numFmtId="0" fontId="115" fillId="6" borderId="2" xfId="24" applyFont="1" applyFill="1" applyBorder="1"/>
    <xf numFmtId="0" fontId="115" fillId="6" borderId="33" xfId="24" applyFont="1" applyFill="1" applyBorder="1"/>
    <xf numFmtId="0" fontId="115" fillId="6" borderId="4" xfId="24" applyFont="1" applyFill="1" applyBorder="1"/>
    <xf numFmtId="0" fontId="115" fillId="6" borderId="34" xfId="24" applyFont="1" applyFill="1" applyBorder="1"/>
    <xf numFmtId="0" fontId="115" fillId="6" borderId="0" xfId="24" applyFont="1" applyFill="1" applyAlignment="1">
      <alignment horizontal="center" vertical="center"/>
    </xf>
    <xf numFmtId="0" fontId="115" fillId="6" borderId="0" xfId="24" applyFont="1" applyFill="1" applyAlignment="1">
      <alignment horizontal="left"/>
    </xf>
    <xf numFmtId="0" fontId="115" fillId="6" borderId="0" xfId="24" applyFont="1" applyFill="1" applyAlignment="1">
      <alignment horizontal="center"/>
    </xf>
    <xf numFmtId="0" fontId="71" fillId="0" borderId="35" xfId="23" applyFont="1" applyBorder="1" applyAlignment="1">
      <alignment horizontal="center"/>
    </xf>
    <xf numFmtId="0" fontId="70" fillId="0" borderId="3" xfId="23" applyFont="1" applyBorder="1" applyAlignment="1">
      <alignment horizontal="center"/>
    </xf>
    <xf numFmtId="0" fontId="70" fillId="0" borderId="37" xfId="23" applyFont="1" applyBorder="1" applyAlignment="1">
      <alignment horizontal="center"/>
    </xf>
    <xf numFmtId="0" fontId="148" fillId="0" borderId="0" xfId="0" applyFont="1"/>
    <xf numFmtId="0" fontId="69" fillId="0" borderId="35" xfId="23" applyFont="1" applyBorder="1" applyAlignment="1">
      <alignment horizontal="center"/>
    </xf>
    <xf numFmtId="0" fontId="137" fillId="0" borderId="15" xfId="0" applyFont="1" applyBorder="1" applyAlignment="1">
      <alignment horizontal="right" vertical="center"/>
    </xf>
    <xf numFmtId="0" fontId="137" fillId="0" borderId="1" xfId="0" applyFont="1" applyBorder="1" applyAlignment="1">
      <alignment horizontal="right" vertical="center"/>
    </xf>
    <xf numFmtId="0" fontId="133" fillId="0" borderId="11" xfId="0" applyFont="1" applyBorder="1" applyAlignment="1">
      <alignment horizontal="center" vertical="center"/>
    </xf>
    <xf numFmtId="0" fontId="138" fillId="14" borderId="12" xfId="0" applyFont="1" applyFill="1" applyBorder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1" fillId="0" borderId="2" xfId="0" applyFont="1" applyBorder="1" applyAlignment="1">
      <alignment horizontal="center" vertical="center"/>
    </xf>
    <xf numFmtId="0" fontId="121" fillId="0" borderId="0" xfId="0" applyFont="1" applyAlignment="1">
      <alignment horizontal="right" vertical="center"/>
    </xf>
    <xf numFmtId="0" fontId="124" fillId="0" borderId="2" xfId="0" applyFont="1" applyBorder="1"/>
    <xf numFmtId="164" fontId="114" fillId="0" borderId="16" xfId="13" applyFont="1" applyBorder="1" applyProtection="1"/>
    <xf numFmtId="0" fontId="114" fillId="0" borderId="16" xfId="0" applyFont="1" applyBorder="1"/>
    <xf numFmtId="0" fontId="133" fillId="0" borderId="27" xfId="0" applyFont="1" applyBorder="1" applyAlignment="1">
      <alignment horizontal="center" vertical="center"/>
    </xf>
    <xf numFmtId="0" fontId="132" fillId="0" borderId="12" xfId="0" applyFont="1" applyBorder="1" applyAlignment="1">
      <alignment horizontal="center" vertical="center" wrapText="1"/>
    </xf>
    <xf numFmtId="0" fontId="132" fillId="0" borderId="12" xfId="0" applyFont="1" applyBorder="1" applyAlignment="1">
      <alignment horizontal="center" vertical="center"/>
    </xf>
    <xf numFmtId="0" fontId="132" fillId="0" borderId="28" xfId="0" applyFont="1" applyBorder="1" applyAlignment="1">
      <alignment horizontal="center" vertical="center" wrapText="1"/>
    </xf>
    <xf numFmtId="176" fontId="132" fillId="0" borderId="3" xfId="0" applyNumberFormat="1" applyFont="1" applyBorder="1" applyAlignment="1">
      <alignment horizontal="center" vertical="center"/>
    </xf>
    <xf numFmtId="176" fontId="149" fillId="0" borderId="3" xfId="0" applyNumberFormat="1" applyFont="1" applyBorder="1" applyAlignment="1">
      <alignment horizontal="center" vertical="center"/>
    </xf>
    <xf numFmtId="176" fontId="129" fillId="0" borderId="3" xfId="0" applyNumberFormat="1" applyFont="1" applyBorder="1" applyAlignment="1">
      <alignment horizontal="center" vertical="center"/>
    </xf>
    <xf numFmtId="176" fontId="137" fillId="0" borderId="3" xfId="0" applyNumberFormat="1" applyFont="1" applyBorder="1" applyAlignment="1">
      <alignment horizontal="center" vertical="center"/>
    </xf>
    <xf numFmtId="0" fontId="138" fillId="0" borderId="3" xfId="0" applyFont="1" applyBorder="1" applyAlignment="1">
      <alignment horizontal="right" vertical="center"/>
    </xf>
    <xf numFmtId="0" fontId="140" fillId="0" borderId="1" xfId="0" applyFont="1" applyBorder="1" applyAlignment="1">
      <alignment horizontal="right" vertical="center"/>
    </xf>
    <xf numFmtId="0" fontId="114" fillId="0" borderId="2" xfId="0" applyFont="1" applyBorder="1" applyAlignment="1">
      <alignment horizontal="left" vertical="center"/>
    </xf>
    <xf numFmtId="0" fontId="138" fillId="14" borderId="3" xfId="13" applyNumberFormat="1" applyFont="1" applyFill="1" applyBorder="1" applyAlignment="1" applyProtection="1">
      <alignment horizontal="center" vertical="center"/>
    </xf>
    <xf numFmtId="0" fontId="142" fillId="0" borderId="27" xfId="0" applyFont="1" applyBorder="1" applyAlignment="1">
      <alignment horizontal="center" vertical="center"/>
    </xf>
    <xf numFmtId="3" fontId="133" fillId="0" borderId="3" xfId="0" applyNumberFormat="1" applyFont="1" applyBorder="1" applyAlignment="1">
      <alignment horizontal="center" vertical="center"/>
    </xf>
    <xf numFmtId="0" fontId="121" fillId="0" borderId="0" xfId="0" applyFont="1" applyAlignment="1">
      <alignment horizontal="left" vertical="center"/>
    </xf>
    <xf numFmtId="0" fontId="121" fillId="0" borderId="2" xfId="0" applyFont="1" applyBorder="1" applyAlignment="1">
      <alignment horizontal="left" vertical="center"/>
    </xf>
    <xf numFmtId="0" fontId="121" fillId="0" borderId="18" xfId="0" applyFont="1" applyBorder="1" applyAlignment="1">
      <alignment horizontal="right" vertical="center"/>
    </xf>
    <xf numFmtId="3" fontId="133" fillId="0" borderId="11" xfId="0" applyNumberFormat="1" applyFont="1" applyBorder="1" applyAlignment="1">
      <alignment horizontal="center" vertical="center"/>
    </xf>
    <xf numFmtId="0" fontId="132" fillId="0" borderId="28" xfId="0" applyFont="1" applyBorder="1" applyAlignment="1">
      <alignment horizontal="center" vertical="center"/>
    </xf>
    <xf numFmtId="0" fontId="118" fillId="6" borderId="10" xfId="24" applyFont="1" applyFill="1" applyBorder="1" applyAlignment="1">
      <alignment horizontal="right" vertical="center"/>
    </xf>
    <xf numFmtId="0" fontId="115" fillId="6" borderId="9" xfId="24" applyFont="1" applyFill="1" applyBorder="1" applyAlignment="1">
      <alignment horizontal="center" vertical="center"/>
    </xf>
    <xf numFmtId="0" fontId="115" fillId="6" borderId="28" xfId="24" applyFont="1" applyFill="1" applyBorder="1" applyAlignment="1">
      <alignment horizontal="center" vertical="center"/>
    </xf>
    <xf numFmtId="0" fontId="115" fillId="6" borderId="10" xfId="24" applyFont="1" applyFill="1" applyBorder="1" applyAlignment="1">
      <alignment vertical="center"/>
    </xf>
    <xf numFmtId="0" fontId="115" fillId="6" borderId="9" xfId="24" applyFont="1" applyFill="1" applyBorder="1" applyAlignment="1">
      <alignment vertical="center"/>
    </xf>
    <xf numFmtId="0" fontId="115" fillId="6" borderId="28" xfId="24" applyFont="1" applyFill="1" applyBorder="1" applyAlignment="1">
      <alignment vertical="center"/>
    </xf>
    <xf numFmtId="0" fontId="115" fillId="6" borderId="31" xfId="24" applyFont="1" applyFill="1" applyBorder="1" applyAlignment="1">
      <alignment vertical="center"/>
    </xf>
    <xf numFmtId="0" fontId="115" fillId="6" borderId="29" xfId="24" applyFont="1" applyFill="1" applyBorder="1" applyAlignment="1">
      <alignment vertical="center"/>
    </xf>
    <xf numFmtId="0" fontId="115" fillId="6" borderId="21" xfId="24" applyFont="1" applyFill="1" applyBorder="1" applyAlignment="1">
      <alignment vertical="center"/>
    </xf>
    <xf numFmtId="0" fontId="115" fillId="6" borderId="35" xfId="24" applyFont="1" applyFill="1" applyBorder="1" applyAlignment="1">
      <alignment vertical="center"/>
    </xf>
    <xf numFmtId="0" fontId="115" fillId="6" borderId="32" xfId="24" applyFont="1" applyFill="1" applyBorder="1" applyAlignment="1">
      <alignment vertical="center"/>
    </xf>
    <xf numFmtId="0" fontId="115" fillId="6" borderId="1" xfId="24" applyFont="1" applyFill="1" applyBorder="1" applyAlignment="1">
      <alignment vertical="center"/>
    </xf>
    <xf numFmtId="0" fontId="115" fillId="6" borderId="0" xfId="24" applyFont="1" applyFill="1" applyAlignment="1">
      <alignment vertical="center"/>
    </xf>
    <xf numFmtId="0" fontId="115" fillId="6" borderId="5" xfId="24" applyFont="1" applyFill="1" applyBorder="1" applyAlignment="1">
      <alignment vertical="center"/>
    </xf>
    <xf numFmtId="0" fontId="115" fillId="6" borderId="36" xfId="24" applyFont="1" applyFill="1" applyBorder="1" applyAlignment="1">
      <alignment vertical="center"/>
    </xf>
    <xf numFmtId="0" fontId="115" fillId="6" borderId="2" xfId="24" applyFont="1" applyFill="1" applyBorder="1" applyAlignment="1">
      <alignment vertical="center"/>
    </xf>
    <xf numFmtId="0" fontId="115" fillId="6" borderId="30" xfId="24" applyFont="1" applyFill="1" applyBorder="1" applyAlignment="1">
      <alignment horizontal="center" vertical="center"/>
    </xf>
    <xf numFmtId="0" fontId="115" fillId="6" borderId="33" xfId="24" applyFont="1" applyFill="1" applyBorder="1" applyAlignment="1">
      <alignment vertical="center"/>
    </xf>
    <xf numFmtId="0" fontId="115" fillId="6" borderId="4" xfId="24" applyFont="1" applyFill="1" applyBorder="1" applyAlignment="1">
      <alignment vertical="center"/>
    </xf>
    <xf numFmtId="0" fontId="115" fillId="6" borderId="30" xfId="24" applyFont="1" applyFill="1" applyBorder="1" applyAlignment="1">
      <alignment vertical="center"/>
    </xf>
    <xf numFmtId="0" fontId="115" fillId="6" borderId="37" xfId="24" applyFont="1" applyFill="1" applyBorder="1" applyAlignment="1">
      <alignment vertical="center"/>
    </xf>
    <xf numFmtId="0" fontId="115" fillId="6" borderId="34" xfId="24" applyFont="1" applyFill="1" applyBorder="1" applyAlignment="1">
      <alignment vertical="center"/>
    </xf>
    <xf numFmtId="0" fontId="115" fillId="6" borderId="18" xfId="24" applyFont="1" applyFill="1" applyBorder="1" applyAlignment="1">
      <alignment vertical="center"/>
    </xf>
    <xf numFmtId="0" fontId="115" fillId="6" borderId="19" xfId="24" applyFont="1" applyFill="1" applyBorder="1" applyAlignment="1">
      <alignment vertical="center"/>
    </xf>
    <xf numFmtId="0" fontId="115" fillId="6" borderId="19" xfId="24" applyFont="1" applyFill="1" applyBorder="1" applyAlignment="1">
      <alignment horizontal="center" vertical="center"/>
    </xf>
    <xf numFmtId="0" fontId="115" fillId="6" borderId="39" xfId="24" applyFont="1" applyFill="1" applyBorder="1" applyAlignment="1">
      <alignment vertical="center"/>
    </xf>
    <xf numFmtId="0" fontId="115" fillId="6" borderId="40" xfId="24" applyFont="1" applyFill="1" applyBorder="1" applyAlignment="1">
      <alignment vertical="center"/>
    </xf>
    <xf numFmtId="0" fontId="115" fillId="6" borderId="20" xfId="24" applyFont="1" applyFill="1" applyBorder="1" applyAlignment="1">
      <alignment vertical="center"/>
    </xf>
    <xf numFmtId="0" fontId="115" fillId="6" borderId="9" xfId="24" applyFont="1" applyFill="1" applyBorder="1" applyAlignment="1">
      <alignment horizontal="left" vertical="center"/>
    </xf>
    <xf numFmtId="0" fontId="115" fillId="6" borderId="31" xfId="24" applyFont="1" applyFill="1" applyBorder="1" applyAlignment="1">
      <alignment horizontal="left" vertical="center"/>
    </xf>
    <xf numFmtId="0" fontId="115" fillId="6" borderId="35" xfId="24" applyFont="1" applyFill="1" applyBorder="1" applyAlignment="1">
      <alignment horizontal="left" vertical="center"/>
    </xf>
    <xf numFmtId="0" fontId="115" fillId="6" borderId="0" xfId="24" applyFont="1" applyFill="1" applyAlignment="1">
      <alignment horizontal="left" vertical="center"/>
    </xf>
    <xf numFmtId="0" fontId="150" fillId="0" borderId="0" xfId="0" applyFont="1"/>
    <xf numFmtId="0" fontId="116" fillId="6" borderId="25" xfId="24" applyFont="1" applyFill="1" applyBorder="1" applyAlignment="1">
      <alignment horizontal="right" vertical="center"/>
    </xf>
    <xf numFmtId="0" fontId="68" fillId="0" borderId="10" xfId="23" applyFont="1" applyBorder="1" applyAlignment="1">
      <alignment horizontal="center"/>
    </xf>
    <xf numFmtId="0" fontId="67" fillId="0" borderId="37" xfId="23" applyFont="1" applyBorder="1" applyAlignment="1">
      <alignment horizontal="center"/>
    </xf>
    <xf numFmtId="0" fontId="73" fillId="0" borderId="29" xfId="23" applyBorder="1" applyAlignment="1">
      <alignment horizontal="center"/>
    </xf>
    <xf numFmtId="0" fontId="73" fillId="0" borderId="32" xfId="23" applyBorder="1" applyAlignment="1">
      <alignment horizontal="center"/>
    </xf>
    <xf numFmtId="0" fontId="66" fillId="0" borderId="7" xfId="23" applyFont="1" applyBorder="1" applyAlignment="1">
      <alignment horizontal="center"/>
    </xf>
    <xf numFmtId="0" fontId="66" fillId="0" borderId="35" xfId="23" applyFont="1" applyBorder="1" applyAlignment="1">
      <alignment horizontal="center"/>
    </xf>
    <xf numFmtId="0" fontId="66" fillId="0" borderId="3" xfId="23" applyFont="1" applyBorder="1" applyAlignment="1">
      <alignment horizontal="center"/>
    </xf>
    <xf numFmtId="0" fontId="66" fillId="0" borderId="10" xfId="23" applyFont="1" applyBorder="1" applyAlignment="1">
      <alignment horizontal="center"/>
    </xf>
    <xf numFmtId="0" fontId="65" fillId="0" borderId="3" xfId="23" applyFont="1" applyBorder="1" applyAlignment="1">
      <alignment horizontal="center"/>
    </xf>
    <xf numFmtId="0" fontId="65" fillId="0" borderId="10" xfId="23" applyFont="1" applyBorder="1" applyAlignment="1">
      <alignment horizontal="center"/>
    </xf>
    <xf numFmtId="0" fontId="65" fillId="0" borderId="7" xfId="23" applyFont="1" applyBorder="1" applyAlignment="1">
      <alignment horizontal="center"/>
    </xf>
    <xf numFmtId="0" fontId="64" fillId="0" borderId="3" xfId="23" applyFont="1" applyBorder="1" applyAlignment="1">
      <alignment horizontal="center"/>
    </xf>
    <xf numFmtId="0" fontId="64" fillId="0" borderId="10" xfId="23" applyFont="1" applyBorder="1" applyAlignment="1">
      <alignment horizontal="center"/>
    </xf>
    <xf numFmtId="0" fontId="63" fillId="0" borderId="3" xfId="23" applyFont="1" applyBorder="1" applyAlignment="1">
      <alignment horizontal="center"/>
    </xf>
    <xf numFmtId="0" fontId="63" fillId="0" borderId="10" xfId="23" applyFont="1" applyBorder="1" applyAlignment="1">
      <alignment horizontal="center"/>
    </xf>
    <xf numFmtId="0" fontId="62" fillId="0" borderId="7" xfId="23" applyFont="1" applyBorder="1" applyAlignment="1">
      <alignment horizontal="center"/>
    </xf>
    <xf numFmtId="0" fontId="61" fillId="0" borderId="10" xfId="23" applyFont="1" applyBorder="1" applyAlignment="1">
      <alignment horizontal="center"/>
    </xf>
    <xf numFmtId="0" fontId="60" fillId="0" borderId="3" xfId="23" applyFont="1" applyBorder="1" applyAlignment="1">
      <alignment horizontal="center"/>
    </xf>
    <xf numFmtId="0" fontId="60" fillId="0" borderId="10" xfId="23" applyFont="1" applyBorder="1" applyAlignment="1">
      <alignment horizontal="center"/>
    </xf>
    <xf numFmtId="0" fontId="59" fillId="0" borderId="35" xfId="23" applyFont="1" applyBorder="1" applyAlignment="1">
      <alignment horizontal="center"/>
    </xf>
    <xf numFmtId="0" fontId="58" fillId="0" borderId="35" xfId="23" applyFont="1" applyBorder="1" applyAlignment="1">
      <alignment horizontal="center"/>
    </xf>
    <xf numFmtId="0" fontId="57" fillId="0" borderId="10" xfId="23" applyFont="1" applyBorder="1" applyAlignment="1">
      <alignment horizontal="center"/>
    </xf>
    <xf numFmtId="0" fontId="56" fillId="0" borderId="10" xfId="23" applyFont="1" applyBorder="1" applyAlignment="1">
      <alignment horizontal="center"/>
    </xf>
    <xf numFmtId="0" fontId="151" fillId="0" borderId="38" xfId="0" applyFont="1" applyBorder="1" applyAlignment="1">
      <alignment horizontal="center" vertical="center"/>
    </xf>
    <xf numFmtId="0" fontId="55" fillId="0" borderId="7" xfId="23" applyFont="1" applyBorder="1" applyAlignment="1">
      <alignment horizontal="center"/>
    </xf>
    <xf numFmtId="0" fontId="54" fillId="0" borderId="7" xfId="23" applyFont="1" applyBorder="1" applyAlignment="1">
      <alignment horizontal="center"/>
    </xf>
    <xf numFmtId="176" fontId="114" fillId="0" borderId="0" xfId="0" applyNumberFormat="1" applyFont="1"/>
    <xf numFmtId="0" fontId="53" fillId="0" borderId="35" xfId="23" applyFont="1" applyBorder="1" applyAlignment="1">
      <alignment horizontal="center"/>
    </xf>
    <xf numFmtId="0" fontId="52" fillId="0" borderId="35" xfId="23" applyFont="1" applyBorder="1" applyAlignment="1">
      <alignment horizontal="center"/>
    </xf>
    <xf numFmtId="0" fontId="51" fillId="0" borderId="35" xfId="23" applyFont="1" applyBorder="1" applyAlignment="1">
      <alignment horizontal="center"/>
    </xf>
    <xf numFmtId="0" fontId="50" fillId="0" borderId="3" xfId="23" applyFont="1" applyBorder="1" applyAlignment="1">
      <alignment horizontal="center"/>
    </xf>
    <xf numFmtId="0" fontId="50" fillId="0" borderId="37" xfId="23" applyFont="1" applyBorder="1" applyAlignment="1">
      <alignment horizontal="center"/>
    </xf>
    <xf numFmtId="0" fontId="49" fillId="0" borderId="10" xfId="23" applyFont="1" applyBorder="1" applyAlignment="1">
      <alignment horizontal="center"/>
    </xf>
    <xf numFmtId="0" fontId="48" fillId="0" borderId="35" xfId="23" applyFont="1" applyBorder="1" applyAlignment="1">
      <alignment horizontal="center"/>
    </xf>
    <xf numFmtId="0" fontId="46" fillId="0" borderId="37" xfId="23" applyFont="1" applyBorder="1" applyAlignment="1">
      <alignment horizontal="center"/>
    </xf>
    <xf numFmtId="0" fontId="132" fillId="0" borderId="58" xfId="0" applyFont="1" applyBorder="1" applyAlignment="1">
      <alignment horizontal="center" vertical="center" wrapText="1"/>
    </xf>
    <xf numFmtId="0" fontId="133" fillId="0" borderId="9" xfId="0" applyFont="1" applyBorder="1" applyAlignment="1">
      <alignment horizontal="center" vertical="center"/>
    </xf>
    <xf numFmtId="0" fontId="45" fillId="0" borderId="10" xfId="23" applyFont="1" applyBorder="1" applyAlignment="1">
      <alignment horizontal="center"/>
    </xf>
    <xf numFmtId="0" fontId="44" fillId="0" borderId="10" xfId="23" applyFont="1" applyBorder="1" applyAlignment="1">
      <alignment horizontal="center"/>
    </xf>
    <xf numFmtId="0" fontId="43" fillId="0" borderId="7" xfId="23" applyFont="1" applyBorder="1" applyAlignment="1">
      <alignment horizontal="center"/>
    </xf>
    <xf numFmtId="0" fontId="43" fillId="0" borderId="3" xfId="23" applyFont="1" applyBorder="1" applyAlignment="1">
      <alignment horizontal="center"/>
    </xf>
    <xf numFmtId="0" fontId="42" fillId="0" borderId="35" xfId="23" applyFont="1" applyBorder="1" applyAlignment="1">
      <alignment horizontal="center"/>
    </xf>
    <xf numFmtId="0" fontId="41" fillId="0" borderId="10" xfId="23" applyFont="1" applyBorder="1" applyAlignment="1">
      <alignment horizontal="center"/>
    </xf>
    <xf numFmtId="0" fontId="40" fillId="0" borderId="10" xfId="23" applyFont="1" applyBorder="1" applyAlignment="1">
      <alignment horizontal="center"/>
    </xf>
    <xf numFmtId="0" fontId="38" fillId="0" borderId="10" xfId="23" applyFont="1" applyBorder="1" applyAlignment="1">
      <alignment horizontal="center"/>
    </xf>
    <xf numFmtId="0" fontId="37" fillId="0" borderId="3" xfId="23" applyFont="1" applyBorder="1" applyAlignment="1">
      <alignment horizontal="center"/>
    </xf>
    <xf numFmtId="0" fontId="37" fillId="0" borderId="10" xfId="23" applyFont="1" applyBorder="1" applyAlignment="1">
      <alignment horizontal="center"/>
    </xf>
    <xf numFmtId="0" fontId="36" fillId="0" borderId="35" xfId="23" applyFont="1" applyBorder="1" applyAlignment="1">
      <alignment horizontal="center"/>
    </xf>
    <xf numFmtId="0" fontId="35" fillId="0" borderId="35" xfId="23" applyFont="1" applyBorder="1" applyAlignment="1">
      <alignment horizontal="center"/>
    </xf>
    <xf numFmtId="0" fontId="34" fillId="0" borderId="10" xfId="23" applyFont="1" applyBorder="1" applyAlignment="1">
      <alignment horizontal="center"/>
    </xf>
    <xf numFmtId="0" fontId="33" fillId="0" borderId="35" xfId="23" applyFont="1" applyBorder="1" applyAlignment="1">
      <alignment horizontal="center"/>
    </xf>
    <xf numFmtId="0" fontId="32" fillId="0" borderId="35" xfId="23" applyFont="1" applyBorder="1" applyAlignment="1">
      <alignment horizontal="center"/>
    </xf>
    <xf numFmtId="0" fontId="31" fillId="0" borderId="10" xfId="23" applyFont="1" applyBorder="1" applyAlignment="1">
      <alignment horizontal="center"/>
    </xf>
    <xf numFmtId="0" fontId="30" fillId="0" borderId="3" xfId="23" applyFont="1" applyBorder="1" applyAlignment="1">
      <alignment horizontal="center"/>
    </xf>
    <xf numFmtId="0" fontId="29" fillId="0" borderId="10" xfId="23" applyFont="1" applyBorder="1" applyAlignment="1">
      <alignment horizontal="center"/>
    </xf>
    <xf numFmtId="0" fontId="28" fillId="0" borderId="35" xfId="23" applyFont="1" applyBorder="1" applyAlignment="1">
      <alignment horizontal="center"/>
    </xf>
    <xf numFmtId="0" fontId="27" fillId="0" borderId="35" xfId="23" applyFont="1" applyBorder="1" applyAlignment="1">
      <alignment horizontal="center"/>
    </xf>
    <xf numFmtId="0" fontId="26" fillId="0" borderId="7" xfId="23" applyFont="1" applyBorder="1" applyAlignment="1">
      <alignment horizontal="center"/>
    </xf>
    <xf numFmtId="0" fontId="26" fillId="0" borderId="35" xfId="23" applyFont="1" applyBorder="1" applyAlignment="1">
      <alignment horizontal="center"/>
    </xf>
    <xf numFmtId="0" fontId="25" fillId="0" borderId="35" xfId="23" applyFont="1" applyBorder="1" applyAlignment="1">
      <alignment horizontal="center"/>
    </xf>
    <xf numFmtId="0" fontId="133" fillId="0" borderId="3" xfId="0" applyFont="1" applyBorder="1" applyAlignment="1">
      <alignment horizontal="left" vertical="center"/>
    </xf>
    <xf numFmtId="0" fontId="133" fillId="0" borderId="38" xfId="0" applyFont="1" applyBorder="1" applyAlignment="1">
      <alignment horizontal="left" vertical="center"/>
    </xf>
    <xf numFmtId="0" fontId="121" fillId="0" borderId="1" xfId="0" applyFont="1" applyBorder="1" applyAlignment="1">
      <alignment horizontal="center" vertical="center"/>
    </xf>
    <xf numFmtId="0" fontId="121" fillId="0" borderId="1" xfId="0" applyFont="1" applyBorder="1" applyAlignment="1">
      <alignment horizontal="right" vertical="center"/>
    </xf>
    <xf numFmtId="0" fontId="24" fillId="0" borderId="3" xfId="23" applyFont="1" applyBorder="1" applyAlignment="1">
      <alignment horizontal="center"/>
    </xf>
    <xf numFmtId="0" fontId="83" fillId="0" borderId="0" xfId="0" applyFont="1"/>
    <xf numFmtId="0" fontId="23" fillId="0" borderId="10" xfId="23" applyFont="1" applyBorder="1" applyAlignment="1">
      <alignment horizontal="center"/>
    </xf>
    <xf numFmtId="0" fontId="22" fillId="0" borderId="7" xfId="23" applyFont="1" applyBorder="1" applyAlignment="1">
      <alignment horizontal="center"/>
    </xf>
    <xf numFmtId="0" fontId="22" fillId="0" borderId="35" xfId="23" applyFont="1" applyBorder="1" applyAlignment="1">
      <alignment horizontal="center"/>
    </xf>
    <xf numFmtId="0" fontId="21" fillId="0" borderId="35" xfId="23" applyFont="1" applyBorder="1" applyAlignment="1">
      <alignment horizontal="center"/>
    </xf>
    <xf numFmtId="0" fontId="19" fillId="0" borderId="35" xfId="23" applyFont="1" applyBorder="1" applyAlignment="1">
      <alignment horizontal="center"/>
    </xf>
    <xf numFmtId="0" fontId="18" fillId="0" borderId="35" xfId="23" applyFont="1" applyBorder="1" applyAlignment="1">
      <alignment horizontal="center"/>
    </xf>
    <xf numFmtId="0" fontId="17" fillId="0" borderId="35" xfId="23" applyFont="1" applyBorder="1" applyAlignment="1">
      <alignment horizontal="center"/>
    </xf>
    <xf numFmtId="0" fontId="16" fillId="0" borderId="3" xfId="23" applyFont="1" applyBorder="1" applyAlignment="1">
      <alignment horizontal="center"/>
    </xf>
    <xf numFmtId="0" fontId="15" fillId="0" borderId="35" xfId="23" applyFont="1" applyBorder="1" applyAlignment="1">
      <alignment horizontal="center"/>
    </xf>
    <xf numFmtId="0" fontId="14" fillId="0" borderId="10" xfId="23" applyFont="1" applyBorder="1" applyAlignment="1">
      <alignment horizontal="center"/>
    </xf>
    <xf numFmtId="0" fontId="73" fillId="6" borderId="0" xfId="23" applyFill="1"/>
    <xf numFmtId="0" fontId="13" fillId="0" borderId="35" xfId="23" applyFont="1" applyBorder="1" applyAlignment="1">
      <alignment horizontal="center"/>
    </xf>
    <xf numFmtId="0" fontId="12" fillId="0" borderId="3" xfId="23" applyFont="1" applyBorder="1" applyAlignment="1">
      <alignment horizontal="center"/>
    </xf>
    <xf numFmtId="0" fontId="11" fillId="0" borderId="10" xfId="23" applyFont="1" applyBorder="1" applyAlignment="1">
      <alignment horizontal="center"/>
    </xf>
    <xf numFmtId="0" fontId="10" fillId="0" borderId="7" xfId="23" applyFont="1" applyBorder="1" applyAlignment="1">
      <alignment horizontal="center"/>
    </xf>
    <xf numFmtId="0" fontId="10" fillId="0" borderId="35" xfId="23" applyFont="1" applyBorder="1" applyAlignment="1">
      <alignment horizontal="center"/>
    </xf>
    <xf numFmtId="0" fontId="9" fillId="0" borderId="35" xfId="23" applyFont="1" applyBorder="1" applyAlignment="1">
      <alignment horizontal="center"/>
    </xf>
    <xf numFmtId="0" fontId="9" fillId="0" borderId="7" xfId="23" applyFont="1" applyBorder="1" applyAlignment="1">
      <alignment horizontal="center"/>
    </xf>
    <xf numFmtId="0" fontId="8" fillId="0" borderId="7" xfId="23" applyFont="1" applyBorder="1" applyAlignment="1">
      <alignment horizontal="center"/>
    </xf>
    <xf numFmtId="0" fontId="8" fillId="0" borderId="35" xfId="23" applyFont="1" applyBorder="1" applyAlignment="1">
      <alignment horizontal="center"/>
    </xf>
    <xf numFmtId="0" fontId="7" fillId="0" borderId="10" xfId="23" applyFont="1" applyBorder="1" applyAlignment="1">
      <alignment horizontal="center"/>
    </xf>
    <xf numFmtId="0" fontId="6" fillId="0" borderId="35" xfId="23" applyFont="1" applyBorder="1" applyAlignment="1">
      <alignment horizontal="center"/>
    </xf>
    <xf numFmtId="0" fontId="5" fillId="0" borderId="7" xfId="23" applyFont="1" applyBorder="1" applyAlignment="1">
      <alignment horizontal="center"/>
    </xf>
    <xf numFmtId="0" fontId="5" fillId="0" borderId="35" xfId="23" applyFont="1" applyBorder="1" applyAlignment="1">
      <alignment horizontal="center"/>
    </xf>
    <xf numFmtId="0" fontId="4" fillId="0" borderId="10" xfId="23" applyFont="1" applyBorder="1" applyAlignment="1">
      <alignment horizontal="center"/>
    </xf>
    <xf numFmtId="0" fontId="3" fillId="0" borderId="35" xfId="23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37" xfId="23" applyFont="1" applyBorder="1" applyAlignment="1">
      <alignment horizontal="center"/>
    </xf>
    <xf numFmtId="0" fontId="1" fillId="0" borderId="10" xfId="23" applyFont="1" applyBorder="1" applyAlignment="1">
      <alignment horizontal="center"/>
    </xf>
    <xf numFmtId="0" fontId="73" fillId="0" borderId="10" xfId="23" applyBorder="1" applyAlignment="1">
      <alignment horizontal="center"/>
    </xf>
    <xf numFmtId="0" fontId="73" fillId="0" borderId="11" xfId="23" applyBorder="1" applyAlignment="1">
      <alignment horizontal="center"/>
    </xf>
    <xf numFmtId="0" fontId="89" fillId="0" borderId="10" xfId="23" applyFont="1" applyBorder="1" applyAlignment="1">
      <alignment horizontal="center"/>
    </xf>
    <xf numFmtId="0" fontId="89" fillId="0" borderId="11" xfId="23" applyFont="1" applyBorder="1" applyAlignment="1">
      <alignment horizontal="center"/>
    </xf>
    <xf numFmtId="0" fontId="11" fillId="0" borderId="10" xfId="23" applyFont="1" applyBorder="1" applyAlignment="1">
      <alignment horizontal="center"/>
    </xf>
    <xf numFmtId="0" fontId="73" fillId="0" borderId="9" xfId="23" applyBorder="1" applyAlignment="1">
      <alignment horizontal="center"/>
    </xf>
    <xf numFmtId="0" fontId="73" fillId="0" borderId="28" xfId="23" applyBorder="1" applyAlignment="1">
      <alignment horizontal="center"/>
    </xf>
    <xf numFmtId="0" fontId="20" fillId="0" borderId="10" xfId="23" applyFont="1" applyBorder="1" applyAlignment="1">
      <alignment horizontal="center"/>
    </xf>
    <xf numFmtId="0" fontId="39" fillId="0" borderId="10" xfId="23" applyFont="1" applyBorder="1" applyAlignment="1">
      <alignment horizontal="center"/>
    </xf>
    <xf numFmtId="0" fontId="24" fillId="0" borderId="10" xfId="23" applyFont="1" applyBorder="1" applyAlignment="1">
      <alignment horizontal="center"/>
    </xf>
    <xf numFmtId="0" fontId="89" fillId="6" borderId="38" xfId="23" applyFont="1" applyFill="1" applyBorder="1" applyAlignment="1">
      <alignment horizontal="center"/>
    </xf>
    <xf numFmtId="0" fontId="89" fillId="6" borderId="3" xfId="23" applyFont="1" applyFill="1" applyBorder="1" applyAlignment="1">
      <alignment horizontal="center"/>
    </xf>
    <xf numFmtId="0" fontId="89" fillId="6" borderId="12" xfId="23" applyFont="1" applyFill="1" applyBorder="1" applyAlignment="1">
      <alignment horizontal="center"/>
    </xf>
    <xf numFmtId="0" fontId="89" fillId="0" borderId="27" xfId="23" applyFont="1" applyBorder="1" applyAlignment="1">
      <alignment horizontal="center"/>
    </xf>
    <xf numFmtId="0" fontId="89" fillId="0" borderId="9" xfId="23" applyFont="1" applyBorder="1" applyAlignment="1">
      <alignment horizontal="center"/>
    </xf>
    <xf numFmtId="0" fontId="89" fillId="0" borderId="28" xfId="23" applyFont="1" applyBorder="1" applyAlignment="1">
      <alignment horizontal="center"/>
    </xf>
    <xf numFmtId="0" fontId="73" fillId="4" borderId="9" xfId="23" applyFill="1" applyBorder="1" applyAlignment="1">
      <alignment horizontal="center"/>
    </xf>
    <xf numFmtId="0" fontId="73" fillId="4" borderId="28" xfId="23" applyFill="1" applyBorder="1" applyAlignment="1">
      <alignment horizontal="center"/>
    </xf>
    <xf numFmtId="0" fontId="89" fillId="0" borderId="38" xfId="23" applyFont="1" applyBorder="1" applyAlignment="1">
      <alignment horizontal="left"/>
    </xf>
    <xf numFmtId="0" fontId="89" fillId="0" borderId="3" xfId="23" applyFont="1" applyBorder="1" applyAlignment="1">
      <alignment horizontal="left"/>
    </xf>
    <xf numFmtId="0" fontId="89" fillId="0" borderId="12" xfId="23" applyFont="1" applyBorder="1" applyAlignment="1">
      <alignment horizontal="left"/>
    </xf>
    <xf numFmtId="0" fontId="73" fillId="0" borderId="27" xfId="23" applyBorder="1" applyAlignment="1">
      <alignment horizontal="center"/>
    </xf>
    <xf numFmtId="0" fontId="89" fillId="6" borderId="48" xfId="23" applyFont="1" applyFill="1" applyBorder="1" applyAlignment="1">
      <alignment horizontal="center"/>
    </xf>
    <xf numFmtId="0" fontId="89" fillId="6" borderId="55" xfId="23" applyFont="1" applyFill="1" applyBorder="1" applyAlignment="1">
      <alignment horizontal="center"/>
    </xf>
    <xf numFmtId="0" fontId="89" fillId="6" borderId="49" xfId="23" applyFont="1" applyFill="1" applyBorder="1" applyAlignment="1">
      <alignment horizontal="center"/>
    </xf>
    <xf numFmtId="0" fontId="73" fillId="6" borderId="48" xfId="23" applyFill="1" applyBorder="1" applyAlignment="1">
      <alignment horizontal="left"/>
    </xf>
    <xf numFmtId="0" fontId="73" fillId="6" borderId="55" xfId="23" applyFill="1" applyBorder="1" applyAlignment="1">
      <alignment horizontal="left"/>
    </xf>
    <xf numFmtId="0" fontId="73" fillId="6" borderId="49" xfId="23" applyFill="1" applyBorder="1" applyAlignment="1">
      <alignment horizontal="left"/>
    </xf>
    <xf numFmtId="0" fontId="73" fillId="0" borderId="54" xfId="23" applyBorder="1" applyAlignment="1">
      <alignment horizontal="center"/>
    </xf>
    <xf numFmtId="0" fontId="73" fillId="0" borderId="43" xfId="23" applyBorder="1" applyAlignment="1">
      <alignment horizontal="center"/>
    </xf>
    <xf numFmtId="0" fontId="89" fillId="0" borderId="27" xfId="23" applyFont="1" applyBorder="1" applyAlignment="1">
      <alignment horizontal="left"/>
    </xf>
    <xf numFmtId="0" fontId="89" fillId="0" borderId="9" xfId="23" applyFont="1" applyBorder="1" applyAlignment="1">
      <alignment horizontal="left"/>
    </xf>
    <xf numFmtId="0" fontId="89" fillId="0" borderId="28" xfId="23" applyFont="1" applyBorder="1" applyAlignment="1">
      <alignment horizontal="left"/>
    </xf>
    <xf numFmtId="0" fontId="89" fillId="3" borderId="44" xfId="23" applyFont="1" applyFill="1" applyBorder="1" applyAlignment="1">
      <alignment horizontal="center"/>
    </xf>
    <xf numFmtId="0" fontId="89" fillId="3" borderId="45" xfId="23" applyFont="1" applyFill="1" applyBorder="1" applyAlignment="1">
      <alignment horizontal="center"/>
    </xf>
    <xf numFmtId="0" fontId="89" fillId="3" borderId="46" xfId="23" applyFont="1" applyFill="1" applyBorder="1" applyAlignment="1">
      <alignment horizontal="center"/>
    </xf>
    <xf numFmtId="0" fontId="89" fillId="0" borderId="50" xfId="23" applyFont="1" applyBorder="1" applyAlignment="1">
      <alignment horizontal="center"/>
    </xf>
    <xf numFmtId="0" fontId="89" fillId="0" borderId="51" xfId="23" applyFont="1" applyBorder="1" applyAlignment="1">
      <alignment horizontal="center"/>
    </xf>
    <xf numFmtId="0" fontId="89" fillId="0" borderId="52" xfId="23" applyFont="1" applyBorder="1" applyAlignment="1">
      <alignment horizontal="center"/>
    </xf>
    <xf numFmtId="1" fontId="73" fillId="0" borderId="50" xfId="23" applyNumberFormat="1" applyBorder="1" applyAlignment="1">
      <alignment horizontal="center"/>
    </xf>
    <xf numFmtId="1" fontId="73" fillId="0" borderId="51" xfId="23" applyNumberFormat="1" applyBorder="1" applyAlignment="1">
      <alignment horizontal="center"/>
    </xf>
    <xf numFmtId="1" fontId="73" fillId="0" borderId="52" xfId="23" applyNumberFormat="1" applyBorder="1" applyAlignment="1">
      <alignment horizontal="center"/>
    </xf>
    <xf numFmtId="0" fontId="89" fillId="6" borderId="27" xfId="23" applyFont="1" applyFill="1" applyBorder="1" applyAlignment="1">
      <alignment horizontal="center"/>
    </xf>
    <xf numFmtId="0" fontId="89" fillId="6" borderId="9" xfId="23" applyFont="1" applyFill="1" applyBorder="1" applyAlignment="1">
      <alignment horizontal="center"/>
    </xf>
    <xf numFmtId="0" fontId="89" fillId="6" borderId="28" xfId="23" applyFont="1" applyFill="1" applyBorder="1" applyAlignment="1">
      <alignment horizontal="center"/>
    </xf>
    <xf numFmtId="0" fontId="89" fillId="0" borderId="54" xfId="23" applyFont="1" applyBorder="1" applyAlignment="1">
      <alignment horizontal="center"/>
    </xf>
    <xf numFmtId="0" fontId="73" fillId="0" borderId="25" xfId="23" applyBorder="1" applyAlignment="1">
      <alignment horizontal="center"/>
    </xf>
    <xf numFmtId="0" fontId="73" fillId="0" borderId="24" xfId="23" applyBorder="1" applyAlignment="1">
      <alignment horizontal="center"/>
    </xf>
    <xf numFmtId="0" fontId="89" fillId="3" borderId="42" xfId="23" applyFont="1" applyFill="1" applyBorder="1" applyAlignment="1">
      <alignment horizontal="center"/>
    </xf>
    <xf numFmtId="0" fontId="89" fillId="3" borderId="43" xfId="23" applyFont="1" applyFill="1" applyBorder="1" applyAlignment="1">
      <alignment horizontal="center"/>
    </xf>
    <xf numFmtId="0" fontId="89" fillId="3" borderId="22" xfId="23" applyFont="1" applyFill="1" applyBorder="1" applyAlignment="1">
      <alignment horizontal="center"/>
    </xf>
    <xf numFmtId="0" fontId="89" fillId="3" borderId="23" xfId="23" applyFont="1" applyFill="1" applyBorder="1" applyAlignment="1">
      <alignment horizontal="center"/>
    </xf>
    <xf numFmtId="0" fontId="89" fillId="3" borderId="26" xfId="23" applyFont="1" applyFill="1" applyBorder="1" applyAlignment="1">
      <alignment horizontal="center"/>
    </xf>
    <xf numFmtId="0" fontId="73" fillId="6" borderId="38" xfId="23" applyFill="1" applyBorder="1" applyAlignment="1">
      <alignment horizontal="center"/>
    </xf>
    <xf numFmtId="0" fontId="73" fillId="6" borderId="12" xfId="23" applyFill="1" applyBorder="1" applyAlignment="1">
      <alignment horizontal="center"/>
    </xf>
    <xf numFmtId="0" fontId="89" fillId="0" borderId="33" xfId="23" applyFont="1" applyBorder="1" applyAlignment="1">
      <alignment horizontal="center"/>
    </xf>
    <xf numFmtId="0" fontId="89" fillId="0" borderId="4" xfId="23" applyFont="1" applyBorder="1" applyAlignment="1">
      <alignment horizontal="center"/>
    </xf>
    <xf numFmtId="0" fontId="89" fillId="0" borderId="34" xfId="23" applyFont="1" applyBorder="1" applyAlignment="1">
      <alignment horizontal="center"/>
    </xf>
    <xf numFmtId="0" fontId="73" fillId="6" borderId="48" xfId="23" applyFill="1" applyBorder="1" applyAlignment="1">
      <alignment horizontal="center"/>
    </xf>
    <xf numFmtId="0" fontId="73" fillId="6" borderId="49" xfId="23" applyFill="1" applyBorder="1" applyAlignment="1">
      <alignment horizontal="center"/>
    </xf>
    <xf numFmtId="0" fontId="92" fillId="0" borderId="38" xfId="23" applyFont="1" applyBorder="1" applyAlignment="1">
      <alignment horizontal="center"/>
    </xf>
    <xf numFmtId="0" fontId="92" fillId="0" borderId="3" xfId="23" applyFont="1" applyBorder="1" applyAlignment="1">
      <alignment horizontal="center"/>
    </xf>
    <xf numFmtId="0" fontId="92" fillId="0" borderId="12" xfId="23" applyFont="1" applyBorder="1" applyAlignment="1">
      <alignment horizontal="center"/>
    </xf>
    <xf numFmtId="0" fontId="89" fillId="0" borderId="3" xfId="23" applyFont="1" applyBorder="1" applyAlignment="1">
      <alignment horizontal="center"/>
    </xf>
    <xf numFmtId="0" fontId="73" fillId="0" borderId="3" xfId="23" applyBorder="1" applyAlignment="1">
      <alignment horizontal="center"/>
    </xf>
    <xf numFmtId="0" fontId="73" fillId="0" borderId="12" xfId="23" applyBorder="1" applyAlignment="1">
      <alignment horizontal="center"/>
    </xf>
    <xf numFmtId="0" fontId="92" fillId="0" borderId="57" xfId="23" applyFont="1" applyBorder="1" applyAlignment="1">
      <alignment horizontal="center"/>
    </xf>
    <xf numFmtId="0" fontId="92" fillId="0" borderId="8" xfId="23" applyFont="1" applyBorder="1" applyAlignment="1">
      <alignment horizontal="center"/>
    </xf>
    <xf numFmtId="0" fontId="92" fillId="0" borderId="58" xfId="23" applyFont="1" applyBorder="1" applyAlignment="1">
      <alignment horizontal="center"/>
    </xf>
    <xf numFmtId="0" fontId="73" fillId="6" borderId="33" xfId="23" applyFill="1" applyBorder="1" applyAlignment="1">
      <alignment horizontal="left"/>
    </xf>
    <xf numFmtId="0" fontId="73" fillId="6" borderId="4" xfId="23" applyFill="1" applyBorder="1" applyAlignment="1">
      <alignment horizontal="left"/>
    </xf>
    <xf numFmtId="0" fontId="73" fillId="6" borderId="34" xfId="23" applyFill="1" applyBorder="1" applyAlignment="1">
      <alignment horizontal="left"/>
    </xf>
    <xf numFmtId="0" fontId="73" fillId="6" borderId="27" xfId="23" applyFill="1" applyBorder="1" applyAlignment="1">
      <alignment horizontal="left"/>
    </xf>
    <xf numFmtId="0" fontId="73" fillId="6" borderId="9" xfId="23" applyFill="1" applyBorder="1" applyAlignment="1">
      <alignment horizontal="left"/>
    </xf>
    <xf numFmtId="0" fontId="73" fillId="6" borderId="28" xfId="23" applyFill="1" applyBorder="1" applyAlignment="1">
      <alignment horizontal="left"/>
    </xf>
    <xf numFmtId="0" fontId="73" fillId="4" borderId="27" xfId="23" applyFill="1" applyBorder="1" applyAlignment="1">
      <alignment horizontal="center"/>
    </xf>
    <xf numFmtId="0" fontId="89" fillId="5" borderId="42" xfId="23" applyFont="1" applyFill="1" applyBorder="1" applyAlignment="1">
      <alignment horizontal="center"/>
    </xf>
    <xf numFmtId="0" fontId="89" fillId="5" borderId="54" xfId="23" applyFont="1" applyFill="1" applyBorder="1" applyAlignment="1">
      <alignment horizontal="center"/>
    </xf>
    <xf numFmtId="0" fontId="89" fillId="5" borderId="43" xfId="23" applyFont="1" applyFill="1" applyBorder="1" applyAlignment="1">
      <alignment horizontal="center"/>
    </xf>
    <xf numFmtId="0" fontId="73" fillId="5" borderId="27" xfId="23" applyFill="1" applyBorder="1" applyAlignment="1">
      <alignment horizontal="center"/>
    </xf>
    <xf numFmtId="0" fontId="73" fillId="5" borderId="9" xfId="23" applyFill="1" applyBorder="1" applyAlignment="1">
      <alignment horizontal="center"/>
    </xf>
    <xf numFmtId="0" fontId="73" fillId="5" borderId="28" xfId="23" applyFill="1" applyBorder="1" applyAlignment="1">
      <alignment horizontal="center"/>
    </xf>
    <xf numFmtId="0" fontId="92" fillId="4" borderId="27" xfId="23" applyFont="1" applyFill="1" applyBorder="1" applyAlignment="1">
      <alignment horizontal="center"/>
    </xf>
    <xf numFmtId="0" fontId="92" fillId="4" borderId="28" xfId="23" applyFont="1" applyFill="1" applyBorder="1" applyAlignment="1">
      <alignment horizontal="center"/>
    </xf>
    <xf numFmtId="0" fontId="73" fillId="5" borderId="38" xfId="23" applyFill="1" applyBorder="1" applyAlignment="1">
      <alignment horizontal="center"/>
    </xf>
    <xf numFmtId="0" fontId="73" fillId="5" borderId="3" xfId="23" applyFill="1" applyBorder="1" applyAlignment="1">
      <alignment horizontal="center"/>
    </xf>
    <xf numFmtId="0" fontId="73" fillId="5" borderId="12" xfId="23" applyFill="1" applyBorder="1" applyAlignment="1">
      <alignment horizontal="center"/>
    </xf>
    <xf numFmtId="0" fontId="92" fillId="0" borderId="33" xfId="23" applyFont="1" applyBorder="1" applyAlignment="1">
      <alignment horizontal="center"/>
    </xf>
    <xf numFmtId="0" fontId="92" fillId="0" borderId="2" xfId="23" applyFont="1" applyBorder="1" applyAlignment="1">
      <alignment horizontal="center"/>
    </xf>
    <xf numFmtId="0" fontId="92" fillId="0" borderId="1" xfId="23" applyFont="1" applyBorder="1" applyAlignment="1">
      <alignment horizontal="center"/>
    </xf>
    <xf numFmtId="1" fontId="73" fillId="0" borderId="27" xfId="23" applyNumberFormat="1" applyBorder="1" applyAlignment="1">
      <alignment horizontal="center"/>
    </xf>
    <xf numFmtId="1" fontId="73" fillId="0" borderId="9" xfId="23" applyNumberFormat="1" applyBorder="1" applyAlignment="1">
      <alignment horizontal="center"/>
    </xf>
    <xf numFmtId="1" fontId="73" fillId="0" borderId="28" xfId="23" applyNumberFormat="1" applyBorder="1" applyAlignment="1">
      <alignment horizontal="center"/>
    </xf>
    <xf numFmtId="0" fontId="89" fillId="0" borderId="48" xfId="23" applyFont="1" applyBorder="1" applyAlignment="1">
      <alignment horizontal="left"/>
    </xf>
    <xf numFmtId="0" fontId="89" fillId="0" borderId="55" xfId="23" applyFont="1" applyBorder="1" applyAlignment="1">
      <alignment horizontal="left"/>
    </xf>
    <xf numFmtId="0" fontId="89" fillId="0" borderId="49" xfId="23" applyFont="1" applyBorder="1" applyAlignment="1">
      <alignment horizontal="left"/>
    </xf>
    <xf numFmtId="0" fontId="89" fillId="0" borderId="10" xfId="23" applyFont="1" applyBorder="1" applyAlignment="1">
      <alignment horizontal="left"/>
    </xf>
    <xf numFmtId="0" fontId="89" fillId="3" borderId="54" xfId="23" applyFont="1" applyFill="1" applyBorder="1" applyAlignment="1">
      <alignment horizontal="center"/>
    </xf>
    <xf numFmtId="0" fontId="89" fillId="7" borderId="45" xfId="23" applyFont="1" applyFill="1" applyBorder="1" applyAlignment="1">
      <alignment horizontal="center"/>
    </xf>
    <xf numFmtId="0" fontId="89" fillId="7" borderId="61" xfId="23" applyFont="1" applyFill="1" applyBorder="1" applyAlignment="1">
      <alignment horizontal="center"/>
    </xf>
    <xf numFmtId="0" fontId="89" fillId="7" borderId="62" xfId="23" applyFont="1" applyFill="1" applyBorder="1" applyAlignment="1">
      <alignment horizontal="center"/>
    </xf>
    <xf numFmtId="0" fontId="89" fillId="7" borderId="46" xfId="23" applyFont="1" applyFill="1" applyBorder="1" applyAlignment="1">
      <alignment horizontal="center"/>
    </xf>
    <xf numFmtId="0" fontId="101" fillId="0" borderId="10" xfId="23" applyFont="1" applyBorder="1" applyAlignment="1">
      <alignment horizontal="center"/>
    </xf>
    <xf numFmtId="0" fontId="101" fillId="0" borderId="11" xfId="23" applyFont="1" applyBorder="1" applyAlignment="1">
      <alignment horizontal="center"/>
    </xf>
    <xf numFmtId="0" fontId="102" fillId="0" borderId="10" xfId="23" applyFont="1" applyBorder="1" applyAlignment="1">
      <alignment horizontal="center"/>
    </xf>
    <xf numFmtId="0" fontId="102" fillId="0" borderId="11" xfId="23" applyFont="1" applyBorder="1" applyAlignment="1">
      <alignment horizontal="center"/>
    </xf>
    <xf numFmtId="0" fontId="102" fillId="0" borderId="9" xfId="23" applyFont="1" applyBorder="1" applyAlignment="1">
      <alignment horizontal="center"/>
    </xf>
    <xf numFmtId="0" fontId="102" fillId="0" borderId="28" xfId="23" applyFont="1" applyBorder="1" applyAlignment="1">
      <alignment horizontal="center"/>
    </xf>
    <xf numFmtId="0" fontId="89" fillId="7" borderId="67" xfId="23" applyFont="1" applyFill="1" applyBorder="1" applyAlignment="1">
      <alignment horizontal="center"/>
    </xf>
    <xf numFmtId="0" fontId="89" fillId="7" borderId="68" xfId="23" applyFont="1" applyFill="1" applyBorder="1" applyAlignment="1">
      <alignment horizontal="center"/>
    </xf>
    <xf numFmtId="0" fontId="89" fillId="7" borderId="69" xfId="23" applyFont="1" applyFill="1" applyBorder="1" applyAlignment="1">
      <alignment horizontal="center"/>
    </xf>
    <xf numFmtId="0" fontId="104" fillId="7" borderId="76" xfId="23" applyFont="1" applyFill="1" applyBorder="1" applyAlignment="1">
      <alignment horizontal="center" vertical="center" textRotation="255"/>
    </xf>
    <xf numFmtId="0" fontId="104" fillId="7" borderId="41" xfId="23" applyFont="1" applyFill="1" applyBorder="1" applyAlignment="1">
      <alignment horizontal="center" vertical="center" textRotation="255"/>
    </xf>
    <xf numFmtId="0" fontId="104" fillId="7" borderId="53" xfId="23" applyFont="1" applyFill="1" applyBorder="1" applyAlignment="1">
      <alignment horizontal="center" vertical="center" textRotation="255"/>
    </xf>
    <xf numFmtId="0" fontId="103" fillId="0" borderId="10" xfId="23" applyFont="1" applyBorder="1" applyAlignment="1">
      <alignment horizontal="center"/>
    </xf>
    <xf numFmtId="0" fontId="103" fillId="0" borderId="9" xfId="23" applyFont="1" applyBorder="1" applyAlignment="1">
      <alignment horizontal="center"/>
    </xf>
    <xf numFmtId="0" fontId="103" fillId="0" borderId="28" xfId="23" applyFont="1" applyBorder="1" applyAlignment="1">
      <alignment horizontal="center"/>
    </xf>
    <xf numFmtId="0" fontId="106" fillId="0" borderId="10" xfId="23" applyFont="1" applyBorder="1" applyAlignment="1">
      <alignment horizontal="center"/>
    </xf>
    <xf numFmtId="0" fontId="106" fillId="0" borderId="11" xfId="23" applyFont="1" applyBorder="1" applyAlignment="1">
      <alignment horizontal="center"/>
    </xf>
    <xf numFmtId="0" fontId="97" fillId="7" borderId="67" xfId="23" applyFont="1" applyFill="1" applyBorder="1" applyAlignment="1">
      <alignment horizontal="center" vertical="center"/>
    </xf>
    <xf numFmtId="0" fontId="97" fillId="7" borderId="68" xfId="23" applyFont="1" applyFill="1" applyBorder="1" applyAlignment="1">
      <alignment horizontal="center" vertical="center"/>
    </xf>
    <xf numFmtId="0" fontId="97" fillId="7" borderId="62" xfId="23" applyFont="1" applyFill="1" applyBorder="1" applyAlignment="1">
      <alignment horizontal="center" vertical="center"/>
    </xf>
    <xf numFmtId="0" fontId="73" fillId="13" borderId="67" xfId="23" applyFill="1" applyBorder="1" applyAlignment="1">
      <alignment horizontal="center"/>
    </xf>
    <xf numFmtId="0" fontId="73" fillId="13" borderId="68" xfId="23" applyFill="1" applyBorder="1" applyAlignment="1">
      <alignment horizontal="center"/>
    </xf>
    <xf numFmtId="0" fontId="73" fillId="13" borderId="69" xfId="23" applyFill="1" applyBorder="1" applyAlignment="1">
      <alignment horizontal="center"/>
    </xf>
    <xf numFmtId="0" fontId="73" fillId="0" borderId="0" xfId="23" applyAlignment="1">
      <alignment horizontal="center"/>
    </xf>
    <xf numFmtId="0" fontId="73" fillId="0" borderId="80" xfId="23" applyBorder="1" applyAlignment="1">
      <alignment horizontal="center"/>
    </xf>
    <xf numFmtId="0" fontId="73" fillId="0" borderId="51" xfId="23" applyBorder="1" applyAlignment="1">
      <alignment horizontal="center"/>
    </xf>
    <xf numFmtId="0" fontId="73" fillId="0" borderId="52" xfId="23" applyBorder="1" applyAlignment="1">
      <alignment horizontal="center"/>
    </xf>
    <xf numFmtId="0" fontId="89" fillId="0" borderId="80" xfId="23" applyFont="1" applyBorder="1" applyAlignment="1">
      <alignment horizontal="center"/>
    </xf>
    <xf numFmtId="0" fontId="89" fillId="0" borderId="81" xfId="23" applyFont="1" applyBorder="1" applyAlignment="1">
      <alignment horizontal="center"/>
    </xf>
    <xf numFmtId="0" fontId="73" fillId="0" borderId="81" xfId="23" applyBorder="1" applyAlignment="1">
      <alignment horizontal="center"/>
    </xf>
    <xf numFmtId="0" fontId="49" fillId="0" borderId="10" xfId="23" applyFont="1" applyBorder="1" applyAlignment="1">
      <alignment horizontal="center"/>
    </xf>
    <xf numFmtId="0" fontId="47" fillId="0" borderId="10" xfId="23" applyFont="1" applyBorder="1" applyAlignment="1">
      <alignment horizontal="center"/>
    </xf>
    <xf numFmtId="0" fontId="47" fillId="0" borderId="11" xfId="23" applyFont="1" applyBorder="1" applyAlignment="1">
      <alignment horizontal="center"/>
    </xf>
    <xf numFmtId="0" fontId="2" fillId="0" borderId="10" xfId="23" applyFont="1" applyBorder="1" applyAlignment="1">
      <alignment horizontal="center"/>
    </xf>
    <xf numFmtId="0" fontId="115" fillId="6" borderId="1" xfId="24" applyFont="1" applyFill="1" applyBorder="1" applyAlignment="1">
      <alignment horizontal="center" vertical="center"/>
    </xf>
    <xf numFmtId="0" fontId="115" fillId="6" borderId="0" xfId="24" applyFont="1" applyFill="1" applyAlignment="1">
      <alignment horizontal="center" vertical="center"/>
    </xf>
    <xf numFmtId="0" fontId="115" fillId="6" borderId="36" xfId="24" applyFont="1" applyFill="1" applyBorder="1" applyAlignment="1">
      <alignment horizontal="center" vertical="center"/>
    </xf>
    <xf numFmtId="0" fontId="115" fillId="6" borderId="5" xfId="24" applyFont="1" applyFill="1" applyBorder="1" applyAlignment="1">
      <alignment horizontal="center" vertical="center"/>
    </xf>
    <xf numFmtId="0" fontId="115" fillId="6" borderId="2" xfId="24" applyFont="1" applyFill="1" applyBorder="1" applyAlignment="1">
      <alignment horizontal="center" vertical="center"/>
    </xf>
    <xf numFmtId="0" fontId="115" fillId="6" borderId="38" xfId="24" applyFont="1" applyFill="1" applyBorder="1" applyAlignment="1">
      <alignment horizontal="center" vertical="center"/>
    </xf>
    <xf numFmtId="0" fontId="115" fillId="6" borderId="3" xfId="24" applyFont="1" applyFill="1" applyBorder="1" applyAlignment="1">
      <alignment horizontal="center" vertical="center"/>
    </xf>
    <xf numFmtId="0" fontId="115" fillId="6" borderId="12" xfId="24" applyFont="1" applyFill="1" applyBorder="1" applyAlignment="1">
      <alignment horizontal="center" vertical="center"/>
    </xf>
    <xf numFmtId="0" fontId="116" fillId="6" borderId="27" xfId="24" applyFont="1" applyFill="1" applyBorder="1" applyAlignment="1">
      <alignment horizontal="left" vertical="center"/>
    </xf>
    <xf numFmtId="0" fontId="116" fillId="6" borderId="9" xfId="24" applyFont="1" applyFill="1" applyBorder="1" applyAlignment="1">
      <alignment horizontal="left" vertical="center"/>
    </xf>
    <xf numFmtId="0" fontId="116" fillId="6" borderId="28" xfId="24" applyFont="1" applyFill="1" applyBorder="1" applyAlignment="1">
      <alignment horizontal="left" vertical="center"/>
    </xf>
    <xf numFmtId="0" fontId="116" fillId="6" borderId="33" xfId="24" applyFont="1" applyFill="1" applyBorder="1" applyAlignment="1">
      <alignment horizontal="center" vertical="center"/>
    </xf>
    <xf numFmtId="0" fontId="116" fillId="6" borderId="4" xfId="24" applyFont="1" applyFill="1" applyBorder="1" applyAlignment="1">
      <alignment horizontal="center" vertical="center"/>
    </xf>
    <xf numFmtId="0" fontId="116" fillId="6" borderId="30" xfId="24" applyFont="1" applyFill="1" applyBorder="1" applyAlignment="1">
      <alignment horizontal="center" vertical="center"/>
    </xf>
    <xf numFmtId="0" fontId="116" fillId="6" borderId="37" xfId="24" applyFont="1" applyFill="1" applyBorder="1" applyAlignment="1">
      <alignment horizontal="center" vertical="center"/>
    </xf>
    <xf numFmtId="0" fontId="116" fillId="6" borderId="34" xfId="24" applyFont="1" applyFill="1" applyBorder="1" applyAlignment="1">
      <alignment horizontal="center" vertical="center"/>
    </xf>
    <xf numFmtId="0" fontId="119" fillId="6" borderId="38" xfId="24" applyFont="1" applyFill="1" applyBorder="1" applyAlignment="1">
      <alignment horizontal="center" vertical="center"/>
    </xf>
    <xf numFmtId="0" fontId="119" fillId="6" borderId="3" xfId="24" applyFont="1" applyFill="1" applyBorder="1" applyAlignment="1">
      <alignment horizontal="center" vertical="center"/>
    </xf>
    <xf numFmtId="0" fontId="119" fillId="6" borderId="3" xfId="24" applyFont="1" applyFill="1" applyBorder="1" applyAlignment="1">
      <alignment horizontal="left" vertical="center"/>
    </xf>
    <xf numFmtId="0" fontId="119" fillId="6" borderId="12" xfId="24" applyFont="1" applyFill="1" applyBorder="1" applyAlignment="1">
      <alignment horizontal="center" vertical="center"/>
    </xf>
    <xf numFmtId="0" fontId="119" fillId="6" borderId="3" xfId="24" applyFont="1" applyFill="1" applyBorder="1" applyAlignment="1">
      <alignment horizontal="center" vertical="center" wrapText="1"/>
    </xf>
    <xf numFmtId="0" fontId="115" fillId="6" borderId="38" xfId="24" applyFont="1" applyFill="1" applyBorder="1" applyAlignment="1">
      <alignment horizontal="center" vertical="center" wrapText="1"/>
    </xf>
    <xf numFmtId="0" fontId="115" fillId="6" borderId="4" xfId="24" applyFont="1" applyFill="1" applyBorder="1" applyAlignment="1">
      <alignment horizontal="center" vertical="center"/>
    </xf>
    <xf numFmtId="0" fontId="115" fillId="6" borderId="30" xfId="24" applyFont="1" applyFill="1" applyBorder="1" applyAlignment="1">
      <alignment horizontal="center" vertical="center"/>
    </xf>
    <xf numFmtId="0" fontId="115" fillId="6" borderId="34" xfId="24" applyFont="1" applyFill="1" applyBorder="1" applyAlignment="1">
      <alignment horizontal="center" vertical="center"/>
    </xf>
    <xf numFmtId="0" fontId="115" fillId="6" borderId="27" xfId="24" applyFont="1" applyFill="1" applyBorder="1" applyAlignment="1">
      <alignment horizontal="left" vertical="center"/>
    </xf>
    <xf numFmtId="0" fontId="115" fillId="6" borderId="9" xfId="24" applyFont="1" applyFill="1" applyBorder="1" applyAlignment="1">
      <alignment horizontal="left" vertical="center"/>
    </xf>
    <xf numFmtId="49" fontId="117" fillId="6" borderId="9" xfId="24" applyNumberFormat="1" applyFont="1" applyFill="1" applyBorder="1" applyAlignment="1">
      <alignment horizontal="left" vertical="center"/>
    </xf>
    <xf numFmtId="49" fontId="117" fillId="6" borderId="11" xfId="24" applyNumberFormat="1" applyFont="1" applyFill="1" applyBorder="1" applyAlignment="1">
      <alignment horizontal="left" vertical="center"/>
    </xf>
    <xf numFmtId="0" fontId="115" fillId="6" borderId="10" xfId="24" applyFont="1" applyFill="1" applyBorder="1" applyAlignment="1">
      <alignment horizontal="right" vertical="center"/>
    </xf>
    <xf numFmtId="0" fontId="115" fillId="6" borderId="9" xfId="24" applyFont="1" applyFill="1" applyBorder="1" applyAlignment="1">
      <alignment horizontal="right" vertical="center"/>
    </xf>
    <xf numFmtId="0" fontId="115" fillId="6" borderId="11" xfId="24" applyFont="1" applyFill="1" applyBorder="1" applyAlignment="1">
      <alignment horizontal="right" vertical="center"/>
    </xf>
    <xf numFmtId="49" fontId="153" fillId="6" borderId="9" xfId="24" applyNumberFormat="1" applyFont="1" applyFill="1" applyBorder="1" applyAlignment="1">
      <alignment horizontal="left" vertical="center"/>
    </xf>
    <xf numFmtId="49" fontId="153" fillId="6" borderId="28" xfId="24" applyNumberFormat="1" applyFont="1" applyFill="1" applyBorder="1" applyAlignment="1">
      <alignment horizontal="left" vertical="center"/>
    </xf>
    <xf numFmtId="0" fontId="115" fillId="6" borderId="4" xfId="24" applyFont="1" applyFill="1" applyBorder="1" applyAlignment="1">
      <alignment horizontal="left" vertical="center"/>
    </xf>
    <xf numFmtId="0" fontId="115" fillId="6" borderId="30" xfId="24" applyFont="1" applyFill="1" applyBorder="1" applyAlignment="1">
      <alignment horizontal="left" vertical="center"/>
    </xf>
    <xf numFmtId="0" fontId="115" fillId="6" borderId="28" xfId="24" applyFont="1" applyFill="1" applyBorder="1" applyAlignment="1">
      <alignment horizontal="left" vertical="center"/>
    </xf>
    <xf numFmtId="0" fontId="141" fillId="6" borderId="22" xfId="24" applyFont="1" applyFill="1" applyBorder="1" applyAlignment="1">
      <alignment horizontal="center" vertical="center"/>
    </xf>
    <xf numFmtId="0" fontId="141" fillId="6" borderId="23" xfId="24" applyFont="1" applyFill="1" applyBorder="1" applyAlignment="1">
      <alignment horizontal="center" vertical="center"/>
    </xf>
    <xf numFmtId="0" fontId="141" fillId="6" borderId="24" xfId="24" applyFont="1" applyFill="1" applyBorder="1" applyAlignment="1">
      <alignment horizontal="center" vertical="center"/>
    </xf>
    <xf numFmtId="49" fontId="117" fillId="6" borderId="23" xfId="24" applyNumberFormat="1" applyFont="1" applyFill="1" applyBorder="1" applyAlignment="1">
      <alignment horizontal="center" vertical="center"/>
    </xf>
    <xf numFmtId="49" fontId="117" fillId="6" borderId="26" xfId="24" applyNumberFormat="1" applyFont="1" applyFill="1" applyBorder="1" applyAlignment="1">
      <alignment horizontal="center" vertical="center"/>
    </xf>
    <xf numFmtId="49" fontId="117" fillId="6" borderId="29" xfId="24" applyNumberFormat="1" applyFont="1" applyFill="1" applyBorder="1" applyAlignment="1">
      <alignment horizontal="left" vertical="center"/>
    </xf>
    <xf numFmtId="169" fontId="117" fillId="6" borderId="10" xfId="24" applyNumberFormat="1" applyFont="1" applyFill="1" applyBorder="1" applyAlignment="1">
      <alignment horizontal="center" vertical="center"/>
    </xf>
    <xf numFmtId="169" fontId="117" fillId="6" borderId="9" xfId="24" applyNumberFormat="1" applyFont="1" applyFill="1" applyBorder="1" applyAlignment="1">
      <alignment horizontal="center" vertical="center"/>
    </xf>
    <xf numFmtId="169" fontId="117" fillId="6" borderId="28" xfId="24" applyNumberFormat="1" applyFont="1" applyFill="1" applyBorder="1" applyAlignment="1">
      <alignment horizontal="center" vertical="center"/>
    </xf>
    <xf numFmtId="0" fontId="122" fillId="0" borderId="0" xfId="15" applyFont="1" applyAlignment="1">
      <alignment horizontal="center" vertical="center" wrapText="1"/>
    </xf>
    <xf numFmtId="0" fontId="113" fillId="0" borderId="0" xfId="0" applyFont="1" applyAlignment="1">
      <alignment horizontal="center"/>
    </xf>
    <xf numFmtId="169" fontId="121" fillId="0" borderId="16" xfId="0" applyNumberFormat="1" applyFont="1" applyBorder="1" applyAlignment="1">
      <alignment horizontal="left" vertical="center"/>
    </xf>
    <xf numFmtId="169" fontId="121" fillId="0" borderId="17" xfId="0" applyNumberFormat="1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121" fillId="0" borderId="2" xfId="0" applyFont="1" applyBorder="1" applyAlignment="1">
      <alignment horizontal="left" vertical="center"/>
    </xf>
    <xf numFmtId="0" fontId="114" fillId="0" borderId="0" xfId="0" applyFont="1" applyAlignment="1">
      <alignment horizontal="left" vertical="center"/>
    </xf>
    <xf numFmtId="0" fontId="114" fillId="0" borderId="2" xfId="0" applyFont="1" applyBorder="1" applyAlignment="1">
      <alignment horizontal="left" vertical="center"/>
    </xf>
    <xf numFmtId="0" fontId="131" fillId="0" borderId="38" xfId="0" applyFont="1" applyBorder="1" applyAlignment="1">
      <alignment horizontal="left" vertical="center"/>
    </xf>
    <xf numFmtId="0" fontId="131" fillId="0" borderId="3" xfId="0" applyFont="1" applyBorder="1" applyAlignment="1">
      <alignment horizontal="left" vertical="center"/>
    </xf>
    <xf numFmtId="0" fontId="139" fillId="0" borderId="31" xfId="0" applyFont="1" applyBorder="1" applyAlignment="1">
      <alignment horizontal="center" vertical="center"/>
    </xf>
    <xf numFmtId="0" fontId="139" fillId="0" borderId="29" xfId="0" applyFont="1" applyBorder="1" applyAlignment="1">
      <alignment horizontal="center" vertical="center"/>
    </xf>
    <xf numFmtId="0" fontId="139" fillId="0" borderId="32" xfId="0" applyFont="1" applyBorder="1" applyAlignment="1">
      <alignment horizontal="center" vertical="center"/>
    </xf>
    <xf numFmtId="0" fontId="130" fillId="6" borderId="38" xfId="0" applyFont="1" applyFill="1" applyBorder="1" applyAlignment="1">
      <alignment horizontal="center" vertical="center"/>
    </xf>
    <xf numFmtId="0" fontId="130" fillId="6" borderId="3" xfId="0" applyFont="1" applyFill="1" applyBorder="1" applyAlignment="1">
      <alignment horizontal="center" vertical="center"/>
    </xf>
    <xf numFmtId="0" fontId="130" fillId="6" borderId="12" xfId="0" applyFont="1" applyFill="1" applyBorder="1" applyAlignment="1">
      <alignment horizontal="center" vertical="center"/>
    </xf>
    <xf numFmtId="0" fontId="133" fillId="0" borderId="27" xfId="0" applyFont="1" applyBorder="1" applyAlignment="1">
      <alignment horizontal="center" vertical="center"/>
    </xf>
    <xf numFmtId="0" fontId="133" fillId="0" borderId="9" xfId="0" applyFont="1" applyBorder="1" applyAlignment="1">
      <alignment horizontal="center" vertical="center"/>
    </xf>
    <xf numFmtId="0" fontId="133" fillId="0" borderId="11" xfId="0" applyFont="1" applyBorder="1" applyAlignment="1">
      <alignment horizontal="center" vertical="center"/>
    </xf>
    <xf numFmtId="0" fontId="121" fillId="0" borderId="19" xfId="0" applyFont="1" applyBorder="1" applyAlignment="1">
      <alignment horizontal="left" vertical="center"/>
    </xf>
    <xf numFmtId="0" fontId="121" fillId="0" borderId="20" xfId="0" applyFont="1" applyBorder="1" applyAlignment="1">
      <alignment horizontal="left" vertical="center"/>
    </xf>
    <xf numFmtId="0" fontId="138" fillId="0" borderId="38" xfId="0" applyFont="1" applyBorder="1" applyAlignment="1">
      <alignment horizontal="right"/>
    </xf>
    <xf numFmtId="0" fontId="138" fillId="0" borderId="3" xfId="0" applyFont="1" applyBorder="1" applyAlignment="1">
      <alignment horizontal="right"/>
    </xf>
    <xf numFmtId="0" fontId="134" fillId="0" borderId="27" xfId="0" applyFont="1" applyBorder="1" applyAlignment="1">
      <alignment horizontal="left" vertical="center"/>
    </xf>
    <xf numFmtId="0" fontId="134" fillId="0" borderId="9" xfId="0" applyFont="1" applyBorder="1" applyAlignment="1">
      <alignment horizontal="left" vertical="center"/>
    </xf>
    <xf numFmtId="0" fontId="134" fillId="0" borderId="11" xfId="0" applyFont="1" applyBorder="1" applyAlignment="1">
      <alignment horizontal="left" vertical="center"/>
    </xf>
    <xf numFmtId="0" fontId="135" fillId="0" borderId="38" xfId="0" applyFont="1" applyBorder="1" applyAlignment="1">
      <alignment horizontal="left" vertical="center"/>
    </xf>
    <xf numFmtId="0" fontId="135" fillId="0" borderId="3" xfId="0" applyFont="1" applyBorder="1" applyAlignment="1">
      <alignment horizontal="left" vertical="center"/>
    </xf>
    <xf numFmtId="0" fontId="138" fillId="0" borderId="27" xfId="0" applyFont="1" applyBorder="1" applyAlignment="1">
      <alignment horizontal="right" vertical="center"/>
    </xf>
    <xf numFmtId="0" fontId="138" fillId="0" borderId="9" xfId="0" applyFont="1" applyBorder="1" applyAlignment="1">
      <alignment horizontal="right" vertical="center"/>
    </xf>
    <xf numFmtId="0" fontId="142" fillId="0" borderId="27" xfId="0" applyFont="1" applyBorder="1" applyAlignment="1">
      <alignment horizontal="center" vertical="center"/>
    </xf>
    <xf numFmtId="0" fontId="142" fillId="0" borderId="9" xfId="0" applyFont="1" applyBorder="1" applyAlignment="1">
      <alignment horizontal="center" vertical="center"/>
    </xf>
    <xf numFmtId="0" fontId="142" fillId="0" borderId="11" xfId="0" applyFont="1" applyBorder="1" applyAlignment="1">
      <alignment horizontal="center" vertical="center"/>
    </xf>
    <xf numFmtId="0" fontId="131" fillId="0" borderId="27" xfId="0" applyFont="1" applyBorder="1" applyAlignment="1">
      <alignment horizontal="left" vertical="center"/>
    </xf>
    <xf numFmtId="0" fontId="131" fillId="0" borderId="9" xfId="0" applyFont="1" applyBorder="1" applyAlignment="1">
      <alignment horizontal="left" vertical="center"/>
    </xf>
    <xf numFmtId="0" fontId="131" fillId="0" borderId="11" xfId="0" applyFont="1" applyBorder="1" applyAlignment="1">
      <alignment horizontal="left" vertical="center"/>
    </xf>
    <xf numFmtId="0" fontId="131" fillId="0" borderId="27" xfId="0" applyFont="1" applyBorder="1" applyAlignment="1">
      <alignment horizontal="center" vertical="center"/>
    </xf>
    <xf numFmtId="0" fontId="131" fillId="0" borderId="9" xfId="0" applyFont="1" applyBorder="1" applyAlignment="1">
      <alignment horizontal="center" vertical="center"/>
    </xf>
    <xf numFmtId="0" fontId="131" fillId="0" borderId="11" xfId="0" applyFont="1" applyBorder="1" applyAlignment="1">
      <alignment horizontal="center" vertical="center"/>
    </xf>
    <xf numFmtId="0" fontId="130" fillId="0" borderId="27" xfId="0" applyFont="1" applyBorder="1" applyAlignment="1">
      <alignment horizontal="center" vertical="center"/>
    </xf>
    <xf numFmtId="0" fontId="130" fillId="0" borderId="9" xfId="0" applyFont="1" applyBorder="1" applyAlignment="1">
      <alignment horizontal="center" vertical="center"/>
    </xf>
    <xf numFmtId="0" fontId="130" fillId="0" borderId="28" xfId="0" applyFont="1" applyBorder="1" applyAlignment="1">
      <alignment horizontal="center" vertical="center"/>
    </xf>
    <xf numFmtId="0" fontId="132" fillId="0" borderId="13" xfId="0" applyFont="1" applyBorder="1" applyAlignment="1">
      <alignment horizontal="center" vertical="center" wrapText="1"/>
    </xf>
    <xf numFmtId="0" fontId="132" fillId="0" borderId="75" xfId="0" applyFont="1" applyBorder="1" applyAlignment="1">
      <alignment horizontal="center" vertical="center" wrapText="1"/>
    </xf>
    <xf numFmtId="0" fontId="132" fillId="0" borderId="58" xfId="0" applyFont="1" applyBorder="1" applyAlignment="1">
      <alignment horizontal="center" vertical="center" wrapText="1"/>
    </xf>
    <xf numFmtId="0" fontId="138" fillId="0" borderId="38" xfId="0" applyFont="1" applyBorder="1" applyAlignment="1">
      <alignment horizontal="right" vertical="center"/>
    </xf>
    <xf numFmtId="0" fontId="138" fillId="0" borderId="3" xfId="0" applyFont="1" applyBorder="1" applyAlignment="1">
      <alignment horizontal="right" vertical="center"/>
    </xf>
    <xf numFmtId="0" fontId="89" fillId="0" borderId="67" xfId="22" applyFont="1" applyBorder="1" applyAlignment="1">
      <alignment horizontal="center"/>
    </xf>
    <xf numFmtId="0" fontId="89" fillId="0" borderId="68" xfId="22" applyFont="1" applyBorder="1" applyAlignment="1">
      <alignment horizontal="center"/>
    </xf>
    <xf numFmtId="0" fontId="89" fillId="0" borderId="69" xfId="22" applyFont="1" applyBorder="1" applyAlignment="1">
      <alignment horizontal="center"/>
    </xf>
    <xf numFmtId="0" fontId="137" fillId="0" borderId="15" xfId="0" applyFont="1" applyBorder="1" applyAlignment="1">
      <alignment horizontal="right" vertical="center" wrapText="1"/>
    </xf>
    <xf numFmtId="0" fontId="137" fillId="0" borderId="1" xfId="0" applyFont="1" applyBorder="1" applyAlignment="1">
      <alignment horizontal="right" vertical="center" wrapText="1"/>
    </xf>
    <xf numFmtId="0" fontId="138" fillId="14" borderId="38" xfId="0" applyFont="1" applyFill="1" applyBorder="1" applyAlignment="1">
      <alignment horizontal="center" vertical="center" wrapText="1"/>
    </xf>
    <xf numFmtId="0" fontId="138" fillId="14" borderId="3" xfId="0" applyFont="1" applyFill="1" applyBorder="1" applyAlignment="1">
      <alignment horizontal="center" vertical="center" wrapText="1"/>
    </xf>
    <xf numFmtId="0" fontId="131" fillId="0" borderId="38" xfId="0" applyFont="1" applyBorder="1" applyAlignment="1">
      <alignment horizontal="left" vertical="center" wrapText="1"/>
    </xf>
    <xf numFmtId="0" fontId="131" fillId="0" borderId="3" xfId="0" applyFont="1" applyBorder="1" applyAlignment="1">
      <alignment horizontal="left" vertical="center" wrapText="1"/>
    </xf>
    <xf numFmtId="0" fontId="133" fillId="0" borderId="27" xfId="0" applyFont="1" applyBorder="1" applyAlignment="1">
      <alignment horizontal="center" vertical="center" wrapText="1"/>
    </xf>
    <xf numFmtId="0" fontId="133" fillId="0" borderId="3" xfId="0" applyFont="1" applyBorder="1" applyAlignment="1">
      <alignment horizontal="center" vertical="center" wrapText="1"/>
    </xf>
    <xf numFmtId="3" fontId="133" fillId="0" borderId="3" xfId="0" applyNumberFormat="1" applyFont="1" applyBorder="1" applyAlignment="1">
      <alignment horizontal="center" vertical="center" wrapText="1"/>
    </xf>
    <xf numFmtId="0" fontId="133" fillId="0" borderId="27" xfId="0" applyFont="1" applyBorder="1" applyAlignment="1">
      <alignment horizontal="center" vertical="center" wrapText="1"/>
    </xf>
    <xf numFmtId="0" fontId="133" fillId="0" borderId="9" xfId="0" applyFont="1" applyBorder="1" applyAlignment="1">
      <alignment horizontal="center" vertical="center" wrapText="1"/>
    </xf>
    <xf numFmtId="0" fontId="133" fillId="0" borderId="11" xfId="0" applyFont="1" applyBorder="1" applyAlignment="1">
      <alignment horizontal="center" vertical="center" wrapText="1"/>
    </xf>
    <xf numFmtId="0" fontId="151" fillId="0" borderId="38" xfId="0" applyFont="1" applyBorder="1" applyAlignment="1">
      <alignment horizontal="center" vertical="center" wrapText="1"/>
    </xf>
    <xf numFmtId="0" fontId="133" fillId="0" borderId="38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center" vertical="center" wrapText="1"/>
    </xf>
    <xf numFmtId="0" fontId="121" fillId="0" borderId="0" xfId="0" applyFont="1" applyAlignment="1">
      <alignment horizontal="center" vertical="center" wrapText="1"/>
    </xf>
    <xf numFmtId="0" fontId="121" fillId="0" borderId="1" xfId="0" applyFont="1" applyBorder="1" applyAlignment="1">
      <alignment horizontal="right" vertical="center" wrapText="1"/>
    </xf>
    <xf numFmtId="0" fontId="121" fillId="0" borderId="18" xfId="0" applyFont="1" applyBorder="1" applyAlignment="1">
      <alignment horizontal="right" vertical="center" wrapText="1"/>
    </xf>
    <xf numFmtId="0" fontId="130" fillId="6" borderId="42" xfId="0" applyFont="1" applyFill="1" applyBorder="1" applyAlignment="1">
      <alignment horizontal="center" vertical="center"/>
    </xf>
    <xf numFmtId="0" fontId="130" fillId="6" borderId="54" xfId="0" applyFont="1" applyFill="1" applyBorder="1" applyAlignment="1">
      <alignment horizontal="center" vertical="center"/>
    </xf>
    <xf numFmtId="0" fontId="130" fillId="6" borderId="43" xfId="0" applyFont="1" applyFill="1" applyBorder="1" applyAlignment="1">
      <alignment horizontal="center" vertical="center"/>
    </xf>
    <xf numFmtId="0" fontId="154" fillId="0" borderId="38" xfId="0" applyFont="1" applyBorder="1"/>
    <xf numFmtId="0" fontId="154" fillId="0" borderId="38" xfId="0" applyFont="1" applyBorder="1" applyAlignment="1">
      <alignment vertical="center"/>
    </xf>
    <xf numFmtId="0" fontId="154" fillId="0" borderId="11" xfId="0" applyFont="1" applyBorder="1" applyAlignment="1">
      <alignment vertical="center"/>
    </xf>
    <xf numFmtId="0" fontId="154" fillId="0" borderId="3" xfId="0" applyFont="1" applyBorder="1"/>
    <xf numFmtId="0" fontId="133" fillId="0" borderId="1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54" fillId="0" borderId="0" xfId="0" applyFont="1"/>
    <xf numFmtId="0" fontId="132" fillId="0" borderId="2" xfId="0" applyFont="1" applyBorder="1" applyAlignment="1">
      <alignment horizontal="center" vertical="center" wrapText="1"/>
    </xf>
    <xf numFmtId="0" fontId="138" fillId="14" borderId="12" xfId="0" applyFont="1" applyFill="1" applyBorder="1" applyAlignment="1">
      <alignment horizontal="center" vertical="center" wrapText="1"/>
    </xf>
    <xf numFmtId="0" fontId="121" fillId="0" borderId="2" xfId="0" applyFont="1" applyBorder="1" applyAlignment="1">
      <alignment horizontal="center" vertical="center" wrapText="1"/>
    </xf>
    <xf numFmtId="0" fontId="121" fillId="0" borderId="0" xfId="0" applyFont="1" applyBorder="1" applyAlignment="1">
      <alignment horizontal="right" vertical="center" wrapText="1"/>
    </xf>
    <xf numFmtId="0" fontId="121" fillId="0" borderId="0" xfId="0" applyFont="1" applyBorder="1" applyAlignment="1">
      <alignment horizontal="left" vertical="center"/>
    </xf>
    <xf numFmtId="0" fontId="130" fillId="6" borderId="27" xfId="0" applyFont="1" applyFill="1" applyBorder="1" applyAlignment="1">
      <alignment horizontal="center" vertical="center"/>
    </xf>
    <xf numFmtId="0" fontId="130" fillId="6" borderId="9" xfId="0" applyFont="1" applyFill="1" applyBorder="1" applyAlignment="1">
      <alignment horizontal="center" vertical="center"/>
    </xf>
    <xf numFmtId="0" fontId="130" fillId="6" borderId="28" xfId="0" applyFont="1" applyFill="1" applyBorder="1" applyAlignment="1">
      <alignment horizontal="center" vertical="center"/>
    </xf>
    <xf numFmtId="0" fontId="139" fillId="0" borderId="15" xfId="0" applyFont="1" applyBorder="1" applyAlignment="1">
      <alignment horizontal="center" vertical="center"/>
    </xf>
    <xf numFmtId="0" fontId="139" fillId="0" borderId="16" xfId="0" applyFont="1" applyBorder="1" applyAlignment="1">
      <alignment horizontal="center" vertical="center"/>
    </xf>
    <xf numFmtId="0" fontId="139" fillId="0" borderId="17" xfId="0" applyFont="1" applyBorder="1" applyAlignment="1">
      <alignment horizontal="center" vertical="center"/>
    </xf>
    <xf numFmtId="0" fontId="121" fillId="0" borderId="0" xfId="0" applyFont="1" applyBorder="1" applyAlignment="1">
      <alignment horizontal="center" vertical="center"/>
    </xf>
    <xf numFmtId="0" fontId="121" fillId="0" borderId="0" xfId="0" applyFont="1" applyBorder="1" applyAlignment="1">
      <alignment horizontal="left" vertical="center"/>
    </xf>
    <xf numFmtId="0" fontId="131" fillId="0" borderId="27" xfId="0" applyFont="1" applyBorder="1" applyAlignment="1">
      <alignment horizontal="center" vertical="center" wrapText="1"/>
    </xf>
    <xf numFmtId="0" fontId="131" fillId="0" borderId="9" xfId="0" applyFont="1" applyBorder="1" applyAlignment="1">
      <alignment horizontal="center" vertical="center" wrapText="1"/>
    </xf>
    <xf numFmtId="0" fontId="131" fillId="0" borderId="28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112" fillId="0" borderId="19" xfId="0" applyFont="1" applyBorder="1" applyAlignment="1">
      <alignment horizontal="right"/>
    </xf>
    <xf numFmtId="0" fontId="155" fillId="0" borderId="38" xfId="0" applyFont="1" applyBorder="1" applyAlignment="1">
      <alignment horizontal="right" vertical="center"/>
    </xf>
    <xf numFmtId="0" fontId="155" fillId="0" borderId="3" xfId="0" applyFont="1" applyBorder="1" applyAlignment="1">
      <alignment horizontal="right" vertical="center"/>
    </xf>
    <xf numFmtId="180" fontId="136" fillId="0" borderId="12" xfId="0" applyNumberFormat="1" applyFont="1" applyBorder="1" applyAlignment="1">
      <alignment wrapText="1"/>
    </xf>
  </cellXfs>
  <cellStyles count="25">
    <cellStyle name="Comma" xfId="1" builtinId="3"/>
    <cellStyle name="Comma 2" xfId="2" xr:uid="{00000000-0005-0000-0000-000001000000}"/>
    <cellStyle name="Comma 2 2" xfId="3" xr:uid="{00000000-0005-0000-0000-000002000000}"/>
    <cellStyle name="Comma 2 2 2" xfId="4" xr:uid="{00000000-0005-0000-0000-000003000000}"/>
    <cellStyle name="Comma 3" xfId="5" xr:uid="{00000000-0005-0000-0000-000004000000}"/>
    <cellStyle name="Comma 3 2" xfId="6" xr:uid="{00000000-0005-0000-0000-000005000000}"/>
    <cellStyle name="Comma 3 3" xfId="7" xr:uid="{00000000-0005-0000-0000-000006000000}"/>
    <cellStyle name="Comma 4" xfId="8" xr:uid="{00000000-0005-0000-0000-000007000000}"/>
    <cellStyle name="Comma 4 2" xfId="9" xr:uid="{00000000-0005-0000-0000-000008000000}"/>
    <cellStyle name="Comma 4 2 2" xfId="10" xr:uid="{00000000-0005-0000-0000-000009000000}"/>
    <cellStyle name="Comma 5" xfId="11" xr:uid="{00000000-0005-0000-0000-00000A000000}"/>
    <cellStyle name="Comma 5 2" xfId="12" xr:uid="{00000000-0005-0000-0000-00000B000000}"/>
    <cellStyle name="Comma 6" xfId="13" xr:uid="{00000000-0005-0000-0000-00000C000000}"/>
    <cellStyle name="Comma 6 2" xfId="14" xr:uid="{00000000-0005-0000-0000-00000D000000}"/>
    <cellStyle name="Hyperlink" xfId="20" builtinId="8"/>
    <cellStyle name="Normal" xfId="0" builtinId="0"/>
    <cellStyle name="Normal 2" xfId="16" xr:uid="{00000000-0005-0000-0000-000011000000}"/>
    <cellStyle name="Normal 2 2" xfId="15" xr:uid="{00000000-0005-0000-0000-000012000000}"/>
    <cellStyle name="Normal 2 3" xfId="24" xr:uid="{826A9EEE-5B87-4D99-A274-D2D728574F18}"/>
    <cellStyle name="Normal 3" xfId="17" xr:uid="{00000000-0005-0000-0000-000013000000}"/>
    <cellStyle name="Normal 4" xfId="18" xr:uid="{00000000-0005-0000-0000-000014000000}"/>
    <cellStyle name="Normal 5" xfId="19" xr:uid="{00000000-0005-0000-0000-000015000000}"/>
    <cellStyle name="Normal 5 2" xfId="21" xr:uid="{00000000-0005-0000-0000-000016000000}"/>
    <cellStyle name="Normal 5 2 2" xfId="23" xr:uid="{5E91C53A-D0CD-4524-9E1B-D3C84ABC7620}"/>
    <cellStyle name="Normal 6" xfId="22" xr:uid="{00000000-0005-0000-0000-000017000000}"/>
  </cellStyles>
  <dxfs count="83">
    <dxf>
      <fill>
        <patternFill>
          <bgColor theme="9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numFmt numFmtId="4" formatCode="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  <alignment horizontal="general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i/>
        <strike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Narrow"/>
        <scheme val="none"/>
      </font>
    </dxf>
    <dxf>
      <numFmt numFmtId="175" formatCode="0.000"/>
      <alignment horizontal="center" vertical="center" textRotation="0" wrapText="0" indent="0" justifyLastLine="0" shrinkToFit="0" readingOrder="0"/>
    </dxf>
    <dxf>
      <numFmt numFmtId="175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1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microsoft.com/office/2017/10/relationships/person" Target="persons/person0.xml"/><Relationship Id="rId138" Type="http://schemas.microsoft.com/office/2017/10/relationships/person" Target="persons/person2.xml"/><Relationship Id="rId159" Type="http://schemas.microsoft.com/office/2017/10/relationships/person" Target="persons/person84.xml"/><Relationship Id="rId170" Type="http://schemas.microsoft.com/office/2017/10/relationships/person" Target="persons/person95.xml"/><Relationship Id="rId191" Type="http://schemas.microsoft.com/office/2017/10/relationships/person" Target="persons/person116.xml"/><Relationship Id="rId205" Type="http://schemas.microsoft.com/office/2017/10/relationships/person" Target="persons/person132.xml"/><Relationship Id="rId226" Type="http://schemas.microsoft.com/office/2017/10/relationships/person" Target="persons/person146.xml"/><Relationship Id="rId107" Type="http://schemas.microsoft.com/office/2017/10/relationships/person" Target="persons/person34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styles" Target="styles.xml"/><Relationship Id="rId128" Type="http://schemas.microsoft.com/office/2017/10/relationships/person" Target="persons/person53.xml"/><Relationship Id="rId149" Type="http://schemas.microsoft.com/office/2017/10/relationships/person" Target="persons/person74.xml"/><Relationship Id="rId5" Type="http://schemas.openxmlformats.org/officeDocument/2006/relationships/worksheet" Target="worksheets/sheet5.xml"/><Relationship Id="rId95" Type="http://schemas.microsoft.com/office/2017/10/relationships/person" Target="persons/person22.xml"/><Relationship Id="rId160" Type="http://schemas.microsoft.com/office/2017/10/relationships/person" Target="persons/person87.xml"/><Relationship Id="rId181" Type="http://schemas.microsoft.com/office/2017/10/relationships/person" Target="persons/person105.xml"/><Relationship Id="rId216" Type="http://schemas.microsoft.com/office/2017/10/relationships/person" Target="persons/person143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microsoft.com/office/2017/10/relationships/person" Target="persons/person46.xml"/><Relationship Id="rId139" Type="http://schemas.microsoft.com/office/2017/10/relationships/person" Target="persons/person66.xml"/><Relationship Id="rId206" Type="http://schemas.microsoft.com/office/2017/10/relationships/person" Target="persons/person1.xml"/><Relationship Id="rId85" Type="http://schemas.microsoft.com/office/2017/10/relationships/person" Target="persons/person18.xml"/><Relationship Id="rId150" Type="http://schemas.microsoft.com/office/2017/10/relationships/person" Target="persons/person77.xml"/><Relationship Id="rId171" Type="http://schemas.microsoft.com/office/2017/10/relationships/person" Target="persons/person98.xml"/><Relationship Id="rId192" Type="http://schemas.microsoft.com/office/2017/10/relationships/person" Target="persons/person119.xml"/><Relationship Id="rId227" Type="http://schemas.microsoft.com/office/2017/10/relationships/person" Target="persons/person4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microsoft.com/office/2017/10/relationships/person" Target="persons/person41.xml"/><Relationship Id="rId129" Type="http://schemas.microsoft.com/office/2017/10/relationships/person" Target="persons/person57.xml"/><Relationship Id="rId54" Type="http://schemas.openxmlformats.org/officeDocument/2006/relationships/worksheet" Target="worksheets/sheet54.xml"/><Relationship Id="rId75" Type="http://schemas.openxmlformats.org/officeDocument/2006/relationships/sharedStrings" Target="sharedStrings.xml"/><Relationship Id="rId217" Type="http://schemas.microsoft.com/office/2017/10/relationships/person" Target="persons/person133.xml"/><Relationship Id="rId96" Type="http://schemas.microsoft.com/office/2017/10/relationships/person" Target="persons/person31.xml"/><Relationship Id="rId140" Type="http://schemas.microsoft.com/office/2017/10/relationships/person" Target="persons/person67.xml"/><Relationship Id="rId161" Type="http://schemas.microsoft.com/office/2017/10/relationships/person" Target="persons/person88.xml"/><Relationship Id="rId182" Type="http://schemas.microsoft.com/office/2017/10/relationships/person" Target="persons/person109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microsoft.com/office/2017/10/relationships/person" Target="persons/person5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130" Type="http://schemas.microsoft.com/office/2017/10/relationships/person" Target="persons/person62.xml"/><Relationship Id="rId86" Type="http://schemas.microsoft.com/office/2017/10/relationships/person" Target="persons/person17.xml"/><Relationship Id="rId151" Type="http://schemas.microsoft.com/office/2017/10/relationships/person" Target="persons/person78.xml"/><Relationship Id="rId172" Type="http://schemas.microsoft.com/office/2017/10/relationships/person" Target="persons/person99.xml"/><Relationship Id="rId193" Type="http://schemas.microsoft.com/office/2017/10/relationships/person" Target="persons/person120.xml"/><Relationship Id="rId207" Type="http://schemas.microsoft.com/office/2017/10/relationships/person" Target="persons/person134.xml"/><Relationship Id="rId13" Type="http://schemas.openxmlformats.org/officeDocument/2006/relationships/worksheet" Target="worksheets/sheet13.xml"/><Relationship Id="rId109" Type="http://schemas.microsoft.com/office/2017/10/relationships/person" Target="persons/person40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120" Type="http://schemas.microsoft.com/office/2017/10/relationships/person" Target="persons/person50.xml"/><Relationship Id="rId97" Type="http://schemas.microsoft.com/office/2017/10/relationships/person" Target="persons/person30.xml"/><Relationship Id="rId141" Type="http://schemas.microsoft.com/office/2017/10/relationships/person" Target="persons/person68.xml"/><Relationship Id="rId7" Type="http://schemas.openxmlformats.org/officeDocument/2006/relationships/worksheet" Target="worksheets/sheet7.xml"/><Relationship Id="rId218" Type="http://schemas.microsoft.com/office/2017/10/relationships/person" Target="persons/person5.xml"/><Relationship Id="rId183" Type="http://schemas.microsoft.com/office/2017/10/relationships/person" Target="persons/person115.xml"/><Relationship Id="rId162" Type="http://schemas.microsoft.com/office/2017/10/relationships/person" Target="persons/person9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131" Type="http://schemas.microsoft.com/office/2017/10/relationships/person" Target="persons/person61.xml"/><Relationship Id="rId110" Type="http://schemas.microsoft.com/office/2017/10/relationships/person" Target="persons/person39.xml"/><Relationship Id="rId87" Type="http://schemas.microsoft.com/office/2017/10/relationships/person" Target="persons/person15.xml"/><Relationship Id="rId194" Type="http://schemas.microsoft.com/office/2017/10/relationships/person" Target="persons/person128.xml"/><Relationship Id="rId173" Type="http://schemas.microsoft.com/office/2017/10/relationships/person" Target="persons/person104.xml"/><Relationship Id="rId152" Type="http://schemas.microsoft.com/office/2017/10/relationships/person" Target="persons/person82.xml"/><Relationship Id="rId208" Type="http://schemas.microsoft.com/office/2017/10/relationships/person" Target="persons/person135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100" Type="http://schemas.microsoft.com/office/2017/10/relationships/person" Target="persons/person28.xml"/><Relationship Id="rId8" Type="http://schemas.openxmlformats.org/officeDocument/2006/relationships/worksheet" Target="worksheets/sheet8.xml"/><Relationship Id="rId219" Type="http://schemas.microsoft.com/office/2017/10/relationships/person" Target="persons/person7.xml"/><Relationship Id="rId184" Type="http://schemas.microsoft.com/office/2017/10/relationships/person" Target="persons/person114.xml"/><Relationship Id="rId163" Type="http://schemas.microsoft.com/office/2017/10/relationships/person" Target="persons/person91.xml"/><Relationship Id="rId142" Type="http://schemas.microsoft.com/office/2017/10/relationships/person" Target="persons/person71.xml"/><Relationship Id="rId121" Type="http://schemas.microsoft.com/office/2017/10/relationships/person" Target="persons/person49.xml"/><Relationship Id="rId98" Type="http://schemas.microsoft.com/office/2017/10/relationships/person" Target="persons/person26.xml"/><Relationship Id="rId3" Type="http://schemas.openxmlformats.org/officeDocument/2006/relationships/worksheet" Target="worksheets/sheet3.xml"/><Relationship Id="rId214" Type="http://schemas.microsoft.com/office/2017/10/relationships/person" Target="persons/person140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58" Type="http://schemas.microsoft.com/office/2017/10/relationships/person" Target="persons/person85.xml"/><Relationship Id="rId137" Type="http://schemas.microsoft.com/office/2017/10/relationships/person" Target="persons/person64.xml"/><Relationship Id="rId116" Type="http://schemas.microsoft.com/office/2017/10/relationships/person" Target="persons/person4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195" Type="http://schemas.microsoft.com/office/2017/10/relationships/person" Target="persons/person127.xml"/><Relationship Id="rId179" Type="http://schemas.microsoft.com/office/2017/10/relationships/person" Target="persons/person107.xml"/><Relationship Id="rId174" Type="http://schemas.microsoft.com/office/2017/10/relationships/person" Target="persons/person103.xml"/><Relationship Id="rId153" Type="http://schemas.microsoft.com/office/2017/10/relationships/person" Target="persons/person80.xml"/><Relationship Id="rId132" Type="http://schemas.microsoft.com/office/2017/10/relationships/person" Target="persons/person60.xml"/><Relationship Id="rId111" Type="http://schemas.microsoft.com/office/2017/10/relationships/person" Target="persons/person38.xml"/><Relationship Id="rId83" Type="http://schemas.microsoft.com/office/2017/10/relationships/person" Target="persons/person12.xml"/><Relationship Id="rId88" Type="http://schemas.microsoft.com/office/2017/10/relationships/person" Target="persons/person14.xml"/><Relationship Id="rId209" Type="http://schemas.microsoft.com/office/2017/10/relationships/person" Target="persons/person136.xml"/><Relationship Id="rId220" Type="http://schemas.microsoft.com/office/2017/10/relationships/person" Target="persons/person144.xml"/><Relationship Id="rId190" Type="http://schemas.microsoft.com/office/2017/10/relationships/person" Target="persons/person117.xml"/><Relationship Id="rId204" Type="http://schemas.microsoft.com/office/2017/10/relationships/person" Target="persons/person131.xml"/><Relationship Id="rId225" Type="http://schemas.microsoft.com/office/2017/10/relationships/person" Target="persons/person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27" Type="http://schemas.microsoft.com/office/2017/10/relationships/person" Target="persons/person54.xml"/><Relationship Id="rId106" Type="http://schemas.microsoft.com/office/2017/10/relationships/person" Target="persons/person3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theme" Target="theme/theme1.xml"/><Relationship Id="rId185" Type="http://schemas.microsoft.com/office/2017/10/relationships/person" Target="persons/person113.xml"/><Relationship Id="rId169" Type="http://schemas.microsoft.com/office/2017/10/relationships/person" Target="persons/person96.xml"/><Relationship Id="rId164" Type="http://schemas.microsoft.com/office/2017/10/relationships/person" Target="persons/person90.xml"/><Relationship Id="rId148" Type="http://schemas.microsoft.com/office/2017/10/relationships/person" Target="persons/person75.xml"/><Relationship Id="rId143" Type="http://schemas.microsoft.com/office/2017/10/relationships/person" Target="persons/person70.xml"/><Relationship Id="rId122" Type="http://schemas.microsoft.com/office/2017/10/relationships/person" Target="persons/person48.xml"/><Relationship Id="rId94" Type="http://schemas.microsoft.com/office/2017/10/relationships/person" Target="persons/person23.xml"/><Relationship Id="rId78" Type="http://schemas.microsoft.com/office/2017/10/relationships/person" Target="persons/person8.xml"/><Relationship Id="rId99" Type="http://schemas.microsoft.com/office/2017/10/relationships/person" Target="persons/person25.xml"/><Relationship Id="rId101" Type="http://schemas.microsoft.com/office/2017/10/relationships/person" Target="persons/person2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06.xml"/><Relationship Id="rId210" Type="http://schemas.microsoft.com/office/2017/10/relationships/person" Target="persons/person137.xml"/><Relationship Id="rId215" Type="http://schemas.microsoft.com/office/2017/10/relationships/person" Target="persons/person142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175" Type="http://schemas.microsoft.com/office/2017/10/relationships/person" Target="persons/person102.xml"/><Relationship Id="rId154" Type="http://schemas.microsoft.com/office/2017/10/relationships/person" Target="persons/person79.xml"/><Relationship Id="rId133" Type="http://schemas.microsoft.com/office/2017/10/relationships/person" Target="persons/person59.xml"/><Relationship Id="rId89" Type="http://schemas.microsoft.com/office/2017/10/relationships/person" Target="persons/person16.xml"/><Relationship Id="rId112" Type="http://schemas.microsoft.com/office/2017/10/relationships/person" Target="persons/person37.xml"/><Relationship Id="rId200" Type="http://schemas.microsoft.com/office/2017/10/relationships/person" Target="persons/person126.xml"/><Relationship Id="rId196" Type="http://schemas.microsoft.com/office/2017/10/relationships/person" Target="persons/person124.xml"/><Relationship Id="rId16" Type="http://schemas.openxmlformats.org/officeDocument/2006/relationships/worksheet" Target="worksheets/sheet16.xml"/><Relationship Id="rId221" Type="http://schemas.microsoft.com/office/2017/10/relationships/person" Target="persons/person145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microsoft.com/office/2017/10/relationships/person" Target="persons/person6.xml"/><Relationship Id="rId102" Type="http://schemas.microsoft.com/office/2017/10/relationships/person" Target="persons/person29.xml"/><Relationship Id="rId123" Type="http://schemas.microsoft.com/office/2017/10/relationships/person" Target="persons/person47.xml"/><Relationship Id="rId144" Type="http://schemas.microsoft.com/office/2017/10/relationships/person" Target="persons/person69.xml"/><Relationship Id="rId186" Type="http://schemas.microsoft.com/office/2017/10/relationships/person" Target="persons/person112.xml"/><Relationship Id="rId165" Type="http://schemas.microsoft.com/office/2017/10/relationships/person" Target="persons/person89.xml"/><Relationship Id="rId90" Type="http://schemas.microsoft.com/office/2017/10/relationships/person" Target="persons/person19.xml"/><Relationship Id="rId211" Type="http://schemas.microsoft.com/office/2017/10/relationships/person" Target="persons/person138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microsoft.com/office/2017/10/relationships/person" Target="persons/person42.xml"/><Relationship Id="rId134" Type="http://schemas.microsoft.com/office/2017/10/relationships/person" Target="persons/person58.xml"/><Relationship Id="rId197" Type="http://schemas.microsoft.com/office/2017/10/relationships/person" Target="persons/person123.xml"/><Relationship Id="rId176" Type="http://schemas.microsoft.com/office/2017/10/relationships/person" Target="persons/person101.xml"/><Relationship Id="rId80" Type="http://schemas.microsoft.com/office/2017/10/relationships/person" Target="persons/person9.xml"/><Relationship Id="rId155" Type="http://schemas.microsoft.com/office/2017/10/relationships/person" Target="persons/person81.xml"/><Relationship Id="rId222" Type="http://schemas.microsoft.com/office/2017/10/relationships/person" Target="persons/person.xml"/><Relationship Id="rId201" Type="http://schemas.microsoft.com/office/2017/10/relationships/person" Target="persons/person12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microsoft.com/office/2017/10/relationships/person" Target="persons/person36.xml"/><Relationship Id="rId124" Type="http://schemas.microsoft.com/office/2017/10/relationships/person" Target="persons/person52.xml"/><Relationship Id="rId70" Type="http://schemas.openxmlformats.org/officeDocument/2006/relationships/worksheet" Target="worksheets/sheet70.xml"/><Relationship Id="rId187" Type="http://schemas.microsoft.com/office/2017/10/relationships/person" Target="persons/person111.xml"/><Relationship Id="rId91" Type="http://schemas.microsoft.com/office/2017/10/relationships/person" Target="persons/person24.xml"/><Relationship Id="rId145" Type="http://schemas.microsoft.com/office/2017/10/relationships/person" Target="persons/person72.xml"/><Relationship Id="rId166" Type="http://schemas.microsoft.com/office/2017/10/relationships/person" Target="persons/person92.xml"/><Relationship Id="rId1" Type="http://schemas.openxmlformats.org/officeDocument/2006/relationships/worksheet" Target="worksheets/sheet1.xml"/><Relationship Id="rId212" Type="http://schemas.microsoft.com/office/2017/10/relationships/person" Target="persons/person139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microsoft.com/office/2017/10/relationships/person" Target="persons/person45.xml"/><Relationship Id="rId60" Type="http://schemas.openxmlformats.org/officeDocument/2006/relationships/worksheet" Target="worksheets/sheet60.xml"/><Relationship Id="rId198" Type="http://schemas.microsoft.com/office/2017/10/relationships/person" Target="persons/person122.xml"/><Relationship Id="rId135" Type="http://schemas.microsoft.com/office/2017/10/relationships/person" Target="persons/person63.xml"/><Relationship Id="rId81" Type="http://schemas.microsoft.com/office/2017/10/relationships/person" Target="persons/person11.xml"/><Relationship Id="rId156" Type="http://schemas.microsoft.com/office/2017/10/relationships/person" Target="persons/person83.xml"/><Relationship Id="rId177" Type="http://schemas.microsoft.com/office/2017/10/relationships/person" Target="persons/person100.xml"/><Relationship Id="rId223" Type="http://schemas.microsoft.com/office/2017/10/relationships/person" Target="persons/person148.xml"/><Relationship Id="rId202" Type="http://schemas.microsoft.com/office/2017/10/relationships/person" Target="persons/person129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25" Type="http://schemas.microsoft.com/office/2017/10/relationships/person" Target="persons/person56.xml"/><Relationship Id="rId104" Type="http://schemas.microsoft.com/office/2017/10/relationships/person" Target="persons/person35.xml"/><Relationship Id="rId146" Type="http://schemas.microsoft.com/office/2017/10/relationships/person" Target="persons/person73.xml"/><Relationship Id="rId167" Type="http://schemas.microsoft.com/office/2017/10/relationships/person" Target="persons/person94.xml"/><Relationship Id="rId188" Type="http://schemas.microsoft.com/office/2017/10/relationships/person" Target="persons/person110.xml"/><Relationship Id="rId71" Type="http://schemas.openxmlformats.org/officeDocument/2006/relationships/worksheet" Target="worksheets/sheet71.xml"/><Relationship Id="rId213" Type="http://schemas.microsoft.com/office/2017/10/relationships/person" Target="persons/person141.xml"/><Relationship Id="rId92" Type="http://schemas.microsoft.com/office/2017/10/relationships/person" Target="persons/person2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78" Type="http://schemas.microsoft.com/office/2017/10/relationships/person" Target="persons/person108.xml"/><Relationship Id="rId157" Type="http://schemas.microsoft.com/office/2017/10/relationships/person" Target="persons/person86.xml"/><Relationship Id="rId136" Type="http://schemas.microsoft.com/office/2017/10/relationships/person" Target="persons/person65.xml"/><Relationship Id="rId115" Type="http://schemas.microsoft.com/office/2017/10/relationships/person" Target="persons/person44.xml"/><Relationship Id="rId61" Type="http://schemas.openxmlformats.org/officeDocument/2006/relationships/worksheet" Target="worksheets/sheet61.xml"/><Relationship Id="rId82" Type="http://schemas.microsoft.com/office/2017/10/relationships/person" Target="persons/person10.xml"/><Relationship Id="rId199" Type="http://schemas.microsoft.com/office/2017/10/relationships/person" Target="persons/person121.xml"/><Relationship Id="rId203" Type="http://schemas.microsoft.com/office/2017/10/relationships/person" Target="persons/person130.xml"/><Relationship Id="rId19" Type="http://schemas.openxmlformats.org/officeDocument/2006/relationships/worksheet" Target="worksheets/sheet19.xml"/><Relationship Id="rId224" Type="http://schemas.microsoft.com/office/2017/10/relationships/person" Target="persons/person147.xml"/><Relationship Id="rId30" Type="http://schemas.openxmlformats.org/officeDocument/2006/relationships/worksheet" Target="worksheets/sheet30.xml"/><Relationship Id="rId168" Type="http://schemas.microsoft.com/office/2017/10/relationships/person" Target="persons/person97.xml"/><Relationship Id="rId147" Type="http://schemas.microsoft.com/office/2017/10/relationships/person" Target="persons/person76.xml"/><Relationship Id="rId126" Type="http://schemas.microsoft.com/office/2017/10/relationships/person" Target="persons/person55.xml"/><Relationship Id="rId105" Type="http://schemas.microsoft.com/office/2017/10/relationships/person" Target="persons/person33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1.xml"/><Relationship Id="rId189" Type="http://schemas.microsoft.com/office/2017/10/relationships/person" Target="persons/person118.xml"/><Relationship Id="rId93" Type="http://schemas.microsoft.com/office/2017/10/relationships/person" Target="persons/person20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541020</xdr:colOff>
          <xdr:row>5</xdr:row>
          <xdr:rowOff>68580</xdr:rowOff>
        </xdr:from>
        <xdr:to>
          <xdr:col>17</xdr:col>
          <xdr:colOff>7620</xdr:colOff>
          <xdr:row>5</xdr:row>
          <xdr:rowOff>236220</xdr:rowOff>
        </xdr:to>
        <xdr:sp macro="" textlink="">
          <xdr:nvSpPr>
            <xdr:cNvPr id="190465" name="Check Box 1" hidden="1">
              <a:extLst>
                <a:ext uri="{63B3BB69-23CF-44E3-9099-C40C66FF867C}">
                  <a14:compatExt spid="_x0000_s190465"/>
                </a:ext>
                <a:ext uri="{FF2B5EF4-FFF2-40B4-BE49-F238E27FC236}">
                  <a16:creationId xmlns:a16="http://schemas.microsoft.com/office/drawing/2014/main" id="{00000000-0008-0000-0100-000001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31</xdr:row>
          <xdr:rowOff>7620</xdr:rowOff>
        </xdr:from>
        <xdr:to>
          <xdr:col>1</xdr:col>
          <xdr:colOff>259080</xdr:colOff>
          <xdr:row>31</xdr:row>
          <xdr:rowOff>182880</xdr:rowOff>
        </xdr:to>
        <xdr:sp macro="" textlink="">
          <xdr:nvSpPr>
            <xdr:cNvPr id="190466" name="Check Box 2" hidden="1">
              <a:extLst>
                <a:ext uri="{63B3BB69-23CF-44E3-9099-C40C66FF867C}">
                  <a14:compatExt spid="_x0000_s190466"/>
                </a:ext>
                <a:ext uri="{FF2B5EF4-FFF2-40B4-BE49-F238E27FC236}">
                  <a16:creationId xmlns:a16="http://schemas.microsoft.com/office/drawing/2014/main" id="{00000000-0008-0000-0100-000002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33</xdr:row>
          <xdr:rowOff>0</xdr:rowOff>
        </xdr:from>
        <xdr:to>
          <xdr:col>1</xdr:col>
          <xdr:colOff>259080</xdr:colOff>
          <xdr:row>33</xdr:row>
          <xdr:rowOff>182880</xdr:rowOff>
        </xdr:to>
        <xdr:sp macro="" textlink="">
          <xdr:nvSpPr>
            <xdr:cNvPr id="190467" name="Check Box 3" hidden="1">
              <a:extLst>
                <a:ext uri="{63B3BB69-23CF-44E3-9099-C40C66FF867C}">
                  <a14:compatExt spid="_x0000_s190467"/>
                </a:ext>
                <a:ext uri="{FF2B5EF4-FFF2-40B4-BE49-F238E27FC236}">
                  <a16:creationId xmlns:a16="http://schemas.microsoft.com/office/drawing/2014/main" id="{00000000-0008-0000-0100-000003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34</xdr:row>
          <xdr:rowOff>182880</xdr:rowOff>
        </xdr:from>
        <xdr:to>
          <xdr:col>2</xdr:col>
          <xdr:colOff>0</xdr:colOff>
          <xdr:row>35</xdr:row>
          <xdr:rowOff>121920</xdr:rowOff>
        </xdr:to>
        <xdr:sp macro="" textlink="">
          <xdr:nvSpPr>
            <xdr:cNvPr id="190468" name="Check Box 4" hidden="1">
              <a:extLst>
                <a:ext uri="{63B3BB69-23CF-44E3-9099-C40C66FF867C}">
                  <a14:compatExt spid="_x0000_s190468"/>
                </a:ext>
                <a:ext uri="{FF2B5EF4-FFF2-40B4-BE49-F238E27FC236}">
                  <a16:creationId xmlns:a16="http://schemas.microsoft.com/office/drawing/2014/main" id="{00000000-0008-0000-0100-000004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37</xdr:row>
          <xdr:rowOff>7620</xdr:rowOff>
        </xdr:from>
        <xdr:to>
          <xdr:col>2</xdr:col>
          <xdr:colOff>0</xdr:colOff>
          <xdr:row>37</xdr:row>
          <xdr:rowOff>182880</xdr:rowOff>
        </xdr:to>
        <xdr:sp macro="" textlink="">
          <xdr:nvSpPr>
            <xdr:cNvPr id="190469" name="Check Box 5" hidden="1">
              <a:extLst>
                <a:ext uri="{63B3BB69-23CF-44E3-9099-C40C66FF867C}">
                  <a14:compatExt spid="_x0000_s190469"/>
                </a:ext>
                <a:ext uri="{FF2B5EF4-FFF2-40B4-BE49-F238E27FC236}">
                  <a16:creationId xmlns:a16="http://schemas.microsoft.com/office/drawing/2014/main" id="{00000000-0008-0000-0100-000005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39</xdr:row>
          <xdr:rowOff>0</xdr:rowOff>
        </xdr:from>
        <xdr:to>
          <xdr:col>2</xdr:col>
          <xdr:colOff>0</xdr:colOff>
          <xdr:row>39</xdr:row>
          <xdr:rowOff>182880</xdr:rowOff>
        </xdr:to>
        <xdr:sp macro="" textlink="">
          <xdr:nvSpPr>
            <xdr:cNvPr id="190470" name="Check Box 6" hidden="1">
              <a:extLst>
                <a:ext uri="{63B3BB69-23CF-44E3-9099-C40C66FF867C}">
                  <a14:compatExt spid="_x0000_s190470"/>
                </a:ext>
                <a:ext uri="{FF2B5EF4-FFF2-40B4-BE49-F238E27FC236}">
                  <a16:creationId xmlns:a16="http://schemas.microsoft.com/office/drawing/2014/main" id="{00000000-0008-0000-0100-000006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83820</xdr:colOff>
          <xdr:row>31</xdr:row>
          <xdr:rowOff>7620</xdr:rowOff>
        </xdr:from>
        <xdr:to>
          <xdr:col>7</xdr:col>
          <xdr:colOff>297180</xdr:colOff>
          <xdr:row>31</xdr:row>
          <xdr:rowOff>182880</xdr:rowOff>
        </xdr:to>
        <xdr:sp macro="" textlink="">
          <xdr:nvSpPr>
            <xdr:cNvPr id="190471" name="Check Box 7" hidden="1">
              <a:extLst>
                <a:ext uri="{63B3BB69-23CF-44E3-9099-C40C66FF867C}">
                  <a14:compatExt spid="_x0000_s190471"/>
                </a:ext>
                <a:ext uri="{FF2B5EF4-FFF2-40B4-BE49-F238E27FC236}">
                  <a16:creationId xmlns:a16="http://schemas.microsoft.com/office/drawing/2014/main" id="{00000000-0008-0000-0100-000007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0</xdr:rowOff>
        </xdr:from>
        <xdr:to>
          <xdr:col>7</xdr:col>
          <xdr:colOff>297180</xdr:colOff>
          <xdr:row>33</xdr:row>
          <xdr:rowOff>182880</xdr:rowOff>
        </xdr:to>
        <xdr:sp macro="" textlink="">
          <xdr:nvSpPr>
            <xdr:cNvPr id="190472" name="Check Box 8" hidden="1">
              <a:extLst>
                <a:ext uri="{63B3BB69-23CF-44E3-9099-C40C66FF867C}">
                  <a14:compatExt spid="_x0000_s190472"/>
                </a:ext>
                <a:ext uri="{FF2B5EF4-FFF2-40B4-BE49-F238E27FC236}">
                  <a16:creationId xmlns:a16="http://schemas.microsoft.com/office/drawing/2014/main" id="{00000000-0008-0000-0100-000008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35</xdr:row>
          <xdr:rowOff>22860</xdr:rowOff>
        </xdr:from>
        <xdr:to>
          <xdr:col>7</xdr:col>
          <xdr:colOff>297180</xdr:colOff>
          <xdr:row>36</xdr:row>
          <xdr:rowOff>0</xdr:rowOff>
        </xdr:to>
        <xdr:sp macro="" textlink="">
          <xdr:nvSpPr>
            <xdr:cNvPr id="190473" name="Check Box 9" hidden="1">
              <a:extLst>
                <a:ext uri="{63B3BB69-23CF-44E3-9099-C40C66FF867C}">
                  <a14:compatExt spid="_x0000_s190473"/>
                </a:ext>
                <a:ext uri="{FF2B5EF4-FFF2-40B4-BE49-F238E27FC236}">
                  <a16:creationId xmlns:a16="http://schemas.microsoft.com/office/drawing/2014/main" id="{00000000-0008-0000-0100-000009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37</xdr:row>
          <xdr:rowOff>22860</xdr:rowOff>
        </xdr:from>
        <xdr:to>
          <xdr:col>7</xdr:col>
          <xdr:colOff>327660</xdr:colOff>
          <xdr:row>38</xdr:row>
          <xdr:rowOff>0</xdr:rowOff>
        </xdr:to>
        <xdr:sp macro="" textlink="">
          <xdr:nvSpPr>
            <xdr:cNvPr id="190474" name="Check Box 10" hidden="1">
              <a:extLst>
                <a:ext uri="{63B3BB69-23CF-44E3-9099-C40C66FF867C}">
                  <a14:compatExt spid="_x0000_s190474"/>
                </a:ext>
                <a:ext uri="{FF2B5EF4-FFF2-40B4-BE49-F238E27FC236}">
                  <a16:creationId xmlns:a16="http://schemas.microsoft.com/office/drawing/2014/main" id="{00000000-0008-0000-0100-00000A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99060</xdr:colOff>
          <xdr:row>39</xdr:row>
          <xdr:rowOff>7620</xdr:rowOff>
        </xdr:from>
        <xdr:to>
          <xdr:col>7</xdr:col>
          <xdr:colOff>327660</xdr:colOff>
          <xdr:row>39</xdr:row>
          <xdr:rowOff>182880</xdr:rowOff>
        </xdr:to>
        <xdr:sp macro="" textlink="">
          <xdr:nvSpPr>
            <xdr:cNvPr id="190475" name="Check Box 11" hidden="1">
              <a:extLst>
                <a:ext uri="{63B3BB69-23CF-44E3-9099-C40C66FF867C}">
                  <a14:compatExt spid="_x0000_s190475"/>
                </a:ext>
                <a:ext uri="{FF2B5EF4-FFF2-40B4-BE49-F238E27FC236}">
                  <a16:creationId xmlns:a16="http://schemas.microsoft.com/office/drawing/2014/main" id="{00000000-0008-0000-0100-00000B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213360</xdr:colOff>
          <xdr:row>31</xdr:row>
          <xdr:rowOff>7620</xdr:rowOff>
        </xdr:from>
        <xdr:to>
          <xdr:col>13</xdr:col>
          <xdr:colOff>449580</xdr:colOff>
          <xdr:row>31</xdr:row>
          <xdr:rowOff>182880</xdr:rowOff>
        </xdr:to>
        <xdr:sp macro="" textlink="">
          <xdr:nvSpPr>
            <xdr:cNvPr id="190476" name="Check Box 12" hidden="1">
              <a:extLst>
                <a:ext uri="{63B3BB69-23CF-44E3-9099-C40C66FF867C}">
                  <a14:compatExt spid="_x0000_s190476"/>
                </a:ext>
                <a:ext uri="{FF2B5EF4-FFF2-40B4-BE49-F238E27FC236}">
                  <a16:creationId xmlns:a16="http://schemas.microsoft.com/office/drawing/2014/main" id="{00000000-0008-0000-0100-00000C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220980</xdr:colOff>
          <xdr:row>32</xdr:row>
          <xdr:rowOff>190500</xdr:rowOff>
        </xdr:from>
        <xdr:to>
          <xdr:col>13</xdr:col>
          <xdr:colOff>449580</xdr:colOff>
          <xdr:row>33</xdr:row>
          <xdr:rowOff>144780</xdr:rowOff>
        </xdr:to>
        <xdr:sp macro="" textlink="">
          <xdr:nvSpPr>
            <xdr:cNvPr id="190477" name="Check Box 13" hidden="1">
              <a:extLst>
                <a:ext uri="{63B3BB69-23CF-44E3-9099-C40C66FF867C}">
                  <a14:compatExt spid="_x0000_s190477"/>
                </a:ext>
                <a:ext uri="{FF2B5EF4-FFF2-40B4-BE49-F238E27FC236}">
                  <a16:creationId xmlns:a16="http://schemas.microsoft.com/office/drawing/2014/main" id="{00000000-0008-0000-0100-00000D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228600</xdr:colOff>
          <xdr:row>34</xdr:row>
          <xdr:rowOff>182880</xdr:rowOff>
        </xdr:from>
        <xdr:to>
          <xdr:col>13</xdr:col>
          <xdr:colOff>457200</xdr:colOff>
          <xdr:row>35</xdr:row>
          <xdr:rowOff>121920</xdr:rowOff>
        </xdr:to>
        <xdr:sp macro="" textlink="">
          <xdr:nvSpPr>
            <xdr:cNvPr id="190478" name="Check Box 14" hidden="1">
              <a:extLst>
                <a:ext uri="{63B3BB69-23CF-44E3-9099-C40C66FF867C}">
                  <a14:compatExt spid="_x0000_s190478"/>
                </a:ext>
                <a:ext uri="{FF2B5EF4-FFF2-40B4-BE49-F238E27FC236}">
                  <a16:creationId xmlns:a16="http://schemas.microsoft.com/office/drawing/2014/main" id="{00000000-0008-0000-0100-00000E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236220</xdr:colOff>
          <xdr:row>37</xdr:row>
          <xdr:rowOff>7620</xdr:rowOff>
        </xdr:from>
        <xdr:to>
          <xdr:col>13</xdr:col>
          <xdr:colOff>464820</xdr:colOff>
          <xdr:row>37</xdr:row>
          <xdr:rowOff>182880</xdr:rowOff>
        </xdr:to>
        <xdr:sp macro="" textlink="">
          <xdr:nvSpPr>
            <xdr:cNvPr id="190479" name="Check Box 15" hidden="1">
              <a:extLst>
                <a:ext uri="{63B3BB69-23CF-44E3-9099-C40C66FF867C}">
                  <a14:compatExt spid="_x0000_s190479"/>
                </a:ext>
                <a:ext uri="{FF2B5EF4-FFF2-40B4-BE49-F238E27FC236}">
                  <a16:creationId xmlns:a16="http://schemas.microsoft.com/office/drawing/2014/main" id="{00000000-0008-0000-0100-00000F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236220</xdr:colOff>
          <xdr:row>39</xdr:row>
          <xdr:rowOff>7620</xdr:rowOff>
        </xdr:from>
        <xdr:to>
          <xdr:col>13</xdr:col>
          <xdr:colOff>464820</xdr:colOff>
          <xdr:row>39</xdr:row>
          <xdr:rowOff>182880</xdr:rowOff>
        </xdr:to>
        <xdr:sp macro="" textlink="">
          <xdr:nvSpPr>
            <xdr:cNvPr id="190480" name="Check Box 16" hidden="1">
              <a:extLst>
                <a:ext uri="{63B3BB69-23CF-44E3-9099-C40C66FF867C}">
                  <a14:compatExt spid="_x0000_s190480"/>
                </a:ext>
                <a:ext uri="{FF2B5EF4-FFF2-40B4-BE49-F238E27FC236}">
                  <a16:creationId xmlns:a16="http://schemas.microsoft.com/office/drawing/2014/main" id="{00000000-0008-0000-0100-000010E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43545</xdr:colOff>
      <xdr:row>68</xdr:row>
      <xdr:rowOff>2</xdr:rowOff>
    </xdr:from>
    <xdr:to>
      <xdr:col>12</xdr:col>
      <xdr:colOff>43546</xdr:colOff>
      <xdr:row>72</xdr:row>
      <xdr:rowOff>130630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5954488" y="18516602"/>
          <a:ext cx="1240972" cy="947057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0</xdr:row>
      <xdr:rowOff>315685</xdr:rowOff>
    </xdr:from>
    <xdr:to>
      <xdr:col>20</xdr:col>
      <xdr:colOff>2723</xdr:colOff>
      <xdr:row>0</xdr:row>
      <xdr:rowOff>1252828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871" y="315685"/>
          <a:ext cx="11872506" cy="93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727363</xdr:colOff>
      <xdr:row>67</xdr:row>
      <xdr:rowOff>138545</xdr:rowOff>
    </xdr:from>
    <xdr:to>
      <xdr:col>18</xdr:col>
      <xdr:colOff>395689</xdr:colOff>
      <xdr:row>72</xdr:row>
      <xdr:rowOff>164025</xdr:rowOff>
    </xdr:to>
    <xdr:pic>
      <xdr:nvPicPr>
        <xdr:cNvPr id="4" name="Picture 3" descr="AVO ID Signature Marvinne(1).png">
          <a:extLst>
            <a:ext uri="{FF2B5EF4-FFF2-40B4-BE49-F238E27FC236}">
              <a16:creationId xmlns:a16="http://schemas.microsoft.com/office/drawing/2014/main" id="{57AEA536-E66E-438E-B164-716E6EE1F36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5954" y="18686318"/>
          <a:ext cx="2179462" cy="1029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17930</xdr:colOff>
      <xdr:row>0</xdr:row>
      <xdr:rowOff>134471</xdr:rowOff>
    </xdr:from>
    <xdr:to>
      <xdr:col>9</xdr:col>
      <xdr:colOff>17144</xdr:colOff>
      <xdr:row>0</xdr:row>
      <xdr:rowOff>875340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50" y="134471"/>
          <a:ext cx="9571839" cy="740869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44</xdr:row>
      <xdr:rowOff>0</xdr:rowOff>
    </xdr:from>
    <xdr:to>
      <xdr:col>2</xdr:col>
      <xdr:colOff>929640</xdr:colOff>
      <xdr:row>46</xdr:row>
      <xdr:rowOff>198922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1981200" y="30716221"/>
          <a:ext cx="792480" cy="598972"/>
        </a:xfrm>
        <a:prstGeom prst="rect">
          <a:avLst/>
        </a:prstGeom>
      </xdr:spPr>
    </xdr:pic>
    <xdr:clientData/>
  </xdr:twoCellAnchor>
  <xdr:twoCellAnchor editAs="oneCell">
    <xdr:from>
      <xdr:col>1</xdr:col>
      <xdr:colOff>1152525</xdr:colOff>
      <xdr:row>45</xdr:row>
      <xdr:rowOff>76200</xdr:rowOff>
    </xdr:from>
    <xdr:to>
      <xdr:col>2</xdr:col>
      <xdr:colOff>1695592</xdr:colOff>
      <xdr:row>50</xdr:row>
      <xdr:rowOff>56479</xdr:rowOff>
    </xdr:to>
    <xdr:pic>
      <xdr:nvPicPr>
        <xdr:cNvPr id="4" name="Picture 3" descr="AVO ID Signature Marvinne(1).png">
          <a:extLst>
            <a:ext uri="{FF2B5EF4-FFF2-40B4-BE49-F238E27FC236}">
              <a16:creationId xmlns:a16="http://schemas.microsoft.com/office/drawing/2014/main" id="{F3F484BC-0B50-4448-9066-83B742E80B66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6219825"/>
          <a:ext cx="2183272" cy="1028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17930</xdr:colOff>
      <xdr:row>0</xdr:row>
      <xdr:rowOff>134471</xdr:rowOff>
    </xdr:from>
    <xdr:to>
      <xdr:col>9</xdr:col>
      <xdr:colOff>17144</xdr:colOff>
      <xdr:row>0</xdr:row>
      <xdr:rowOff>875340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50" y="134471"/>
          <a:ext cx="9575649" cy="740869"/>
        </a:xfrm>
        <a:prstGeom prst="rect">
          <a:avLst/>
        </a:prstGeom>
      </xdr:spPr>
    </xdr:pic>
    <xdr:clientData/>
  </xdr:twoCellAnchor>
  <xdr:twoCellAnchor editAs="oneCell">
    <xdr:from>
      <xdr:col>2</xdr:col>
      <xdr:colOff>137160</xdr:colOff>
      <xdr:row>124</xdr:row>
      <xdr:rowOff>182881</xdr:rowOff>
    </xdr:from>
    <xdr:to>
      <xdr:col>2</xdr:col>
      <xdr:colOff>929640</xdr:colOff>
      <xdr:row>127</xdr:row>
      <xdr:rowOff>187493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1981200" y="34770061"/>
          <a:ext cx="784860" cy="598972"/>
        </a:xfrm>
        <a:prstGeom prst="rect">
          <a:avLst/>
        </a:prstGeom>
      </xdr:spPr>
    </xdr:pic>
    <xdr:clientData/>
  </xdr:twoCellAnchor>
  <xdr:twoCellAnchor editAs="oneCell">
    <xdr:from>
      <xdr:col>1</xdr:col>
      <xdr:colOff>1219200</xdr:colOff>
      <xdr:row>126</xdr:row>
      <xdr:rowOff>47625</xdr:rowOff>
    </xdr:from>
    <xdr:to>
      <xdr:col>2</xdr:col>
      <xdr:colOff>1754647</xdr:colOff>
      <xdr:row>131</xdr:row>
      <xdr:rowOff>18379</xdr:rowOff>
    </xdr:to>
    <xdr:pic>
      <xdr:nvPicPr>
        <xdr:cNvPr id="3" name="Picture 2" descr="AVO ID Signature Marvinne(1).png">
          <a:extLst>
            <a:ext uri="{FF2B5EF4-FFF2-40B4-BE49-F238E27FC236}">
              <a16:creationId xmlns:a16="http://schemas.microsoft.com/office/drawing/2014/main" id="{ABE2569B-0F61-4DED-B99E-0A82133AF838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9225" y="10572750"/>
          <a:ext cx="2183272" cy="1028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17930</xdr:colOff>
      <xdr:row>0</xdr:row>
      <xdr:rowOff>134471</xdr:rowOff>
    </xdr:from>
    <xdr:to>
      <xdr:col>9</xdr:col>
      <xdr:colOff>17144</xdr:colOff>
      <xdr:row>0</xdr:row>
      <xdr:rowOff>875340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430" y="134471"/>
          <a:ext cx="9307044" cy="74086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1524002</xdr:colOff>
      <xdr:row>89</xdr:row>
      <xdr:rowOff>95250</xdr:rowOff>
    </xdr:from>
    <xdr:to>
      <xdr:col>2</xdr:col>
      <xdr:colOff>1160146</xdr:colOff>
      <xdr:row>94</xdr:row>
      <xdr:rowOff>56847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9AC8C8-D1DF-EF9A-CCDC-D533F2C08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2" y="10039350"/>
          <a:ext cx="1247774" cy="990297"/>
        </a:xfrm>
        <a:prstGeom prst="rect">
          <a:avLst/>
        </a:prstGeom>
      </xdr:spPr>
    </xdr:pic>
    <xdr:clientData/>
  </xdr:twoCellAnchor>
  <xdr:twoCellAnchor editAs="oneCell">
    <xdr:from>
      <xdr:col>1</xdr:col>
      <xdr:colOff>1266825</xdr:colOff>
      <xdr:row>90</xdr:row>
      <xdr:rowOff>57150</xdr:rowOff>
    </xdr:from>
    <xdr:to>
      <xdr:col>2</xdr:col>
      <xdr:colOff>1806082</xdr:colOff>
      <xdr:row>95</xdr:row>
      <xdr:rowOff>37429</xdr:rowOff>
    </xdr:to>
    <xdr:pic>
      <xdr:nvPicPr>
        <xdr:cNvPr id="3" name="Picture 2" descr="AVO ID Signature Marvinne(1).png">
          <a:extLst>
            <a:ext uri="{FF2B5EF4-FFF2-40B4-BE49-F238E27FC236}">
              <a16:creationId xmlns:a16="http://schemas.microsoft.com/office/drawing/2014/main" id="{F97F79FE-80A8-44BD-9495-2ECB29C8D3EC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10201275"/>
          <a:ext cx="2183272" cy="102802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17930</xdr:colOff>
      <xdr:row>0</xdr:row>
      <xdr:rowOff>134471</xdr:rowOff>
    </xdr:from>
    <xdr:to>
      <xdr:col>8</xdr:col>
      <xdr:colOff>2065020</xdr:colOff>
      <xdr:row>0</xdr:row>
      <xdr:rowOff>875340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050" y="134471"/>
          <a:ext cx="9712810" cy="740869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</xdr:colOff>
      <xdr:row>40</xdr:row>
      <xdr:rowOff>0</xdr:rowOff>
    </xdr:from>
    <xdr:to>
      <xdr:col>2</xdr:col>
      <xdr:colOff>933845</xdr:colOff>
      <xdr:row>43</xdr:row>
      <xdr:rowOff>64770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1859280" y="9502140"/>
          <a:ext cx="918605" cy="7010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67506</xdr:colOff>
      <xdr:row>0</xdr:row>
      <xdr:rowOff>57812</xdr:rowOff>
    </xdr:from>
    <xdr:to>
      <xdr:col>4</xdr:col>
      <xdr:colOff>1544471</xdr:colOff>
      <xdr:row>3</xdr:row>
      <xdr:rowOff>16565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23FB93-6279-4733-8156-690FE9CC5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06" y="57812"/>
          <a:ext cx="6946717" cy="509215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26</xdr:row>
      <xdr:rowOff>0</xdr:rowOff>
    </xdr:from>
    <xdr:to>
      <xdr:col>1</xdr:col>
      <xdr:colOff>929640</xdr:colOff>
      <xdr:row>29</xdr:row>
      <xdr:rowOff>77002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596E56-4761-4FB9-9CCB-7C71362B74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1981200" y="5953125"/>
          <a:ext cx="800100" cy="597067"/>
        </a:xfrm>
        <a:prstGeom prst="rect">
          <a:avLst/>
        </a:prstGeom>
      </xdr:spPr>
    </xdr:pic>
    <xdr:clientData/>
  </xdr:twoCellAnchor>
  <xdr:twoCellAnchor editAs="oneCell">
    <xdr:from>
      <xdr:col>1</xdr:col>
      <xdr:colOff>137160</xdr:colOff>
      <xdr:row>114</xdr:row>
      <xdr:rowOff>0</xdr:rowOff>
    </xdr:from>
    <xdr:to>
      <xdr:col>1</xdr:col>
      <xdr:colOff>929640</xdr:colOff>
      <xdr:row>117</xdr:row>
      <xdr:rowOff>92242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EB6ABE-6D4B-421F-A445-4F0B38CB09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1981200" y="10325101"/>
          <a:ext cx="796290" cy="59706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56</xdr:row>
      <xdr:rowOff>140970</xdr:rowOff>
    </xdr:from>
    <xdr:to>
      <xdr:col>1</xdr:col>
      <xdr:colOff>1297447</xdr:colOff>
      <xdr:row>62</xdr:row>
      <xdr:rowOff>54573</xdr:rowOff>
    </xdr:to>
    <xdr:pic>
      <xdr:nvPicPr>
        <xdr:cNvPr id="8" name="Picture 7" descr="AVO ID Signature Marvinne(1).png">
          <a:extLst>
            <a:ext uri="{FF2B5EF4-FFF2-40B4-BE49-F238E27FC236}">
              <a16:creationId xmlns:a16="http://schemas.microsoft.com/office/drawing/2014/main" id="{0B6FB5AE-7CD4-47D0-B9EA-1764B0D3AFC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109340"/>
          <a:ext cx="2266512" cy="100690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1285875</xdr:colOff>
      <xdr:row>114</xdr:row>
      <xdr:rowOff>19050</xdr:rowOff>
    </xdr:from>
    <xdr:to>
      <xdr:col>1</xdr:col>
      <xdr:colOff>1811797</xdr:colOff>
      <xdr:row>119</xdr:row>
      <xdr:rowOff>94580</xdr:rowOff>
    </xdr:to>
    <xdr:pic>
      <xdr:nvPicPr>
        <xdr:cNvPr id="10" name="Picture 9" descr="AVO ID Signature Marvinne(1).png">
          <a:extLst>
            <a:ext uri="{FF2B5EF4-FFF2-40B4-BE49-F238E27FC236}">
              <a16:creationId xmlns:a16="http://schemas.microsoft.com/office/drawing/2014/main" id="{C1F5A2AA-28EF-4840-855A-8B9B9F62870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22593300"/>
          <a:ext cx="2188987" cy="100135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1314450</xdr:colOff>
      <xdr:row>25</xdr:row>
      <xdr:rowOff>161925</xdr:rowOff>
    </xdr:from>
    <xdr:to>
      <xdr:col>1</xdr:col>
      <xdr:colOff>1846087</xdr:colOff>
      <xdr:row>31</xdr:row>
      <xdr:rowOff>56479</xdr:rowOff>
    </xdr:to>
    <xdr:pic>
      <xdr:nvPicPr>
        <xdr:cNvPr id="11" name="Picture 10" descr="AVO ID Signature Marvinne(1).png">
          <a:extLst>
            <a:ext uri="{FF2B5EF4-FFF2-40B4-BE49-F238E27FC236}">
              <a16:creationId xmlns:a16="http://schemas.microsoft.com/office/drawing/2014/main" id="{C67D203E-43FF-4A54-B5ED-33BF25882FED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6391275"/>
          <a:ext cx="2188987" cy="100135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1715328</xdr:colOff>
      <xdr:row>126</xdr:row>
      <xdr:rowOff>16565</xdr:rowOff>
    </xdr:from>
    <xdr:ext cx="800100" cy="642704"/>
    <xdr:pic>
      <xdr:nvPicPr>
        <xdr:cNvPr id="12" name="Picture 11">
          <a:extLst>
            <a:ext uri="{FF2B5EF4-FFF2-40B4-BE49-F238E27FC236}">
              <a16:creationId xmlns:a16="http://schemas.microsoft.com/office/drawing/2014/main" id="{4F9ADC97-5814-4253-A355-80D3404D5D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37" t="24256" r="17987" b="21014"/>
        <a:stretch/>
      </xdr:blipFill>
      <xdr:spPr>
        <a:xfrm>
          <a:off x="1715328" y="24839543"/>
          <a:ext cx="800100" cy="642704"/>
        </a:xfrm>
        <a:prstGeom prst="rect">
          <a:avLst/>
        </a:prstGeom>
      </xdr:spPr>
    </xdr:pic>
    <xdr:clientData/>
  </xdr:oneCellAnchor>
  <xdr:twoCellAnchor editAs="oneCell">
    <xdr:from>
      <xdr:col>0</xdr:col>
      <xdr:colOff>1236014</xdr:colOff>
      <xdr:row>127</xdr:row>
      <xdr:rowOff>59883</xdr:rowOff>
    </xdr:from>
    <xdr:to>
      <xdr:col>1</xdr:col>
      <xdr:colOff>1769556</xdr:colOff>
      <xdr:row>132</xdr:row>
      <xdr:rowOff>131603</xdr:rowOff>
    </xdr:to>
    <xdr:pic>
      <xdr:nvPicPr>
        <xdr:cNvPr id="13" name="Picture 12" descr="AVO ID Signature Marvinne(1).png">
          <a:extLst>
            <a:ext uri="{FF2B5EF4-FFF2-40B4-BE49-F238E27FC236}">
              <a16:creationId xmlns:a16="http://schemas.microsoft.com/office/drawing/2014/main" id="{4977D426-8317-475F-803D-22336D8DF3A4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014" y="25081644"/>
          <a:ext cx="2264607" cy="998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19050</xdr:rowOff>
    </xdr:from>
    <xdr:to>
      <xdr:col>16</xdr:col>
      <xdr:colOff>513756</xdr:colOff>
      <xdr:row>9</xdr:row>
      <xdr:rowOff>95026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19050"/>
          <a:ext cx="4752381" cy="17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9</xdr:row>
      <xdr:rowOff>150788</xdr:rowOff>
    </xdr:from>
    <xdr:to>
      <xdr:col>15</xdr:col>
      <xdr:colOff>247650</xdr:colOff>
      <xdr:row>20</xdr:row>
      <xdr:rowOff>75843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5950" y="1865288"/>
          <a:ext cx="3886200" cy="20205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bab2ec93708644d/Desktop/AVOLUTION/DAVAO/MINDANAO%20DEVELOPMENT%20AUTHORITY/DIS%20SYSTEM%20(MINDA)%20ASSESMENT%20AND%20BOQ%2009.16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D CALCU"/>
      <sheetName val="ASSESSMENT"/>
      <sheetName val="BOQ"/>
      <sheetName val="RU"/>
      <sheetName val="Trunking"/>
      <sheetName val="FACEPLATE"/>
      <sheetName val="CONTROX BOX"/>
      <sheetName val="HDMI"/>
      <sheetName val="MEDIA CON"/>
      <sheetName val="CONTROL RACK"/>
      <sheetName val="CABLE GLAND"/>
      <sheetName val="CAT6"/>
      <sheetName val="FIBER PATCHCORD"/>
      <sheetName val="FIBER CONVERTER"/>
      <sheetName val="FIBER TERMINATION"/>
      <sheetName val="PROJECT COST SUMMARY"/>
      <sheetName val="TERMINAL BLOCK"/>
      <sheetName val="XFORMER"/>
      <sheetName val="Belden"/>
      <sheetName val="AVR COVER"/>
      <sheetName val="LAPTOP &amp; PC"/>
      <sheetName val="GATOR BOX"/>
      <sheetName val="UPS"/>
      <sheetName val="AVR"/>
      <sheetName val="CONTROLER ITEMS"/>
      <sheetName val="INDUSTRIAL PLUG MAIN"/>
      <sheetName val="INDUSTRIAL PLUG BRANCH"/>
      <sheetName val="HANDLE"/>
      <sheetName val="RUBBER FOOTING"/>
      <sheetName val="FMC"/>
      <sheetName val="FMC C"/>
      <sheetName val="SQUARE BOX"/>
      <sheetName val="OUTLET"/>
      <sheetName val="GENSET"/>
      <sheetName val="LIGHTS"/>
      <sheetName val="EXHAUST"/>
      <sheetName val="MOULDINGS"/>
      <sheetName val="ACU"/>
      <sheetName val="ROYAL CORD"/>
      <sheetName val="TIMER"/>
      <sheetName val="TIME DELAY"/>
      <sheetName val="PUSH BUTTON"/>
      <sheetName val="SURGE"/>
      <sheetName val="RED WIRE"/>
      <sheetName val="BLACK WIRE"/>
      <sheetName val="YELLOW WIRE"/>
      <sheetName val="BLUE WIRE"/>
      <sheetName val="WHITE WIRE"/>
      <sheetName val="GREEN WIRE"/>
      <sheetName val="PANEL"/>
      <sheetName val="BREAKERS"/>
      <sheetName val="CONDUITS"/>
      <sheetName val="ELBOW"/>
      <sheetName val="COUPLING"/>
      <sheetName val="CONNECTOR"/>
      <sheetName val="L&amp;B"/>
      <sheetName val="ADAPTER"/>
      <sheetName val="END BELL"/>
      <sheetName val="SOLVENT"/>
      <sheetName val="GI WIRE"/>
      <sheetName val="CONTACTOR"/>
      <sheetName val="DIS SYSTEM (MINDA) ASSESMENT 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0000000}" name="Table2" displayName="Table2" ref="B34:D35" totalsRowShown="0" headerRowDxfId="82" dataDxfId="81">
  <autoFilter ref="B34:D35" xr:uid="{00000000-0009-0000-0100-000033000000}"/>
  <tableColumns count="3">
    <tableColumn id="1" xr3:uid="{00000000-0010-0000-0000-000001000000}" name="mm" dataDxfId="80"/>
    <tableColumn id="2" xr3:uid="{00000000-0010-0000-0000-000002000000}" name="ft. '" dataDxfId="79">
      <calculatedColumnFormula>Table2[mm]/G34</calculatedColumnFormula>
    </tableColumn>
    <tableColumn id="3" xr3:uid="{00000000-0010-0000-0000-000003000000}" name="inches &quot;" dataDxfId="78">
      <calculatedColumnFormula>Table2[mm]/H34</calculatedColumnFormula>
    </tableColumn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A000000}" name="CGLND" displayName="CGLND" ref="A1:B9" totalsRowShown="0">
  <autoFilter ref="A1:B9" xr:uid="{00000000-0009-0000-0100-000034000000}"/>
  <tableColumns count="2">
    <tableColumn id="1" xr3:uid="{00000000-0010-0000-0A00-000001000000}" name="Product"/>
    <tableColumn id="2" xr3:uid="{00000000-0010-0000-0A00-000002000000}" name="SRP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0B000000}" name="CAT" displayName="CAT" ref="A1:B10" totalsRowShown="0">
  <autoFilter ref="A1:B10" xr:uid="{00000000-0009-0000-0100-00002A000000}"/>
  <tableColumns count="2">
    <tableColumn id="1" xr3:uid="{00000000-0010-0000-0B00-000001000000}" name="Product"/>
    <tableColumn id="2" xr3:uid="{00000000-0010-0000-0B00-000002000000}" name="SRP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C000000}" name="FPC" displayName="FPC" ref="A1:B5" totalsRowShown="0">
  <autoFilter ref="A1:B5" xr:uid="{00000000-0009-0000-0100-00002B000000}"/>
  <tableColumns count="2">
    <tableColumn id="1" xr3:uid="{00000000-0010-0000-0C00-000001000000}" name="Product"/>
    <tableColumn id="2" xr3:uid="{00000000-0010-0000-0C00-000002000000}" name="SRP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D000000}" name="FC" displayName="FC" ref="A1:B7" totalsRowShown="0">
  <autoFilter ref="A1:B7" xr:uid="{00000000-0009-0000-0100-00002C000000}"/>
  <tableColumns count="2">
    <tableColumn id="1" xr3:uid="{00000000-0010-0000-0D00-000001000000}" name="Product"/>
    <tableColumn id="2" xr3:uid="{00000000-0010-0000-0D00-000002000000}" name="SRP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0E000000}" name="FT" displayName="FT" ref="A1:B3" totalsRowShown="0">
  <autoFilter ref="A1:B3" xr:uid="{00000000-0009-0000-0100-00002D000000}"/>
  <tableColumns count="2">
    <tableColumn id="1" xr3:uid="{00000000-0010-0000-0E00-000001000000}" name="Product"/>
    <tableColumn id="2" xr3:uid="{00000000-0010-0000-0E00-000002000000}" name="SRP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CCF1A33-011C-4290-A077-EA777F78C1B9}" name="SPLTR" displayName="SPLTR" ref="A1:B5" totalsRowShown="0">
  <autoFilter ref="A1:B5" xr:uid="{00000000-0009-0000-0100-000030000000}"/>
  <tableColumns count="2">
    <tableColumn id="1" xr3:uid="{C02E3AFA-231D-43CF-B1B1-54E9E89C9BCA}" name="Product"/>
    <tableColumn id="2" xr3:uid="{854DE0AF-8836-4E2E-9925-05DFF9ACB041}" name="SRP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03000000}" name="TBLK" displayName="TBLK" ref="A1:B5" totalsRowShown="0">
  <autoFilter ref="A1:B5" xr:uid="{00000000-0009-0000-0100-000031000000}"/>
  <tableColumns count="2">
    <tableColumn id="1" xr3:uid="{00000000-0010-0000-0300-000001000000}" name="Product"/>
    <tableColumn id="2" xr3:uid="{00000000-0010-0000-0300-000002000000}" name="SRP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98A11FB-C128-45AD-B395-D76E3191D82E}" name="XFR" displayName="XFR" ref="A1:B6" totalsRowShown="0">
  <autoFilter ref="A1:B6" xr:uid="{00000000-0009-0000-0100-000031000000}"/>
  <tableColumns count="2">
    <tableColumn id="1" xr3:uid="{44A0B602-55C8-4018-B6C5-7C3AE32A7E82}" name="Product"/>
    <tableColumn id="2" xr3:uid="{EB9D0BCF-E892-414E-B997-2E0E2D48F192}" name="SRP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D11016C3-4186-4A26-84FA-C8F21D988D7F}" name="AVRC" displayName="AVRC" ref="A1:B5" totalsRowShown="0">
  <autoFilter ref="A1:B5" xr:uid="{00000000-0009-0000-0100-00001F000000}"/>
  <tableColumns count="2">
    <tableColumn id="1" xr3:uid="{96743337-0595-486F-A177-0F34B192D987}" name="Product"/>
    <tableColumn id="2" xr3:uid="{F148AF84-3AD1-4C24-ADF6-4B0E1FD52100}" name="SRP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01000000}" name="PCLT" displayName="PCLT" ref="A1:B7" totalsRowShown="0">
  <autoFilter ref="A1:B7" xr:uid="{00000000-0009-0000-0100-000026000000}"/>
  <tableColumns count="2">
    <tableColumn id="1" xr3:uid="{00000000-0010-0000-0100-000001000000}" name="Product"/>
    <tableColumn id="2" xr3:uid="{00000000-0010-0000-0100-000002000000}" name="SRP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2000000}" name="PNLTK" displayName="PNLTK" ref="A1:B5" totalsRowShown="0">
  <autoFilter ref="A1:B5" xr:uid="{00000000-0009-0000-0100-000020000000}"/>
  <tableColumns count="2">
    <tableColumn id="1" xr3:uid="{00000000-0010-0000-0200-000001000000}" name="Product"/>
    <tableColumn id="2" xr3:uid="{00000000-0010-0000-0200-000002000000}" name="SRP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F000000}" name="GB" displayName="GB" ref="A1:B5" totalsRowShown="0">
  <autoFilter ref="A1:B5" xr:uid="{00000000-0009-0000-0100-000028000000}"/>
  <tableColumns count="2">
    <tableColumn id="1" xr3:uid="{00000000-0010-0000-0F00-000001000000}" name="Product"/>
    <tableColumn id="2" xr3:uid="{00000000-0010-0000-0F00-000002000000}" name="SRP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0000000}" name="UPS" displayName="UPS" ref="A1:B7" totalsRowShown="0">
  <autoFilter ref="A1:B7" xr:uid="{00000000-0009-0000-0100-000029000000}"/>
  <tableColumns count="2">
    <tableColumn id="1" xr3:uid="{00000000-0010-0000-1000-000001000000}" name="Product"/>
    <tableColumn id="2" xr3:uid="{00000000-0010-0000-1000-000002000000}" name="SRP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2AA3527F-DE5D-4E46-B4FC-09A58288ED6B}" name="LGTA" displayName="LGTA" ref="A1:B3" totalsRowShown="0">
  <autoFilter ref="A1:B3" xr:uid="{00000000-0009-0000-0100-000029000000}"/>
  <tableColumns count="2">
    <tableColumn id="1" xr3:uid="{ABC22DE1-5EF6-4808-83EC-A5B466604291}" name="Product"/>
    <tableColumn id="2" xr3:uid="{F8DE1DDD-B635-4892-8F5B-23FD39759E65}" name="SRP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F300984-3D42-420D-AEB0-9D61EEE95E6A}" name="T_UPS" displayName="T_UPS" ref="A1:B4" totalsRowShown="0">
  <autoFilter ref="A1:B4" xr:uid="{00000000-0009-0000-0100-000029000000}"/>
  <tableColumns count="2">
    <tableColumn id="1" xr3:uid="{530D9794-B927-4151-8CFA-297BB1B44FEF}" name="Product"/>
    <tableColumn id="2" xr3:uid="{75A0288E-E641-48B0-93F5-8858A09A0B45}" name="SRP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11000000}" name="AVR" displayName="AVR" ref="A1:B52" totalsRowShown="0">
  <autoFilter ref="A1:B52" xr:uid="{00000000-0009-0000-0100-000027000000}"/>
  <tableColumns count="2">
    <tableColumn id="1" xr3:uid="{00000000-0010-0000-1100-000001000000}" name="Product"/>
    <tableColumn id="2" xr3:uid="{00000000-0010-0000-1100-000002000000}" name="SRP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2000000}" name="MIP" displayName="MIP" ref="A4:B8" totalsRowShown="0" headerRowDxfId="77">
  <autoFilter ref="A4:B8" xr:uid="{00000000-0009-0000-0100-000022000000}"/>
  <tableColumns count="2">
    <tableColumn id="1" xr3:uid="{00000000-0010-0000-1200-000001000000}" name="Product"/>
    <tableColumn id="2" xr3:uid="{00000000-0010-0000-1200-000002000000}" name="SRP" dataDxfId="76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3000000}" name="BIP" displayName="BIP" ref="A4:B7" totalsRowShown="0" headerRowDxfId="75">
  <autoFilter ref="A4:B7" xr:uid="{00000000-0009-0000-0100-000023000000}"/>
  <tableColumns count="2">
    <tableColumn id="1" xr3:uid="{00000000-0010-0000-1300-000001000000}" name="Product"/>
    <tableColumn id="2" xr3:uid="{00000000-0010-0000-1300-000002000000}" name="SRP" dataDxfId="74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4000000}" name="AHB" displayName="AHB" ref="A4:B6" totalsRowShown="0" headerRowDxfId="73">
  <autoFilter ref="A4:B6" xr:uid="{00000000-0009-0000-0100-000024000000}"/>
  <tableColumns count="2">
    <tableColumn id="1" xr3:uid="{00000000-0010-0000-1400-000001000000}" name="Product"/>
    <tableColumn id="2" xr3:uid="{00000000-0010-0000-1400-000002000000}" name="SRP" dataDxfId="72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5000000}" name="RF" displayName="RF" ref="A4:B6" totalsRowShown="0" headerRowDxfId="71">
  <autoFilter ref="A4:B6" xr:uid="{00000000-0009-0000-0100-000025000000}"/>
  <tableColumns count="2">
    <tableColumn id="1" xr3:uid="{00000000-0010-0000-1500-000001000000}" name="Product"/>
    <tableColumn id="2" xr3:uid="{00000000-0010-0000-1500-000002000000}" name="SRP" dataDxfId="70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6000000}" name="FMC" displayName="FMC" ref="A1:B6" totalsRowShown="0" headerRowDxfId="69">
  <autoFilter ref="A1:B6" xr:uid="{00000000-0009-0000-0100-000018000000}"/>
  <tableColumns count="2">
    <tableColumn id="1" xr3:uid="{00000000-0010-0000-1600-000001000000}" name="Product"/>
    <tableColumn id="2" xr3:uid="{00000000-0010-0000-1600-000002000000}" name="SRP" dataDxfId="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71B9317-7FD3-4BA5-B071-F1F20A18C9D1}" name="CTRLBOX" displayName="CTRLBOX" ref="A1:B4" totalsRowShown="0">
  <autoFilter ref="A1:B4" xr:uid="{00000000-0009-0000-0100-000020000000}"/>
  <tableColumns count="2">
    <tableColumn id="1" xr3:uid="{F2CB567C-ABF5-401D-A044-DDB37FCCD18A}" name="Product"/>
    <tableColumn id="2" xr3:uid="{B872506C-D7DE-4CF1-86F6-8C394E05B935}" name="SRP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7000000}" name="FMCC" displayName="FMCC" ref="A1:B4" totalsRowShown="0" headerRowDxfId="67">
  <autoFilter ref="A1:B4" xr:uid="{00000000-0009-0000-0100-000019000000}"/>
  <tableColumns count="2">
    <tableColumn id="1" xr3:uid="{00000000-0010-0000-1700-000001000000}" name="Product"/>
    <tableColumn id="2" xr3:uid="{00000000-0010-0000-1700-000002000000}" name="SRP" dataDxfId="66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8000000}" name="SBX" displayName="SBX" ref="A1:B8" totalsRowShown="0">
  <autoFilter ref="A1:B8" xr:uid="{00000000-0009-0000-0100-00001A000000}"/>
  <tableColumns count="2">
    <tableColumn id="1" xr3:uid="{00000000-0010-0000-1800-000001000000}" name="Product"/>
    <tableColumn id="2" xr3:uid="{00000000-0010-0000-1800-000002000000}" name="SRP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9000000}" name="SO" displayName="SO" ref="A1:B6" totalsRowShown="0">
  <autoFilter ref="A1:B6" xr:uid="{00000000-0009-0000-0100-00001B000000}"/>
  <tableColumns count="2">
    <tableColumn id="1" xr3:uid="{00000000-0010-0000-1900-000001000000}" name="Product"/>
    <tableColumn id="2" xr3:uid="{00000000-0010-0000-1900-000002000000}" name="SRP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A000000}" name="GNST" displayName="GNST" ref="A1:B8" totalsRowShown="0">
  <autoFilter ref="A1:B8" xr:uid="{00000000-0009-0000-0100-00002F000000}"/>
  <tableColumns count="2">
    <tableColumn id="1" xr3:uid="{00000000-0010-0000-1A00-000001000000}" name="Product"/>
    <tableColumn id="2" xr3:uid="{00000000-0010-0000-1A00-000002000000}" name="SRP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LTS" displayName="LTS" ref="A1:B4" totalsRowShown="0">
  <autoFilter ref="A1:B4" xr:uid="{00000000-0009-0000-0100-00001C000000}"/>
  <tableColumns count="2">
    <tableColumn id="1" xr3:uid="{00000000-0010-0000-1B00-000001000000}" name="Product"/>
    <tableColumn id="2" xr3:uid="{00000000-0010-0000-1B00-000002000000}" name="SRP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EF" displayName="EF" ref="A1:B4" totalsRowShown="0">
  <autoFilter ref="A1:B4" xr:uid="{00000000-0009-0000-0100-00001D000000}"/>
  <tableColumns count="2">
    <tableColumn id="1" xr3:uid="{00000000-0010-0000-1C00-000001000000}" name="Product"/>
    <tableColumn id="2" xr3:uid="{00000000-0010-0000-1C00-000002000000}" name="SRP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CM" displayName="CM" ref="A1:B3" totalsRowShown="0">
  <autoFilter ref="A1:B3" xr:uid="{00000000-0009-0000-0100-00001E000000}"/>
  <tableColumns count="2">
    <tableColumn id="1" xr3:uid="{00000000-0010-0000-1D00-000001000000}" name="Product"/>
    <tableColumn id="2" xr3:uid="{00000000-0010-0000-1D00-000002000000}" name="SRP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ACU" displayName="ACU" ref="A1:B20" totalsRowShown="0">
  <autoFilter ref="A1:B20" xr:uid="{00000000-0009-0000-0100-000021000000}"/>
  <tableColumns count="2">
    <tableColumn id="1" xr3:uid="{00000000-0010-0000-1E00-000001000000}" name="Product"/>
    <tableColumn id="2" xr3:uid="{00000000-0010-0000-1E00-000002000000}" name="SRP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F000000}" name="RYC" displayName="RYC" ref="A1:B16" totalsRowShown="0" headerRowDxfId="65">
  <autoFilter ref="A1:B16" xr:uid="{00000000-0009-0000-0100-000017000000}"/>
  <tableColumns count="2">
    <tableColumn id="1" xr3:uid="{00000000-0010-0000-1F00-000001000000}" name="Product" dataDxfId="64"/>
    <tableColumn id="2" xr3:uid="{00000000-0010-0000-1F00-000002000000}" name="SRP" dataDxfId="63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20000000}" name="TMR" displayName="TMR" ref="A1:B3" totalsRowShown="0">
  <autoFilter ref="A1:B3" xr:uid="{00000000-0009-0000-0100-00000E000000}"/>
  <tableColumns count="2">
    <tableColumn id="1" xr3:uid="{00000000-0010-0000-2000-000001000000}" name="Product"/>
    <tableColumn id="2" xr3:uid="{00000000-0010-0000-2000-000002000000}" name="SRP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640F11A-890F-4832-9763-870F655C5796}" name="PSTRIP" displayName="PSTRIP" ref="A1:B4" totalsRowShown="0">
  <autoFilter ref="A1:B4" xr:uid="{00000000-0009-0000-0100-000020000000}"/>
  <tableColumns count="2">
    <tableColumn id="1" xr3:uid="{2CD0BBF7-2F60-42C0-B45B-10E581C33F3C}" name="Product"/>
    <tableColumn id="2" xr3:uid="{DCA6E55B-ABBC-40DA-BB8D-F26ADD1FE73C}" name="SRP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21000000}" name="TDT" displayName="TDT" ref="A1:B4" totalsRowShown="0">
  <autoFilter ref="A1:B4" xr:uid="{00000000-0009-0000-0100-00000F000000}"/>
  <tableColumns count="2">
    <tableColumn id="1" xr3:uid="{00000000-0010-0000-2100-000001000000}" name="Product"/>
    <tableColumn id="2" xr3:uid="{00000000-0010-0000-2100-000002000000}" name="SRP"/>
  </tableColumns>
  <tableStyleInfo name="TableStyleLight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22000000}" name="BTTN" displayName="BTTN" ref="A1:B3" totalsRowShown="0">
  <autoFilter ref="A1:B3" xr:uid="{00000000-0009-0000-0100-000010000000}"/>
  <tableColumns count="2">
    <tableColumn id="1" xr3:uid="{00000000-0010-0000-2200-000001000000}" name="Product"/>
    <tableColumn id="2" xr3:uid="{00000000-0010-0000-2200-000002000000}" name="SRP"/>
  </tableColumns>
  <tableStyleInfo name="TableStyleLight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5687AA66-90BF-4F76-982C-088498CAF9FE}" name="PLL" displayName="PLL" ref="A1:B3" totalsRowShown="0">
  <autoFilter ref="A1:B3" xr:uid="{00000000-0009-0000-0100-000010000000}"/>
  <tableColumns count="2">
    <tableColumn id="1" xr3:uid="{3B506277-767F-4D05-A052-99070C9E600F}" name="Product"/>
    <tableColumn id="2" xr3:uid="{ACF9792E-8ACC-46A7-91B3-241E7ADADF58}" name="SRP"/>
  </tableColumns>
  <tableStyleInfo name="TableStyleLight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23000000}" name="SP" displayName="SP" ref="A1:B4" totalsRowShown="0">
  <autoFilter ref="A1:B4" xr:uid="{00000000-0009-0000-0100-000011000000}"/>
  <tableColumns count="2">
    <tableColumn id="1" xr3:uid="{00000000-0010-0000-2300-000001000000}" name="Product"/>
    <tableColumn id="2" xr3:uid="{00000000-0010-0000-2300-000002000000}" name="SRP"/>
  </tableColumns>
  <tableStyleInfo name="TableStyleLight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24000000}" name="RED" displayName="RED" ref="A1:B24" totalsRowShown="0" headerRowDxfId="62">
  <autoFilter ref="A1:B24" xr:uid="{00000000-0009-0000-0100-000012000000}"/>
  <tableColumns count="2">
    <tableColumn id="1" xr3:uid="{00000000-0010-0000-2400-000001000000}" name="Product" dataDxfId="61"/>
    <tableColumn id="2" xr3:uid="{00000000-0010-0000-2400-000002000000}" name="SRP" dataDxfId="60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5000000}" name="BLKW" displayName="BLKW" ref="A1:B24" totalsRowShown="0" headerRowDxfId="59">
  <autoFilter ref="A1:B24" xr:uid="{00000000-0009-0000-0100-000003000000}"/>
  <tableColumns count="2">
    <tableColumn id="1" xr3:uid="{00000000-0010-0000-2500-000001000000}" name="Product" dataDxfId="58"/>
    <tableColumn id="2" xr3:uid="{00000000-0010-0000-2500-000002000000}" name="SRP" dataDxfId="57"/>
  </tableColumns>
  <tableStyleInfo name="TableStyleLight1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26000000}" name="YLLW" displayName="YLLW" ref="A1:B24" totalsRowShown="0" headerRowDxfId="56">
  <autoFilter ref="A1:B24" xr:uid="{00000000-0009-0000-0100-000013000000}"/>
  <tableColumns count="2">
    <tableColumn id="1" xr3:uid="{00000000-0010-0000-2600-000001000000}" name="Product" dataDxfId="55"/>
    <tableColumn id="2" xr3:uid="{00000000-0010-0000-2600-000002000000}" name="SRP" dataDxfId="54"/>
  </tableColumns>
  <tableStyleInfo name="TableStyleLight1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7000000}" name="BLUE" displayName="BLUE" ref="A1:B24" totalsRowShown="0" headerRowDxfId="53">
  <autoFilter ref="A1:B24" xr:uid="{00000000-0009-0000-0100-000014000000}"/>
  <tableColumns count="2">
    <tableColumn id="1" xr3:uid="{00000000-0010-0000-2700-000001000000}" name="Product" dataDxfId="52"/>
    <tableColumn id="2" xr3:uid="{00000000-0010-0000-2700-000002000000}" name="SRP" dataDxfId="51"/>
  </tableColumns>
  <tableStyleInfo name="TableStyleLight1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28000000}" name="WHT" displayName="WHT" ref="A1:B24" totalsRowShown="0" headerRowDxfId="50">
  <autoFilter ref="A1:B24" xr:uid="{00000000-0009-0000-0100-000015000000}"/>
  <tableColumns count="2">
    <tableColumn id="1" xr3:uid="{00000000-0010-0000-2800-000001000000}" name="Product" dataDxfId="49"/>
    <tableColumn id="2" xr3:uid="{00000000-0010-0000-2800-000002000000}" name="SRP" dataDxfId="48"/>
  </tableColumns>
  <tableStyleInfo name="TableStyleLight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9000000}" name="GRN" displayName="GRN" ref="A1:B24" totalsRowShown="0" headerRowDxfId="47">
  <autoFilter ref="A1:B24" xr:uid="{00000000-0009-0000-0100-000016000000}"/>
  <tableColumns count="2">
    <tableColumn id="1" xr3:uid="{00000000-0010-0000-2900-000001000000}" name="Product" dataDxfId="46"/>
    <tableColumn id="2" xr3:uid="{00000000-0010-0000-2900-000002000000}" name="SRP" dataDxfId="4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D093137-5A6D-4B7C-BFF1-AF3A984AFE04}" name="PNLTK62" displayName="PNLTK62" ref="A1:A27" totalsRowShown="0">
  <autoFilter ref="A1:A27" xr:uid="{00000000-0009-0000-0100-000020000000}"/>
  <tableColumns count="1">
    <tableColumn id="1" xr3:uid="{57630DAF-CB44-4CA8-A468-8D91B5BDF17E}" name="Product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2A000000}" name="PNL" displayName="PNL" ref="A1:B16" totalsRowShown="0" headerRowDxfId="44" dataDxfId="43">
  <autoFilter ref="A1:B16" xr:uid="{00000000-0009-0000-0100-000002000000}"/>
  <tableColumns count="2">
    <tableColumn id="1" xr3:uid="{00000000-0010-0000-2A00-000001000000}" name="Product" dataDxfId="42"/>
    <tableColumn id="2" xr3:uid="{00000000-0010-0000-2A00-000002000000}" name="Price" dataDxfId="41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2B000000}" name="BKR" displayName="BKR" ref="A1:B118" totalsRowShown="0" headerRowDxfId="40" dataDxfId="39">
  <autoFilter ref="A1:B118" xr:uid="{00000000-0009-0000-0100-000005000000}"/>
  <tableColumns count="2">
    <tableColumn id="1" xr3:uid="{00000000-0010-0000-2B00-000001000000}" name="Product" dataDxfId="38"/>
    <tableColumn id="2" xr3:uid="{00000000-0010-0000-2B00-000002000000}" name="SRP" dataDxfId="37"/>
  </tableColumns>
  <tableStyleInfo name="TableStyleLight10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2C000000}" name="CDT" displayName="CDT" ref="A1:B27" totalsRowShown="0" headerRowDxfId="36" dataDxfId="35">
  <autoFilter ref="A1:B27" xr:uid="{00000000-0009-0000-0100-000006000000}"/>
  <tableColumns count="2">
    <tableColumn id="1" xr3:uid="{00000000-0010-0000-2C00-000001000000}" name="Product" dataDxfId="34"/>
    <tableColumn id="2" xr3:uid="{00000000-0010-0000-2C00-000002000000}" name="SRP" dataDxfId="33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D000000}" name="LBW" displayName="LBW" ref="A1:B27" totalsRowShown="0" headerRowDxfId="32">
  <autoFilter ref="A1:B27" xr:uid="{00000000-0009-0000-0100-000007000000}"/>
  <tableColumns count="2">
    <tableColumn id="1" xr3:uid="{00000000-0010-0000-2D00-000001000000}" name="Product" dataDxfId="31"/>
    <tableColumn id="2" xr3:uid="{00000000-0010-0000-2D00-000002000000}" name="SRP" dataDxfId="30"/>
  </tableColumns>
  <tableStyleInfo name="TableStyleLight11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2E000000}" name="CPLG" displayName="CPLG" ref="A1:B27" totalsRowShown="0" headerRowDxfId="29">
  <autoFilter ref="A1:B27" xr:uid="{00000000-0009-0000-0100-000008000000}"/>
  <tableColumns count="2">
    <tableColumn id="1" xr3:uid="{00000000-0010-0000-2E00-000001000000}" name="Product" dataDxfId="28"/>
    <tableColumn id="2" xr3:uid="{00000000-0010-0000-2E00-000002000000}" name="SRP" dataDxfId="27"/>
  </tableColumns>
  <tableStyleInfo name="TableStyleLight14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2F000000}" name="CNNTR" displayName="CNNTR" ref="A1:B8" totalsRowShown="0" headerRowDxfId="26">
  <autoFilter ref="A1:B8" xr:uid="{00000000-0009-0000-0100-000009000000}"/>
  <tableColumns count="2">
    <tableColumn id="1" xr3:uid="{00000000-0010-0000-2F00-000001000000}" name="Product" dataDxfId="25"/>
    <tableColumn id="2" xr3:uid="{00000000-0010-0000-2F00-000002000000}" name="SRP" dataDxfId="24"/>
  </tableColumns>
  <tableStyleInfo name="TableStyleLight20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30000000}" name="LNB" displayName="LNB" ref="A1:B12" totalsRowShown="0" headerRowDxfId="23">
  <autoFilter ref="A1:B12" xr:uid="{00000000-0009-0000-0100-00000A000000}"/>
  <tableColumns count="2">
    <tableColumn id="1" xr3:uid="{00000000-0010-0000-3000-000001000000}" name="Product" dataDxfId="22"/>
    <tableColumn id="2" xr3:uid="{00000000-0010-0000-3000-000002000000}" name="SRP" dataDxfId="21"/>
  </tableColumns>
  <tableStyleInfo name="TableStyleMedium23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1000000}" name="ADPTR" displayName="ADPTR" ref="A1:B11" totalsRowShown="0" headerRowDxfId="20">
  <autoFilter ref="A1:B11" xr:uid="{00000000-0009-0000-0100-00000B000000}"/>
  <tableColumns count="2">
    <tableColumn id="1" xr3:uid="{00000000-0010-0000-3100-000001000000}" name="Product" dataDxfId="19"/>
    <tableColumn id="2" xr3:uid="{00000000-0010-0000-3100-000002000000}" name="SRP" dataDxfId="18"/>
  </tableColumns>
  <tableStyleInfo name="TableStyleMedium23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32000000}" name="EB" displayName="EB" ref="A1:B11" totalsRowShown="0" headerRowDxfId="17">
  <autoFilter ref="A1:B11" xr:uid="{00000000-0009-0000-0100-00000C000000}"/>
  <tableColumns count="2">
    <tableColumn id="1" xr3:uid="{00000000-0010-0000-3200-000001000000}" name="Product" dataDxfId="16"/>
    <tableColumn id="2" xr3:uid="{00000000-0010-0000-3200-000002000000}" name="SRP" dataDxfId="15"/>
  </tableColumns>
  <tableStyleInfo name="TableStyleMedium23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A488BE9F-C098-4AB4-A6D1-49B587D63C23}" name="SV" displayName="SV" ref="A1:B5" totalsRowShown="0" headerRowDxfId="14">
  <autoFilter ref="A1:B5" xr:uid="{00000000-0009-0000-0100-00000C000000}"/>
  <tableColumns count="2">
    <tableColumn id="1" xr3:uid="{F38C4D37-5817-4570-B8AA-0F2E9EDB3BA4}" name="Product" dataDxfId="13"/>
    <tableColumn id="2" xr3:uid="{70690A4F-93AB-4A09-8EBC-E6380A180E7B}" name="SRP" dataDxfId="12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4000000}" name="FPLT" displayName="FPLT" ref="A1:B3" totalsRowShown="0">
  <autoFilter ref="A1:B3" xr:uid="{00000000-0009-0000-0100-000032000000}"/>
  <tableColumns count="2">
    <tableColumn id="1" xr3:uid="{00000000-0010-0000-0400-000001000000}" name="Product"/>
    <tableColumn id="2" xr3:uid="{00000000-0010-0000-0400-000002000000}" name="SRP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FE243E11-CD25-46A2-9C9D-2468EA5B30DA}" name="GI" displayName="GI" ref="A1:B5" totalsRowShown="0" headerRowDxfId="11">
  <autoFilter ref="A1:B5" xr:uid="{00000000-0009-0000-0100-00000C000000}"/>
  <tableColumns count="2">
    <tableColumn id="1" xr3:uid="{AD2A831B-78EA-4159-8BE7-6CD0F0DF365F}" name="Product" dataDxfId="10"/>
    <tableColumn id="2" xr3:uid="{B5789542-3C1B-4273-842D-9693E89FC477}" name="SRP" dataDxfId="9"/>
  </tableColumns>
  <tableStyleInfo name="TableStyleMedium23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3000000}" name="CNTR" displayName="CNTR" ref="A1:B17" totalsRowShown="0" headerRowDxfId="8" dataDxfId="7">
  <autoFilter ref="A1:B17" xr:uid="{00000000-0009-0000-0100-00000D000000}"/>
  <tableColumns count="2">
    <tableColumn id="1" xr3:uid="{00000000-0010-0000-3300-000001000000}" name="Product" dataDxfId="6"/>
    <tableColumn id="2" xr3:uid="{00000000-0010-0000-3300-000002000000}" name="SRP" dataDxfId="5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07000000}" name="HDMI" displayName="HDMI" ref="A1:B13" totalsRowShown="0">
  <autoFilter ref="A1:B13" xr:uid="{00000000-0009-0000-0100-00002E000000}"/>
  <tableColumns count="2">
    <tableColumn id="1" xr3:uid="{00000000-0010-0000-0700-000001000000}" name="Product"/>
    <tableColumn id="2" xr3:uid="{00000000-0010-0000-0700-000002000000}" name="SRP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08000000}" name="MCON" displayName="MCON" ref="A1:B12" totalsRowShown="0">
  <autoFilter ref="A1:B12" xr:uid="{00000000-0009-0000-0100-000030000000}"/>
  <tableColumns count="2">
    <tableColumn id="1" xr3:uid="{00000000-0010-0000-0800-000001000000}" name="Product"/>
    <tableColumn id="2" xr3:uid="{00000000-0010-0000-0800-000002000000}" name="SRP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CR" displayName="CR" ref="A1:B9" totalsRowShown="0">
  <autoFilter ref="A1:B9" xr:uid="{00000000-0009-0000-0100-000004000000}"/>
  <tableColumns count="2">
    <tableColumn id="1" xr3:uid="{00000000-0010-0000-0900-000001000000}" name="Product"/>
    <tableColumn id="2" xr3:uid="{00000000-0010-0000-0900-000002000000}" name="SRP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4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printerSettings" Target="../printerSettings/printerSettings25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2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D4A2-CE83-43A4-A297-97102CE6859C}">
  <sheetPr>
    <tabColor rgb="FF00B0F0"/>
  </sheetPr>
  <dimension ref="A1:AA674"/>
  <sheetViews>
    <sheetView zoomScale="85" zoomScaleNormal="85" workbookViewId="0">
      <selection activeCell="E8" sqref="E8:F8"/>
    </sheetView>
  </sheetViews>
  <sheetFormatPr defaultColWidth="9.109375" defaultRowHeight="14.4" x14ac:dyDescent="0.3"/>
  <cols>
    <col min="1" max="1" width="14.44140625" style="84" customWidth="1"/>
    <col min="2" max="2" width="12.44140625" style="84" customWidth="1"/>
    <col min="3" max="10" width="9.109375" style="84" customWidth="1"/>
    <col min="11" max="11" width="14.44140625" style="84" bestFit="1" customWidth="1"/>
    <col min="12" max="14" width="9.109375" style="84"/>
    <col min="15" max="19" width="12.6640625" style="84" customWidth="1"/>
    <col min="20" max="20" width="10.6640625" style="84" customWidth="1"/>
    <col min="21" max="21" width="10.33203125" style="84" bestFit="1" customWidth="1"/>
    <col min="22" max="16384" width="9.109375" style="84"/>
  </cols>
  <sheetData>
    <row r="1" spans="1:26" x14ac:dyDescent="0.3">
      <c r="A1" s="82" t="s">
        <v>260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6" ht="15" thickBot="1" x14ac:dyDescent="0.35">
      <c r="A2" s="85" t="s">
        <v>261</v>
      </c>
      <c r="B2" s="86"/>
      <c r="C2" s="86"/>
      <c r="D2" s="86"/>
      <c r="E2" s="86"/>
      <c r="F2" s="86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 spans="1:26" x14ac:dyDescent="0.3">
      <c r="A3" s="83"/>
      <c r="B3" s="529" t="s">
        <v>262</v>
      </c>
      <c r="C3" s="530"/>
      <c r="D3" s="529" t="s">
        <v>263</v>
      </c>
      <c r="E3" s="530"/>
      <c r="F3" s="529" t="s">
        <v>264</v>
      </c>
      <c r="G3" s="530"/>
      <c r="H3" s="83"/>
      <c r="I3" s="514" t="s">
        <v>265</v>
      </c>
      <c r="J3" s="515"/>
      <c r="K3" s="515"/>
      <c r="L3" s="515"/>
      <c r="M3" s="516"/>
      <c r="N3" s="83"/>
      <c r="O3" s="514" t="s">
        <v>266</v>
      </c>
      <c r="P3" s="515"/>
      <c r="Q3" s="515"/>
      <c r="R3" s="515"/>
      <c r="S3" s="516"/>
      <c r="T3" s="83"/>
      <c r="U3" s="529" t="s">
        <v>267</v>
      </c>
      <c r="V3" s="530"/>
      <c r="W3" s="83"/>
    </row>
    <row r="4" spans="1:26" x14ac:dyDescent="0.3">
      <c r="A4" s="83"/>
      <c r="B4" s="563" t="s">
        <v>1322</v>
      </c>
      <c r="C4" s="564"/>
      <c r="D4" s="568" t="str">
        <f>VLOOKUP(B4,A35:R510,2,FALSE)</f>
        <v>ABSEN</v>
      </c>
      <c r="E4" s="569"/>
      <c r="F4" s="570" t="str">
        <f>VLOOKUP(B4,A35:R510,11,FALSE)</f>
        <v>FIX</v>
      </c>
      <c r="G4" s="569"/>
      <c r="H4" s="83"/>
      <c r="I4" s="87"/>
      <c r="J4" s="88"/>
      <c r="K4" s="88"/>
      <c r="L4" s="88"/>
      <c r="M4" s="89"/>
      <c r="N4" s="83"/>
      <c r="O4" s="565"/>
      <c r="P4" s="566"/>
      <c r="Q4" s="566"/>
      <c r="R4" s="566"/>
      <c r="S4" s="567"/>
      <c r="T4" s="83"/>
      <c r="U4" s="534" t="str">
        <f>SUBSTITUTE(TEXT(L22/L21,"#/######"),"/",":")</f>
        <v>2:3</v>
      </c>
      <c r="V4" s="535"/>
      <c r="W4" s="83"/>
      <c r="X4" s="94"/>
    </row>
    <row r="5" spans="1:26" ht="15" thickBot="1" x14ac:dyDescent="0.35">
      <c r="A5" s="83"/>
      <c r="B5" s="536" t="s">
        <v>269</v>
      </c>
      <c r="C5" s="537"/>
      <c r="D5" s="538"/>
      <c r="E5" s="502">
        <f>VLOOKUP(B4,A35:R510,7,FALSE)</f>
        <v>1.86</v>
      </c>
      <c r="F5" s="486"/>
      <c r="G5" s="487"/>
      <c r="H5" s="83"/>
      <c r="I5" s="541" t="s">
        <v>3</v>
      </c>
      <c r="J5" s="542"/>
      <c r="K5" s="543"/>
      <c r="L5" s="97" t="s">
        <v>270</v>
      </c>
      <c r="M5" s="98" t="s">
        <v>4</v>
      </c>
      <c r="N5" s="83"/>
      <c r="O5" s="494" t="s">
        <v>271</v>
      </c>
      <c r="P5" s="495"/>
      <c r="Q5" s="496"/>
      <c r="R5" s="100">
        <f>ROUNDUP((L17/230*1.25),1)</f>
        <v>9.6999999999999993</v>
      </c>
      <c r="S5" s="99" t="s">
        <v>272</v>
      </c>
      <c r="T5" s="83"/>
      <c r="U5" s="539">
        <f>L22/L21</f>
        <v>0.66666666666666663</v>
      </c>
      <c r="V5" s="540"/>
      <c r="W5" s="83"/>
      <c r="Y5" s="84" t="s">
        <v>770</v>
      </c>
      <c r="Z5" s="103">
        <v>202508</v>
      </c>
    </row>
    <row r="6" spans="1:26" ht="15" thickBot="1" x14ac:dyDescent="0.35">
      <c r="A6" s="83"/>
      <c r="B6" s="494" t="s">
        <v>273</v>
      </c>
      <c r="C6" s="495"/>
      <c r="D6" s="496"/>
      <c r="E6" s="486" t="str">
        <f>VLOOKUP(B4,A35:R510,16,FALSE)</f>
        <v>FRONT</v>
      </c>
      <c r="F6" s="486"/>
      <c r="G6" s="487"/>
      <c r="H6" s="83"/>
      <c r="I6" s="499" t="s">
        <v>274</v>
      </c>
      <c r="J6" s="500"/>
      <c r="K6" s="501"/>
      <c r="L6" s="104">
        <f>E8*E9</f>
        <v>36</v>
      </c>
      <c r="M6" s="105" t="s">
        <v>4</v>
      </c>
      <c r="N6" s="83"/>
      <c r="O6" s="494" t="s">
        <v>275</v>
      </c>
      <c r="P6" s="495"/>
      <c r="Q6" s="496"/>
      <c r="R6" s="100">
        <f>((L17)/1000*1.25)</f>
        <v>2.2118399999999996</v>
      </c>
      <c r="S6" s="99" t="s">
        <v>276</v>
      </c>
      <c r="T6" s="83"/>
      <c r="U6" s="83"/>
      <c r="V6" s="83"/>
      <c r="W6" s="83"/>
    </row>
    <row r="7" spans="1:26" ht="15" thickBot="1" x14ac:dyDescent="0.35">
      <c r="A7" s="83"/>
      <c r="B7" s="560"/>
      <c r="C7" s="561"/>
      <c r="D7" s="561"/>
      <c r="E7" s="561">
        <v>9</v>
      </c>
      <c r="F7" s="561"/>
      <c r="G7" s="562"/>
      <c r="H7" s="83"/>
      <c r="I7" s="87"/>
      <c r="J7" s="88"/>
      <c r="K7" s="88"/>
      <c r="L7" s="90"/>
      <c r="M7" s="89"/>
      <c r="N7" s="83"/>
      <c r="O7" s="517" t="s">
        <v>277</v>
      </c>
      <c r="P7" s="518"/>
      <c r="Q7" s="519"/>
      <c r="R7" s="108">
        <f>CEILING(R6,5)</f>
        <v>5</v>
      </c>
      <c r="S7" s="109" t="s">
        <v>276</v>
      </c>
      <c r="T7" s="83"/>
      <c r="U7" s="529" t="s">
        <v>278</v>
      </c>
      <c r="V7" s="530"/>
      <c r="W7" s="83"/>
    </row>
    <row r="8" spans="1:26" x14ac:dyDescent="0.3">
      <c r="A8" s="83"/>
      <c r="B8" s="494" t="s">
        <v>279</v>
      </c>
      <c r="C8" s="495"/>
      <c r="D8" s="496"/>
      <c r="E8" s="556">
        <v>6</v>
      </c>
      <c r="F8" s="498"/>
      <c r="G8" s="96" t="s">
        <v>4</v>
      </c>
      <c r="H8" s="83"/>
      <c r="I8" s="499" t="s">
        <v>280</v>
      </c>
      <c r="J8" s="500"/>
      <c r="K8" s="501"/>
      <c r="L8" s="96">
        <f>E8*E11</f>
        <v>2.88</v>
      </c>
      <c r="M8" s="96" t="s">
        <v>281</v>
      </c>
      <c r="N8" s="83"/>
      <c r="O8" s="557"/>
      <c r="P8" s="558"/>
      <c r="Q8" s="558"/>
      <c r="R8" s="558"/>
      <c r="S8" s="559"/>
      <c r="T8" s="83"/>
      <c r="U8" s="110" t="s">
        <v>282</v>
      </c>
      <c r="V8" s="111">
        <f>ROUND((L17/230),4)</f>
        <v>7.6933999999999996</v>
      </c>
      <c r="W8" s="83"/>
    </row>
    <row r="9" spans="1:26" x14ac:dyDescent="0.3">
      <c r="A9" s="83"/>
      <c r="B9" s="494" t="s">
        <v>283</v>
      </c>
      <c r="C9" s="495"/>
      <c r="D9" s="496"/>
      <c r="E9" s="556">
        <v>6</v>
      </c>
      <c r="F9" s="498"/>
      <c r="G9" s="96" t="s">
        <v>4</v>
      </c>
      <c r="H9" s="83"/>
      <c r="I9" s="499" t="s">
        <v>284</v>
      </c>
      <c r="J9" s="500"/>
      <c r="K9" s="501"/>
      <c r="L9" s="96">
        <f>E9*E12</f>
        <v>1.92</v>
      </c>
      <c r="M9" s="96" t="s">
        <v>281</v>
      </c>
      <c r="N9" s="83"/>
      <c r="O9" s="491" t="s">
        <v>285</v>
      </c>
      <c r="P9" s="492"/>
      <c r="Q9" s="493"/>
      <c r="R9" s="112">
        <v>36</v>
      </c>
      <c r="S9" s="113" t="s">
        <v>4</v>
      </c>
      <c r="T9" s="83"/>
      <c r="U9" s="110" t="s">
        <v>286</v>
      </c>
      <c r="V9" s="111">
        <f>ROUND(E11*E12*R9*E15/230,4)</f>
        <v>7.6933999999999996</v>
      </c>
      <c r="W9" s="83"/>
    </row>
    <row r="10" spans="1:26" ht="16.2" x14ac:dyDescent="0.3">
      <c r="A10" s="83"/>
      <c r="B10" s="106"/>
      <c r="C10" s="107"/>
      <c r="D10" s="114"/>
      <c r="E10" s="115">
        <v>0</v>
      </c>
      <c r="F10" s="114"/>
      <c r="G10" s="91"/>
      <c r="H10" s="83"/>
      <c r="I10" s="499" t="s">
        <v>287</v>
      </c>
      <c r="J10" s="500"/>
      <c r="K10" s="501"/>
      <c r="L10" s="116">
        <f>L8*L9</f>
        <v>5.5295999999999994</v>
      </c>
      <c r="M10" s="116" t="s">
        <v>288</v>
      </c>
      <c r="N10" s="83"/>
      <c r="O10" s="491" t="s">
        <v>289</v>
      </c>
      <c r="P10" s="492"/>
      <c r="Q10" s="493"/>
      <c r="R10" s="117">
        <f>ROUND(E11*E12*R9*E15/230*1.25,4)</f>
        <v>9.6166999999999998</v>
      </c>
      <c r="S10" s="118" t="s">
        <v>272</v>
      </c>
      <c r="T10" s="83"/>
      <c r="U10" s="110" t="s">
        <v>282</v>
      </c>
      <c r="V10" s="111">
        <f>ROUND((L16/230),4)</f>
        <v>2.5724999999999998</v>
      </c>
      <c r="W10" s="83"/>
    </row>
    <row r="11" spans="1:26" ht="15" thickBot="1" x14ac:dyDescent="0.35">
      <c r="A11" s="83"/>
      <c r="B11" s="494" t="s">
        <v>290</v>
      </c>
      <c r="C11" s="495"/>
      <c r="D11" s="496"/>
      <c r="E11" s="497">
        <v>0.48</v>
      </c>
      <c r="F11" s="498"/>
      <c r="G11" s="96" t="s">
        <v>281</v>
      </c>
      <c r="H11" s="83"/>
      <c r="I11" s="87"/>
      <c r="J11" s="88"/>
      <c r="K11" s="89"/>
      <c r="L11" s="114"/>
      <c r="M11" s="89"/>
      <c r="N11" s="83"/>
      <c r="O11" s="503" t="s">
        <v>291</v>
      </c>
      <c r="P11" s="504"/>
      <c r="Q11" s="505"/>
      <c r="R11" s="119">
        <f>(E8*E9)/R9</f>
        <v>1</v>
      </c>
      <c r="S11" s="120" t="s">
        <v>292</v>
      </c>
      <c r="T11" s="83"/>
      <c r="U11" s="121" t="s">
        <v>286</v>
      </c>
      <c r="V11" s="122">
        <f>ROUND(E11*E12*R9*E16/230,4)</f>
        <v>2.5724999999999998</v>
      </c>
      <c r="W11" s="83"/>
    </row>
    <row r="12" spans="1:26" ht="15" thickBot="1" x14ac:dyDescent="0.35">
      <c r="A12" s="83"/>
      <c r="B12" s="494" t="s">
        <v>293</v>
      </c>
      <c r="C12" s="495"/>
      <c r="D12" s="496"/>
      <c r="E12" s="497">
        <v>0.32</v>
      </c>
      <c r="F12" s="498"/>
      <c r="G12" s="96" t="s">
        <v>281</v>
      </c>
      <c r="H12" s="83"/>
      <c r="I12" s="499" t="s">
        <v>294</v>
      </c>
      <c r="J12" s="500"/>
      <c r="K12" s="501"/>
      <c r="L12" s="123">
        <f>CONVERT(L8,"m","ft")</f>
        <v>9.4488188976377945</v>
      </c>
      <c r="M12" s="96" t="s">
        <v>295</v>
      </c>
      <c r="N12" s="83"/>
      <c r="O12" s="83"/>
      <c r="P12" s="83"/>
      <c r="Q12" s="83"/>
      <c r="R12" s="83"/>
      <c r="S12" s="83"/>
      <c r="T12" s="83"/>
      <c r="U12" s="83"/>
      <c r="V12" s="83"/>
      <c r="W12" s="83"/>
    </row>
    <row r="13" spans="1:26" x14ac:dyDescent="0.3">
      <c r="A13" s="83"/>
      <c r="B13" s="106"/>
      <c r="C13" s="107"/>
      <c r="D13" s="114"/>
      <c r="E13" s="115"/>
      <c r="F13" s="114"/>
      <c r="G13" s="91"/>
      <c r="H13" s="83"/>
      <c r="I13" s="499" t="s">
        <v>296</v>
      </c>
      <c r="J13" s="500"/>
      <c r="K13" s="501"/>
      <c r="L13" s="123">
        <f>CONVERT(L9,"m","ft")</f>
        <v>6.2992125984251972</v>
      </c>
      <c r="M13" s="96" t="s">
        <v>295</v>
      </c>
      <c r="N13" s="83"/>
      <c r="O13" s="514" t="s">
        <v>297</v>
      </c>
      <c r="P13" s="515"/>
      <c r="Q13" s="515"/>
      <c r="R13" s="515"/>
      <c r="S13" s="516"/>
      <c r="T13" s="83"/>
      <c r="U13" s="529" t="s">
        <v>298</v>
      </c>
      <c r="V13" s="530"/>
      <c r="W13" s="83"/>
    </row>
    <row r="14" spans="1:26" ht="16.2" x14ac:dyDescent="0.3">
      <c r="A14" s="83"/>
      <c r="B14" s="494" t="s">
        <v>299</v>
      </c>
      <c r="C14" s="495"/>
      <c r="D14" s="496"/>
      <c r="E14" s="502">
        <f>VLOOKUP(B4,A35:R510,9,FALSE)</f>
        <v>1.85</v>
      </c>
      <c r="F14" s="487"/>
      <c r="G14" s="96" t="s">
        <v>300</v>
      </c>
      <c r="H14" s="83"/>
      <c r="I14" s="499" t="s">
        <v>301</v>
      </c>
      <c r="J14" s="500"/>
      <c r="K14" s="501"/>
      <c r="L14" s="124">
        <f>L10*3.28</f>
        <v>18.137087999999999</v>
      </c>
      <c r="M14" s="96" t="s">
        <v>302</v>
      </c>
      <c r="N14" s="83"/>
      <c r="O14" s="491" t="s">
        <v>303</v>
      </c>
      <c r="P14" s="492"/>
      <c r="Q14" s="493"/>
      <c r="R14" s="125">
        <v>10.091799999999999</v>
      </c>
      <c r="S14" s="113" t="s">
        <v>304</v>
      </c>
      <c r="T14" s="83"/>
      <c r="U14" s="110" t="s">
        <v>305</v>
      </c>
      <c r="V14" s="126" t="str">
        <f>IF(R10&lt;=V36,T36,IF(R10&lt;=V37,T37,IF(R10&lt;=V38,T38,IF(R10&lt;=V39,T39,IF(R10&lt;=V40,T40,IF(R10&lt;=V41,T41,IF(R10&lt;=V42,T42,IF(R10&lt;=V43,T43,IF(R10&lt;=V44,T44,IF(R10&lt;=V45,T45,IF(R10&lt;=V46,T46,IF(R10&lt;=V47,T47,0))))))))))))</f>
        <v>2.0 mm2</v>
      </c>
      <c r="W14" s="83"/>
    </row>
    <row r="15" spans="1:26" ht="15" thickBot="1" x14ac:dyDescent="0.35">
      <c r="A15" s="83"/>
      <c r="B15" s="494" t="s">
        <v>306</v>
      </c>
      <c r="C15" s="495"/>
      <c r="D15" s="496"/>
      <c r="E15" s="502">
        <f>VLOOKUP(B4,A35:R510,3,FALSE)</f>
        <v>320</v>
      </c>
      <c r="F15" s="487"/>
      <c r="G15" s="96" t="s">
        <v>307</v>
      </c>
      <c r="H15" s="83"/>
      <c r="I15" s="87"/>
      <c r="J15" s="88"/>
      <c r="K15" s="88"/>
      <c r="L15" s="90"/>
      <c r="M15" s="89"/>
      <c r="N15" s="83"/>
      <c r="O15" s="491" t="s">
        <v>308</v>
      </c>
      <c r="P15" s="492"/>
      <c r="Q15" s="493"/>
      <c r="R15" s="127">
        <f>R14*(L16/1000)</f>
        <v>5.9709870489599988</v>
      </c>
      <c r="S15" s="113" t="s">
        <v>309</v>
      </c>
      <c r="T15" s="83"/>
      <c r="U15" s="121" t="s">
        <v>310</v>
      </c>
      <c r="V15" s="128" t="str">
        <f>IF((R5+V27)&lt;=V36,T36,IF((R5+V27)&lt;=V37,T37,IF((R5+V27)&lt;=V38,T38,IF((R5+V27)&lt;=V39,T39,IF((R5+V27)&lt;=V40,T40,IF((R5+V27)&lt;=V41,T41,IF((R5+V27)&lt;=V42,T42,IF((R5+V27)&lt;=V43,T43,IF((R5+V27)&lt;=V44,T44,IF((R5+V27)&lt;=V45,T45,IF((R5+V27)&lt;=V46,T46,IF((R5+V27)&lt;=V47,T47,V93))))))))))))</f>
        <v>2.0 mm2</v>
      </c>
      <c r="W15" s="83"/>
    </row>
    <row r="16" spans="1:26" ht="15" thickBot="1" x14ac:dyDescent="0.35">
      <c r="A16" s="83"/>
      <c r="B16" s="494" t="s">
        <v>311</v>
      </c>
      <c r="C16" s="495"/>
      <c r="D16" s="496"/>
      <c r="E16" s="502">
        <f>VLOOKUP(B4,A35:R510,5,FALSE)</f>
        <v>107</v>
      </c>
      <c r="F16" s="487"/>
      <c r="G16" s="96" t="s">
        <v>307</v>
      </c>
      <c r="H16" s="83"/>
      <c r="I16" s="511" t="s">
        <v>312</v>
      </c>
      <c r="J16" s="512"/>
      <c r="K16" s="513"/>
      <c r="L16" s="105">
        <f>E16*L10</f>
        <v>591.66719999999998</v>
      </c>
      <c r="M16" s="116" t="s">
        <v>307</v>
      </c>
      <c r="N16" s="83"/>
      <c r="O16" s="129"/>
      <c r="P16" s="130"/>
      <c r="Q16" s="130"/>
      <c r="R16" s="130"/>
      <c r="S16" s="131"/>
      <c r="T16" s="83"/>
      <c r="U16" s="83"/>
      <c r="V16" s="83"/>
      <c r="W16" s="83"/>
    </row>
    <row r="17" spans="1:23" x14ac:dyDescent="0.3">
      <c r="A17" s="83"/>
      <c r="B17" s="106"/>
      <c r="C17" s="107"/>
      <c r="D17" s="114"/>
      <c r="E17" s="115"/>
      <c r="F17" s="114"/>
      <c r="G17" s="91"/>
      <c r="H17" s="83"/>
      <c r="I17" s="511" t="s">
        <v>313</v>
      </c>
      <c r="J17" s="512"/>
      <c r="K17" s="513"/>
      <c r="L17" s="105">
        <f>E15*L10</f>
        <v>1769.4719999999998</v>
      </c>
      <c r="M17" s="116" t="s">
        <v>307</v>
      </c>
      <c r="N17" s="83"/>
      <c r="O17" s="491" t="s">
        <v>314</v>
      </c>
      <c r="P17" s="493"/>
      <c r="Q17" s="132" t="s">
        <v>315</v>
      </c>
      <c r="R17" s="132" t="s">
        <v>316</v>
      </c>
      <c r="S17" s="132" t="s">
        <v>317</v>
      </c>
      <c r="T17" s="83"/>
      <c r="U17" s="529" t="s">
        <v>318</v>
      </c>
      <c r="V17" s="530"/>
      <c r="W17" s="83"/>
    </row>
    <row r="18" spans="1:23" x14ac:dyDescent="0.3">
      <c r="A18" s="83"/>
      <c r="B18" s="494" t="s">
        <v>319</v>
      </c>
      <c r="C18" s="495"/>
      <c r="D18" s="496"/>
      <c r="E18" s="572">
        <f>FLOOR(E11*1000/E5,1)</f>
        <v>258</v>
      </c>
      <c r="F18" s="573"/>
      <c r="G18" s="96" t="s">
        <v>320</v>
      </c>
      <c r="H18" s="83"/>
      <c r="I18" s="87"/>
      <c r="J18" s="88"/>
      <c r="K18" s="88"/>
      <c r="L18" s="90"/>
      <c r="M18" s="89"/>
      <c r="N18" s="83"/>
      <c r="O18" s="92">
        <v>8</v>
      </c>
      <c r="P18" s="93" t="s">
        <v>321</v>
      </c>
      <c r="Q18" s="133">
        <f>O18*R15</f>
        <v>47.76789639167999</v>
      </c>
      <c r="R18" s="133">
        <f>Q18*30</f>
        <v>1433.0368917503997</v>
      </c>
      <c r="S18" s="133">
        <f>Q18*365</f>
        <v>17435.282182963198</v>
      </c>
      <c r="T18" s="83"/>
      <c r="U18" s="110" t="s">
        <v>305</v>
      </c>
      <c r="V18" s="93" t="str">
        <f>IF(R10&lt;=V36,U36,IF(R10&lt;=V37,U37,IF(R10&lt;=V38,U38,IF(R10&lt;=V39,U39,IF(R10&lt;=V40,U40,IF(R10&lt;=V41,U41,IF(R10&lt;=V42,U42,IF(R10&lt;=V43,U43,IF(R10&lt;=V44,U44,IF(R10&lt;=V45,U45,IF(R10&lt;=V46,U46,IF(R10&lt;=V47,U47,0))))))))))))</f>
        <v>#14</v>
      </c>
      <c r="W18" s="83"/>
    </row>
    <row r="19" spans="1:23" ht="15" thickBot="1" x14ac:dyDescent="0.35">
      <c r="A19" s="83"/>
      <c r="B19" s="517" t="s">
        <v>322</v>
      </c>
      <c r="C19" s="518"/>
      <c r="D19" s="519"/>
      <c r="E19" s="521">
        <f>FLOOR(E12*1000/E5,1)</f>
        <v>172</v>
      </c>
      <c r="F19" s="522"/>
      <c r="G19" s="134" t="s">
        <v>320</v>
      </c>
      <c r="H19" s="83"/>
      <c r="I19" s="499" t="s">
        <v>323</v>
      </c>
      <c r="J19" s="500"/>
      <c r="K19" s="577"/>
      <c r="L19" s="105">
        <f>E14*L6</f>
        <v>66.600000000000009</v>
      </c>
      <c r="M19" s="105" t="s">
        <v>300</v>
      </c>
      <c r="N19" s="83"/>
      <c r="O19" s="92">
        <v>10</v>
      </c>
      <c r="P19" s="93" t="s">
        <v>321</v>
      </c>
      <c r="Q19" s="133">
        <f>O19*R15</f>
        <v>59.709870489599986</v>
      </c>
      <c r="R19" s="133">
        <f>Q19*30</f>
        <v>1791.2961146879995</v>
      </c>
      <c r="S19" s="133">
        <f>Q19*365</f>
        <v>21794.102728703994</v>
      </c>
      <c r="T19" s="83"/>
      <c r="U19" s="121" t="s">
        <v>310</v>
      </c>
      <c r="V19" s="102" t="str">
        <f>IF((R5+V27)&lt;=V36,U36,IF((R5+V27)&lt;=V37,U37,IF((R5+V27)&lt;=V38,U38,IF((R5+V27)&lt;=V39,U39,IF((R5+V27)&lt;=V40,U40,IF((R5+V27)&lt;=V41,U41,IF((R5+V27)&lt;=V42,U42,IF((R5+V27)&lt;=V43,U43,IF((R5+V27)&lt;=V44,U44,IF((R5+V27)&lt;=V45,U45,IF((R5+V27)&lt;=V46,U46,IF((R5+V27)&lt;=V47,U47,V93))))))))))))</f>
        <v>#14</v>
      </c>
      <c r="W19" s="83"/>
    </row>
    <row r="20" spans="1:23" ht="15" thickBot="1" x14ac:dyDescent="0.35">
      <c r="A20" s="83"/>
      <c r="B20" s="135"/>
      <c r="C20" s="135"/>
      <c r="D20" s="135"/>
      <c r="E20" s="135"/>
      <c r="F20" s="136"/>
      <c r="G20" s="130"/>
      <c r="H20" s="83"/>
      <c r="I20" s="87"/>
      <c r="J20" s="88"/>
      <c r="K20" s="88"/>
      <c r="L20" s="90"/>
      <c r="M20" s="89"/>
      <c r="N20" s="83"/>
      <c r="O20" s="101">
        <v>16</v>
      </c>
      <c r="P20" s="102" t="s">
        <v>321</v>
      </c>
      <c r="Q20" s="137">
        <f>O20*R15</f>
        <v>95.53579278335998</v>
      </c>
      <c r="R20" s="137">
        <f>Q20*30</f>
        <v>2866.0737835007994</v>
      </c>
      <c r="S20" s="137">
        <f>Q20*365</f>
        <v>34870.564365926395</v>
      </c>
      <c r="T20" s="83"/>
      <c r="U20" s="83"/>
      <c r="V20" s="83"/>
      <c r="W20" s="83"/>
    </row>
    <row r="21" spans="1:23" ht="15" thickBot="1" x14ac:dyDescent="0.35">
      <c r="A21" s="83"/>
      <c r="B21" s="517" t="s">
        <v>324</v>
      </c>
      <c r="C21" s="518"/>
      <c r="D21" s="519"/>
      <c r="E21" s="521">
        <f>VLOOKUP(B4,A35:R510,14,FALSE)</f>
        <v>500</v>
      </c>
      <c r="F21" s="522"/>
      <c r="G21" s="134" t="s">
        <v>325</v>
      </c>
      <c r="H21" s="83"/>
      <c r="I21" s="499" t="s">
        <v>326</v>
      </c>
      <c r="J21" s="500"/>
      <c r="K21" s="501"/>
      <c r="L21" s="138">
        <f>E18*E8</f>
        <v>1548</v>
      </c>
      <c r="M21" s="116" t="s">
        <v>327</v>
      </c>
      <c r="N21" s="83"/>
      <c r="O21" s="83"/>
      <c r="P21" s="83"/>
      <c r="Q21" s="83"/>
      <c r="R21" s="83"/>
      <c r="S21" s="83"/>
      <c r="T21" s="83"/>
      <c r="U21" s="529" t="s">
        <v>328</v>
      </c>
      <c r="V21" s="530"/>
      <c r="W21" s="83"/>
    </row>
    <row r="22" spans="1:23" x14ac:dyDescent="0.3">
      <c r="A22" s="83"/>
      <c r="B22" s="135"/>
      <c r="C22" s="135"/>
      <c r="D22" s="135"/>
      <c r="E22" s="135"/>
      <c r="F22" s="136"/>
      <c r="G22" s="130"/>
      <c r="H22" s="83"/>
      <c r="I22" s="499" t="s">
        <v>329</v>
      </c>
      <c r="J22" s="500"/>
      <c r="K22" s="501"/>
      <c r="L22" s="138">
        <f>E19*E9</f>
        <v>1032</v>
      </c>
      <c r="M22" s="116" t="s">
        <v>327</v>
      </c>
      <c r="N22" s="83"/>
      <c r="O22" s="531" t="s">
        <v>330</v>
      </c>
      <c r="P22" s="532"/>
      <c r="Q22" s="532"/>
      <c r="R22" s="532"/>
      <c r="S22" s="533"/>
      <c r="T22" s="83"/>
      <c r="U22" s="110" t="s">
        <v>305</v>
      </c>
      <c r="V22" s="93" t="str">
        <f>IF(R10&lt;=V36,W36,IF(R10&lt;=V37,W37,IF(R10&lt;=V38,W38,IF(R10&lt;=V39,W39,IF(R10&lt;=V40,W40,IF(R10&lt;=V41,W41,IF(R10&lt;=V42,W42,IF(R10&lt;=V43,W43,IF(R10&lt;=V44,W44,IF(R10&lt;=V45,W45,IF(R10&lt;=V46,W46,IF(R10&lt;=V47,W47,0))))))))))))</f>
        <v>15mmØ</v>
      </c>
      <c r="W22" s="83"/>
    </row>
    <row r="23" spans="1:23" ht="15" thickBot="1" x14ac:dyDescent="0.35">
      <c r="A23" s="83"/>
      <c r="B23" s="494" t="s">
        <v>331</v>
      </c>
      <c r="C23" s="495"/>
      <c r="D23" s="496"/>
      <c r="E23" s="571" t="str">
        <f>VLOOKUP(B4,A35:R510,12,FALSE)</f>
        <v>IP40</v>
      </c>
      <c r="F23" s="572"/>
      <c r="G23" s="573"/>
      <c r="H23" s="83"/>
      <c r="I23" s="574" t="s">
        <v>332</v>
      </c>
      <c r="J23" s="575"/>
      <c r="K23" s="576"/>
      <c r="L23" s="139">
        <f>L21*L22</f>
        <v>1597536</v>
      </c>
      <c r="M23" s="140" t="s">
        <v>327</v>
      </c>
      <c r="N23" s="83"/>
      <c r="O23" s="523" t="s">
        <v>303</v>
      </c>
      <c r="P23" s="524"/>
      <c r="Q23" s="525"/>
      <c r="R23" s="125">
        <f>R14</f>
        <v>10.091799999999999</v>
      </c>
      <c r="S23" s="113" t="s">
        <v>304</v>
      </c>
      <c r="T23" s="83"/>
      <c r="U23" s="121" t="s">
        <v>310</v>
      </c>
      <c r="V23" s="102" t="str">
        <f>IF((R5+V27)&lt;=V36,W36,IF((R5+V27)&lt;=V37,W37,IF((R5+V27)&lt;=V38,W38,IF((R5+V27)&lt;=V39,W39,IF((R5+V27)&lt;=V40,W40,IF((R5+V27)&lt;=V41,W41,IF((R5+V27)&lt;=V42,W42,IF((R5+V27)&lt;=V43,W43,IF((R5+V27)&lt;=V44,W44,IF((R5+V27)&lt;=V45,W45,IF((R5+V27)&lt;=V46,W46,IF((R5+V27)&lt;=V47,W47,V93))))))))))))</f>
        <v>15mmØ</v>
      </c>
      <c r="W23" s="83"/>
    </row>
    <row r="24" spans="1:23" ht="15" thickBot="1" x14ac:dyDescent="0.35">
      <c r="A24" s="86"/>
      <c r="B24" s="517" t="s">
        <v>333</v>
      </c>
      <c r="C24" s="518"/>
      <c r="D24" s="519"/>
      <c r="E24" s="520" t="str">
        <f>VLOOKUP(B4,A35:R510,13,FALSE)</f>
        <v>IP21</v>
      </c>
      <c r="F24" s="521"/>
      <c r="G24" s="522"/>
      <c r="H24" s="83"/>
      <c r="I24" s="83"/>
      <c r="J24" s="83"/>
      <c r="K24" s="83"/>
      <c r="L24" s="462">
        <f>L23/650000</f>
        <v>2.4577476923076924</v>
      </c>
      <c r="M24" s="83"/>
      <c r="N24" s="83"/>
      <c r="O24" s="523" t="s">
        <v>308</v>
      </c>
      <c r="P24" s="524"/>
      <c r="Q24" s="525"/>
      <c r="R24" s="133">
        <f>R23*(L17/1000)</f>
        <v>17.857157529599995</v>
      </c>
      <c r="S24" s="113" t="s">
        <v>309</v>
      </c>
      <c r="T24" s="83"/>
      <c r="U24" s="83"/>
      <c r="V24" s="83"/>
      <c r="W24" s="83"/>
    </row>
    <row r="25" spans="1:23" x14ac:dyDescent="0.3">
      <c r="A25" s="83"/>
      <c r="B25" s="141"/>
      <c r="C25" s="83"/>
      <c r="D25" s="83"/>
      <c r="E25" s="83"/>
      <c r="F25" s="83"/>
      <c r="G25" s="83"/>
      <c r="H25" s="83"/>
      <c r="I25" s="529" t="s">
        <v>334</v>
      </c>
      <c r="J25" s="578"/>
      <c r="K25" s="578"/>
      <c r="L25" s="578"/>
      <c r="M25" s="530"/>
      <c r="N25" s="83"/>
      <c r="O25" s="129"/>
      <c r="P25" s="130"/>
      <c r="Q25" s="130"/>
      <c r="R25" s="130"/>
      <c r="S25" s="131"/>
      <c r="T25" s="83"/>
      <c r="U25" s="529" t="s">
        <v>335</v>
      </c>
      <c r="V25" s="530"/>
      <c r="W25" s="83"/>
    </row>
    <row r="26" spans="1:23" x14ac:dyDescent="0.3">
      <c r="A26" s="142" t="s">
        <v>336</v>
      </c>
      <c r="B26" s="143" t="s">
        <v>337</v>
      </c>
      <c r="C26" s="83"/>
      <c r="D26" s="83"/>
      <c r="E26" s="144"/>
      <c r="F26" s="144" t="s">
        <v>295</v>
      </c>
      <c r="G26" s="144" t="s">
        <v>281</v>
      </c>
      <c r="H26" s="83"/>
      <c r="I26" s="547" t="s">
        <v>3</v>
      </c>
      <c r="J26" s="548"/>
      <c r="K26" s="549"/>
      <c r="L26" s="145" t="s">
        <v>270</v>
      </c>
      <c r="M26" s="145" t="s">
        <v>4</v>
      </c>
      <c r="N26" s="83"/>
      <c r="O26" s="523" t="s">
        <v>314</v>
      </c>
      <c r="P26" s="525"/>
      <c r="Q26" s="132" t="s">
        <v>315</v>
      </c>
      <c r="R26" s="132" t="s">
        <v>316</v>
      </c>
      <c r="S26" s="132" t="s">
        <v>317</v>
      </c>
      <c r="T26" s="83"/>
      <c r="U26" s="110" t="s">
        <v>338</v>
      </c>
      <c r="V26" s="146">
        <v>1</v>
      </c>
      <c r="W26" s="147"/>
    </row>
    <row r="27" spans="1:23" ht="15" thickBot="1" x14ac:dyDescent="0.35">
      <c r="A27" s="83"/>
      <c r="B27" s="141" t="s">
        <v>339</v>
      </c>
      <c r="C27" s="83"/>
      <c r="D27" s="83"/>
      <c r="E27" s="144" t="s">
        <v>340</v>
      </c>
      <c r="F27" s="148">
        <v>10</v>
      </c>
      <c r="G27" s="148">
        <f>CONVERT(F27,"ft","m")</f>
        <v>3.048</v>
      </c>
      <c r="H27" s="83"/>
      <c r="I27" s="550" t="s">
        <v>341</v>
      </c>
      <c r="J27" s="551"/>
      <c r="K27" s="552"/>
      <c r="L27" s="149" t="s">
        <v>342</v>
      </c>
      <c r="M27" s="150">
        <f>ROUNDUP((L29/VLOOKUP(L27,T52:V72,3,FALSE)+(ROUNDDOWN(L22/VLOOKUP(L27,T52:W72,4,FALSE),0)+(ROUNDDOWN(L21/VLOOKUP(L27,T52:X72,5,FALSE),0)))),0)</f>
        <v>2</v>
      </c>
      <c r="N27" s="83"/>
      <c r="O27" s="92">
        <v>8</v>
      </c>
      <c r="P27" s="93" t="s">
        <v>321</v>
      </c>
      <c r="Q27" s="133">
        <f>O27*R24</f>
        <v>142.85726023679996</v>
      </c>
      <c r="R27" s="133">
        <f>Q27*30</f>
        <v>4285.7178071039989</v>
      </c>
      <c r="S27" s="133">
        <f>Q27*365</f>
        <v>52142.899986431985</v>
      </c>
      <c r="T27" s="83"/>
      <c r="U27" s="121" t="s">
        <v>282</v>
      </c>
      <c r="V27" s="102">
        <f>V26*10</f>
        <v>10</v>
      </c>
      <c r="W27" s="83"/>
    </row>
    <row r="28" spans="1:23" ht="15" thickBot="1" x14ac:dyDescent="0.35">
      <c r="A28" s="83"/>
      <c r="B28" s="83"/>
      <c r="C28" s="83"/>
      <c r="D28" s="83"/>
      <c r="E28" s="144" t="s">
        <v>343</v>
      </c>
      <c r="F28" s="148">
        <v>8</v>
      </c>
      <c r="G28" s="148">
        <f>CONVERT(F28,"ft","m")</f>
        <v>2.4384000000000001</v>
      </c>
      <c r="H28" s="83"/>
      <c r="I28" s="553" t="s">
        <v>344</v>
      </c>
      <c r="J28" s="554"/>
      <c r="K28" s="555"/>
      <c r="L28" s="151">
        <f>ROUNDDOWN(VLOOKUP(L27,T52:V72,2,FALSE)/VLOOKUP(L27,T52:V72,3,FALSE)/E18/E19,0)</f>
        <v>14</v>
      </c>
      <c r="M28" s="151" t="s">
        <v>5</v>
      </c>
      <c r="N28" s="83"/>
      <c r="O28" s="92">
        <v>10</v>
      </c>
      <c r="P28" s="93" t="s">
        <v>321</v>
      </c>
      <c r="Q28" s="133">
        <f>O28*R24</f>
        <v>178.57157529599993</v>
      </c>
      <c r="R28" s="133">
        <f>Q28*30</f>
        <v>5357.1472588799979</v>
      </c>
      <c r="S28" s="133">
        <f>Q28*365</f>
        <v>65178.624983039976</v>
      </c>
      <c r="T28" s="83"/>
      <c r="U28" s="83"/>
      <c r="V28" s="83"/>
      <c r="W28" s="83"/>
    </row>
    <row r="29" spans="1:23" ht="15" thickBot="1" x14ac:dyDescent="0.35">
      <c r="A29" s="152" t="s">
        <v>345</v>
      </c>
      <c r="B29" s="83"/>
      <c r="C29" s="83"/>
      <c r="D29" s="83"/>
      <c r="E29" s="83"/>
      <c r="F29" s="83"/>
      <c r="G29" s="83"/>
      <c r="H29" s="83"/>
      <c r="I29" s="506" t="s">
        <v>346</v>
      </c>
      <c r="J29" s="507"/>
      <c r="K29" s="508"/>
      <c r="L29" s="119">
        <f>ROUNDUP(L6/L28,0)</f>
        <v>3</v>
      </c>
      <c r="M29" s="119" t="s">
        <v>5</v>
      </c>
      <c r="N29" s="83"/>
      <c r="O29" s="101">
        <v>16</v>
      </c>
      <c r="P29" s="102" t="s">
        <v>321</v>
      </c>
      <c r="Q29" s="137">
        <f>O29*R24</f>
        <v>285.71452047359992</v>
      </c>
      <c r="R29" s="137">
        <f>Q29*30</f>
        <v>8571.4356142079978</v>
      </c>
      <c r="S29" s="137">
        <f>Q29*365</f>
        <v>104285.79997286397</v>
      </c>
      <c r="T29" s="83"/>
      <c r="U29" s="529" t="s">
        <v>347</v>
      </c>
      <c r="V29" s="530"/>
      <c r="W29" s="83"/>
    </row>
    <row r="30" spans="1:23" ht="15" thickBot="1" x14ac:dyDescent="0.35">
      <c r="A30" s="152" t="s">
        <v>348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121" t="s">
        <v>282</v>
      </c>
      <c r="V30" s="102">
        <f>(L17/230*1.25)+V27</f>
        <v>19.616695652173913</v>
      </c>
      <c r="W30" s="83"/>
    </row>
    <row r="31" spans="1:23" x14ac:dyDescent="0.3">
      <c r="A31" s="152" t="s">
        <v>349</v>
      </c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</row>
    <row r="32" spans="1:23" x14ac:dyDescent="0.3">
      <c r="O32" s="84">
        <f>L22/VLOOKUP(L27,T52:W72,4,FALSE)</f>
        <v>0.26874999999999999</v>
      </c>
      <c r="R32" s="153"/>
      <c r="S32" s="153"/>
    </row>
    <row r="33" spans="1:27" ht="15" thickBot="1" x14ac:dyDescent="0.35"/>
    <row r="34" spans="1:27" ht="15" thickBot="1" x14ac:dyDescent="0.35">
      <c r="A34" s="154" t="s">
        <v>350</v>
      </c>
      <c r="B34" s="155" t="s">
        <v>263</v>
      </c>
      <c r="C34" s="579" t="s">
        <v>351</v>
      </c>
      <c r="D34" s="579"/>
      <c r="E34" s="579" t="s">
        <v>311</v>
      </c>
      <c r="F34" s="579"/>
      <c r="G34" s="579" t="s">
        <v>352</v>
      </c>
      <c r="H34" s="579"/>
      <c r="I34" s="579" t="s">
        <v>1558</v>
      </c>
      <c r="J34" s="579"/>
      <c r="K34" s="156" t="s">
        <v>264</v>
      </c>
      <c r="L34" s="157" t="s">
        <v>331</v>
      </c>
      <c r="M34" s="157" t="s">
        <v>333</v>
      </c>
      <c r="N34" s="580" t="s">
        <v>324</v>
      </c>
      <c r="O34" s="581"/>
      <c r="P34" s="579" t="s">
        <v>273</v>
      </c>
      <c r="Q34" s="579"/>
      <c r="R34" s="582"/>
      <c r="Z34" s="158"/>
      <c r="AA34" s="159" t="s">
        <v>353</v>
      </c>
    </row>
    <row r="35" spans="1:27" x14ac:dyDescent="0.3">
      <c r="A35" s="160" t="s">
        <v>354</v>
      </c>
      <c r="B35" s="161" t="s">
        <v>355</v>
      </c>
      <c r="C35" s="526">
        <v>834</v>
      </c>
      <c r="D35" s="526"/>
      <c r="E35" s="526">
        <v>278</v>
      </c>
      <c r="F35" s="526"/>
      <c r="G35" s="526">
        <v>10</v>
      </c>
      <c r="H35" s="526"/>
      <c r="I35" s="526">
        <v>44.5</v>
      </c>
      <c r="J35" s="526"/>
      <c r="K35" s="162" t="s">
        <v>356</v>
      </c>
      <c r="L35" s="163" t="s">
        <v>357</v>
      </c>
      <c r="M35" s="163" t="s">
        <v>358</v>
      </c>
      <c r="N35" s="527">
        <v>6000</v>
      </c>
      <c r="O35" s="528"/>
      <c r="P35" s="509" t="s">
        <v>359</v>
      </c>
      <c r="Q35" s="509"/>
      <c r="R35" s="510"/>
      <c r="T35" s="164" t="s">
        <v>360</v>
      </c>
      <c r="U35" s="165" t="s">
        <v>318</v>
      </c>
      <c r="V35" s="165" t="s">
        <v>361</v>
      </c>
      <c r="W35" s="166" t="s">
        <v>328</v>
      </c>
      <c r="Z35" s="167"/>
      <c r="AA35" s="168">
        <v>1.6</v>
      </c>
    </row>
    <row r="36" spans="1:27" ht="16.2" x14ac:dyDescent="0.3">
      <c r="A36" s="169" t="s">
        <v>362</v>
      </c>
      <c r="B36" s="170" t="s">
        <v>355</v>
      </c>
      <c r="C36" s="483">
        <v>900</v>
      </c>
      <c r="D36" s="484"/>
      <c r="E36" s="483">
        <v>300</v>
      </c>
      <c r="F36" s="484"/>
      <c r="G36" s="483">
        <v>5</v>
      </c>
      <c r="H36" s="484"/>
      <c r="I36" s="483">
        <v>48</v>
      </c>
      <c r="J36" s="484"/>
      <c r="K36" s="173" t="s">
        <v>356</v>
      </c>
      <c r="L36" s="174" t="s">
        <v>357</v>
      </c>
      <c r="M36" s="175" t="s">
        <v>358</v>
      </c>
      <c r="N36" s="481">
        <v>6000</v>
      </c>
      <c r="O36" s="482"/>
      <c r="P36" s="481" t="s">
        <v>359</v>
      </c>
      <c r="Q36" s="486"/>
      <c r="R36" s="487"/>
      <c r="T36" s="177" t="s">
        <v>363</v>
      </c>
      <c r="U36" s="178" t="s">
        <v>364</v>
      </c>
      <c r="V36" s="178">
        <v>25</v>
      </c>
      <c r="W36" s="179" t="s">
        <v>1567</v>
      </c>
      <c r="AA36" s="180">
        <v>1.536</v>
      </c>
    </row>
    <row r="37" spans="1:27" ht="16.2" x14ac:dyDescent="0.3">
      <c r="A37" s="181" t="s">
        <v>365</v>
      </c>
      <c r="B37" s="182" t="s">
        <v>355</v>
      </c>
      <c r="C37" s="544">
        <v>560</v>
      </c>
      <c r="D37" s="544"/>
      <c r="E37" s="544">
        <v>185</v>
      </c>
      <c r="F37" s="544"/>
      <c r="G37" s="544">
        <v>3.9</v>
      </c>
      <c r="H37" s="544"/>
      <c r="I37" s="544">
        <v>6</v>
      </c>
      <c r="J37" s="544"/>
      <c r="K37" s="175" t="s">
        <v>356</v>
      </c>
      <c r="L37" s="174" t="s">
        <v>366</v>
      </c>
      <c r="M37" s="174" t="s">
        <v>367</v>
      </c>
      <c r="N37" s="481">
        <v>1000</v>
      </c>
      <c r="O37" s="482"/>
      <c r="P37" s="545" t="s">
        <v>368</v>
      </c>
      <c r="Q37" s="545"/>
      <c r="R37" s="546"/>
      <c r="T37" s="177" t="s">
        <v>369</v>
      </c>
      <c r="U37" s="178" t="s">
        <v>370</v>
      </c>
      <c r="V37" s="178">
        <v>30</v>
      </c>
      <c r="W37" s="184" t="s">
        <v>1568</v>
      </c>
      <c r="AA37" s="180">
        <v>1.5</v>
      </c>
    </row>
    <row r="38" spans="1:27" ht="16.2" x14ac:dyDescent="0.3">
      <c r="A38" s="181" t="s">
        <v>371</v>
      </c>
      <c r="B38" s="182" t="s">
        <v>355</v>
      </c>
      <c r="C38" s="544">
        <v>540</v>
      </c>
      <c r="D38" s="544"/>
      <c r="E38" s="544">
        <v>140</v>
      </c>
      <c r="F38" s="544"/>
      <c r="G38" s="544">
        <v>3.9</v>
      </c>
      <c r="H38" s="544"/>
      <c r="I38" s="544">
        <v>10</v>
      </c>
      <c r="J38" s="544"/>
      <c r="K38" s="175" t="s">
        <v>372</v>
      </c>
      <c r="L38" s="174" t="s">
        <v>366</v>
      </c>
      <c r="M38" s="174" t="s">
        <v>367</v>
      </c>
      <c r="N38" s="481">
        <v>1200</v>
      </c>
      <c r="O38" s="482"/>
      <c r="P38" s="545" t="s">
        <v>368</v>
      </c>
      <c r="Q38" s="545"/>
      <c r="R38" s="546"/>
      <c r="T38" s="177" t="s">
        <v>373</v>
      </c>
      <c r="U38" s="178" t="s">
        <v>374</v>
      </c>
      <c r="V38" s="178">
        <v>40</v>
      </c>
      <c r="W38" s="184" t="s">
        <v>1569</v>
      </c>
      <c r="AA38" s="180">
        <v>1.44</v>
      </c>
    </row>
    <row r="39" spans="1:27" ht="16.2" x14ac:dyDescent="0.3">
      <c r="A39" s="181" t="s">
        <v>375</v>
      </c>
      <c r="B39" s="182" t="s">
        <v>355</v>
      </c>
      <c r="C39" s="544">
        <v>540</v>
      </c>
      <c r="D39" s="544"/>
      <c r="E39" s="544">
        <v>180</v>
      </c>
      <c r="F39" s="544"/>
      <c r="G39" s="544">
        <v>3.9</v>
      </c>
      <c r="H39" s="544"/>
      <c r="I39" s="544">
        <v>16</v>
      </c>
      <c r="J39" s="544"/>
      <c r="K39" s="175" t="s">
        <v>356</v>
      </c>
      <c r="L39" s="174" t="s">
        <v>366</v>
      </c>
      <c r="M39" s="174" t="s">
        <v>367</v>
      </c>
      <c r="N39" s="481">
        <v>1200</v>
      </c>
      <c r="O39" s="482"/>
      <c r="P39" s="545" t="s">
        <v>368</v>
      </c>
      <c r="Q39" s="545"/>
      <c r="R39" s="546"/>
      <c r="T39" s="177" t="s">
        <v>376</v>
      </c>
      <c r="U39" s="178" t="s">
        <v>377</v>
      </c>
      <c r="V39" s="178">
        <v>55</v>
      </c>
      <c r="W39" s="184" t="s">
        <v>1569</v>
      </c>
      <c r="AA39" s="180">
        <v>1.28</v>
      </c>
    </row>
    <row r="40" spans="1:27" ht="16.2" x14ac:dyDescent="0.3">
      <c r="A40" s="181" t="s">
        <v>378</v>
      </c>
      <c r="B40" s="182" t="s">
        <v>355</v>
      </c>
      <c r="C40" s="483">
        <v>555</v>
      </c>
      <c r="D40" s="484"/>
      <c r="E40" s="483">
        <v>185</v>
      </c>
      <c r="F40" s="484"/>
      <c r="G40" s="483">
        <v>5.2</v>
      </c>
      <c r="H40" s="484"/>
      <c r="I40" s="483">
        <v>16</v>
      </c>
      <c r="J40" s="484"/>
      <c r="K40" s="175" t="s">
        <v>356</v>
      </c>
      <c r="L40" s="174" t="s">
        <v>366</v>
      </c>
      <c r="M40" s="174" t="s">
        <v>367</v>
      </c>
      <c r="N40" s="481">
        <v>1800</v>
      </c>
      <c r="O40" s="482"/>
      <c r="P40" s="481" t="s">
        <v>368</v>
      </c>
      <c r="Q40" s="486"/>
      <c r="R40" s="487"/>
      <c r="T40" s="177" t="s">
        <v>379</v>
      </c>
      <c r="U40" s="12" t="s">
        <v>380</v>
      </c>
      <c r="V40" s="178">
        <v>70</v>
      </c>
      <c r="W40" s="184" t="s">
        <v>1569</v>
      </c>
      <c r="AA40" s="180">
        <v>1.2</v>
      </c>
    </row>
    <row r="41" spans="1:27" ht="16.2" x14ac:dyDescent="0.3">
      <c r="A41" s="181" t="s">
        <v>381</v>
      </c>
      <c r="B41" s="182" t="s">
        <v>355</v>
      </c>
      <c r="C41" s="483">
        <v>555</v>
      </c>
      <c r="D41" s="484"/>
      <c r="E41" s="483">
        <v>185</v>
      </c>
      <c r="F41" s="484"/>
      <c r="G41" s="483">
        <v>6.25</v>
      </c>
      <c r="H41" s="484"/>
      <c r="I41" s="483">
        <v>16</v>
      </c>
      <c r="J41" s="484"/>
      <c r="K41" s="175" t="s">
        <v>356</v>
      </c>
      <c r="L41" s="174" t="s">
        <v>366</v>
      </c>
      <c r="M41" s="175" t="s">
        <v>367</v>
      </c>
      <c r="N41" s="481">
        <v>1800</v>
      </c>
      <c r="O41" s="482"/>
      <c r="P41" s="481" t="s">
        <v>368</v>
      </c>
      <c r="Q41" s="486"/>
      <c r="R41" s="487"/>
      <c r="T41" s="177" t="s">
        <v>382</v>
      </c>
      <c r="U41" s="178" t="s">
        <v>383</v>
      </c>
      <c r="V41" s="178">
        <v>90</v>
      </c>
      <c r="W41" s="184" t="s">
        <v>1570</v>
      </c>
      <c r="AA41" s="180">
        <v>1.1519999999999999</v>
      </c>
    </row>
    <row r="42" spans="1:27" ht="16.2" x14ac:dyDescent="0.3">
      <c r="A42" s="185" t="s">
        <v>384</v>
      </c>
      <c r="B42" s="182" t="s">
        <v>355</v>
      </c>
      <c r="C42" s="483">
        <v>760</v>
      </c>
      <c r="D42" s="484"/>
      <c r="E42" s="483">
        <v>260</v>
      </c>
      <c r="F42" s="484"/>
      <c r="G42" s="483">
        <v>7.8</v>
      </c>
      <c r="H42" s="484"/>
      <c r="I42" s="483">
        <v>11.2</v>
      </c>
      <c r="J42" s="484"/>
      <c r="K42" s="175" t="s">
        <v>372</v>
      </c>
      <c r="L42" s="174" t="s">
        <v>357</v>
      </c>
      <c r="M42" s="175" t="s">
        <v>358</v>
      </c>
      <c r="N42" s="481">
        <v>6000</v>
      </c>
      <c r="O42" s="482"/>
      <c r="P42" s="481" t="s">
        <v>368</v>
      </c>
      <c r="Q42" s="486"/>
      <c r="R42" s="487"/>
      <c r="T42" s="177" t="s">
        <v>385</v>
      </c>
      <c r="U42" s="178" t="s">
        <v>386</v>
      </c>
      <c r="V42" s="178">
        <v>115</v>
      </c>
      <c r="W42" s="184" t="s">
        <v>1570</v>
      </c>
      <c r="AA42" s="180">
        <v>1.024</v>
      </c>
    </row>
    <row r="43" spans="1:27" ht="16.2" x14ac:dyDescent="0.3">
      <c r="A43" s="181" t="s">
        <v>387</v>
      </c>
      <c r="B43" s="182" t="s">
        <v>355</v>
      </c>
      <c r="C43" s="483">
        <v>555</v>
      </c>
      <c r="D43" s="484"/>
      <c r="E43" s="483">
        <v>185</v>
      </c>
      <c r="F43" s="484"/>
      <c r="G43" s="483">
        <v>10</v>
      </c>
      <c r="H43" s="484"/>
      <c r="I43" s="483">
        <v>63</v>
      </c>
      <c r="J43" s="484"/>
      <c r="K43" s="175" t="s">
        <v>372</v>
      </c>
      <c r="L43" s="186" t="s">
        <v>357</v>
      </c>
      <c r="M43" s="186" t="s">
        <v>358</v>
      </c>
      <c r="N43" s="481">
        <v>5500</v>
      </c>
      <c r="O43" s="482"/>
      <c r="P43" s="481" t="s">
        <v>368</v>
      </c>
      <c r="Q43" s="486"/>
      <c r="R43" s="487"/>
      <c r="T43" s="177" t="s">
        <v>388</v>
      </c>
      <c r="U43" s="178" t="s">
        <v>389</v>
      </c>
      <c r="V43" s="178">
        <v>130</v>
      </c>
      <c r="W43" s="184" t="s">
        <v>1571</v>
      </c>
      <c r="AA43" s="180">
        <v>1</v>
      </c>
    </row>
    <row r="44" spans="1:27" ht="16.2" x14ac:dyDescent="0.3">
      <c r="A44" s="187" t="s">
        <v>390</v>
      </c>
      <c r="B44" s="188" t="s">
        <v>355</v>
      </c>
      <c r="C44" s="583">
        <v>620</v>
      </c>
      <c r="D44" s="584"/>
      <c r="E44" s="583">
        <v>206</v>
      </c>
      <c r="F44" s="584"/>
      <c r="G44" s="583">
        <v>10.66</v>
      </c>
      <c r="H44" s="584"/>
      <c r="I44" s="583">
        <v>76</v>
      </c>
      <c r="J44" s="584"/>
      <c r="K44" s="189" t="s">
        <v>356</v>
      </c>
      <c r="L44" s="190" t="s">
        <v>357</v>
      </c>
      <c r="M44" s="190" t="s">
        <v>358</v>
      </c>
      <c r="N44" s="585">
        <v>12000</v>
      </c>
      <c r="O44" s="586"/>
      <c r="P44" s="585" t="s">
        <v>359</v>
      </c>
      <c r="Q44" s="587"/>
      <c r="R44" s="588"/>
      <c r="T44" s="177" t="s">
        <v>391</v>
      </c>
      <c r="U44" s="191" t="s">
        <v>392</v>
      </c>
      <c r="V44" s="178">
        <v>150</v>
      </c>
      <c r="W44" s="184" t="s">
        <v>1571</v>
      </c>
      <c r="AA44" s="180">
        <v>0.96</v>
      </c>
    </row>
    <row r="45" spans="1:27" ht="16.2" x14ac:dyDescent="0.3">
      <c r="A45" s="187" t="s">
        <v>393</v>
      </c>
      <c r="B45" s="188" t="s">
        <v>355</v>
      </c>
      <c r="C45" s="583">
        <v>1150</v>
      </c>
      <c r="D45" s="584"/>
      <c r="E45" s="583">
        <v>380</v>
      </c>
      <c r="F45" s="584"/>
      <c r="G45" s="583">
        <v>16</v>
      </c>
      <c r="H45" s="584"/>
      <c r="I45" s="583">
        <v>82</v>
      </c>
      <c r="J45" s="584"/>
      <c r="K45" s="189" t="s">
        <v>356</v>
      </c>
      <c r="L45" s="190" t="s">
        <v>357</v>
      </c>
      <c r="M45" s="190" t="s">
        <v>358</v>
      </c>
      <c r="N45" s="585">
        <v>12000</v>
      </c>
      <c r="O45" s="586"/>
      <c r="P45" s="585" t="s">
        <v>359</v>
      </c>
      <c r="Q45" s="587"/>
      <c r="R45" s="588"/>
      <c r="T45" s="177" t="s">
        <v>394</v>
      </c>
      <c r="U45" s="192" t="s">
        <v>395</v>
      </c>
      <c r="V45" s="178">
        <v>170</v>
      </c>
      <c r="W45" s="184" t="s">
        <v>1571</v>
      </c>
      <c r="AA45" s="180">
        <v>0.86399999999999999</v>
      </c>
    </row>
    <row r="46" spans="1:27" ht="16.2" x14ac:dyDescent="0.3">
      <c r="A46" s="181" t="s">
        <v>396</v>
      </c>
      <c r="B46" s="182" t="s">
        <v>355</v>
      </c>
      <c r="C46" s="483">
        <v>606</v>
      </c>
      <c r="D46" s="484"/>
      <c r="E46" s="483">
        <v>202</v>
      </c>
      <c r="F46" s="484"/>
      <c r="G46" s="483">
        <v>4.4400000000000004</v>
      </c>
      <c r="H46" s="484"/>
      <c r="I46" s="483">
        <v>18</v>
      </c>
      <c r="J46" s="484"/>
      <c r="K46" s="175" t="s">
        <v>356</v>
      </c>
      <c r="L46" s="186" t="s">
        <v>357</v>
      </c>
      <c r="M46" s="186" t="s">
        <v>358</v>
      </c>
      <c r="N46" s="481">
        <v>5000</v>
      </c>
      <c r="O46" s="482"/>
      <c r="P46" s="481" t="s">
        <v>359</v>
      </c>
      <c r="Q46" s="486"/>
      <c r="R46" s="487"/>
      <c r="T46" s="177" t="s">
        <v>397</v>
      </c>
      <c r="U46" s="192" t="s">
        <v>398</v>
      </c>
      <c r="V46" s="178">
        <v>205</v>
      </c>
      <c r="W46" s="184" t="s">
        <v>1572</v>
      </c>
      <c r="AA46" s="180">
        <v>0.8</v>
      </c>
    </row>
    <row r="47" spans="1:27" ht="16.8" thickBot="1" x14ac:dyDescent="0.35">
      <c r="A47" s="181" t="s">
        <v>399</v>
      </c>
      <c r="B47" s="182" t="s">
        <v>355</v>
      </c>
      <c r="C47" s="483">
        <v>555</v>
      </c>
      <c r="D47" s="484"/>
      <c r="E47" s="483">
        <v>185</v>
      </c>
      <c r="F47" s="484"/>
      <c r="G47" s="483">
        <v>5.2</v>
      </c>
      <c r="H47" s="484"/>
      <c r="I47" s="483">
        <v>10</v>
      </c>
      <c r="J47" s="484"/>
      <c r="K47" s="175" t="s">
        <v>372</v>
      </c>
      <c r="L47" s="186" t="s">
        <v>357</v>
      </c>
      <c r="M47" s="186" t="s">
        <v>358</v>
      </c>
      <c r="N47" s="481">
        <v>5000</v>
      </c>
      <c r="O47" s="482"/>
      <c r="P47" s="481" t="s">
        <v>368</v>
      </c>
      <c r="Q47" s="486"/>
      <c r="R47" s="487"/>
      <c r="T47" s="193" t="s">
        <v>400</v>
      </c>
      <c r="U47" s="194" t="s">
        <v>401</v>
      </c>
      <c r="V47" s="195">
        <v>225</v>
      </c>
      <c r="W47" s="184" t="s">
        <v>1572</v>
      </c>
      <c r="AA47" s="180">
        <v>0.76800000000000002</v>
      </c>
    </row>
    <row r="48" spans="1:27" ht="15" thickBot="1" x14ac:dyDescent="0.35">
      <c r="A48" s="181" t="s">
        <v>402</v>
      </c>
      <c r="B48" s="182" t="s">
        <v>355</v>
      </c>
      <c r="C48" s="483">
        <v>500</v>
      </c>
      <c r="D48" s="484"/>
      <c r="E48" s="483">
        <v>165</v>
      </c>
      <c r="F48" s="484"/>
      <c r="G48" s="483">
        <v>5.2</v>
      </c>
      <c r="H48" s="484"/>
      <c r="I48" s="483">
        <v>10</v>
      </c>
      <c r="J48" s="484"/>
      <c r="K48" s="175" t="s">
        <v>372</v>
      </c>
      <c r="L48" s="186" t="s">
        <v>357</v>
      </c>
      <c r="M48" s="186" t="s">
        <v>358</v>
      </c>
      <c r="N48" s="481">
        <v>4500</v>
      </c>
      <c r="O48" s="482"/>
      <c r="P48" s="481" t="s">
        <v>368</v>
      </c>
      <c r="Q48" s="486"/>
      <c r="R48" s="487"/>
      <c r="T48" s="196"/>
      <c r="U48" s="197"/>
      <c r="V48" s="196"/>
      <c r="W48" s="196"/>
      <c r="AA48" s="180">
        <v>0.75</v>
      </c>
    </row>
    <row r="49" spans="1:27" ht="15" thickBot="1" x14ac:dyDescent="0.35">
      <c r="A49" s="181" t="s">
        <v>403</v>
      </c>
      <c r="B49" s="182" t="s">
        <v>355</v>
      </c>
      <c r="C49" s="483">
        <v>630</v>
      </c>
      <c r="D49" s="484"/>
      <c r="E49" s="483">
        <v>210</v>
      </c>
      <c r="F49" s="484"/>
      <c r="G49" s="483">
        <v>6.66</v>
      </c>
      <c r="H49" s="484"/>
      <c r="I49" s="483">
        <v>21</v>
      </c>
      <c r="J49" s="484"/>
      <c r="K49" s="175" t="s">
        <v>356</v>
      </c>
      <c r="L49" s="186" t="s">
        <v>357</v>
      </c>
      <c r="M49" s="186" t="s">
        <v>358</v>
      </c>
      <c r="N49" s="481">
        <v>6000</v>
      </c>
      <c r="O49" s="482"/>
      <c r="P49" s="481" t="s">
        <v>368</v>
      </c>
      <c r="Q49" s="486"/>
      <c r="R49" s="487"/>
      <c r="T49" s="589" t="s">
        <v>334</v>
      </c>
      <c r="U49" s="590"/>
      <c r="V49" s="590"/>
      <c r="W49" s="590"/>
      <c r="X49" s="590"/>
      <c r="Y49" s="591"/>
      <c r="AA49" s="180">
        <v>0.72</v>
      </c>
    </row>
    <row r="50" spans="1:27" ht="15" thickBot="1" x14ac:dyDescent="0.35">
      <c r="A50" s="185" t="s">
        <v>404</v>
      </c>
      <c r="B50" s="182" t="s">
        <v>355</v>
      </c>
      <c r="C50" s="483">
        <v>660</v>
      </c>
      <c r="D50" s="484"/>
      <c r="E50" s="483">
        <v>220</v>
      </c>
      <c r="F50" s="484"/>
      <c r="G50" s="483">
        <v>6.66</v>
      </c>
      <c r="H50" s="484"/>
      <c r="I50" s="483">
        <v>35</v>
      </c>
      <c r="J50" s="484"/>
      <c r="K50" s="175" t="s">
        <v>356</v>
      </c>
      <c r="L50" s="186" t="s">
        <v>357</v>
      </c>
      <c r="M50" s="186" t="s">
        <v>358</v>
      </c>
      <c r="N50" s="481">
        <v>6000</v>
      </c>
      <c r="O50" s="482"/>
      <c r="P50" s="481" t="s">
        <v>368</v>
      </c>
      <c r="Q50" s="486"/>
      <c r="R50" s="487"/>
      <c r="T50" s="198" t="s">
        <v>405</v>
      </c>
      <c r="U50" s="199" t="s">
        <v>406</v>
      </c>
      <c r="V50" s="200" t="s">
        <v>407</v>
      </c>
      <c r="W50" s="200" t="s">
        <v>408</v>
      </c>
      <c r="X50" s="201" t="s">
        <v>409</v>
      </c>
      <c r="Y50" s="202" t="s">
        <v>410</v>
      </c>
      <c r="AA50" s="180">
        <v>0.64</v>
      </c>
    </row>
    <row r="51" spans="1:27" ht="15" thickBot="1" x14ac:dyDescent="0.35">
      <c r="A51" s="185" t="s">
        <v>411</v>
      </c>
      <c r="B51" s="182" t="s">
        <v>355</v>
      </c>
      <c r="C51" s="483">
        <v>670</v>
      </c>
      <c r="D51" s="484"/>
      <c r="E51" s="483">
        <v>223</v>
      </c>
      <c r="F51" s="484"/>
      <c r="G51" s="483">
        <v>6.66</v>
      </c>
      <c r="H51" s="484"/>
      <c r="I51" s="483">
        <v>34</v>
      </c>
      <c r="J51" s="484"/>
      <c r="K51" s="175" t="s">
        <v>356</v>
      </c>
      <c r="L51" s="186" t="s">
        <v>357</v>
      </c>
      <c r="M51" s="186" t="s">
        <v>358</v>
      </c>
      <c r="N51" s="481">
        <v>6000</v>
      </c>
      <c r="O51" s="482"/>
      <c r="P51" s="174"/>
      <c r="Q51" s="95"/>
      <c r="R51" s="96"/>
      <c r="T51" s="203"/>
      <c r="U51" s="204"/>
      <c r="V51" s="205"/>
      <c r="W51" s="205"/>
      <c r="X51" s="206"/>
      <c r="Y51" s="207"/>
      <c r="AA51" s="180">
        <v>0.61</v>
      </c>
    </row>
    <row r="52" spans="1:27" ht="14.4" customHeight="1" x14ac:dyDescent="0.3">
      <c r="A52" s="181" t="s">
        <v>412</v>
      </c>
      <c r="B52" s="182" t="s">
        <v>355</v>
      </c>
      <c r="C52" s="483">
        <v>330</v>
      </c>
      <c r="D52" s="484"/>
      <c r="E52" s="483">
        <v>110</v>
      </c>
      <c r="F52" s="484"/>
      <c r="G52" s="483">
        <v>10.66</v>
      </c>
      <c r="H52" s="484"/>
      <c r="I52" s="483">
        <v>62</v>
      </c>
      <c r="J52" s="484"/>
      <c r="K52" s="175" t="s">
        <v>356</v>
      </c>
      <c r="L52" s="186" t="s">
        <v>357</v>
      </c>
      <c r="M52" s="186" t="s">
        <v>358</v>
      </c>
      <c r="N52" s="481">
        <v>8000</v>
      </c>
      <c r="O52" s="482"/>
      <c r="P52" s="481" t="s">
        <v>368</v>
      </c>
      <c r="Q52" s="486"/>
      <c r="R52" s="487"/>
      <c r="T52" s="208" t="s">
        <v>342</v>
      </c>
      <c r="U52" s="209">
        <v>1310720</v>
      </c>
      <c r="V52" s="210">
        <v>2</v>
      </c>
      <c r="W52" s="209">
        <v>3840</v>
      </c>
      <c r="X52" s="211">
        <v>3840</v>
      </c>
      <c r="Y52" s="592" t="s">
        <v>413</v>
      </c>
      <c r="AA52" s="180"/>
    </row>
    <row r="53" spans="1:27" x14ac:dyDescent="0.3">
      <c r="A53" s="181" t="s">
        <v>414</v>
      </c>
      <c r="B53" s="182" t="s">
        <v>355</v>
      </c>
      <c r="C53" s="483">
        <v>660</v>
      </c>
      <c r="D53" s="484"/>
      <c r="E53" s="483">
        <v>220</v>
      </c>
      <c r="F53" s="484"/>
      <c r="G53" s="483">
        <v>10</v>
      </c>
      <c r="H53" s="484"/>
      <c r="I53" s="483">
        <v>21</v>
      </c>
      <c r="J53" s="484"/>
      <c r="K53" s="175" t="s">
        <v>356</v>
      </c>
      <c r="L53" s="186" t="s">
        <v>357</v>
      </c>
      <c r="M53" s="186" t="s">
        <v>358</v>
      </c>
      <c r="N53" s="481">
        <v>6000</v>
      </c>
      <c r="O53" s="482"/>
      <c r="P53" s="481" t="s">
        <v>368</v>
      </c>
      <c r="Q53" s="486"/>
      <c r="R53" s="487"/>
      <c r="T53" s="212" t="s">
        <v>415</v>
      </c>
      <c r="U53" s="213">
        <v>2300000</v>
      </c>
      <c r="V53" s="213">
        <v>4</v>
      </c>
      <c r="W53" s="213">
        <v>3840</v>
      </c>
      <c r="X53" s="214">
        <v>3840</v>
      </c>
      <c r="Y53" s="593"/>
      <c r="AA53" s="180">
        <v>0.6</v>
      </c>
    </row>
    <row r="54" spans="1:27" x14ac:dyDescent="0.3">
      <c r="A54" s="181" t="s">
        <v>416</v>
      </c>
      <c r="B54" s="182" t="s">
        <v>355</v>
      </c>
      <c r="C54" s="483">
        <v>480</v>
      </c>
      <c r="D54" s="484"/>
      <c r="E54" s="483">
        <v>195</v>
      </c>
      <c r="F54" s="484"/>
      <c r="G54" s="483">
        <v>3.9</v>
      </c>
      <c r="H54" s="484"/>
      <c r="I54" s="483">
        <v>14</v>
      </c>
      <c r="J54" s="484"/>
      <c r="K54" s="175" t="s">
        <v>356</v>
      </c>
      <c r="L54" s="174" t="s">
        <v>366</v>
      </c>
      <c r="M54" s="174" t="s">
        <v>367</v>
      </c>
      <c r="N54" s="481">
        <v>1000</v>
      </c>
      <c r="O54" s="482"/>
      <c r="P54" s="481" t="s">
        <v>368</v>
      </c>
      <c r="Q54" s="486"/>
      <c r="R54" s="487"/>
      <c r="T54" s="212" t="s">
        <v>417</v>
      </c>
      <c r="U54" s="213">
        <v>2300000</v>
      </c>
      <c r="V54" s="213">
        <v>4</v>
      </c>
      <c r="W54" s="213">
        <v>3840</v>
      </c>
      <c r="X54" s="214">
        <v>3840</v>
      </c>
      <c r="Y54" s="593"/>
      <c r="AA54" s="180">
        <v>0.57599999999999996</v>
      </c>
    </row>
    <row r="55" spans="1:27" x14ac:dyDescent="0.3">
      <c r="A55" s="181" t="s">
        <v>418</v>
      </c>
      <c r="B55" s="182" t="s">
        <v>355</v>
      </c>
      <c r="C55" s="483">
        <v>550</v>
      </c>
      <c r="D55" s="484"/>
      <c r="E55" s="483">
        <v>183</v>
      </c>
      <c r="F55" s="484"/>
      <c r="G55" s="483">
        <v>5.2</v>
      </c>
      <c r="H55" s="484"/>
      <c r="I55" s="483">
        <v>15</v>
      </c>
      <c r="J55" s="484"/>
      <c r="K55" s="175" t="s">
        <v>356</v>
      </c>
      <c r="L55" s="174" t="s">
        <v>366</v>
      </c>
      <c r="M55" s="174" t="s">
        <v>367</v>
      </c>
      <c r="N55" s="481">
        <v>1000</v>
      </c>
      <c r="O55" s="482"/>
      <c r="P55" s="481" t="s">
        <v>368</v>
      </c>
      <c r="Q55" s="486"/>
      <c r="R55" s="487"/>
      <c r="T55" s="215" t="s">
        <v>419</v>
      </c>
      <c r="U55" s="213">
        <v>2300000</v>
      </c>
      <c r="V55" s="213">
        <v>6</v>
      </c>
      <c r="W55" s="213">
        <v>3840</v>
      </c>
      <c r="X55" s="214">
        <v>3840</v>
      </c>
      <c r="Y55" s="593"/>
      <c r="AA55" s="180">
        <v>0.54</v>
      </c>
    </row>
    <row r="56" spans="1:27" x14ac:dyDescent="0.3">
      <c r="A56" s="181" t="s">
        <v>420</v>
      </c>
      <c r="B56" s="182" t="s">
        <v>355</v>
      </c>
      <c r="C56" s="483">
        <v>720</v>
      </c>
      <c r="D56" s="484"/>
      <c r="E56" s="483">
        <v>240</v>
      </c>
      <c r="F56" s="484"/>
      <c r="G56" s="483">
        <v>2.4</v>
      </c>
      <c r="H56" s="484"/>
      <c r="I56" s="483">
        <v>5</v>
      </c>
      <c r="J56" s="484"/>
      <c r="K56" s="175" t="s">
        <v>356</v>
      </c>
      <c r="L56" s="174" t="s">
        <v>421</v>
      </c>
      <c r="M56" s="174" t="s">
        <v>422</v>
      </c>
      <c r="N56" s="481">
        <v>1000</v>
      </c>
      <c r="O56" s="482"/>
      <c r="P56" s="481" t="s">
        <v>368</v>
      </c>
      <c r="Q56" s="486"/>
      <c r="R56" s="487"/>
      <c r="T56" s="215" t="s">
        <v>423</v>
      </c>
      <c r="U56" s="213">
        <v>2350000</v>
      </c>
      <c r="V56" s="213">
        <v>4</v>
      </c>
      <c r="W56" s="213">
        <v>3840</v>
      </c>
      <c r="X56" s="214">
        <v>1920</v>
      </c>
      <c r="Y56" s="593"/>
      <c r="AA56" s="180">
        <v>0.24</v>
      </c>
    </row>
    <row r="57" spans="1:27" x14ac:dyDescent="0.3">
      <c r="A57" s="181" t="s">
        <v>424</v>
      </c>
      <c r="B57" s="182" t="s">
        <v>355</v>
      </c>
      <c r="C57" s="483">
        <v>480</v>
      </c>
      <c r="D57" s="484"/>
      <c r="E57" s="483">
        <v>160</v>
      </c>
      <c r="F57" s="484"/>
      <c r="G57" s="483">
        <v>2.5</v>
      </c>
      <c r="H57" s="484"/>
      <c r="I57" s="483">
        <v>9</v>
      </c>
      <c r="J57" s="484"/>
      <c r="K57" s="175" t="s">
        <v>356</v>
      </c>
      <c r="L57" s="174" t="s">
        <v>421</v>
      </c>
      <c r="M57" s="174" t="s">
        <v>422</v>
      </c>
      <c r="N57" s="481">
        <v>800</v>
      </c>
      <c r="O57" s="482"/>
      <c r="P57" s="481" t="s">
        <v>368</v>
      </c>
      <c r="Q57" s="486"/>
      <c r="R57" s="487"/>
      <c r="T57" s="212" t="s">
        <v>425</v>
      </c>
      <c r="U57" s="213">
        <v>8294400</v>
      </c>
      <c r="V57" s="213">
        <v>16</v>
      </c>
      <c r="W57" s="213">
        <v>7680</v>
      </c>
      <c r="X57" s="214">
        <v>6000</v>
      </c>
      <c r="Y57" s="593"/>
      <c r="AA57" s="180">
        <v>0.5</v>
      </c>
    </row>
    <row r="58" spans="1:27" x14ac:dyDescent="0.3">
      <c r="A58" s="181" t="s">
        <v>426</v>
      </c>
      <c r="B58" s="182" t="s">
        <v>355</v>
      </c>
      <c r="C58" s="483">
        <v>450</v>
      </c>
      <c r="D58" s="484"/>
      <c r="E58" s="483">
        <v>150</v>
      </c>
      <c r="F58" s="484"/>
      <c r="G58" s="483">
        <v>3.2</v>
      </c>
      <c r="H58" s="484"/>
      <c r="I58" s="483">
        <v>8.8000000000000007</v>
      </c>
      <c r="J58" s="484"/>
      <c r="K58" s="175" t="s">
        <v>356</v>
      </c>
      <c r="L58" s="174" t="s">
        <v>421</v>
      </c>
      <c r="M58" s="174" t="s">
        <v>422</v>
      </c>
      <c r="N58" s="481">
        <v>1000</v>
      </c>
      <c r="O58" s="482"/>
      <c r="P58" s="481" t="s">
        <v>368</v>
      </c>
      <c r="Q58" s="486"/>
      <c r="R58" s="487"/>
      <c r="T58" s="216" t="s">
        <v>874</v>
      </c>
      <c r="U58" s="217">
        <v>650000</v>
      </c>
      <c r="V58" s="217">
        <v>1</v>
      </c>
      <c r="W58" s="217">
        <v>4096</v>
      </c>
      <c r="X58" s="218">
        <v>1920</v>
      </c>
      <c r="Y58" s="593"/>
      <c r="AA58" s="180">
        <v>0.48</v>
      </c>
    </row>
    <row r="59" spans="1:27" x14ac:dyDescent="0.3">
      <c r="A59" s="181" t="s">
        <v>428</v>
      </c>
      <c r="B59" s="182" t="s">
        <v>355</v>
      </c>
      <c r="C59" s="483">
        <v>450</v>
      </c>
      <c r="D59" s="484"/>
      <c r="E59" s="483">
        <v>150</v>
      </c>
      <c r="F59" s="484"/>
      <c r="G59" s="483">
        <v>4</v>
      </c>
      <c r="H59" s="484"/>
      <c r="I59" s="483">
        <v>8.8000000000000007</v>
      </c>
      <c r="J59" s="484"/>
      <c r="K59" s="175" t="s">
        <v>356</v>
      </c>
      <c r="L59" s="174" t="s">
        <v>421</v>
      </c>
      <c r="M59" s="174" t="s">
        <v>422</v>
      </c>
      <c r="N59" s="481">
        <v>1000</v>
      </c>
      <c r="O59" s="482"/>
      <c r="P59" s="481" t="s">
        <v>368</v>
      </c>
      <c r="Q59" s="486"/>
      <c r="R59" s="487"/>
      <c r="T59" s="216" t="s">
        <v>865</v>
      </c>
      <c r="U59" s="217">
        <v>1300000</v>
      </c>
      <c r="V59" s="217">
        <v>2</v>
      </c>
      <c r="W59" s="217">
        <v>4096</v>
      </c>
      <c r="X59" s="218">
        <v>1920</v>
      </c>
      <c r="Y59" s="593"/>
      <c r="AA59" s="180">
        <v>0.192</v>
      </c>
    </row>
    <row r="60" spans="1:27" x14ac:dyDescent="0.3">
      <c r="A60" s="185" t="s">
        <v>430</v>
      </c>
      <c r="B60" s="182" t="s">
        <v>355</v>
      </c>
      <c r="C60" s="483">
        <v>540</v>
      </c>
      <c r="D60" s="484"/>
      <c r="E60" s="483">
        <v>180</v>
      </c>
      <c r="F60" s="484"/>
      <c r="G60" s="483">
        <v>4</v>
      </c>
      <c r="H60" s="484"/>
      <c r="I60" s="483">
        <v>7.5</v>
      </c>
      <c r="J60" s="484"/>
      <c r="K60" s="175" t="s">
        <v>356</v>
      </c>
      <c r="L60" s="174" t="s">
        <v>421</v>
      </c>
      <c r="M60" s="174" t="s">
        <v>422</v>
      </c>
      <c r="N60" s="481">
        <v>4000</v>
      </c>
      <c r="O60" s="482"/>
      <c r="P60" s="481" t="s">
        <v>431</v>
      </c>
      <c r="Q60" s="486"/>
      <c r="R60" s="487"/>
      <c r="T60" s="216" t="s">
        <v>866</v>
      </c>
      <c r="U60" s="217">
        <v>2300000</v>
      </c>
      <c r="V60" s="217">
        <v>4</v>
      </c>
      <c r="W60" s="217">
        <v>4096</v>
      </c>
      <c r="X60" s="218">
        <v>1920</v>
      </c>
      <c r="Y60" s="593"/>
      <c r="AA60" s="180">
        <v>0.32</v>
      </c>
    </row>
    <row r="61" spans="1:27" ht="14.4" customHeight="1" thickBot="1" x14ac:dyDescent="0.35">
      <c r="A61" s="181" t="s">
        <v>433</v>
      </c>
      <c r="B61" s="182" t="s">
        <v>355</v>
      </c>
      <c r="C61" s="483">
        <v>450</v>
      </c>
      <c r="D61" s="484"/>
      <c r="E61" s="483">
        <v>150</v>
      </c>
      <c r="F61" s="484"/>
      <c r="G61" s="483">
        <v>5.14</v>
      </c>
      <c r="H61" s="484"/>
      <c r="I61" s="483">
        <v>8.8000000000000007</v>
      </c>
      <c r="J61" s="484"/>
      <c r="K61" s="175" t="s">
        <v>356</v>
      </c>
      <c r="L61" s="174" t="s">
        <v>421</v>
      </c>
      <c r="M61" s="174" t="s">
        <v>422</v>
      </c>
      <c r="N61" s="481">
        <v>1000</v>
      </c>
      <c r="O61" s="482"/>
      <c r="P61" s="481" t="s">
        <v>368</v>
      </c>
      <c r="Q61" s="486"/>
      <c r="R61" s="487"/>
      <c r="T61" s="219" t="s">
        <v>434</v>
      </c>
      <c r="U61" s="220">
        <v>3900000</v>
      </c>
      <c r="V61" s="220">
        <v>6</v>
      </c>
      <c r="W61" s="220">
        <v>4096</v>
      </c>
      <c r="X61" s="221">
        <v>4096</v>
      </c>
      <c r="Y61" s="594"/>
      <c r="AA61" s="180">
        <v>0.33750000000000002</v>
      </c>
    </row>
    <row r="62" spans="1:27" ht="14.4" customHeight="1" x14ac:dyDescent="0.3">
      <c r="A62" s="181" t="s">
        <v>435</v>
      </c>
      <c r="B62" s="182" t="s">
        <v>355</v>
      </c>
      <c r="C62" s="483">
        <v>792</v>
      </c>
      <c r="D62" s="484"/>
      <c r="E62" s="483">
        <v>265</v>
      </c>
      <c r="F62" s="484"/>
      <c r="G62" s="483">
        <v>7.5</v>
      </c>
      <c r="H62" s="484"/>
      <c r="I62" s="483">
        <v>11</v>
      </c>
      <c r="J62" s="484"/>
      <c r="K62" s="175" t="s">
        <v>356</v>
      </c>
      <c r="L62" s="186" t="s">
        <v>357</v>
      </c>
      <c r="M62" s="186" t="s">
        <v>358</v>
      </c>
      <c r="N62" s="481">
        <v>6000</v>
      </c>
      <c r="O62" s="482"/>
      <c r="P62" s="481" t="s">
        <v>359</v>
      </c>
      <c r="Q62" s="486"/>
      <c r="R62" s="487"/>
      <c r="T62" s="222" t="s">
        <v>436</v>
      </c>
      <c r="U62" s="223">
        <v>1310720</v>
      </c>
      <c r="V62" s="222">
        <v>2</v>
      </c>
      <c r="W62" s="223">
        <v>3840</v>
      </c>
      <c r="X62" s="224">
        <v>3840</v>
      </c>
      <c r="Y62" s="592" t="s">
        <v>437</v>
      </c>
      <c r="AA62" s="180">
        <v>0.36</v>
      </c>
    </row>
    <row r="63" spans="1:27" x14ac:dyDescent="0.3">
      <c r="A63" s="185" t="s">
        <v>438</v>
      </c>
      <c r="B63" s="182" t="s">
        <v>355</v>
      </c>
      <c r="C63" s="483">
        <v>700</v>
      </c>
      <c r="D63" s="484"/>
      <c r="E63" s="483">
        <v>230</v>
      </c>
      <c r="F63" s="484"/>
      <c r="G63" s="483">
        <v>9.375</v>
      </c>
      <c r="H63" s="484"/>
      <c r="I63" s="483">
        <v>11</v>
      </c>
      <c r="J63" s="484"/>
      <c r="K63" s="175" t="s">
        <v>356</v>
      </c>
      <c r="L63" s="186" t="s">
        <v>357</v>
      </c>
      <c r="M63" s="186" t="s">
        <v>358</v>
      </c>
      <c r="N63" s="481">
        <v>6000</v>
      </c>
      <c r="O63" s="482"/>
      <c r="P63" s="481" t="s">
        <v>368</v>
      </c>
      <c r="Q63" s="486"/>
      <c r="R63" s="487"/>
      <c r="T63" s="225" t="s">
        <v>439</v>
      </c>
      <c r="U63" s="226">
        <v>2300000</v>
      </c>
      <c r="V63" s="226">
        <v>4</v>
      </c>
      <c r="W63" s="226">
        <v>2560</v>
      </c>
      <c r="X63" s="227">
        <v>4096</v>
      </c>
      <c r="Y63" s="593"/>
      <c r="AA63" s="180">
        <v>0.16</v>
      </c>
    </row>
    <row r="64" spans="1:27" x14ac:dyDescent="0.3">
      <c r="A64" s="185" t="s">
        <v>440</v>
      </c>
      <c r="B64" s="182" t="s">
        <v>355</v>
      </c>
      <c r="C64" s="483">
        <v>700</v>
      </c>
      <c r="D64" s="484"/>
      <c r="E64" s="483">
        <v>230</v>
      </c>
      <c r="F64" s="484"/>
      <c r="G64" s="483">
        <v>12.5</v>
      </c>
      <c r="H64" s="484"/>
      <c r="I64" s="483">
        <v>11</v>
      </c>
      <c r="J64" s="484"/>
      <c r="K64" s="175" t="s">
        <v>356</v>
      </c>
      <c r="L64" s="186" t="s">
        <v>357</v>
      </c>
      <c r="M64" s="186" t="s">
        <v>358</v>
      </c>
      <c r="N64" s="481">
        <v>6000</v>
      </c>
      <c r="O64" s="482"/>
      <c r="P64" s="481" t="s">
        <v>368</v>
      </c>
      <c r="Q64" s="486"/>
      <c r="R64" s="487"/>
      <c r="T64" s="225" t="s">
        <v>441</v>
      </c>
      <c r="U64" s="226">
        <v>2300000</v>
      </c>
      <c r="V64" s="226">
        <v>4</v>
      </c>
      <c r="W64" s="226">
        <v>4096</v>
      </c>
      <c r="X64" s="227">
        <v>4096</v>
      </c>
      <c r="Y64" s="593"/>
      <c r="AA64" s="180">
        <v>0.25</v>
      </c>
    </row>
    <row r="65" spans="1:27" x14ac:dyDescent="0.3">
      <c r="A65" s="181" t="s">
        <v>442</v>
      </c>
      <c r="B65" s="182" t="s">
        <v>355</v>
      </c>
      <c r="C65" s="483">
        <v>450</v>
      </c>
      <c r="D65" s="484"/>
      <c r="E65" s="483">
        <v>150</v>
      </c>
      <c r="F65" s="484"/>
      <c r="G65" s="483">
        <v>15.625</v>
      </c>
      <c r="H65" s="484"/>
      <c r="I65" s="483">
        <v>6.8</v>
      </c>
      <c r="J65" s="484"/>
      <c r="K65" s="175" t="s">
        <v>356</v>
      </c>
      <c r="L65" s="186" t="s">
        <v>357</v>
      </c>
      <c r="M65" s="186" t="s">
        <v>357</v>
      </c>
      <c r="N65" s="481">
        <v>7000</v>
      </c>
      <c r="O65" s="482"/>
      <c r="P65" s="481" t="s">
        <v>368</v>
      </c>
      <c r="Q65" s="486"/>
      <c r="R65" s="487"/>
      <c r="T65" s="228" t="s">
        <v>443</v>
      </c>
      <c r="U65" s="226">
        <v>2300000</v>
      </c>
      <c r="V65" s="226">
        <v>4</v>
      </c>
      <c r="W65" s="226">
        <v>4096</v>
      </c>
      <c r="X65" s="227">
        <v>2560</v>
      </c>
      <c r="Y65" s="593"/>
      <c r="AA65" s="229"/>
    </row>
    <row r="66" spans="1:27" x14ac:dyDescent="0.3">
      <c r="A66" s="181" t="s">
        <v>444</v>
      </c>
      <c r="B66" s="182" t="s">
        <v>355</v>
      </c>
      <c r="C66" s="483">
        <v>330</v>
      </c>
      <c r="D66" s="484"/>
      <c r="E66" s="483">
        <v>110</v>
      </c>
      <c r="F66" s="484"/>
      <c r="G66" s="483">
        <v>31.25</v>
      </c>
      <c r="H66" s="484"/>
      <c r="I66" s="483">
        <v>8.3000000000000007</v>
      </c>
      <c r="J66" s="484"/>
      <c r="K66" s="175" t="s">
        <v>356</v>
      </c>
      <c r="L66" s="186" t="s">
        <v>357</v>
      </c>
      <c r="M66" s="186" t="s">
        <v>357</v>
      </c>
      <c r="N66" s="481">
        <v>6000</v>
      </c>
      <c r="O66" s="482"/>
      <c r="P66" s="481" t="s">
        <v>368</v>
      </c>
      <c r="Q66" s="486"/>
      <c r="R66" s="487"/>
      <c r="T66" s="228" t="s">
        <v>445</v>
      </c>
      <c r="U66" s="226">
        <v>2621440</v>
      </c>
      <c r="V66" s="226">
        <v>4</v>
      </c>
      <c r="W66" s="226">
        <v>2560</v>
      </c>
      <c r="X66" s="227">
        <v>1536</v>
      </c>
      <c r="Y66" s="593"/>
      <c r="AA66" s="230">
        <v>0</v>
      </c>
    </row>
    <row r="67" spans="1:27" x14ac:dyDescent="0.3">
      <c r="A67" s="181" t="s">
        <v>789</v>
      </c>
      <c r="B67" s="182" t="s">
        <v>355</v>
      </c>
      <c r="C67" s="483">
        <v>250</v>
      </c>
      <c r="D67" s="484"/>
      <c r="E67" s="483">
        <v>84</v>
      </c>
      <c r="F67" s="484"/>
      <c r="G67" s="483">
        <v>31.25</v>
      </c>
      <c r="H67" s="484"/>
      <c r="I67" s="483">
        <v>9.1999999999999993</v>
      </c>
      <c r="J67" s="484"/>
      <c r="K67" s="175" t="s">
        <v>356</v>
      </c>
      <c r="L67" s="186" t="s">
        <v>357</v>
      </c>
      <c r="M67" s="186" t="s">
        <v>357</v>
      </c>
      <c r="N67" s="481">
        <v>8000</v>
      </c>
      <c r="O67" s="482"/>
      <c r="P67" s="174"/>
      <c r="Q67" s="95"/>
      <c r="R67" s="96"/>
      <c r="T67" s="228"/>
      <c r="U67" s="226"/>
      <c r="V67" s="226"/>
      <c r="W67" s="226"/>
      <c r="X67" s="227"/>
      <c r="Y67" s="593"/>
      <c r="AA67" s="230"/>
    </row>
    <row r="68" spans="1:27" x14ac:dyDescent="0.3">
      <c r="A68" s="231" t="s">
        <v>446</v>
      </c>
      <c r="B68" s="232" t="s">
        <v>355</v>
      </c>
      <c r="C68" s="598">
        <v>410</v>
      </c>
      <c r="D68" s="599"/>
      <c r="E68" s="598">
        <v>140</v>
      </c>
      <c r="F68" s="599"/>
      <c r="G68" s="598">
        <v>50</v>
      </c>
      <c r="H68" s="599"/>
      <c r="I68" s="598">
        <v>30</v>
      </c>
      <c r="J68" s="599"/>
      <c r="K68" s="233" t="s">
        <v>356</v>
      </c>
      <c r="L68" s="186" t="s">
        <v>357</v>
      </c>
      <c r="M68" s="186" t="s">
        <v>357</v>
      </c>
      <c r="N68" s="481"/>
      <c r="O68" s="482"/>
      <c r="P68" s="595" t="s">
        <v>359</v>
      </c>
      <c r="Q68" s="596"/>
      <c r="R68" s="597"/>
      <c r="T68" s="234" t="s">
        <v>447</v>
      </c>
      <c r="U68" s="235">
        <v>655360</v>
      </c>
      <c r="V68" s="235">
        <v>1</v>
      </c>
      <c r="W68" s="235">
        <v>4096</v>
      </c>
      <c r="X68" s="236">
        <v>1536</v>
      </c>
      <c r="Y68" s="593"/>
      <c r="AA68" s="230">
        <v>1</v>
      </c>
    </row>
    <row r="69" spans="1:27" x14ac:dyDescent="0.3">
      <c r="A69" s="181" t="s">
        <v>448</v>
      </c>
      <c r="B69" s="182" t="s">
        <v>355</v>
      </c>
      <c r="C69" s="483">
        <v>540</v>
      </c>
      <c r="D69" s="484"/>
      <c r="E69" s="483">
        <v>180</v>
      </c>
      <c r="F69" s="484"/>
      <c r="G69" s="483">
        <v>2.9</v>
      </c>
      <c r="H69" s="484"/>
      <c r="I69" s="483">
        <v>7.65</v>
      </c>
      <c r="J69" s="484"/>
      <c r="K69" s="175" t="s">
        <v>372</v>
      </c>
      <c r="L69" s="174" t="s">
        <v>366</v>
      </c>
      <c r="M69" s="174" t="s">
        <v>367</v>
      </c>
      <c r="N69" s="481">
        <v>1000</v>
      </c>
      <c r="O69" s="482"/>
      <c r="P69" s="481" t="s">
        <v>368</v>
      </c>
      <c r="Q69" s="486"/>
      <c r="R69" s="487"/>
      <c r="T69" s="234" t="s">
        <v>449</v>
      </c>
      <c r="U69" s="235">
        <v>655360</v>
      </c>
      <c r="V69" s="235">
        <v>1</v>
      </c>
      <c r="W69" s="235">
        <v>4096</v>
      </c>
      <c r="X69" s="236">
        <v>1536</v>
      </c>
      <c r="Y69" s="593"/>
      <c r="AA69" s="230">
        <v>2</v>
      </c>
    </row>
    <row r="70" spans="1:27" x14ac:dyDescent="0.3">
      <c r="A70" s="181" t="s">
        <v>450</v>
      </c>
      <c r="B70" s="182" t="s">
        <v>355</v>
      </c>
      <c r="C70" s="483">
        <v>510</v>
      </c>
      <c r="D70" s="484"/>
      <c r="E70" s="483">
        <v>170</v>
      </c>
      <c r="F70" s="484"/>
      <c r="G70" s="483">
        <v>3.9</v>
      </c>
      <c r="H70" s="484"/>
      <c r="I70" s="483">
        <v>7.4</v>
      </c>
      <c r="J70" s="484"/>
      <c r="K70" s="175" t="s">
        <v>372</v>
      </c>
      <c r="L70" s="174" t="s">
        <v>366</v>
      </c>
      <c r="M70" s="174" t="s">
        <v>367</v>
      </c>
      <c r="N70" s="481">
        <v>1000</v>
      </c>
      <c r="O70" s="482"/>
      <c r="P70" s="481" t="s">
        <v>368</v>
      </c>
      <c r="Q70" s="486"/>
      <c r="R70" s="487"/>
      <c r="T70" s="234" t="s">
        <v>451</v>
      </c>
      <c r="U70" s="235">
        <v>2300000</v>
      </c>
      <c r="V70" s="235">
        <v>2</v>
      </c>
      <c r="W70" s="235">
        <v>4096</v>
      </c>
      <c r="X70" s="236">
        <v>1536</v>
      </c>
      <c r="Y70" s="593"/>
      <c r="AA70" s="230">
        <v>3</v>
      </c>
    </row>
    <row r="71" spans="1:27" x14ac:dyDescent="0.3">
      <c r="A71" s="185" t="s">
        <v>452</v>
      </c>
      <c r="B71" s="182" t="s">
        <v>355</v>
      </c>
      <c r="C71" s="483">
        <v>540</v>
      </c>
      <c r="D71" s="484"/>
      <c r="E71" s="483">
        <v>180</v>
      </c>
      <c r="F71" s="484"/>
      <c r="G71" s="483">
        <v>4.8</v>
      </c>
      <c r="H71" s="484"/>
      <c r="I71" s="483">
        <v>7.4</v>
      </c>
      <c r="J71" s="484"/>
      <c r="K71" s="175" t="s">
        <v>372</v>
      </c>
      <c r="L71" s="174" t="s">
        <v>366</v>
      </c>
      <c r="M71" s="174" t="s">
        <v>367</v>
      </c>
      <c r="N71" s="481">
        <v>1000</v>
      </c>
      <c r="O71" s="482"/>
      <c r="P71" s="481" t="s">
        <v>368</v>
      </c>
      <c r="Q71" s="486"/>
      <c r="R71" s="487"/>
      <c r="T71" s="234" t="s">
        <v>453</v>
      </c>
      <c r="U71" s="235">
        <v>2300000</v>
      </c>
      <c r="V71" s="235">
        <v>2</v>
      </c>
      <c r="W71" s="235">
        <v>4096</v>
      </c>
      <c r="X71" s="236">
        <v>1536</v>
      </c>
      <c r="Y71" s="593"/>
      <c r="AA71" s="230">
        <v>4</v>
      </c>
    </row>
    <row r="72" spans="1:27" ht="15" thickBot="1" x14ac:dyDescent="0.35">
      <c r="A72" s="185" t="s">
        <v>454</v>
      </c>
      <c r="B72" s="182" t="s">
        <v>355</v>
      </c>
      <c r="C72" s="483">
        <v>310</v>
      </c>
      <c r="D72" s="484"/>
      <c r="E72" s="483">
        <v>100</v>
      </c>
      <c r="F72" s="484"/>
      <c r="G72" s="483">
        <v>10.66</v>
      </c>
      <c r="H72" s="484"/>
      <c r="I72" s="483">
        <v>40</v>
      </c>
      <c r="J72" s="484"/>
      <c r="K72" s="175" t="s">
        <v>356</v>
      </c>
      <c r="L72" s="186" t="s">
        <v>357</v>
      </c>
      <c r="M72" s="186" t="s">
        <v>358</v>
      </c>
      <c r="N72" s="481">
        <v>8000</v>
      </c>
      <c r="O72" s="482"/>
      <c r="P72" s="481" t="s">
        <v>368</v>
      </c>
      <c r="Q72" s="486"/>
      <c r="R72" s="487"/>
      <c r="T72" s="237" t="s">
        <v>435</v>
      </c>
      <c r="U72" s="238">
        <v>2300000</v>
      </c>
      <c r="V72" s="238">
        <v>6</v>
      </c>
      <c r="W72" s="238">
        <v>4096</v>
      </c>
      <c r="X72" s="239">
        <v>2560</v>
      </c>
      <c r="Y72" s="594"/>
      <c r="AA72" s="230">
        <v>5</v>
      </c>
    </row>
    <row r="73" spans="1:27" x14ac:dyDescent="0.3">
      <c r="A73" s="240" t="s">
        <v>455</v>
      </c>
      <c r="B73" s="182" t="s">
        <v>355</v>
      </c>
      <c r="C73" s="483">
        <v>410</v>
      </c>
      <c r="D73" s="484"/>
      <c r="E73" s="483">
        <v>140</v>
      </c>
      <c r="F73" s="484"/>
      <c r="G73" s="483">
        <v>16</v>
      </c>
      <c r="H73" s="484"/>
      <c r="I73" s="483">
        <v>40</v>
      </c>
      <c r="J73" s="484"/>
      <c r="K73" s="175" t="s">
        <v>356</v>
      </c>
      <c r="L73" s="186" t="s">
        <v>357</v>
      </c>
      <c r="M73" s="186" t="s">
        <v>358</v>
      </c>
      <c r="N73" s="481">
        <v>10000</v>
      </c>
      <c r="O73" s="482"/>
      <c r="P73" s="481" t="s">
        <v>359</v>
      </c>
      <c r="Q73" s="486"/>
      <c r="R73" s="487"/>
      <c r="T73" s="241"/>
      <c r="U73" s="242"/>
      <c r="V73" s="242"/>
      <c r="AA73" s="230">
        <v>6</v>
      </c>
    </row>
    <row r="74" spans="1:27" x14ac:dyDescent="0.3">
      <c r="A74" s="182" t="s">
        <v>456</v>
      </c>
      <c r="B74" s="182" t="s">
        <v>355</v>
      </c>
      <c r="C74" s="483">
        <v>450</v>
      </c>
      <c r="D74" s="484"/>
      <c r="E74" s="483">
        <v>150</v>
      </c>
      <c r="F74" s="484"/>
      <c r="G74" s="483">
        <v>3.9</v>
      </c>
      <c r="H74" s="484"/>
      <c r="I74" s="483">
        <v>12.5</v>
      </c>
      <c r="J74" s="484"/>
      <c r="K74" s="175" t="s">
        <v>356</v>
      </c>
      <c r="L74" s="174" t="s">
        <v>366</v>
      </c>
      <c r="M74" s="174" t="s">
        <v>457</v>
      </c>
      <c r="N74" s="481">
        <v>800</v>
      </c>
      <c r="O74" s="482"/>
      <c r="P74" s="481" t="s">
        <v>359</v>
      </c>
      <c r="Q74" s="486"/>
      <c r="R74" s="487"/>
      <c r="T74" s="241"/>
      <c r="U74" s="242"/>
      <c r="V74" s="242"/>
      <c r="AA74" s="230">
        <v>7</v>
      </c>
    </row>
    <row r="75" spans="1:27" x14ac:dyDescent="0.3">
      <c r="A75" s="182" t="s">
        <v>458</v>
      </c>
      <c r="B75" s="182" t="s">
        <v>355</v>
      </c>
      <c r="C75" s="483">
        <v>440</v>
      </c>
      <c r="D75" s="484"/>
      <c r="E75" s="483">
        <v>150</v>
      </c>
      <c r="F75" s="484"/>
      <c r="G75" s="483">
        <v>2.97</v>
      </c>
      <c r="H75" s="484"/>
      <c r="I75" s="483">
        <v>7.6</v>
      </c>
      <c r="J75" s="484"/>
      <c r="K75" s="175" t="s">
        <v>372</v>
      </c>
      <c r="L75" s="174" t="s">
        <v>366</v>
      </c>
      <c r="M75" s="174" t="s">
        <v>367</v>
      </c>
      <c r="N75" s="481">
        <v>1000</v>
      </c>
      <c r="O75" s="482"/>
      <c r="P75" s="481" t="s">
        <v>368</v>
      </c>
      <c r="Q75" s="486"/>
      <c r="R75" s="487"/>
      <c r="T75" s="241"/>
      <c r="U75" s="242"/>
      <c r="V75" s="242"/>
      <c r="AA75" s="230">
        <v>8</v>
      </c>
    </row>
    <row r="76" spans="1:27" x14ac:dyDescent="0.3">
      <c r="A76" s="182" t="s">
        <v>459</v>
      </c>
      <c r="B76" s="182" t="s">
        <v>355</v>
      </c>
      <c r="C76" s="483">
        <v>520</v>
      </c>
      <c r="D76" s="484"/>
      <c r="E76" s="483">
        <v>173</v>
      </c>
      <c r="F76" s="484"/>
      <c r="G76" s="483">
        <v>1.58</v>
      </c>
      <c r="H76" s="484"/>
      <c r="I76" s="483">
        <v>8.5</v>
      </c>
      <c r="J76" s="484"/>
      <c r="K76" s="175" t="s">
        <v>356</v>
      </c>
      <c r="L76" s="174" t="s">
        <v>366</v>
      </c>
      <c r="M76" s="174" t="s">
        <v>367</v>
      </c>
      <c r="N76" s="481">
        <v>700</v>
      </c>
      <c r="O76" s="482"/>
      <c r="P76" s="481" t="s">
        <v>431</v>
      </c>
      <c r="Q76" s="486"/>
      <c r="R76" s="487"/>
      <c r="T76" s="241"/>
      <c r="U76" s="242"/>
      <c r="V76" s="242"/>
      <c r="AA76" s="230">
        <v>9</v>
      </c>
    </row>
    <row r="77" spans="1:27" x14ac:dyDescent="0.3">
      <c r="A77" s="182" t="s">
        <v>460</v>
      </c>
      <c r="B77" s="182" t="s">
        <v>355</v>
      </c>
      <c r="C77" s="483">
        <v>610</v>
      </c>
      <c r="D77" s="484"/>
      <c r="E77" s="483">
        <v>203</v>
      </c>
      <c r="F77" s="484"/>
      <c r="G77" s="483">
        <v>1.9</v>
      </c>
      <c r="H77" s="484"/>
      <c r="I77" s="483">
        <v>8.5</v>
      </c>
      <c r="J77" s="484"/>
      <c r="K77" s="175" t="s">
        <v>356</v>
      </c>
      <c r="L77" s="174" t="s">
        <v>366</v>
      </c>
      <c r="M77" s="174" t="s">
        <v>367</v>
      </c>
      <c r="N77" s="481">
        <v>800</v>
      </c>
      <c r="O77" s="482"/>
      <c r="P77" s="481" t="s">
        <v>431</v>
      </c>
      <c r="Q77" s="486"/>
      <c r="R77" s="487"/>
      <c r="T77" s="241"/>
      <c r="U77" s="242"/>
      <c r="V77" s="242"/>
      <c r="AA77" s="230">
        <v>10</v>
      </c>
    </row>
    <row r="78" spans="1:27" x14ac:dyDescent="0.3">
      <c r="A78" s="182" t="s">
        <v>461</v>
      </c>
      <c r="B78" s="182" t="s">
        <v>355</v>
      </c>
      <c r="C78" s="483">
        <v>500</v>
      </c>
      <c r="D78" s="484"/>
      <c r="E78" s="483">
        <v>167</v>
      </c>
      <c r="F78" s="484"/>
      <c r="G78" s="483">
        <v>2.54</v>
      </c>
      <c r="H78" s="484"/>
      <c r="I78" s="483">
        <v>8</v>
      </c>
      <c r="J78" s="484"/>
      <c r="K78" s="175" t="s">
        <v>356</v>
      </c>
      <c r="L78" s="174" t="s">
        <v>366</v>
      </c>
      <c r="M78" s="174" t="s">
        <v>367</v>
      </c>
      <c r="N78" s="481">
        <v>1000</v>
      </c>
      <c r="O78" s="482"/>
      <c r="P78" s="481" t="s">
        <v>431</v>
      </c>
      <c r="Q78" s="486"/>
      <c r="R78" s="487"/>
      <c r="T78" s="241"/>
      <c r="U78" s="242"/>
      <c r="V78" s="242"/>
      <c r="AA78" s="230">
        <v>11</v>
      </c>
    </row>
    <row r="79" spans="1:27" x14ac:dyDescent="0.3">
      <c r="A79" s="185" t="s">
        <v>462</v>
      </c>
      <c r="B79" s="182" t="s">
        <v>355</v>
      </c>
      <c r="C79" s="483">
        <v>660</v>
      </c>
      <c r="D79" s="484"/>
      <c r="E79" s="483">
        <v>220</v>
      </c>
      <c r="F79" s="484"/>
      <c r="G79" s="483">
        <v>2.7</v>
      </c>
      <c r="H79" s="484"/>
      <c r="I79" s="483">
        <v>8</v>
      </c>
      <c r="J79" s="484"/>
      <c r="K79" s="175" t="s">
        <v>356</v>
      </c>
      <c r="L79" s="174" t="s">
        <v>366</v>
      </c>
      <c r="M79" s="174" t="s">
        <v>367</v>
      </c>
      <c r="N79" s="481"/>
      <c r="O79" s="482"/>
      <c r="P79" s="481" t="s">
        <v>431</v>
      </c>
      <c r="Q79" s="486"/>
      <c r="R79" s="487"/>
      <c r="T79" s="241"/>
      <c r="U79" s="242"/>
      <c r="V79" s="242"/>
      <c r="AA79" s="230">
        <v>12</v>
      </c>
    </row>
    <row r="80" spans="1:27" x14ac:dyDescent="0.3">
      <c r="A80" s="181" t="s">
        <v>463</v>
      </c>
      <c r="B80" s="182" t="s">
        <v>355</v>
      </c>
      <c r="C80" s="483">
        <v>510</v>
      </c>
      <c r="D80" s="484"/>
      <c r="E80" s="483">
        <v>170</v>
      </c>
      <c r="F80" s="484"/>
      <c r="G80" s="483">
        <v>2.6</v>
      </c>
      <c r="H80" s="484"/>
      <c r="I80" s="483">
        <v>8.5</v>
      </c>
      <c r="J80" s="484"/>
      <c r="K80" s="175" t="s">
        <v>372</v>
      </c>
      <c r="L80" s="174" t="s">
        <v>366</v>
      </c>
      <c r="M80" s="174" t="s">
        <v>367</v>
      </c>
      <c r="N80" s="481">
        <v>1200</v>
      </c>
      <c r="O80" s="482"/>
      <c r="P80" s="481" t="s">
        <v>368</v>
      </c>
      <c r="Q80" s="486"/>
      <c r="R80" s="487"/>
      <c r="T80" s="241"/>
      <c r="U80" s="242"/>
      <c r="V80" s="242"/>
      <c r="AA80" s="230">
        <v>13</v>
      </c>
    </row>
    <row r="81" spans="1:27" x14ac:dyDescent="0.3">
      <c r="A81" s="185" t="s">
        <v>464</v>
      </c>
      <c r="B81" s="182" t="s">
        <v>355</v>
      </c>
      <c r="C81" s="483">
        <v>615</v>
      </c>
      <c r="D81" s="484"/>
      <c r="E81" s="483">
        <v>110</v>
      </c>
      <c r="F81" s="484"/>
      <c r="G81" s="483">
        <v>3.9</v>
      </c>
      <c r="H81" s="484"/>
      <c r="I81" s="483">
        <v>9</v>
      </c>
      <c r="J81" s="484"/>
      <c r="K81" s="175" t="s">
        <v>372</v>
      </c>
      <c r="L81" s="186" t="s">
        <v>357</v>
      </c>
      <c r="M81" s="186" t="s">
        <v>358</v>
      </c>
      <c r="N81" s="481">
        <v>4500</v>
      </c>
      <c r="O81" s="482"/>
      <c r="P81" s="481" t="s">
        <v>368</v>
      </c>
      <c r="Q81" s="486"/>
      <c r="R81" s="487"/>
      <c r="T81" s="241"/>
      <c r="U81" s="242"/>
      <c r="V81" s="242"/>
      <c r="AA81" s="230">
        <v>14</v>
      </c>
    </row>
    <row r="82" spans="1:27" x14ac:dyDescent="0.3">
      <c r="A82" s="181" t="s">
        <v>465</v>
      </c>
      <c r="B82" s="182" t="s">
        <v>355</v>
      </c>
      <c r="C82" s="483">
        <v>555</v>
      </c>
      <c r="D82" s="484"/>
      <c r="E82" s="483">
        <v>100</v>
      </c>
      <c r="F82" s="484"/>
      <c r="G82" s="483">
        <v>5.2</v>
      </c>
      <c r="H82" s="484"/>
      <c r="I82" s="483">
        <v>9</v>
      </c>
      <c r="J82" s="484"/>
      <c r="K82" s="175" t="s">
        <v>372</v>
      </c>
      <c r="L82" s="186" t="s">
        <v>357</v>
      </c>
      <c r="M82" s="186" t="s">
        <v>358</v>
      </c>
      <c r="N82" s="481">
        <v>5000</v>
      </c>
      <c r="O82" s="482"/>
      <c r="P82" s="481" t="s">
        <v>368</v>
      </c>
      <c r="Q82" s="486"/>
      <c r="R82" s="487"/>
      <c r="T82" s="241"/>
      <c r="U82" s="242"/>
      <c r="V82" s="242"/>
      <c r="AA82" s="230">
        <v>15</v>
      </c>
    </row>
    <row r="83" spans="1:27" ht="15" thickBot="1" x14ac:dyDescent="0.35">
      <c r="A83" s="181" t="s">
        <v>466</v>
      </c>
      <c r="B83" s="182" t="s">
        <v>355</v>
      </c>
      <c r="C83" s="483">
        <v>615</v>
      </c>
      <c r="D83" s="484"/>
      <c r="E83" s="483">
        <v>205</v>
      </c>
      <c r="F83" s="484"/>
      <c r="G83" s="483">
        <v>2.97</v>
      </c>
      <c r="H83" s="484"/>
      <c r="I83" s="483">
        <v>8.5</v>
      </c>
      <c r="J83" s="484"/>
      <c r="K83" s="175" t="s">
        <v>372</v>
      </c>
      <c r="L83" s="174" t="s">
        <v>366</v>
      </c>
      <c r="M83" s="174" t="s">
        <v>367</v>
      </c>
      <c r="N83" s="481">
        <v>1000</v>
      </c>
      <c r="O83" s="482"/>
      <c r="P83" s="481" t="s">
        <v>368</v>
      </c>
      <c r="Q83" s="486"/>
      <c r="R83" s="487"/>
      <c r="T83" s="241"/>
      <c r="U83" s="242"/>
      <c r="V83" s="242"/>
      <c r="AA83" s="230">
        <v>16</v>
      </c>
    </row>
    <row r="84" spans="1:27" ht="15" thickBot="1" x14ac:dyDescent="0.35">
      <c r="A84" s="185" t="s">
        <v>467</v>
      </c>
      <c r="B84" s="182" t="s">
        <v>355</v>
      </c>
      <c r="C84" s="483">
        <v>540</v>
      </c>
      <c r="D84" s="484"/>
      <c r="E84" s="483">
        <v>180</v>
      </c>
      <c r="F84" s="484"/>
      <c r="G84" s="483">
        <v>3.47</v>
      </c>
      <c r="H84" s="484"/>
      <c r="I84" s="483">
        <v>8.5</v>
      </c>
      <c r="J84" s="484"/>
      <c r="K84" s="175" t="s">
        <v>372</v>
      </c>
      <c r="L84" s="174" t="s">
        <v>366</v>
      </c>
      <c r="M84" s="174" t="s">
        <v>367</v>
      </c>
      <c r="N84" s="481">
        <v>1200</v>
      </c>
      <c r="O84" s="482"/>
      <c r="P84" s="481" t="s">
        <v>368</v>
      </c>
      <c r="Q84" s="486"/>
      <c r="R84" s="487"/>
      <c r="T84" s="600" t="s">
        <v>468</v>
      </c>
      <c r="U84" s="601"/>
      <c r="V84" s="601"/>
      <c r="W84" s="602"/>
      <c r="AA84" s="230">
        <v>17</v>
      </c>
    </row>
    <row r="85" spans="1:27" x14ac:dyDescent="0.3">
      <c r="A85" s="185" t="s">
        <v>469</v>
      </c>
      <c r="B85" s="182" t="s">
        <v>355</v>
      </c>
      <c r="C85" s="483">
        <v>450</v>
      </c>
      <c r="D85" s="484"/>
      <c r="E85" s="483">
        <v>150</v>
      </c>
      <c r="F85" s="484"/>
      <c r="G85" s="483">
        <v>2.97</v>
      </c>
      <c r="H85" s="484"/>
      <c r="I85" s="483">
        <v>8.8000000000000007</v>
      </c>
      <c r="J85" s="484"/>
      <c r="K85" s="175" t="s">
        <v>372</v>
      </c>
      <c r="L85" s="174" t="s">
        <v>366</v>
      </c>
      <c r="M85" s="174" t="s">
        <v>367</v>
      </c>
      <c r="N85" s="481">
        <v>1000</v>
      </c>
      <c r="O85" s="482"/>
      <c r="P85" s="481" t="s">
        <v>368</v>
      </c>
      <c r="Q85" s="486"/>
      <c r="R85" s="487"/>
      <c r="T85" s="243" t="s">
        <v>405</v>
      </c>
      <c r="U85" s="244" t="s">
        <v>406</v>
      </c>
      <c r="V85" s="245" t="s">
        <v>408</v>
      </c>
      <c r="W85" s="246" t="s">
        <v>409</v>
      </c>
      <c r="AA85" s="230">
        <v>18</v>
      </c>
    </row>
    <row r="86" spans="1:27" x14ac:dyDescent="0.3">
      <c r="A86" s="185" t="s">
        <v>470</v>
      </c>
      <c r="B86" s="182" t="s">
        <v>355</v>
      </c>
      <c r="C86" s="483">
        <v>510</v>
      </c>
      <c r="D86" s="484"/>
      <c r="E86" s="483">
        <v>170</v>
      </c>
      <c r="F86" s="484"/>
      <c r="G86" s="483">
        <v>2.97</v>
      </c>
      <c r="H86" s="484"/>
      <c r="I86" s="483">
        <v>8.8000000000000007</v>
      </c>
      <c r="J86" s="484"/>
      <c r="K86" s="175" t="s">
        <v>372</v>
      </c>
      <c r="L86" s="174" t="s">
        <v>366</v>
      </c>
      <c r="M86" s="174" t="s">
        <v>367</v>
      </c>
      <c r="N86" s="481">
        <v>1000</v>
      </c>
      <c r="O86" s="482"/>
      <c r="P86" s="481" t="s">
        <v>368</v>
      </c>
      <c r="Q86" s="486"/>
      <c r="R86" s="487"/>
      <c r="T86" s="247" t="s">
        <v>471</v>
      </c>
      <c r="U86" s="148" t="s">
        <v>472</v>
      </c>
      <c r="V86" s="148">
        <v>3840</v>
      </c>
      <c r="W86" s="248">
        <v>1920</v>
      </c>
      <c r="AA86" s="230">
        <v>19</v>
      </c>
    </row>
    <row r="87" spans="1:27" x14ac:dyDescent="0.3">
      <c r="A87" s="185" t="s">
        <v>473</v>
      </c>
      <c r="B87" s="182" t="s">
        <v>355</v>
      </c>
      <c r="C87" s="483">
        <v>450</v>
      </c>
      <c r="D87" s="484"/>
      <c r="E87" s="483">
        <v>150</v>
      </c>
      <c r="F87" s="484"/>
      <c r="G87" s="483">
        <v>3.9</v>
      </c>
      <c r="H87" s="484"/>
      <c r="I87" s="483">
        <v>8.8000000000000007</v>
      </c>
      <c r="J87" s="484"/>
      <c r="K87" s="175" t="s">
        <v>372</v>
      </c>
      <c r="L87" s="174" t="s">
        <v>366</v>
      </c>
      <c r="M87" s="174" t="s">
        <v>367</v>
      </c>
      <c r="N87" s="481">
        <v>1000</v>
      </c>
      <c r="O87" s="482"/>
      <c r="P87" s="481" t="s">
        <v>368</v>
      </c>
      <c r="Q87" s="486"/>
      <c r="R87" s="487"/>
      <c r="T87" s="247" t="s">
        <v>474</v>
      </c>
      <c r="U87" s="148" t="s">
        <v>475</v>
      </c>
      <c r="V87" s="148">
        <v>3840</v>
      </c>
      <c r="W87" s="248">
        <v>2160</v>
      </c>
      <c r="AA87" s="230">
        <v>20</v>
      </c>
    </row>
    <row r="88" spans="1:27" x14ac:dyDescent="0.3">
      <c r="A88" s="181" t="s">
        <v>476</v>
      </c>
      <c r="B88" s="182" t="s">
        <v>355</v>
      </c>
      <c r="C88" s="483">
        <v>510</v>
      </c>
      <c r="D88" s="484"/>
      <c r="E88" s="483">
        <v>170</v>
      </c>
      <c r="F88" s="484"/>
      <c r="G88" s="483">
        <v>3.9</v>
      </c>
      <c r="H88" s="484"/>
      <c r="I88" s="483">
        <v>8.8000000000000007</v>
      </c>
      <c r="J88" s="484"/>
      <c r="K88" s="175" t="s">
        <v>372</v>
      </c>
      <c r="L88" s="174" t="s">
        <v>366</v>
      </c>
      <c r="M88" s="174" t="s">
        <v>367</v>
      </c>
      <c r="N88" s="481">
        <v>1000</v>
      </c>
      <c r="O88" s="482"/>
      <c r="P88" s="481" t="s">
        <v>368</v>
      </c>
      <c r="Q88" s="486"/>
      <c r="R88" s="487"/>
      <c r="T88" s="247" t="s">
        <v>477</v>
      </c>
      <c r="U88" s="148" t="s">
        <v>478</v>
      </c>
      <c r="V88" s="148">
        <v>7680</v>
      </c>
      <c r="W88" s="248">
        <v>4320</v>
      </c>
      <c r="AA88" s="230">
        <v>21</v>
      </c>
    </row>
    <row r="89" spans="1:27" x14ac:dyDescent="0.3">
      <c r="A89" s="185" t="s">
        <v>479</v>
      </c>
      <c r="B89" s="182" t="s">
        <v>355</v>
      </c>
      <c r="C89" s="483">
        <v>540</v>
      </c>
      <c r="D89" s="484"/>
      <c r="E89" s="483">
        <v>180</v>
      </c>
      <c r="F89" s="484"/>
      <c r="G89" s="483">
        <v>3.9</v>
      </c>
      <c r="H89" s="484"/>
      <c r="I89" s="483">
        <v>9.3000000000000007</v>
      </c>
      <c r="J89" s="484"/>
      <c r="K89" s="175" t="s">
        <v>372</v>
      </c>
      <c r="L89" s="186" t="s">
        <v>357</v>
      </c>
      <c r="M89" s="186" t="s">
        <v>358</v>
      </c>
      <c r="N89" s="481">
        <v>4000</v>
      </c>
      <c r="O89" s="482"/>
      <c r="P89" s="481" t="s">
        <v>368</v>
      </c>
      <c r="Q89" s="486"/>
      <c r="R89" s="487"/>
      <c r="T89" s="247" t="s">
        <v>480</v>
      </c>
      <c r="U89" s="249" t="s">
        <v>481</v>
      </c>
      <c r="V89" s="148" t="s">
        <v>482</v>
      </c>
      <c r="W89" s="248" t="s">
        <v>483</v>
      </c>
      <c r="AA89" s="230">
        <v>22</v>
      </c>
    </row>
    <row r="90" spans="1:27" ht="15" thickBot="1" x14ac:dyDescent="0.35">
      <c r="A90" s="181" t="s">
        <v>484</v>
      </c>
      <c r="B90" s="182" t="s">
        <v>355</v>
      </c>
      <c r="C90" s="483">
        <v>750</v>
      </c>
      <c r="D90" s="484"/>
      <c r="E90" s="483">
        <v>250</v>
      </c>
      <c r="F90" s="484"/>
      <c r="G90" s="483">
        <v>4.8</v>
      </c>
      <c r="H90" s="484"/>
      <c r="I90" s="483">
        <v>9.5</v>
      </c>
      <c r="J90" s="484"/>
      <c r="K90" s="175" t="s">
        <v>372</v>
      </c>
      <c r="L90" s="186" t="s">
        <v>357</v>
      </c>
      <c r="M90" s="186" t="s">
        <v>358</v>
      </c>
      <c r="N90" s="481">
        <v>4000</v>
      </c>
      <c r="O90" s="482"/>
      <c r="P90" s="481" t="s">
        <v>368</v>
      </c>
      <c r="Q90" s="486"/>
      <c r="R90" s="487"/>
      <c r="T90" s="250" t="s">
        <v>485</v>
      </c>
      <c r="U90" s="251" t="s">
        <v>486</v>
      </c>
      <c r="V90" s="252" t="s">
        <v>487</v>
      </c>
      <c r="W90" s="253" t="s">
        <v>488</v>
      </c>
      <c r="AA90" s="230">
        <v>23</v>
      </c>
    </row>
    <row r="91" spans="1:27" x14ac:dyDescent="0.3">
      <c r="A91" s="181" t="s">
        <v>489</v>
      </c>
      <c r="B91" s="182" t="s">
        <v>355</v>
      </c>
      <c r="C91" s="483">
        <v>430</v>
      </c>
      <c r="D91" s="484"/>
      <c r="E91" s="483">
        <v>143</v>
      </c>
      <c r="F91" s="484"/>
      <c r="G91" s="483">
        <v>1.25</v>
      </c>
      <c r="H91" s="484"/>
      <c r="I91" s="483">
        <v>6</v>
      </c>
      <c r="J91" s="484"/>
      <c r="K91" s="175" t="s">
        <v>356</v>
      </c>
      <c r="L91" s="174" t="s">
        <v>366</v>
      </c>
      <c r="M91" s="174" t="s">
        <v>367</v>
      </c>
      <c r="N91" s="481">
        <v>600</v>
      </c>
      <c r="O91" s="482"/>
      <c r="P91" s="481" t="s">
        <v>359</v>
      </c>
      <c r="Q91" s="486"/>
      <c r="R91" s="487"/>
      <c r="T91" s="241"/>
      <c r="U91" s="242"/>
      <c r="V91" s="242"/>
      <c r="AA91" s="230">
        <v>24</v>
      </c>
    </row>
    <row r="92" spans="1:27" x14ac:dyDescent="0.3">
      <c r="A92" s="185" t="s">
        <v>490</v>
      </c>
      <c r="B92" s="182" t="s">
        <v>355</v>
      </c>
      <c r="C92" s="483">
        <v>430</v>
      </c>
      <c r="D92" s="484"/>
      <c r="E92" s="483">
        <v>143</v>
      </c>
      <c r="F92" s="484"/>
      <c r="G92" s="483">
        <v>1.46</v>
      </c>
      <c r="H92" s="484"/>
      <c r="I92" s="483">
        <v>6</v>
      </c>
      <c r="J92" s="484"/>
      <c r="K92" s="175" t="s">
        <v>356</v>
      </c>
      <c r="L92" s="174" t="s">
        <v>366</v>
      </c>
      <c r="M92" s="174" t="s">
        <v>367</v>
      </c>
      <c r="N92" s="481">
        <v>600</v>
      </c>
      <c r="O92" s="482"/>
      <c r="P92" s="481" t="s">
        <v>359</v>
      </c>
      <c r="Q92" s="486"/>
      <c r="R92" s="487"/>
      <c r="AA92" s="230">
        <v>25</v>
      </c>
    </row>
    <row r="93" spans="1:27" x14ac:dyDescent="0.3">
      <c r="A93" s="185" t="s">
        <v>491</v>
      </c>
      <c r="B93" s="182" t="s">
        <v>355</v>
      </c>
      <c r="C93" s="483">
        <v>520</v>
      </c>
      <c r="D93" s="484"/>
      <c r="E93" s="483">
        <v>173</v>
      </c>
      <c r="F93" s="484"/>
      <c r="G93" s="483">
        <v>1.58</v>
      </c>
      <c r="H93" s="484"/>
      <c r="I93" s="483">
        <v>6</v>
      </c>
      <c r="J93" s="484"/>
      <c r="K93" s="175" t="s">
        <v>356</v>
      </c>
      <c r="L93" s="174" t="s">
        <v>366</v>
      </c>
      <c r="M93" s="174" t="s">
        <v>367</v>
      </c>
      <c r="N93" s="481">
        <v>700</v>
      </c>
      <c r="O93" s="482"/>
      <c r="P93" s="481" t="s">
        <v>359</v>
      </c>
      <c r="Q93" s="486"/>
      <c r="R93" s="487"/>
      <c r="V93" s="254" t="s">
        <v>492</v>
      </c>
      <c r="AA93" s="230">
        <v>26</v>
      </c>
    </row>
    <row r="94" spans="1:27" x14ac:dyDescent="0.3">
      <c r="A94" s="185" t="s">
        <v>493</v>
      </c>
      <c r="B94" s="182" t="s">
        <v>355</v>
      </c>
      <c r="C94" s="483">
        <v>610</v>
      </c>
      <c r="D94" s="484"/>
      <c r="E94" s="483">
        <v>203</v>
      </c>
      <c r="F94" s="484"/>
      <c r="G94" s="483">
        <v>1.9059999999999999</v>
      </c>
      <c r="H94" s="484"/>
      <c r="I94" s="483">
        <v>6</v>
      </c>
      <c r="J94" s="484"/>
      <c r="K94" s="175" t="s">
        <v>356</v>
      </c>
      <c r="L94" s="174" t="s">
        <v>366</v>
      </c>
      <c r="M94" s="174" t="s">
        <v>367</v>
      </c>
      <c r="N94" s="481">
        <v>800</v>
      </c>
      <c r="O94" s="482"/>
      <c r="P94" s="481" t="s">
        <v>359</v>
      </c>
      <c r="Q94" s="486"/>
      <c r="R94" s="487"/>
      <c r="AA94" s="230">
        <v>27</v>
      </c>
    </row>
    <row r="95" spans="1:27" ht="15" thickBot="1" x14ac:dyDescent="0.35">
      <c r="A95" s="185" t="s">
        <v>494</v>
      </c>
      <c r="B95" s="182" t="s">
        <v>355</v>
      </c>
      <c r="C95" s="483">
        <v>650</v>
      </c>
      <c r="D95" s="484"/>
      <c r="E95" s="483">
        <v>217</v>
      </c>
      <c r="F95" s="484"/>
      <c r="G95" s="483">
        <v>1.25</v>
      </c>
      <c r="H95" s="484"/>
      <c r="I95" s="483">
        <v>6.7</v>
      </c>
      <c r="J95" s="484"/>
      <c r="K95" s="175" t="s">
        <v>356</v>
      </c>
      <c r="L95" s="174" t="s">
        <v>366</v>
      </c>
      <c r="M95" s="174" t="s">
        <v>457</v>
      </c>
      <c r="N95" s="481">
        <v>600</v>
      </c>
      <c r="O95" s="482"/>
      <c r="P95" s="481" t="s">
        <v>431</v>
      </c>
      <c r="Q95" s="486"/>
      <c r="R95" s="487"/>
      <c r="AA95" s="230">
        <v>28</v>
      </c>
    </row>
    <row r="96" spans="1:27" ht="15" thickBot="1" x14ac:dyDescent="0.35">
      <c r="A96" s="181" t="s">
        <v>495</v>
      </c>
      <c r="B96" s="182" t="s">
        <v>355</v>
      </c>
      <c r="C96" s="483">
        <v>650</v>
      </c>
      <c r="D96" s="484"/>
      <c r="E96" s="483">
        <v>217</v>
      </c>
      <c r="F96" s="484"/>
      <c r="G96" s="483">
        <v>1.38</v>
      </c>
      <c r="H96" s="484"/>
      <c r="I96" s="483">
        <v>6.7</v>
      </c>
      <c r="J96" s="484"/>
      <c r="K96" s="175" t="s">
        <v>356</v>
      </c>
      <c r="L96" s="174" t="s">
        <v>366</v>
      </c>
      <c r="M96" s="174" t="s">
        <v>457</v>
      </c>
      <c r="N96" s="481">
        <v>600</v>
      </c>
      <c r="O96" s="482"/>
      <c r="P96" s="481" t="s">
        <v>431</v>
      </c>
      <c r="Q96" s="486"/>
      <c r="R96" s="487"/>
      <c r="T96" s="603" t="s">
        <v>496</v>
      </c>
      <c r="U96" s="604"/>
      <c r="V96" s="604"/>
      <c r="W96" s="604"/>
      <c r="X96" s="604"/>
      <c r="Y96" s="605"/>
      <c r="AA96" s="230">
        <v>29</v>
      </c>
    </row>
    <row r="97" spans="1:27" x14ac:dyDescent="0.3">
      <c r="A97" s="181" t="s">
        <v>497</v>
      </c>
      <c r="B97" s="182" t="s">
        <v>355</v>
      </c>
      <c r="C97" s="483">
        <v>750</v>
      </c>
      <c r="D97" s="484"/>
      <c r="E97" s="483">
        <v>250</v>
      </c>
      <c r="F97" s="484"/>
      <c r="G97" s="483">
        <v>1.667</v>
      </c>
      <c r="H97" s="484"/>
      <c r="I97" s="483">
        <v>6.7</v>
      </c>
      <c r="J97" s="484"/>
      <c r="K97" s="175" t="s">
        <v>356</v>
      </c>
      <c r="L97" s="174" t="s">
        <v>366</v>
      </c>
      <c r="M97" s="174" t="s">
        <v>457</v>
      </c>
      <c r="N97" s="481">
        <v>800</v>
      </c>
      <c r="O97" s="482"/>
      <c r="P97" s="481" t="s">
        <v>431</v>
      </c>
      <c r="Q97" s="486"/>
      <c r="R97" s="487"/>
      <c r="T97" s="255" t="s">
        <v>498</v>
      </c>
      <c r="U97" s="256" t="s">
        <v>499</v>
      </c>
      <c r="V97" s="257" t="s">
        <v>500</v>
      </c>
      <c r="W97" s="256" t="s">
        <v>501</v>
      </c>
      <c r="X97" s="257" t="s">
        <v>502</v>
      </c>
      <c r="Y97" s="255" t="s">
        <v>503</v>
      </c>
      <c r="AA97" s="230">
        <v>30</v>
      </c>
    </row>
    <row r="98" spans="1:27" x14ac:dyDescent="0.3">
      <c r="A98" s="181" t="s">
        <v>504</v>
      </c>
      <c r="B98" s="182" t="s">
        <v>355</v>
      </c>
      <c r="C98" s="483">
        <v>730</v>
      </c>
      <c r="D98" s="484"/>
      <c r="E98" s="483">
        <v>245</v>
      </c>
      <c r="F98" s="484"/>
      <c r="G98" s="483">
        <v>1.923</v>
      </c>
      <c r="H98" s="484"/>
      <c r="I98" s="483">
        <v>6.7</v>
      </c>
      <c r="J98" s="484"/>
      <c r="K98" s="175" t="s">
        <v>356</v>
      </c>
      <c r="L98" s="174" t="s">
        <v>366</v>
      </c>
      <c r="M98" s="174" t="s">
        <v>457</v>
      </c>
      <c r="N98" s="481">
        <v>800</v>
      </c>
      <c r="O98" s="482"/>
      <c r="P98" s="481" t="s">
        <v>431</v>
      </c>
      <c r="Q98" s="486"/>
      <c r="R98" s="487"/>
      <c r="T98" s="258">
        <v>12</v>
      </c>
      <c r="U98" s="185">
        <v>5.0507999999999997</v>
      </c>
      <c r="V98" s="183">
        <f>U98*3.28084</f>
        <v>16.570866671999998</v>
      </c>
      <c r="W98" s="259">
        <f>V98*2.06</f>
        <v>34.135985344319998</v>
      </c>
      <c r="X98" s="260">
        <f>W98*0.453592</f>
        <v>15.483809864300797</v>
      </c>
      <c r="Y98" s="261">
        <f>X98*T98</f>
        <v>185.80571837160957</v>
      </c>
      <c r="AA98" s="230">
        <v>31</v>
      </c>
    </row>
    <row r="99" spans="1:27" ht="15" thickBot="1" x14ac:dyDescent="0.35">
      <c r="A99" s="181" t="s">
        <v>505</v>
      </c>
      <c r="B99" s="182" t="s">
        <v>355</v>
      </c>
      <c r="C99" s="483">
        <v>800</v>
      </c>
      <c r="D99" s="484"/>
      <c r="E99" s="483">
        <v>240</v>
      </c>
      <c r="F99" s="484"/>
      <c r="G99" s="483">
        <v>3.9</v>
      </c>
      <c r="H99" s="484"/>
      <c r="I99" s="483">
        <v>7.5</v>
      </c>
      <c r="J99" s="484"/>
      <c r="K99" s="175" t="s">
        <v>356</v>
      </c>
      <c r="L99" s="174" t="s">
        <v>457</v>
      </c>
      <c r="M99" s="174" t="s">
        <v>457</v>
      </c>
      <c r="N99" s="481">
        <v>5500</v>
      </c>
      <c r="O99" s="482"/>
      <c r="P99" s="481" t="s">
        <v>359</v>
      </c>
      <c r="Q99" s="486"/>
      <c r="R99" s="487"/>
      <c r="T99" s="258">
        <v>7</v>
      </c>
      <c r="U99" s="185">
        <v>5.5507999999999997</v>
      </c>
      <c r="V99" s="183">
        <f>U99*3.28084</f>
        <v>18.211286672</v>
      </c>
      <c r="W99" s="259">
        <f>V99*2.06</f>
        <v>37.515250544320004</v>
      </c>
      <c r="X99" s="260">
        <f>W99*0.453592</f>
        <v>17.0166175248992</v>
      </c>
      <c r="Y99" s="262">
        <f>X99*T99</f>
        <v>119.11632267429439</v>
      </c>
      <c r="AA99" s="230">
        <v>32</v>
      </c>
    </row>
    <row r="100" spans="1:27" ht="15" thickBot="1" x14ac:dyDescent="0.35">
      <c r="A100" s="181" t="s">
        <v>506</v>
      </c>
      <c r="B100" s="182" t="s">
        <v>355</v>
      </c>
      <c r="C100" s="483">
        <v>800</v>
      </c>
      <c r="D100" s="484"/>
      <c r="E100" s="483">
        <v>240</v>
      </c>
      <c r="F100" s="484"/>
      <c r="G100" s="483">
        <v>7.8</v>
      </c>
      <c r="H100" s="484"/>
      <c r="I100" s="483">
        <v>7.5</v>
      </c>
      <c r="J100" s="484"/>
      <c r="K100" s="175" t="s">
        <v>356</v>
      </c>
      <c r="L100" s="174" t="s">
        <v>457</v>
      </c>
      <c r="M100" s="174" t="s">
        <v>457</v>
      </c>
      <c r="N100" s="481">
        <v>5500</v>
      </c>
      <c r="O100" s="482"/>
      <c r="P100" s="481" t="s">
        <v>359</v>
      </c>
      <c r="Q100" s="486"/>
      <c r="R100" s="487"/>
      <c r="T100" s="263"/>
      <c r="U100" s="264"/>
      <c r="V100" s="265"/>
      <c r="W100" s="264"/>
      <c r="X100" s="265"/>
      <c r="Y100" s="266">
        <f>Y98+Y99</f>
        <v>304.92204104590394</v>
      </c>
      <c r="AA100" s="230">
        <v>33</v>
      </c>
    </row>
    <row r="101" spans="1:27" ht="15" thickBot="1" x14ac:dyDescent="0.35">
      <c r="A101" s="181" t="s">
        <v>507</v>
      </c>
      <c r="B101" s="182" t="s">
        <v>355</v>
      </c>
      <c r="C101" s="483">
        <v>800</v>
      </c>
      <c r="D101" s="484"/>
      <c r="E101" s="483">
        <v>240</v>
      </c>
      <c r="F101" s="484"/>
      <c r="G101" s="483">
        <v>10.4</v>
      </c>
      <c r="H101" s="484"/>
      <c r="I101" s="483">
        <v>7.5</v>
      </c>
      <c r="J101" s="484"/>
      <c r="K101" s="175" t="s">
        <v>356</v>
      </c>
      <c r="L101" s="174" t="s">
        <v>457</v>
      </c>
      <c r="M101" s="174" t="s">
        <v>457</v>
      </c>
      <c r="N101" s="481">
        <v>5500</v>
      </c>
      <c r="O101" s="482"/>
      <c r="P101" s="481" t="s">
        <v>359</v>
      </c>
      <c r="Q101" s="486"/>
      <c r="R101" s="487"/>
      <c r="AA101" s="230">
        <v>34</v>
      </c>
    </row>
    <row r="102" spans="1:27" ht="15" thickBot="1" x14ac:dyDescent="0.35">
      <c r="A102" s="181" t="s">
        <v>508</v>
      </c>
      <c r="B102" s="182" t="s">
        <v>355</v>
      </c>
      <c r="C102" s="483">
        <v>800</v>
      </c>
      <c r="D102" s="484"/>
      <c r="E102" s="483">
        <v>240</v>
      </c>
      <c r="F102" s="484"/>
      <c r="G102" s="483">
        <v>16.13</v>
      </c>
      <c r="H102" s="484"/>
      <c r="I102" s="483">
        <v>7.5</v>
      </c>
      <c r="J102" s="484"/>
      <c r="K102" s="175" t="s">
        <v>356</v>
      </c>
      <c r="L102" s="174" t="s">
        <v>457</v>
      </c>
      <c r="M102" s="174" t="s">
        <v>457</v>
      </c>
      <c r="N102" s="481">
        <v>3000</v>
      </c>
      <c r="O102" s="482"/>
      <c r="P102" s="481" t="s">
        <v>359</v>
      </c>
      <c r="Q102" s="486"/>
      <c r="R102" s="487"/>
      <c r="T102" s="255"/>
      <c r="U102" s="255" t="s">
        <v>295</v>
      </c>
      <c r="V102" s="255" t="s">
        <v>281</v>
      </c>
      <c r="AA102" s="230">
        <v>35</v>
      </c>
    </row>
    <row r="103" spans="1:27" ht="15" thickBot="1" x14ac:dyDescent="0.35">
      <c r="A103" s="181" t="s">
        <v>509</v>
      </c>
      <c r="B103" s="182" t="s">
        <v>355</v>
      </c>
      <c r="C103" s="483">
        <v>580</v>
      </c>
      <c r="D103" s="484"/>
      <c r="E103" s="483">
        <v>190</v>
      </c>
      <c r="F103" s="484"/>
      <c r="G103" s="483">
        <v>2.5</v>
      </c>
      <c r="H103" s="484"/>
      <c r="I103" s="483">
        <v>7.6</v>
      </c>
      <c r="J103" s="484"/>
      <c r="K103" s="175" t="s">
        <v>372</v>
      </c>
      <c r="L103" s="174" t="s">
        <v>366</v>
      </c>
      <c r="M103" s="174" t="s">
        <v>457</v>
      </c>
      <c r="N103" s="481">
        <v>1000</v>
      </c>
      <c r="O103" s="482"/>
      <c r="P103" s="481" t="s">
        <v>368</v>
      </c>
      <c r="Q103" s="486"/>
      <c r="R103" s="487"/>
      <c r="T103" s="255" t="s">
        <v>340</v>
      </c>
      <c r="U103" s="267">
        <v>12</v>
      </c>
      <c r="V103" s="268">
        <f>CONVERT(U103,"ft","m")</f>
        <v>3.6576</v>
      </c>
      <c r="AA103" s="230">
        <v>36</v>
      </c>
    </row>
    <row r="104" spans="1:27" ht="15" thickBot="1" x14ac:dyDescent="0.35">
      <c r="A104" s="181" t="s">
        <v>510</v>
      </c>
      <c r="B104" s="182" t="s">
        <v>355</v>
      </c>
      <c r="C104" s="483">
        <v>510</v>
      </c>
      <c r="D104" s="484"/>
      <c r="E104" s="483">
        <v>170</v>
      </c>
      <c r="F104" s="484"/>
      <c r="G104" s="483">
        <v>2.97</v>
      </c>
      <c r="H104" s="484"/>
      <c r="I104" s="483">
        <v>9</v>
      </c>
      <c r="J104" s="484"/>
      <c r="K104" s="175" t="s">
        <v>372</v>
      </c>
      <c r="L104" s="174" t="s">
        <v>366</v>
      </c>
      <c r="M104" s="174" t="s">
        <v>457</v>
      </c>
      <c r="N104" s="481">
        <v>1000</v>
      </c>
      <c r="O104" s="482"/>
      <c r="P104" s="481" t="s">
        <v>368</v>
      </c>
      <c r="Q104" s="486"/>
      <c r="R104" s="487"/>
      <c r="T104" s="269" t="s">
        <v>343</v>
      </c>
      <c r="U104" s="270">
        <v>9</v>
      </c>
      <c r="V104" s="271">
        <f>CONVERT(U104,"ft","m")</f>
        <v>2.7431999999999999</v>
      </c>
      <c r="AA104" s="230">
        <v>37</v>
      </c>
    </row>
    <row r="105" spans="1:27" x14ac:dyDescent="0.3">
      <c r="A105" s="181" t="s">
        <v>511</v>
      </c>
      <c r="B105" s="182" t="s">
        <v>355</v>
      </c>
      <c r="C105" s="483">
        <v>540</v>
      </c>
      <c r="D105" s="484"/>
      <c r="E105" s="483">
        <v>180</v>
      </c>
      <c r="F105" s="484"/>
      <c r="G105" s="483">
        <v>3.9</v>
      </c>
      <c r="H105" s="484"/>
      <c r="I105" s="483">
        <v>7.6</v>
      </c>
      <c r="J105" s="484"/>
      <c r="K105" s="175" t="s">
        <v>372</v>
      </c>
      <c r="L105" s="174" t="s">
        <v>366</v>
      </c>
      <c r="M105" s="174" t="s">
        <v>457</v>
      </c>
      <c r="N105" s="481">
        <v>1000</v>
      </c>
      <c r="O105" s="482"/>
      <c r="P105" s="481" t="s">
        <v>368</v>
      </c>
      <c r="Q105" s="486"/>
      <c r="R105" s="487"/>
      <c r="AA105" s="230">
        <v>38</v>
      </c>
    </row>
    <row r="106" spans="1:27" x14ac:dyDescent="0.3">
      <c r="A106" s="181" t="s">
        <v>512</v>
      </c>
      <c r="B106" s="182" t="s">
        <v>355</v>
      </c>
      <c r="C106" s="483">
        <v>540</v>
      </c>
      <c r="D106" s="484"/>
      <c r="E106" s="483">
        <v>180</v>
      </c>
      <c r="F106" s="484"/>
      <c r="G106" s="483">
        <v>3.9</v>
      </c>
      <c r="H106" s="484"/>
      <c r="I106" s="483">
        <v>9.5</v>
      </c>
      <c r="J106" s="484"/>
      <c r="K106" s="175" t="s">
        <v>372</v>
      </c>
      <c r="L106" s="186" t="s">
        <v>357</v>
      </c>
      <c r="M106" s="186" t="s">
        <v>358</v>
      </c>
      <c r="N106" s="481">
        <v>4000</v>
      </c>
      <c r="O106" s="482"/>
      <c r="P106" s="481" t="s">
        <v>368</v>
      </c>
      <c r="Q106" s="486"/>
      <c r="R106" s="487"/>
      <c r="AA106" s="230">
        <v>39</v>
      </c>
    </row>
    <row r="107" spans="1:27" x14ac:dyDescent="0.3">
      <c r="A107" s="181" t="s">
        <v>513</v>
      </c>
      <c r="B107" s="182" t="s">
        <v>355</v>
      </c>
      <c r="C107" s="483">
        <v>540</v>
      </c>
      <c r="D107" s="484"/>
      <c r="E107" s="483">
        <v>180</v>
      </c>
      <c r="F107" s="484"/>
      <c r="G107" s="483">
        <v>4.8</v>
      </c>
      <c r="H107" s="484"/>
      <c r="I107" s="483">
        <v>9.5</v>
      </c>
      <c r="J107" s="484"/>
      <c r="K107" s="175" t="s">
        <v>372</v>
      </c>
      <c r="L107" s="186" t="s">
        <v>357</v>
      </c>
      <c r="M107" s="186" t="s">
        <v>358</v>
      </c>
      <c r="N107" s="481">
        <v>4000</v>
      </c>
      <c r="O107" s="482"/>
      <c r="P107" s="481" t="s">
        <v>368</v>
      </c>
      <c r="Q107" s="486"/>
      <c r="R107" s="487"/>
      <c r="AA107" s="230">
        <v>40</v>
      </c>
    </row>
    <row r="108" spans="1:27" ht="15" thickBot="1" x14ac:dyDescent="0.35">
      <c r="A108" s="181" t="s">
        <v>672</v>
      </c>
      <c r="B108" s="182" t="s">
        <v>355</v>
      </c>
      <c r="C108" s="483">
        <v>600</v>
      </c>
      <c r="D108" s="484"/>
      <c r="E108" s="483">
        <v>200</v>
      </c>
      <c r="F108" s="484"/>
      <c r="G108" s="483">
        <v>4.8</v>
      </c>
      <c r="H108" s="484"/>
      <c r="I108" s="483">
        <v>12.5</v>
      </c>
      <c r="J108" s="484"/>
      <c r="K108" s="175" t="s">
        <v>372</v>
      </c>
      <c r="L108" s="186" t="s">
        <v>357</v>
      </c>
      <c r="M108" s="186" t="s">
        <v>358</v>
      </c>
      <c r="N108" s="481">
        <v>4000</v>
      </c>
      <c r="O108" s="482"/>
      <c r="P108" s="481" t="s">
        <v>368</v>
      </c>
      <c r="Q108" s="486"/>
      <c r="R108" s="487"/>
      <c r="AA108" s="230"/>
    </row>
    <row r="109" spans="1:27" x14ac:dyDescent="0.3">
      <c r="A109" s="181" t="s">
        <v>957</v>
      </c>
      <c r="B109" s="182" t="s">
        <v>355</v>
      </c>
      <c r="C109" s="483">
        <v>720</v>
      </c>
      <c r="D109" s="484"/>
      <c r="E109" s="483">
        <v>240</v>
      </c>
      <c r="F109" s="484"/>
      <c r="G109" s="483">
        <v>1.9530000000000001</v>
      </c>
      <c r="H109" s="484"/>
      <c r="I109" s="483">
        <v>9</v>
      </c>
      <c r="J109" s="484"/>
      <c r="K109" s="175" t="s">
        <v>372</v>
      </c>
      <c r="L109" s="174" t="s">
        <v>366</v>
      </c>
      <c r="M109" s="174" t="s">
        <v>367</v>
      </c>
      <c r="N109" s="481">
        <v>1200</v>
      </c>
      <c r="O109" s="482"/>
      <c r="P109" s="481" t="s">
        <v>368</v>
      </c>
      <c r="Q109" s="486"/>
      <c r="R109" s="487"/>
      <c r="T109" s="255"/>
      <c r="U109" s="255"/>
      <c r="V109" s="272"/>
      <c r="AA109" s="230"/>
    </row>
    <row r="110" spans="1:27" x14ac:dyDescent="0.3">
      <c r="A110" s="181" t="s">
        <v>995</v>
      </c>
      <c r="B110" s="182" t="s">
        <v>355</v>
      </c>
      <c r="C110" s="483">
        <v>580</v>
      </c>
      <c r="D110" s="484"/>
      <c r="E110" s="483">
        <v>190</v>
      </c>
      <c r="F110" s="484"/>
      <c r="G110" s="483">
        <v>2.5</v>
      </c>
      <c r="H110" s="484"/>
      <c r="I110" s="483">
        <v>7.6</v>
      </c>
      <c r="J110" s="484"/>
      <c r="K110" s="175" t="s">
        <v>372</v>
      </c>
      <c r="L110" s="174" t="s">
        <v>366</v>
      </c>
      <c r="M110" s="174" t="s">
        <v>367</v>
      </c>
      <c r="N110" s="481">
        <v>1000</v>
      </c>
      <c r="O110" s="482"/>
      <c r="P110" s="481" t="s">
        <v>368</v>
      </c>
      <c r="Q110" s="486"/>
      <c r="R110" s="487"/>
      <c r="T110" s="273"/>
      <c r="U110" s="273"/>
      <c r="V110" s="273"/>
      <c r="AA110" s="230"/>
    </row>
    <row r="111" spans="1:27" x14ac:dyDescent="0.3">
      <c r="A111" s="181" t="s">
        <v>996</v>
      </c>
      <c r="B111" s="182" t="s">
        <v>355</v>
      </c>
      <c r="C111" s="483">
        <v>540</v>
      </c>
      <c r="D111" s="484"/>
      <c r="E111" s="483">
        <v>180</v>
      </c>
      <c r="F111" s="484"/>
      <c r="G111" s="483">
        <v>2.9</v>
      </c>
      <c r="H111" s="484"/>
      <c r="I111" s="483">
        <v>7.6</v>
      </c>
      <c r="J111" s="484"/>
      <c r="K111" s="175" t="s">
        <v>372</v>
      </c>
      <c r="L111" s="174" t="s">
        <v>366</v>
      </c>
      <c r="M111" s="174" t="s">
        <v>367</v>
      </c>
      <c r="N111" s="481">
        <v>1000</v>
      </c>
      <c r="O111" s="482"/>
      <c r="P111" s="481" t="s">
        <v>368</v>
      </c>
      <c r="Q111" s="486"/>
      <c r="R111" s="487"/>
      <c r="T111" s="273"/>
      <c r="U111" s="273"/>
      <c r="V111" s="273"/>
      <c r="AA111" s="230"/>
    </row>
    <row r="112" spans="1:27" x14ac:dyDescent="0.3">
      <c r="A112" s="181" t="s">
        <v>997</v>
      </c>
      <c r="B112" s="182" t="s">
        <v>355</v>
      </c>
      <c r="C112" s="483">
        <v>540</v>
      </c>
      <c r="D112" s="484"/>
      <c r="E112" s="483">
        <v>180</v>
      </c>
      <c r="F112" s="484"/>
      <c r="G112" s="483">
        <v>3.9</v>
      </c>
      <c r="H112" s="484"/>
      <c r="I112" s="483">
        <v>8</v>
      </c>
      <c r="J112" s="484"/>
      <c r="K112" s="175" t="s">
        <v>372</v>
      </c>
      <c r="L112" s="174" t="s">
        <v>366</v>
      </c>
      <c r="M112" s="174" t="s">
        <v>367</v>
      </c>
      <c r="N112" s="481">
        <v>1000</v>
      </c>
      <c r="O112" s="482"/>
      <c r="P112" s="481" t="s">
        <v>368</v>
      </c>
      <c r="Q112" s="486"/>
      <c r="R112" s="487"/>
      <c r="T112" s="273"/>
      <c r="U112" s="273"/>
      <c r="V112" s="273"/>
      <c r="AA112" s="230"/>
    </row>
    <row r="113" spans="1:27" x14ac:dyDescent="0.3">
      <c r="A113" s="274" t="s">
        <v>998</v>
      </c>
      <c r="B113" s="182" t="s">
        <v>355</v>
      </c>
      <c r="C113" s="483">
        <v>540</v>
      </c>
      <c r="D113" s="484"/>
      <c r="E113" s="483">
        <v>180</v>
      </c>
      <c r="F113" s="484"/>
      <c r="G113" s="483">
        <v>3.9</v>
      </c>
      <c r="H113" s="484"/>
      <c r="I113" s="483">
        <v>11.7</v>
      </c>
      <c r="J113" s="484"/>
      <c r="K113" s="175" t="s">
        <v>372</v>
      </c>
      <c r="L113" s="174" t="s">
        <v>366</v>
      </c>
      <c r="M113" s="174" t="s">
        <v>367</v>
      </c>
      <c r="N113" s="481">
        <v>1000</v>
      </c>
      <c r="O113" s="482"/>
      <c r="P113" s="481" t="s">
        <v>368</v>
      </c>
      <c r="Q113" s="486"/>
      <c r="R113" s="487"/>
      <c r="T113" s="273"/>
      <c r="U113" s="273"/>
      <c r="V113" s="273"/>
      <c r="AA113" s="230"/>
    </row>
    <row r="114" spans="1:27" x14ac:dyDescent="0.3">
      <c r="A114" s="181" t="s">
        <v>772</v>
      </c>
      <c r="B114" s="182" t="s">
        <v>355</v>
      </c>
      <c r="C114" s="483">
        <v>570</v>
      </c>
      <c r="D114" s="484"/>
      <c r="E114" s="483">
        <v>190</v>
      </c>
      <c r="F114" s="484"/>
      <c r="G114" s="483">
        <v>3.9</v>
      </c>
      <c r="H114" s="484"/>
      <c r="I114" s="483">
        <v>7.8</v>
      </c>
      <c r="J114" s="484"/>
      <c r="K114" s="175" t="s">
        <v>372</v>
      </c>
      <c r="L114" s="186" t="s">
        <v>357</v>
      </c>
      <c r="M114" s="186" t="s">
        <v>358</v>
      </c>
      <c r="N114" s="481">
        <v>4500</v>
      </c>
      <c r="O114" s="482"/>
      <c r="P114" s="481" t="s">
        <v>368</v>
      </c>
      <c r="Q114" s="486"/>
      <c r="R114" s="487"/>
      <c r="AA114" s="230">
        <v>39</v>
      </c>
    </row>
    <row r="115" spans="1:27" x14ac:dyDescent="0.3">
      <c r="A115" s="275" t="s">
        <v>974</v>
      </c>
      <c r="B115" s="182" t="s">
        <v>355</v>
      </c>
      <c r="C115" s="483">
        <v>570</v>
      </c>
      <c r="D115" s="484"/>
      <c r="E115" s="483">
        <v>190</v>
      </c>
      <c r="F115" s="484"/>
      <c r="G115" s="483">
        <v>3.9</v>
      </c>
      <c r="H115" s="484"/>
      <c r="I115" s="483">
        <v>12.6</v>
      </c>
      <c r="J115" s="484"/>
      <c r="K115" s="175" t="s">
        <v>372</v>
      </c>
      <c r="L115" s="186" t="s">
        <v>357</v>
      </c>
      <c r="M115" s="186" t="s">
        <v>358</v>
      </c>
      <c r="N115" s="481">
        <v>4500</v>
      </c>
      <c r="O115" s="482"/>
      <c r="P115" s="481" t="s">
        <v>368</v>
      </c>
      <c r="Q115" s="486"/>
      <c r="R115" s="487"/>
      <c r="AA115" s="230"/>
    </row>
    <row r="116" spans="1:27" x14ac:dyDescent="0.3">
      <c r="A116" s="274" t="s">
        <v>999</v>
      </c>
      <c r="B116" s="182" t="s">
        <v>355</v>
      </c>
      <c r="C116" s="483">
        <v>570</v>
      </c>
      <c r="D116" s="484"/>
      <c r="E116" s="483">
        <v>190</v>
      </c>
      <c r="F116" s="484"/>
      <c r="G116" s="483">
        <v>4.8</v>
      </c>
      <c r="H116" s="484"/>
      <c r="I116" s="483">
        <v>7.8</v>
      </c>
      <c r="J116" s="484"/>
      <c r="K116" s="175" t="s">
        <v>372</v>
      </c>
      <c r="L116" s="186" t="s">
        <v>357</v>
      </c>
      <c r="M116" s="186" t="s">
        <v>358</v>
      </c>
      <c r="N116" s="481">
        <v>4500</v>
      </c>
      <c r="O116" s="482"/>
      <c r="P116" s="481" t="s">
        <v>368</v>
      </c>
      <c r="Q116" s="486"/>
      <c r="R116" s="487"/>
      <c r="AA116" s="230"/>
    </row>
    <row r="117" spans="1:27" x14ac:dyDescent="0.3">
      <c r="A117" s="275" t="s">
        <v>1000</v>
      </c>
      <c r="B117" s="182" t="s">
        <v>355</v>
      </c>
      <c r="C117" s="483">
        <v>570</v>
      </c>
      <c r="D117" s="484"/>
      <c r="E117" s="483">
        <v>190</v>
      </c>
      <c r="F117" s="484"/>
      <c r="G117" s="483">
        <v>4.8</v>
      </c>
      <c r="H117" s="484"/>
      <c r="I117" s="483">
        <v>12.6</v>
      </c>
      <c r="J117" s="484"/>
      <c r="K117" s="175" t="s">
        <v>372</v>
      </c>
      <c r="L117" s="186" t="s">
        <v>357</v>
      </c>
      <c r="M117" s="186" t="s">
        <v>358</v>
      </c>
      <c r="N117" s="481">
        <v>4500</v>
      </c>
      <c r="O117" s="482"/>
      <c r="P117" s="481" t="s">
        <v>368</v>
      </c>
      <c r="Q117" s="486"/>
      <c r="R117" s="487"/>
      <c r="AA117" s="230"/>
    </row>
    <row r="118" spans="1:27" x14ac:dyDescent="0.3">
      <c r="A118" s="181" t="s">
        <v>514</v>
      </c>
      <c r="B118" s="182" t="s">
        <v>355</v>
      </c>
      <c r="C118" s="483">
        <v>600</v>
      </c>
      <c r="D118" s="484"/>
      <c r="E118" s="483">
        <v>200</v>
      </c>
      <c r="F118" s="484"/>
      <c r="G118" s="483">
        <v>6.94</v>
      </c>
      <c r="H118" s="484"/>
      <c r="I118" s="483">
        <v>12.5</v>
      </c>
      <c r="J118" s="484"/>
      <c r="K118" s="175" t="s">
        <v>372</v>
      </c>
      <c r="L118" s="186" t="s">
        <v>357</v>
      </c>
      <c r="M118" s="186" t="s">
        <v>358</v>
      </c>
      <c r="N118" s="481">
        <v>5000</v>
      </c>
      <c r="O118" s="482"/>
      <c r="P118" s="481" t="s">
        <v>368</v>
      </c>
      <c r="Q118" s="486"/>
      <c r="R118" s="487"/>
      <c r="AA118" s="230">
        <v>41</v>
      </c>
    </row>
    <row r="119" spans="1:27" x14ac:dyDescent="0.3">
      <c r="A119" s="181" t="s">
        <v>958</v>
      </c>
      <c r="B119" s="182" t="s">
        <v>355</v>
      </c>
      <c r="C119" s="483">
        <v>740</v>
      </c>
      <c r="D119" s="484"/>
      <c r="E119" s="483">
        <v>274</v>
      </c>
      <c r="F119" s="484"/>
      <c r="G119" s="483">
        <v>2.5</v>
      </c>
      <c r="H119" s="484"/>
      <c r="I119" s="483">
        <v>7.5</v>
      </c>
      <c r="J119" s="484"/>
      <c r="K119" s="175" t="s">
        <v>372</v>
      </c>
      <c r="L119" s="174" t="s">
        <v>366</v>
      </c>
      <c r="M119" s="174" t="s">
        <v>367</v>
      </c>
      <c r="N119" s="481">
        <v>1500</v>
      </c>
      <c r="O119" s="482"/>
      <c r="P119" s="481" t="s">
        <v>368</v>
      </c>
      <c r="Q119" s="486"/>
      <c r="R119" s="487"/>
      <c r="AA119" s="230"/>
    </row>
    <row r="120" spans="1:27" x14ac:dyDescent="0.3">
      <c r="A120" s="181" t="s">
        <v>959</v>
      </c>
      <c r="B120" s="182" t="s">
        <v>355</v>
      </c>
      <c r="C120" s="483">
        <v>720</v>
      </c>
      <c r="D120" s="484"/>
      <c r="E120" s="483">
        <v>240</v>
      </c>
      <c r="F120" s="484"/>
      <c r="G120" s="483">
        <v>2.5</v>
      </c>
      <c r="H120" s="484"/>
      <c r="I120" s="483">
        <v>7.5</v>
      </c>
      <c r="J120" s="484"/>
      <c r="K120" s="175" t="s">
        <v>372</v>
      </c>
      <c r="L120" s="174" t="s">
        <v>366</v>
      </c>
      <c r="M120" s="174" t="s">
        <v>367</v>
      </c>
      <c r="N120" s="481">
        <v>1500</v>
      </c>
      <c r="O120" s="482"/>
      <c r="P120" s="481" t="s">
        <v>368</v>
      </c>
      <c r="Q120" s="486"/>
      <c r="R120" s="487"/>
      <c r="AA120" s="230"/>
    </row>
    <row r="121" spans="1:27" x14ac:dyDescent="0.3">
      <c r="A121" s="181" t="s">
        <v>960</v>
      </c>
      <c r="B121" s="182" t="s">
        <v>355</v>
      </c>
      <c r="C121" s="483">
        <v>720</v>
      </c>
      <c r="D121" s="484"/>
      <c r="E121" s="483">
        <v>235</v>
      </c>
      <c r="F121" s="484"/>
      <c r="G121" s="483">
        <v>3.9</v>
      </c>
      <c r="H121" s="484"/>
      <c r="I121" s="483">
        <v>7.8</v>
      </c>
      <c r="J121" s="484"/>
      <c r="K121" s="175" t="s">
        <v>372</v>
      </c>
      <c r="L121" s="174" t="s">
        <v>357</v>
      </c>
      <c r="M121" s="174" t="s">
        <v>358</v>
      </c>
      <c r="N121" s="481">
        <v>4000</v>
      </c>
      <c r="O121" s="482"/>
      <c r="P121" s="481" t="s">
        <v>368</v>
      </c>
      <c r="Q121" s="486"/>
      <c r="R121" s="487"/>
      <c r="AA121" s="230"/>
    </row>
    <row r="122" spans="1:27" x14ac:dyDescent="0.3">
      <c r="A122" s="181" t="s">
        <v>961</v>
      </c>
      <c r="B122" s="182" t="s">
        <v>355</v>
      </c>
      <c r="C122" s="483">
        <v>720</v>
      </c>
      <c r="D122" s="484"/>
      <c r="E122" s="483">
        <v>240</v>
      </c>
      <c r="F122" s="484"/>
      <c r="G122" s="483">
        <v>4.8</v>
      </c>
      <c r="H122" s="484"/>
      <c r="I122" s="483">
        <v>7.8</v>
      </c>
      <c r="J122" s="484"/>
      <c r="K122" s="175" t="s">
        <v>372</v>
      </c>
      <c r="L122" s="174" t="s">
        <v>357</v>
      </c>
      <c r="M122" s="174" t="s">
        <v>358</v>
      </c>
      <c r="N122" s="481">
        <v>4000</v>
      </c>
      <c r="O122" s="482"/>
      <c r="P122" s="481" t="s">
        <v>368</v>
      </c>
      <c r="Q122" s="486"/>
      <c r="R122" s="487"/>
      <c r="AA122" s="230"/>
    </row>
    <row r="123" spans="1:27" x14ac:dyDescent="0.3">
      <c r="A123" s="181" t="s">
        <v>962</v>
      </c>
      <c r="B123" s="182" t="s">
        <v>355</v>
      </c>
      <c r="C123" s="483">
        <v>700</v>
      </c>
      <c r="D123" s="484"/>
      <c r="E123" s="483">
        <v>235</v>
      </c>
      <c r="F123" s="484"/>
      <c r="G123" s="483">
        <v>1.95</v>
      </c>
      <c r="H123" s="484"/>
      <c r="I123" s="483">
        <v>7.5</v>
      </c>
      <c r="J123" s="484"/>
      <c r="K123" s="175" t="s">
        <v>372</v>
      </c>
      <c r="L123" s="174" t="s">
        <v>366</v>
      </c>
      <c r="M123" s="174" t="s">
        <v>367</v>
      </c>
      <c r="N123" s="481">
        <v>1000</v>
      </c>
      <c r="O123" s="482"/>
      <c r="P123" s="481" t="s">
        <v>368</v>
      </c>
      <c r="Q123" s="486"/>
      <c r="R123" s="487"/>
      <c r="AA123" s="230"/>
    </row>
    <row r="124" spans="1:27" x14ac:dyDescent="0.3">
      <c r="A124" s="181" t="s">
        <v>963</v>
      </c>
      <c r="B124" s="182" t="s">
        <v>355</v>
      </c>
      <c r="C124" s="483">
        <v>600</v>
      </c>
      <c r="D124" s="484"/>
      <c r="E124" s="483">
        <v>200</v>
      </c>
      <c r="F124" s="484"/>
      <c r="G124" s="483">
        <v>2.5</v>
      </c>
      <c r="H124" s="484"/>
      <c r="I124" s="483">
        <v>7.5</v>
      </c>
      <c r="J124" s="484"/>
      <c r="K124" s="175" t="s">
        <v>372</v>
      </c>
      <c r="L124" s="174" t="s">
        <v>366</v>
      </c>
      <c r="M124" s="174" t="s">
        <v>367</v>
      </c>
      <c r="N124" s="481">
        <v>1000</v>
      </c>
      <c r="O124" s="482"/>
      <c r="P124" s="481" t="s">
        <v>368</v>
      </c>
      <c r="Q124" s="486"/>
      <c r="R124" s="487"/>
      <c r="AA124" s="230"/>
    </row>
    <row r="125" spans="1:27" x14ac:dyDescent="0.3">
      <c r="A125" s="181" t="s">
        <v>964</v>
      </c>
      <c r="B125" s="182" t="s">
        <v>355</v>
      </c>
      <c r="C125" s="483">
        <v>560</v>
      </c>
      <c r="D125" s="484"/>
      <c r="E125" s="483">
        <v>187</v>
      </c>
      <c r="F125" s="484"/>
      <c r="G125" s="483">
        <v>2.97</v>
      </c>
      <c r="H125" s="484"/>
      <c r="I125" s="483">
        <v>7.5</v>
      </c>
      <c r="J125" s="484"/>
      <c r="K125" s="175" t="s">
        <v>372</v>
      </c>
      <c r="L125" s="174" t="s">
        <v>366</v>
      </c>
      <c r="M125" s="174" t="s">
        <v>367</v>
      </c>
      <c r="N125" s="481">
        <v>1000</v>
      </c>
      <c r="O125" s="482"/>
      <c r="P125" s="481" t="s">
        <v>368</v>
      </c>
      <c r="Q125" s="486"/>
      <c r="R125" s="487"/>
      <c r="AA125" s="230"/>
    </row>
    <row r="126" spans="1:27" x14ac:dyDescent="0.3">
      <c r="A126" s="181" t="s">
        <v>965</v>
      </c>
      <c r="B126" s="182" t="s">
        <v>355</v>
      </c>
      <c r="C126" s="483">
        <v>560</v>
      </c>
      <c r="D126" s="484"/>
      <c r="E126" s="483">
        <v>187</v>
      </c>
      <c r="F126" s="484"/>
      <c r="G126" s="483">
        <v>3.9</v>
      </c>
      <c r="H126" s="484"/>
      <c r="I126" s="483">
        <v>7.5</v>
      </c>
      <c r="J126" s="484"/>
      <c r="K126" s="175" t="s">
        <v>372</v>
      </c>
      <c r="L126" s="174" t="s">
        <v>366</v>
      </c>
      <c r="M126" s="174" t="s">
        <v>367</v>
      </c>
      <c r="N126" s="481">
        <v>1000</v>
      </c>
      <c r="O126" s="482"/>
      <c r="P126" s="481" t="s">
        <v>368</v>
      </c>
      <c r="Q126" s="486"/>
      <c r="R126" s="487"/>
      <c r="AA126" s="230"/>
    </row>
    <row r="127" spans="1:27" x14ac:dyDescent="0.3">
      <c r="A127" s="274" t="s">
        <v>966</v>
      </c>
      <c r="B127" s="182" t="s">
        <v>355</v>
      </c>
      <c r="C127" s="483">
        <v>720</v>
      </c>
      <c r="D127" s="484"/>
      <c r="E127" s="483">
        <v>240</v>
      </c>
      <c r="F127" s="484"/>
      <c r="G127" s="483">
        <v>2.97</v>
      </c>
      <c r="H127" s="484"/>
      <c r="I127" s="483">
        <v>7.5</v>
      </c>
      <c r="J127" s="484"/>
      <c r="K127" s="175" t="s">
        <v>372</v>
      </c>
      <c r="L127" s="174" t="s">
        <v>357</v>
      </c>
      <c r="M127" s="174" t="s">
        <v>358</v>
      </c>
      <c r="N127" s="481">
        <v>4000</v>
      </c>
      <c r="O127" s="482"/>
      <c r="P127" s="481" t="s">
        <v>368</v>
      </c>
      <c r="Q127" s="486"/>
      <c r="R127" s="487"/>
      <c r="AA127" s="230"/>
    </row>
    <row r="128" spans="1:27" x14ac:dyDescent="0.3">
      <c r="A128" s="274" t="s">
        <v>967</v>
      </c>
      <c r="B128" s="182" t="s">
        <v>355</v>
      </c>
      <c r="C128" s="483">
        <v>600</v>
      </c>
      <c r="D128" s="484"/>
      <c r="E128" s="483">
        <v>200</v>
      </c>
      <c r="F128" s="484"/>
      <c r="G128" s="483">
        <v>3.9</v>
      </c>
      <c r="H128" s="484"/>
      <c r="I128" s="483">
        <v>7.8</v>
      </c>
      <c r="J128" s="484"/>
      <c r="K128" s="175" t="s">
        <v>372</v>
      </c>
      <c r="L128" s="174" t="s">
        <v>357</v>
      </c>
      <c r="M128" s="174" t="s">
        <v>358</v>
      </c>
      <c r="N128" s="481">
        <v>4500</v>
      </c>
      <c r="O128" s="482"/>
      <c r="P128" s="481" t="s">
        <v>368</v>
      </c>
      <c r="Q128" s="486"/>
      <c r="R128" s="487"/>
      <c r="AA128" s="230"/>
    </row>
    <row r="129" spans="1:27" x14ac:dyDescent="0.3">
      <c r="A129" s="274" t="s">
        <v>968</v>
      </c>
      <c r="B129" s="182" t="s">
        <v>355</v>
      </c>
      <c r="C129" s="483">
        <v>600</v>
      </c>
      <c r="D129" s="484"/>
      <c r="E129" s="483">
        <v>200</v>
      </c>
      <c r="F129" s="484"/>
      <c r="G129" s="483">
        <v>4.8</v>
      </c>
      <c r="H129" s="484"/>
      <c r="I129" s="483">
        <v>7.8</v>
      </c>
      <c r="J129" s="484"/>
      <c r="K129" s="175" t="s">
        <v>372</v>
      </c>
      <c r="L129" s="174" t="s">
        <v>357</v>
      </c>
      <c r="M129" s="174" t="s">
        <v>358</v>
      </c>
      <c r="N129" s="481">
        <v>4500</v>
      </c>
      <c r="O129" s="482"/>
      <c r="P129" s="481" t="s">
        <v>368</v>
      </c>
      <c r="Q129" s="486"/>
      <c r="R129" s="487"/>
      <c r="AA129" s="230"/>
    </row>
    <row r="130" spans="1:27" x14ac:dyDescent="0.3">
      <c r="A130" s="274" t="s">
        <v>1515</v>
      </c>
      <c r="B130" s="182" t="s">
        <v>355</v>
      </c>
      <c r="C130" s="483">
        <v>800</v>
      </c>
      <c r="D130" s="484"/>
      <c r="E130" s="483">
        <v>267</v>
      </c>
      <c r="F130" s="484"/>
      <c r="G130" s="483">
        <v>3.9</v>
      </c>
      <c r="H130" s="484"/>
      <c r="I130" s="483">
        <v>5.5</v>
      </c>
      <c r="J130" s="484"/>
      <c r="K130" s="431" t="s">
        <v>990</v>
      </c>
      <c r="L130" s="432" t="s">
        <v>571</v>
      </c>
      <c r="M130" s="432" t="s">
        <v>571</v>
      </c>
      <c r="N130" s="481">
        <v>5000</v>
      </c>
      <c r="O130" s="482"/>
      <c r="P130" s="481" t="s">
        <v>368</v>
      </c>
      <c r="Q130" s="486"/>
      <c r="R130" s="487"/>
      <c r="AA130" s="230"/>
    </row>
    <row r="131" spans="1:27" x14ac:dyDescent="0.3">
      <c r="A131" s="181" t="s">
        <v>1664</v>
      </c>
      <c r="B131" s="182" t="s">
        <v>355</v>
      </c>
      <c r="C131" s="483">
        <v>645</v>
      </c>
      <c r="D131" s="484"/>
      <c r="E131" s="483">
        <v>215</v>
      </c>
      <c r="F131" s="484"/>
      <c r="G131" s="483">
        <v>1.95</v>
      </c>
      <c r="H131" s="484"/>
      <c r="I131" s="483">
        <v>7.1</v>
      </c>
      <c r="J131" s="484"/>
      <c r="K131" s="175" t="s">
        <v>372</v>
      </c>
      <c r="L131" s="461" t="s">
        <v>366</v>
      </c>
      <c r="M131" s="461" t="s">
        <v>367</v>
      </c>
      <c r="N131" s="481">
        <v>1000</v>
      </c>
      <c r="O131" s="482"/>
      <c r="P131" s="481" t="s">
        <v>368</v>
      </c>
      <c r="Q131" s="486"/>
      <c r="R131" s="487"/>
      <c r="AA131" s="230"/>
    </row>
    <row r="132" spans="1:27" x14ac:dyDescent="0.3">
      <c r="A132" s="181" t="s">
        <v>969</v>
      </c>
      <c r="B132" s="182" t="s">
        <v>355</v>
      </c>
      <c r="C132" s="483">
        <v>690</v>
      </c>
      <c r="D132" s="484"/>
      <c r="E132" s="483">
        <v>230</v>
      </c>
      <c r="F132" s="484"/>
      <c r="G132" s="483">
        <v>2.6</v>
      </c>
      <c r="H132" s="484"/>
      <c r="I132" s="483">
        <v>7.5</v>
      </c>
      <c r="J132" s="484"/>
      <c r="K132" s="175" t="s">
        <v>372</v>
      </c>
      <c r="L132" s="174" t="s">
        <v>367</v>
      </c>
      <c r="M132" s="174" t="s">
        <v>457</v>
      </c>
      <c r="N132" s="481">
        <v>1000</v>
      </c>
      <c r="O132" s="482"/>
      <c r="P132" s="481" t="s">
        <v>368</v>
      </c>
      <c r="Q132" s="486"/>
      <c r="R132" s="487"/>
      <c r="AA132" s="230"/>
    </row>
    <row r="133" spans="1:27" x14ac:dyDescent="0.3">
      <c r="A133" s="181" t="s">
        <v>970</v>
      </c>
      <c r="B133" s="182" t="s">
        <v>355</v>
      </c>
      <c r="C133" s="483">
        <v>498</v>
      </c>
      <c r="D133" s="484"/>
      <c r="E133" s="483">
        <v>166</v>
      </c>
      <c r="F133" s="484"/>
      <c r="G133" s="483">
        <v>2.97</v>
      </c>
      <c r="H133" s="484"/>
      <c r="I133" s="483">
        <v>7.5</v>
      </c>
      <c r="J133" s="484"/>
      <c r="K133" s="175" t="s">
        <v>372</v>
      </c>
      <c r="L133" s="174" t="s">
        <v>367</v>
      </c>
      <c r="M133" s="174" t="s">
        <v>457</v>
      </c>
      <c r="N133" s="481">
        <v>1000</v>
      </c>
      <c r="O133" s="482"/>
      <c r="P133" s="481" t="s">
        <v>368</v>
      </c>
      <c r="Q133" s="486"/>
      <c r="R133" s="487"/>
      <c r="AA133" s="230"/>
    </row>
    <row r="134" spans="1:27" x14ac:dyDescent="0.3">
      <c r="A134" s="181" t="s">
        <v>971</v>
      </c>
      <c r="B134" s="182" t="s">
        <v>355</v>
      </c>
      <c r="C134" s="483">
        <v>588</v>
      </c>
      <c r="D134" s="484"/>
      <c r="E134" s="483">
        <v>196</v>
      </c>
      <c r="F134" s="484"/>
      <c r="G134" s="483">
        <v>3.9</v>
      </c>
      <c r="H134" s="484"/>
      <c r="I134" s="483">
        <v>8.5</v>
      </c>
      <c r="J134" s="484"/>
      <c r="K134" s="175" t="s">
        <v>372</v>
      </c>
      <c r="L134" s="174" t="s">
        <v>357</v>
      </c>
      <c r="M134" s="174" t="s">
        <v>358</v>
      </c>
      <c r="N134" s="481">
        <v>4000</v>
      </c>
      <c r="O134" s="482"/>
      <c r="P134" s="481" t="s">
        <v>368</v>
      </c>
      <c r="Q134" s="486"/>
      <c r="R134" s="487"/>
      <c r="AA134" s="230"/>
    </row>
    <row r="135" spans="1:27" x14ac:dyDescent="0.3">
      <c r="A135" s="181" t="s">
        <v>1679</v>
      </c>
      <c r="B135" s="182" t="s">
        <v>355</v>
      </c>
      <c r="C135" s="483">
        <v>645</v>
      </c>
      <c r="D135" s="484"/>
      <c r="E135" s="483">
        <v>215</v>
      </c>
      <c r="F135" s="484"/>
      <c r="G135" s="483">
        <v>1.95</v>
      </c>
      <c r="H135" s="484"/>
      <c r="I135" s="483">
        <v>7</v>
      </c>
      <c r="J135" s="484"/>
      <c r="K135" s="175" t="s">
        <v>372</v>
      </c>
      <c r="L135" s="465" t="s">
        <v>366</v>
      </c>
      <c r="M135" s="465" t="s">
        <v>367</v>
      </c>
      <c r="N135" s="481">
        <v>1000</v>
      </c>
      <c r="O135" s="482"/>
      <c r="P135" s="485" t="s">
        <v>1680</v>
      </c>
      <c r="Q135" s="486"/>
      <c r="R135" s="487"/>
      <c r="AA135" s="230"/>
    </row>
    <row r="136" spans="1:27" x14ac:dyDescent="0.3">
      <c r="A136" s="181" t="s">
        <v>671</v>
      </c>
      <c r="B136" s="182" t="s">
        <v>355</v>
      </c>
      <c r="C136" s="483">
        <v>540</v>
      </c>
      <c r="D136" s="484"/>
      <c r="E136" s="483">
        <v>180</v>
      </c>
      <c r="F136" s="484"/>
      <c r="G136" s="483">
        <v>1.8</v>
      </c>
      <c r="H136" s="484"/>
      <c r="I136" s="483">
        <v>10</v>
      </c>
      <c r="J136" s="484"/>
      <c r="K136" s="175" t="s">
        <v>356</v>
      </c>
      <c r="L136" s="174" t="s">
        <v>366</v>
      </c>
      <c r="M136" s="174" t="s">
        <v>367</v>
      </c>
      <c r="N136" s="481">
        <v>800</v>
      </c>
      <c r="O136" s="482"/>
      <c r="P136" s="481" t="s">
        <v>368</v>
      </c>
      <c r="Q136" s="486"/>
      <c r="R136" s="487"/>
      <c r="AA136" s="230"/>
    </row>
    <row r="137" spans="1:27" x14ac:dyDescent="0.3">
      <c r="A137" s="181" t="s">
        <v>515</v>
      </c>
      <c r="B137" s="182" t="s">
        <v>355</v>
      </c>
      <c r="C137" s="483">
        <v>540</v>
      </c>
      <c r="D137" s="484"/>
      <c r="E137" s="483">
        <v>180</v>
      </c>
      <c r="F137" s="484"/>
      <c r="G137" s="483">
        <v>2.4</v>
      </c>
      <c r="H137" s="484"/>
      <c r="I137" s="483">
        <v>10</v>
      </c>
      <c r="J137" s="484"/>
      <c r="K137" s="175" t="s">
        <v>356</v>
      </c>
      <c r="L137" s="174" t="s">
        <v>366</v>
      </c>
      <c r="M137" s="174" t="s">
        <v>367</v>
      </c>
      <c r="N137" s="481">
        <v>800</v>
      </c>
      <c r="O137" s="482"/>
      <c r="P137" s="481" t="s">
        <v>368</v>
      </c>
      <c r="Q137" s="486"/>
      <c r="R137" s="487"/>
      <c r="AA137" s="230">
        <v>43</v>
      </c>
    </row>
    <row r="138" spans="1:27" x14ac:dyDescent="0.3">
      <c r="A138" s="181" t="s">
        <v>516</v>
      </c>
      <c r="B138" s="182" t="s">
        <v>355</v>
      </c>
      <c r="C138" s="483">
        <v>420</v>
      </c>
      <c r="D138" s="484"/>
      <c r="E138" s="483">
        <v>140</v>
      </c>
      <c r="F138" s="484"/>
      <c r="G138" s="483">
        <v>3.2</v>
      </c>
      <c r="H138" s="484"/>
      <c r="I138" s="483">
        <v>10</v>
      </c>
      <c r="J138" s="484"/>
      <c r="K138" s="175" t="s">
        <v>356</v>
      </c>
      <c r="L138" s="174" t="s">
        <v>366</v>
      </c>
      <c r="M138" s="174" t="s">
        <v>367</v>
      </c>
      <c r="N138" s="481">
        <v>800</v>
      </c>
      <c r="O138" s="482"/>
      <c r="P138" s="481" t="s">
        <v>368</v>
      </c>
      <c r="Q138" s="486"/>
      <c r="R138" s="487"/>
      <c r="AA138" s="230">
        <v>44</v>
      </c>
    </row>
    <row r="139" spans="1:27" x14ac:dyDescent="0.3">
      <c r="A139" s="181" t="s">
        <v>517</v>
      </c>
      <c r="B139" s="182" t="s">
        <v>355</v>
      </c>
      <c r="C139" s="483">
        <v>434</v>
      </c>
      <c r="D139" s="484"/>
      <c r="E139" s="483">
        <v>145</v>
      </c>
      <c r="F139" s="484"/>
      <c r="G139" s="483">
        <v>4</v>
      </c>
      <c r="H139" s="484"/>
      <c r="I139" s="483">
        <v>10</v>
      </c>
      <c r="J139" s="484"/>
      <c r="K139" s="175" t="s">
        <v>356</v>
      </c>
      <c r="L139" s="174" t="s">
        <v>366</v>
      </c>
      <c r="M139" s="174" t="s">
        <v>367</v>
      </c>
      <c r="N139" s="481">
        <v>800</v>
      </c>
      <c r="O139" s="482"/>
      <c r="P139" s="481" t="s">
        <v>368</v>
      </c>
      <c r="Q139" s="486"/>
      <c r="R139" s="487"/>
      <c r="AA139" s="230">
        <v>45</v>
      </c>
    </row>
    <row r="140" spans="1:27" x14ac:dyDescent="0.3">
      <c r="A140" s="181" t="s">
        <v>518</v>
      </c>
      <c r="B140" s="182" t="s">
        <v>355</v>
      </c>
      <c r="C140" s="483">
        <v>300</v>
      </c>
      <c r="D140" s="484"/>
      <c r="E140" s="483">
        <v>100</v>
      </c>
      <c r="F140" s="484"/>
      <c r="G140" s="483">
        <v>4</v>
      </c>
      <c r="H140" s="484"/>
      <c r="I140" s="483">
        <v>10</v>
      </c>
      <c r="J140" s="484"/>
      <c r="K140" s="175" t="s">
        <v>356</v>
      </c>
      <c r="L140" s="174" t="s">
        <v>366</v>
      </c>
      <c r="M140" s="174" t="s">
        <v>367</v>
      </c>
      <c r="N140" s="481">
        <v>2500</v>
      </c>
      <c r="O140" s="482"/>
      <c r="P140" s="481" t="s">
        <v>368</v>
      </c>
      <c r="Q140" s="486"/>
      <c r="R140" s="487"/>
      <c r="AA140" s="230">
        <v>46</v>
      </c>
    </row>
    <row r="141" spans="1:27" x14ac:dyDescent="0.3">
      <c r="A141" s="181" t="s">
        <v>519</v>
      </c>
      <c r="B141" s="182" t="s">
        <v>355</v>
      </c>
      <c r="C141" s="483">
        <v>395</v>
      </c>
      <c r="D141" s="484"/>
      <c r="E141" s="483">
        <v>130</v>
      </c>
      <c r="F141" s="484"/>
      <c r="G141" s="483">
        <v>5.14</v>
      </c>
      <c r="H141" s="484"/>
      <c r="I141" s="483">
        <v>10</v>
      </c>
      <c r="J141" s="484"/>
      <c r="K141" s="175" t="s">
        <v>356</v>
      </c>
      <c r="L141" s="174" t="s">
        <v>366</v>
      </c>
      <c r="M141" s="174" t="s">
        <v>367</v>
      </c>
      <c r="N141" s="481">
        <v>800</v>
      </c>
      <c r="O141" s="482"/>
      <c r="P141" s="481" t="s">
        <v>368</v>
      </c>
      <c r="Q141" s="486"/>
      <c r="R141" s="487"/>
      <c r="AA141" s="230">
        <v>47</v>
      </c>
    </row>
    <row r="142" spans="1:27" x14ac:dyDescent="0.3">
      <c r="A142" s="181" t="s">
        <v>520</v>
      </c>
      <c r="B142" s="182" t="s">
        <v>355</v>
      </c>
      <c r="C142" s="483">
        <v>480</v>
      </c>
      <c r="D142" s="484"/>
      <c r="E142" s="483">
        <v>160</v>
      </c>
      <c r="F142" s="484"/>
      <c r="G142" s="483">
        <v>5.14</v>
      </c>
      <c r="H142" s="484"/>
      <c r="I142" s="483">
        <v>10</v>
      </c>
      <c r="J142" s="484"/>
      <c r="K142" s="175" t="s">
        <v>356</v>
      </c>
      <c r="L142" s="174" t="s">
        <v>366</v>
      </c>
      <c r="M142" s="174" t="s">
        <v>367</v>
      </c>
      <c r="N142" s="481">
        <v>2500</v>
      </c>
      <c r="O142" s="482"/>
      <c r="P142" s="481" t="s">
        <v>431</v>
      </c>
      <c r="Q142" s="486"/>
      <c r="R142" s="487"/>
      <c r="AA142" s="230">
        <v>48</v>
      </c>
    </row>
    <row r="143" spans="1:27" x14ac:dyDescent="0.3">
      <c r="A143" s="181" t="s">
        <v>1299</v>
      </c>
      <c r="B143" s="182" t="s">
        <v>355</v>
      </c>
      <c r="C143" s="483">
        <v>25</v>
      </c>
      <c r="D143" s="484"/>
      <c r="E143" s="483"/>
      <c r="F143" s="484"/>
      <c r="G143" s="483">
        <v>1.875</v>
      </c>
      <c r="H143" s="484"/>
      <c r="I143" s="483">
        <v>0.12</v>
      </c>
      <c r="J143" s="484"/>
      <c r="K143" s="175" t="s">
        <v>356</v>
      </c>
      <c r="L143" s="186"/>
      <c r="M143" s="186"/>
      <c r="N143" s="481">
        <v>700</v>
      </c>
      <c r="O143" s="482"/>
      <c r="P143" s="174"/>
      <c r="Q143" s="95"/>
      <c r="R143" s="96"/>
      <c r="AA143" s="230"/>
    </row>
    <row r="144" spans="1:27" x14ac:dyDescent="0.3">
      <c r="A144" s="181" t="s">
        <v>1301</v>
      </c>
      <c r="B144" s="182" t="s">
        <v>355</v>
      </c>
      <c r="C144" s="483">
        <v>870</v>
      </c>
      <c r="D144" s="484"/>
      <c r="E144" s="483">
        <v>290</v>
      </c>
      <c r="F144" s="484"/>
      <c r="G144" s="483">
        <v>1.8</v>
      </c>
      <c r="H144" s="484"/>
      <c r="I144" s="483"/>
      <c r="J144" s="484"/>
      <c r="K144" s="175" t="s">
        <v>356</v>
      </c>
      <c r="L144" s="420" t="s">
        <v>457</v>
      </c>
      <c r="M144" s="186"/>
      <c r="N144" s="481">
        <v>800</v>
      </c>
      <c r="O144" s="482"/>
      <c r="P144" s="481" t="s">
        <v>431</v>
      </c>
      <c r="Q144" s="486"/>
      <c r="R144" s="487"/>
      <c r="AA144" s="230"/>
    </row>
    <row r="145" spans="1:27" x14ac:dyDescent="0.3">
      <c r="A145" s="181" t="s">
        <v>521</v>
      </c>
      <c r="B145" s="182" t="s">
        <v>355</v>
      </c>
      <c r="C145" s="483">
        <v>590</v>
      </c>
      <c r="D145" s="484"/>
      <c r="E145" s="483">
        <v>197</v>
      </c>
      <c r="F145" s="484"/>
      <c r="G145" s="483">
        <v>4.4400000000000004</v>
      </c>
      <c r="H145" s="484"/>
      <c r="I145" s="483">
        <v>20</v>
      </c>
      <c r="J145" s="484"/>
      <c r="K145" s="175" t="s">
        <v>356</v>
      </c>
      <c r="L145" s="186" t="s">
        <v>357</v>
      </c>
      <c r="M145" s="186" t="s">
        <v>358</v>
      </c>
      <c r="N145" s="481">
        <v>5000</v>
      </c>
      <c r="O145" s="482"/>
      <c r="P145" s="481" t="s">
        <v>368</v>
      </c>
      <c r="Q145" s="486"/>
      <c r="R145" s="487"/>
      <c r="AA145" s="230">
        <v>49</v>
      </c>
    </row>
    <row r="146" spans="1:27" x14ac:dyDescent="0.3">
      <c r="A146" s="181" t="s">
        <v>522</v>
      </c>
      <c r="B146" s="182" t="s">
        <v>355</v>
      </c>
      <c r="C146" s="483">
        <v>800</v>
      </c>
      <c r="D146" s="484"/>
      <c r="E146" s="483">
        <v>267</v>
      </c>
      <c r="F146" s="484"/>
      <c r="G146" s="483">
        <v>6.66</v>
      </c>
      <c r="H146" s="484"/>
      <c r="I146" s="483">
        <v>20</v>
      </c>
      <c r="J146" s="484"/>
      <c r="K146" s="175" t="s">
        <v>356</v>
      </c>
      <c r="L146" s="186" t="s">
        <v>357</v>
      </c>
      <c r="M146" s="186" t="s">
        <v>358</v>
      </c>
      <c r="N146" s="481">
        <v>7500</v>
      </c>
      <c r="O146" s="482"/>
      <c r="P146" s="481" t="s">
        <v>368</v>
      </c>
      <c r="Q146" s="486"/>
      <c r="R146" s="487"/>
      <c r="AA146" s="230">
        <v>50</v>
      </c>
    </row>
    <row r="147" spans="1:27" x14ac:dyDescent="0.3">
      <c r="A147" s="181" t="s">
        <v>523</v>
      </c>
      <c r="B147" s="182" t="s">
        <v>355</v>
      </c>
      <c r="C147" s="483">
        <v>800</v>
      </c>
      <c r="D147" s="484"/>
      <c r="E147" s="483">
        <v>267</v>
      </c>
      <c r="F147" s="484"/>
      <c r="G147" s="483">
        <v>8</v>
      </c>
      <c r="H147" s="484"/>
      <c r="I147" s="483">
        <v>20</v>
      </c>
      <c r="J147" s="484"/>
      <c r="K147" s="175" t="s">
        <v>356</v>
      </c>
      <c r="L147" s="186" t="s">
        <v>357</v>
      </c>
      <c r="M147" s="186" t="s">
        <v>358</v>
      </c>
      <c r="N147" s="481">
        <v>7500</v>
      </c>
      <c r="O147" s="482"/>
      <c r="P147" s="481" t="s">
        <v>368</v>
      </c>
      <c r="Q147" s="486"/>
      <c r="R147" s="487"/>
      <c r="AA147" s="230">
        <v>51</v>
      </c>
    </row>
    <row r="148" spans="1:27" x14ac:dyDescent="0.3">
      <c r="A148" s="181" t="s">
        <v>524</v>
      </c>
      <c r="B148" s="182" t="s">
        <v>355</v>
      </c>
      <c r="C148" s="483">
        <v>800</v>
      </c>
      <c r="D148" s="484"/>
      <c r="E148" s="483">
        <v>267</v>
      </c>
      <c r="F148" s="484"/>
      <c r="G148" s="483">
        <v>10</v>
      </c>
      <c r="H148" s="484"/>
      <c r="I148" s="483">
        <v>20</v>
      </c>
      <c r="J148" s="484"/>
      <c r="K148" s="175" t="s">
        <v>356</v>
      </c>
      <c r="L148" s="186" t="s">
        <v>357</v>
      </c>
      <c r="M148" s="186" t="s">
        <v>358</v>
      </c>
      <c r="N148" s="481">
        <v>7500</v>
      </c>
      <c r="O148" s="482"/>
      <c r="P148" s="481" t="s">
        <v>368</v>
      </c>
      <c r="Q148" s="486"/>
      <c r="R148" s="487"/>
      <c r="AA148" s="230">
        <v>52</v>
      </c>
    </row>
    <row r="149" spans="1:27" x14ac:dyDescent="0.3">
      <c r="A149" s="181" t="s">
        <v>525</v>
      </c>
      <c r="B149" s="182" t="s">
        <v>355</v>
      </c>
      <c r="C149" s="483">
        <v>480</v>
      </c>
      <c r="D149" s="484"/>
      <c r="E149" s="483">
        <v>160</v>
      </c>
      <c r="F149" s="484"/>
      <c r="G149" s="483">
        <v>1.95</v>
      </c>
      <c r="H149" s="484"/>
      <c r="I149" s="483">
        <v>11</v>
      </c>
      <c r="J149" s="484"/>
      <c r="K149" s="175" t="s">
        <v>356</v>
      </c>
      <c r="L149" s="174" t="s">
        <v>366</v>
      </c>
      <c r="M149" s="174" t="s">
        <v>367</v>
      </c>
      <c r="N149" s="481" t="s">
        <v>526</v>
      </c>
      <c r="O149" s="482"/>
      <c r="P149" s="481" t="s">
        <v>527</v>
      </c>
      <c r="Q149" s="486"/>
      <c r="R149" s="487"/>
      <c r="AA149" s="230">
        <v>53</v>
      </c>
    </row>
    <row r="150" spans="1:27" x14ac:dyDescent="0.3">
      <c r="A150" s="181" t="s">
        <v>528</v>
      </c>
      <c r="B150" s="182" t="s">
        <v>355</v>
      </c>
      <c r="C150" s="483">
        <v>450</v>
      </c>
      <c r="D150" s="484"/>
      <c r="E150" s="483">
        <v>150</v>
      </c>
      <c r="F150" s="484"/>
      <c r="G150" s="483">
        <v>2.5</v>
      </c>
      <c r="H150" s="484"/>
      <c r="I150" s="483">
        <v>11</v>
      </c>
      <c r="J150" s="484"/>
      <c r="K150" s="175" t="s">
        <v>356</v>
      </c>
      <c r="L150" s="174" t="s">
        <v>366</v>
      </c>
      <c r="M150" s="174" t="s">
        <v>367</v>
      </c>
      <c r="N150" s="481" t="s">
        <v>526</v>
      </c>
      <c r="O150" s="482"/>
      <c r="P150" s="481" t="s">
        <v>527</v>
      </c>
      <c r="Q150" s="486"/>
      <c r="R150" s="487"/>
      <c r="AA150" s="230">
        <v>54</v>
      </c>
    </row>
    <row r="151" spans="1:27" x14ac:dyDescent="0.3">
      <c r="A151" s="181" t="s">
        <v>529</v>
      </c>
      <c r="B151" s="182" t="s">
        <v>355</v>
      </c>
      <c r="C151" s="483">
        <v>300</v>
      </c>
      <c r="D151" s="484"/>
      <c r="E151" s="483">
        <v>100</v>
      </c>
      <c r="F151" s="484"/>
      <c r="G151" s="483">
        <v>2.97</v>
      </c>
      <c r="H151" s="484"/>
      <c r="I151" s="483">
        <v>11</v>
      </c>
      <c r="J151" s="484"/>
      <c r="K151" s="175" t="s">
        <v>356</v>
      </c>
      <c r="L151" s="174" t="s">
        <v>366</v>
      </c>
      <c r="M151" s="174" t="s">
        <v>367</v>
      </c>
      <c r="N151" s="481">
        <v>700</v>
      </c>
      <c r="O151" s="482"/>
      <c r="P151" s="481" t="s">
        <v>527</v>
      </c>
      <c r="Q151" s="486"/>
      <c r="R151" s="487"/>
      <c r="AA151" s="230">
        <v>55</v>
      </c>
    </row>
    <row r="152" spans="1:27" x14ac:dyDescent="0.3">
      <c r="A152" s="181" t="s">
        <v>530</v>
      </c>
      <c r="B152" s="182" t="s">
        <v>355</v>
      </c>
      <c r="C152" s="483">
        <v>420</v>
      </c>
      <c r="D152" s="484"/>
      <c r="E152" s="483">
        <v>140</v>
      </c>
      <c r="F152" s="484"/>
      <c r="G152" s="483">
        <v>2.97</v>
      </c>
      <c r="H152" s="484"/>
      <c r="I152" s="483">
        <v>11</v>
      </c>
      <c r="J152" s="484"/>
      <c r="K152" s="175" t="s">
        <v>356</v>
      </c>
      <c r="L152" s="174" t="s">
        <v>366</v>
      </c>
      <c r="M152" s="174" t="s">
        <v>367</v>
      </c>
      <c r="N152" s="481">
        <v>3000</v>
      </c>
      <c r="O152" s="482"/>
      <c r="P152" s="481" t="s">
        <v>527</v>
      </c>
      <c r="Q152" s="486"/>
      <c r="R152" s="487"/>
      <c r="AA152" s="230">
        <v>56</v>
      </c>
    </row>
    <row r="153" spans="1:27" x14ac:dyDescent="0.3">
      <c r="A153" s="181" t="s">
        <v>531</v>
      </c>
      <c r="B153" s="182" t="s">
        <v>355</v>
      </c>
      <c r="C153" s="483">
        <v>270</v>
      </c>
      <c r="D153" s="484"/>
      <c r="E153" s="483">
        <v>90</v>
      </c>
      <c r="F153" s="484"/>
      <c r="G153" s="483">
        <v>3.9</v>
      </c>
      <c r="H153" s="484"/>
      <c r="I153" s="483">
        <v>11</v>
      </c>
      <c r="J153" s="484"/>
      <c r="K153" s="175" t="s">
        <v>356</v>
      </c>
      <c r="L153" s="174" t="s">
        <v>366</v>
      </c>
      <c r="M153" s="174" t="s">
        <v>367</v>
      </c>
      <c r="N153" s="481">
        <v>700</v>
      </c>
      <c r="O153" s="482"/>
      <c r="P153" s="481" t="s">
        <v>527</v>
      </c>
      <c r="Q153" s="486"/>
      <c r="R153" s="487"/>
      <c r="AA153" s="230">
        <v>57</v>
      </c>
    </row>
    <row r="154" spans="1:27" x14ac:dyDescent="0.3">
      <c r="A154" s="181" t="s">
        <v>532</v>
      </c>
      <c r="B154" s="182" t="s">
        <v>355</v>
      </c>
      <c r="C154" s="483">
        <v>390</v>
      </c>
      <c r="D154" s="484"/>
      <c r="E154" s="483">
        <v>130</v>
      </c>
      <c r="F154" s="484"/>
      <c r="G154" s="483">
        <v>3.9</v>
      </c>
      <c r="H154" s="484"/>
      <c r="I154" s="483">
        <v>11</v>
      </c>
      <c r="J154" s="484"/>
      <c r="K154" s="175" t="s">
        <v>356</v>
      </c>
      <c r="L154" s="174" t="s">
        <v>366</v>
      </c>
      <c r="M154" s="174" t="s">
        <v>367</v>
      </c>
      <c r="N154" s="481">
        <v>3000</v>
      </c>
      <c r="O154" s="482"/>
      <c r="P154" s="481" t="s">
        <v>527</v>
      </c>
      <c r="Q154" s="486"/>
      <c r="R154" s="487"/>
      <c r="AA154" s="230">
        <v>58</v>
      </c>
    </row>
    <row r="155" spans="1:27" x14ac:dyDescent="0.3">
      <c r="A155" s="181" t="s">
        <v>1295</v>
      </c>
      <c r="B155" s="182" t="s">
        <v>355</v>
      </c>
      <c r="C155" s="483">
        <v>360</v>
      </c>
      <c r="D155" s="484"/>
      <c r="E155" s="483">
        <v>130</v>
      </c>
      <c r="F155" s="484"/>
      <c r="G155" s="483">
        <v>1.56</v>
      </c>
      <c r="H155" s="484"/>
      <c r="I155" s="483">
        <v>7.9</v>
      </c>
      <c r="J155" s="484"/>
      <c r="K155" s="175" t="s">
        <v>356</v>
      </c>
      <c r="L155" s="174" t="s">
        <v>366</v>
      </c>
      <c r="M155" s="174" t="s">
        <v>367</v>
      </c>
      <c r="N155" s="481">
        <v>700</v>
      </c>
      <c r="O155" s="482"/>
      <c r="P155" s="481" t="s">
        <v>527</v>
      </c>
      <c r="Q155" s="486"/>
      <c r="R155" s="487"/>
      <c r="AA155" s="230"/>
    </row>
    <row r="156" spans="1:27" x14ac:dyDescent="0.3">
      <c r="A156" s="181" t="s">
        <v>1294</v>
      </c>
      <c r="B156" s="182" t="s">
        <v>355</v>
      </c>
      <c r="C156" s="483">
        <v>390</v>
      </c>
      <c r="D156" s="484"/>
      <c r="E156" s="483">
        <v>130</v>
      </c>
      <c r="F156" s="484"/>
      <c r="G156" s="483">
        <v>1.8939999999999999</v>
      </c>
      <c r="H156" s="484"/>
      <c r="I156" s="483">
        <v>7.9</v>
      </c>
      <c r="J156" s="484"/>
      <c r="K156" s="175" t="s">
        <v>356</v>
      </c>
      <c r="L156" s="174" t="s">
        <v>366</v>
      </c>
      <c r="M156" s="174" t="s">
        <v>367</v>
      </c>
      <c r="N156" s="481">
        <v>700</v>
      </c>
      <c r="O156" s="482"/>
      <c r="P156" s="481" t="s">
        <v>527</v>
      </c>
      <c r="Q156" s="486"/>
      <c r="R156" s="487"/>
      <c r="AA156" s="230"/>
    </row>
    <row r="157" spans="1:27" x14ac:dyDescent="0.3">
      <c r="A157" s="181" t="s">
        <v>1296</v>
      </c>
      <c r="B157" s="182" t="s">
        <v>355</v>
      </c>
      <c r="C157" s="483">
        <v>360</v>
      </c>
      <c r="D157" s="484"/>
      <c r="E157" s="483">
        <v>120</v>
      </c>
      <c r="F157" s="484"/>
      <c r="G157" s="483">
        <v>2.5</v>
      </c>
      <c r="H157" s="484"/>
      <c r="I157" s="483">
        <v>7.9</v>
      </c>
      <c r="J157" s="484"/>
      <c r="K157" s="175" t="s">
        <v>356</v>
      </c>
      <c r="L157" s="174" t="s">
        <v>366</v>
      </c>
      <c r="M157" s="174" t="s">
        <v>367</v>
      </c>
      <c r="N157" s="614" t="s">
        <v>1297</v>
      </c>
      <c r="O157" s="482"/>
      <c r="P157" s="481" t="s">
        <v>527</v>
      </c>
      <c r="Q157" s="486"/>
      <c r="R157" s="487"/>
      <c r="AA157" s="230"/>
    </row>
    <row r="158" spans="1:27" x14ac:dyDescent="0.3">
      <c r="A158" s="181" t="s">
        <v>1298</v>
      </c>
      <c r="B158" s="182" t="s">
        <v>355</v>
      </c>
      <c r="C158" s="483">
        <v>300</v>
      </c>
      <c r="D158" s="484"/>
      <c r="E158" s="483">
        <v>100</v>
      </c>
      <c r="F158" s="484"/>
      <c r="G158" s="483">
        <v>3.9</v>
      </c>
      <c r="H158" s="484"/>
      <c r="I158" s="483">
        <v>7.9</v>
      </c>
      <c r="J158" s="484"/>
      <c r="K158" s="175" t="s">
        <v>356</v>
      </c>
      <c r="L158" s="174" t="s">
        <v>366</v>
      </c>
      <c r="M158" s="174" t="s">
        <v>367</v>
      </c>
      <c r="N158" s="614" t="s">
        <v>1297</v>
      </c>
      <c r="O158" s="615"/>
      <c r="P158" s="481" t="s">
        <v>527</v>
      </c>
      <c r="Q158" s="486"/>
      <c r="R158" s="487"/>
      <c r="AA158" s="230"/>
    </row>
    <row r="159" spans="1:27" x14ac:dyDescent="0.3">
      <c r="A159" s="181" t="s">
        <v>1525</v>
      </c>
      <c r="B159" s="182" t="s">
        <v>355</v>
      </c>
      <c r="C159" s="483">
        <v>330</v>
      </c>
      <c r="D159" s="484"/>
      <c r="E159" s="483">
        <v>110</v>
      </c>
      <c r="F159" s="484"/>
      <c r="G159" s="483">
        <v>3.9</v>
      </c>
      <c r="H159" s="484"/>
      <c r="I159" s="483">
        <v>6.2</v>
      </c>
      <c r="J159" s="484"/>
      <c r="K159" s="175" t="s">
        <v>356</v>
      </c>
      <c r="L159" s="174" t="s">
        <v>366</v>
      </c>
      <c r="M159" s="174" t="s">
        <v>367</v>
      </c>
      <c r="N159" s="614">
        <v>3000</v>
      </c>
      <c r="O159" s="615"/>
      <c r="P159" s="481" t="s">
        <v>527</v>
      </c>
      <c r="Q159" s="486"/>
      <c r="R159" s="487"/>
      <c r="AA159" s="230"/>
    </row>
    <row r="160" spans="1:27" x14ac:dyDescent="0.3">
      <c r="A160" s="181" t="s">
        <v>268</v>
      </c>
      <c r="B160" s="182" t="s">
        <v>355</v>
      </c>
      <c r="C160" s="483">
        <v>540</v>
      </c>
      <c r="D160" s="484"/>
      <c r="E160" s="483">
        <v>180</v>
      </c>
      <c r="F160" s="484"/>
      <c r="G160" s="483">
        <v>3.9</v>
      </c>
      <c r="H160" s="484"/>
      <c r="I160" s="483">
        <v>6.8</v>
      </c>
      <c r="J160" s="484"/>
      <c r="K160" s="175" t="s">
        <v>372</v>
      </c>
      <c r="L160" s="174" t="s">
        <v>366</v>
      </c>
      <c r="M160" s="174" t="s">
        <v>367</v>
      </c>
      <c r="N160" s="481">
        <v>1200</v>
      </c>
      <c r="O160" s="482"/>
      <c r="P160" s="481" t="s">
        <v>527</v>
      </c>
      <c r="Q160" s="486"/>
      <c r="R160" s="487"/>
      <c r="AA160" s="230">
        <v>60</v>
      </c>
    </row>
    <row r="161" spans="1:27" x14ac:dyDescent="0.3">
      <c r="A161" s="181" t="s">
        <v>533</v>
      </c>
      <c r="B161" s="182" t="s">
        <v>355</v>
      </c>
      <c r="C161" s="483">
        <v>630</v>
      </c>
      <c r="D161" s="484"/>
      <c r="E161" s="483">
        <v>210</v>
      </c>
      <c r="F161" s="484"/>
      <c r="G161" s="483">
        <v>1.27</v>
      </c>
      <c r="H161" s="484"/>
      <c r="I161" s="483">
        <v>6</v>
      </c>
      <c r="J161" s="484"/>
      <c r="K161" s="175" t="s">
        <v>356</v>
      </c>
      <c r="L161" s="174" t="s">
        <v>366</v>
      </c>
      <c r="M161" s="174" t="s">
        <v>367</v>
      </c>
      <c r="N161" s="481">
        <v>600</v>
      </c>
      <c r="O161" s="482"/>
      <c r="P161" s="481" t="s">
        <v>431</v>
      </c>
      <c r="Q161" s="486"/>
      <c r="R161" s="487"/>
      <c r="AA161" s="230">
        <v>61</v>
      </c>
    </row>
    <row r="162" spans="1:27" x14ac:dyDescent="0.3">
      <c r="A162" s="181" t="s">
        <v>534</v>
      </c>
      <c r="B162" s="182" t="s">
        <v>355</v>
      </c>
      <c r="C162" s="483">
        <v>610</v>
      </c>
      <c r="D162" s="484"/>
      <c r="E162" s="483">
        <v>203</v>
      </c>
      <c r="F162" s="484"/>
      <c r="G162" s="483">
        <v>1.58</v>
      </c>
      <c r="H162" s="484"/>
      <c r="I162" s="483">
        <v>6</v>
      </c>
      <c r="J162" s="484"/>
      <c r="K162" s="175" t="s">
        <v>356</v>
      </c>
      <c r="L162" s="174" t="s">
        <v>366</v>
      </c>
      <c r="M162" s="174" t="s">
        <v>367</v>
      </c>
      <c r="N162" s="481">
        <v>600</v>
      </c>
      <c r="O162" s="482"/>
      <c r="P162" s="481" t="s">
        <v>431</v>
      </c>
      <c r="Q162" s="486"/>
      <c r="R162" s="487"/>
      <c r="AA162" s="230">
        <v>62</v>
      </c>
    </row>
    <row r="163" spans="1:27" x14ac:dyDescent="0.3">
      <c r="A163" s="181" t="s">
        <v>535</v>
      </c>
      <c r="B163" s="182" t="s">
        <v>355</v>
      </c>
      <c r="C163" s="483">
        <v>450</v>
      </c>
      <c r="D163" s="484"/>
      <c r="E163" s="483">
        <v>150</v>
      </c>
      <c r="F163" s="484"/>
      <c r="G163" s="483">
        <v>1.9</v>
      </c>
      <c r="H163" s="484"/>
      <c r="I163" s="483">
        <v>6</v>
      </c>
      <c r="J163" s="484"/>
      <c r="K163" s="175" t="s">
        <v>356</v>
      </c>
      <c r="L163" s="174" t="s">
        <v>366</v>
      </c>
      <c r="M163" s="174" t="s">
        <v>367</v>
      </c>
      <c r="N163" s="481">
        <v>800</v>
      </c>
      <c r="O163" s="482"/>
      <c r="P163" s="481" t="s">
        <v>431</v>
      </c>
      <c r="Q163" s="486"/>
      <c r="R163" s="487"/>
      <c r="AA163" s="230">
        <v>63</v>
      </c>
    </row>
    <row r="164" spans="1:27" x14ac:dyDescent="0.3">
      <c r="A164" s="181" t="s">
        <v>536</v>
      </c>
      <c r="B164" s="182" t="s">
        <v>355</v>
      </c>
      <c r="C164" s="483">
        <v>610</v>
      </c>
      <c r="D164" s="484"/>
      <c r="E164" s="483">
        <v>203</v>
      </c>
      <c r="F164" s="484"/>
      <c r="G164" s="483">
        <v>2.54</v>
      </c>
      <c r="H164" s="484"/>
      <c r="I164" s="483">
        <v>6</v>
      </c>
      <c r="J164" s="484"/>
      <c r="K164" s="175" t="s">
        <v>356</v>
      </c>
      <c r="L164" s="174" t="s">
        <v>366</v>
      </c>
      <c r="M164" s="174" t="s">
        <v>367</v>
      </c>
      <c r="N164" s="481">
        <v>1000</v>
      </c>
      <c r="O164" s="482"/>
      <c r="P164" s="481" t="s">
        <v>431</v>
      </c>
      <c r="Q164" s="486"/>
      <c r="R164" s="487"/>
      <c r="AA164" s="230">
        <v>64</v>
      </c>
    </row>
    <row r="165" spans="1:27" x14ac:dyDescent="0.3">
      <c r="A165" s="181" t="s">
        <v>537</v>
      </c>
      <c r="B165" s="182" t="s">
        <v>355</v>
      </c>
      <c r="C165" s="483">
        <v>480</v>
      </c>
      <c r="D165" s="484"/>
      <c r="E165" s="483">
        <v>160</v>
      </c>
      <c r="F165" s="484"/>
      <c r="G165" s="483">
        <v>2</v>
      </c>
      <c r="H165" s="484"/>
      <c r="I165" s="483">
        <v>7.8</v>
      </c>
      <c r="J165" s="484"/>
      <c r="K165" s="175" t="s">
        <v>356</v>
      </c>
      <c r="L165" s="186" t="s">
        <v>366</v>
      </c>
      <c r="M165" s="186" t="s">
        <v>367</v>
      </c>
      <c r="N165" s="481">
        <v>700</v>
      </c>
      <c r="O165" s="482"/>
      <c r="P165" s="481" t="s">
        <v>527</v>
      </c>
      <c r="Q165" s="486"/>
      <c r="R165" s="487"/>
      <c r="AA165" s="230">
        <v>65</v>
      </c>
    </row>
    <row r="166" spans="1:27" x14ac:dyDescent="0.3">
      <c r="A166" s="181" t="s">
        <v>538</v>
      </c>
      <c r="B166" s="182" t="s">
        <v>355</v>
      </c>
      <c r="C166" s="483">
        <v>516</v>
      </c>
      <c r="D166" s="484"/>
      <c r="E166" s="483">
        <v>172</v>
      </c>
      <c r="F166" s="484"/>
      <c r="G166" s="483">
        <v>2.5</v>
      </c>
      <c r="H166" s="484"/>
      <c r="I166" s="483">
        <v>7.8</v>
      </c>
      <c r="J166" s="484"/>
      <c r="K166" s="175" t="s">
        <v>356</v>
      </c>
      <c r="L166" s="186" t="s">
        <v>366</v>
      </c>
      <c r="M166" s="186" t="s">
        <v>367</v>
      </c>
      <c r="N166" s="481">
        <v>700</v>
      </c>
      <c r="O166" s="482"/>
      <c r="P166" s="481" t="s">
        <v>527</v>
      </c>
      <c r="Q166" s="486"/>
      <c r="R166" s="487"/>
      <c r="AA166" s="230">
        <v>66</v>
      </c>
    </row>
    <row r="167" spans="1:27" x14ac:dyDescent="0.3">
      <c r="A167" s="181" t="s">
        <v>539</v>
      </c>
      <c r="B167" s="182" t="s">
        <v>355</v>
      </c>
      <c r="C167" s="483">
        <v>540</v>
      </c>
      <c r="D167" s="484"/>
      <c r="E167" s="483">
        <v>180</v>
      </c>
      <c r="F167" s="484"/>
      <c r="G167" s="483">
        <v>3</v>
      </c>
      <c r="H167" s="484"/>
      <c r="I167" s="483">
        <v>7.8</v>
      </c>
      <c r="J167" s="484"/>
      <c r="K167" s="175" t="s">
        <v>356</v>
      </c>
      <c r="L167" s="186" t="s">
        <v>366</v>
      </c>
      <c r="M167" s="186" t="s">
        <v>367</v>
      </c>
      <c r="N167" s="481">
        <v>700</v>
      </c>
      <c r="O167" s="482"/>
      <c r="P167" s="481" t="s">
        <v>527</v>
      </c>
      <c r="Q167" s="486"/>
      <c r="R167" s="487"/>
      <c r="AA167" s="230">
        <v>67</v>
      </c>
    </row>
    <row r="168" spans="1:27" x14ac:dyDescent="0.3">
      <c r="A168" s="181" t="s">
        <v>1287</v>
      </c>
      <c r="B168" s="182" t="s">
        <v>355</v>
      </c>
      <c r="C168" s="483">
        <v>350</v>
      </c>
      <c r="D168" s="484"/>
      <c r="E168" s="483">
        <v>117</v>
      </c>
      <c r="F168" s="484"/>
      <c r="G168" s="483">
        <v>1.25</v>
      </c>
      <c r="H168" s="484"/>
      <c r="I168" s="483">
        <v>4.3</v>
      </c>
      <c r="J168" s="484"/>
      <c r="K168" s="416" t="s">
        <v>356</v>
      </c>
      <c r="L168" s="417" t="s">
        <v>366</v>
      </c>
      <c r="M168" s="417" t="s">
        <v>367</v>
      </c>
      <c r="N168" s="481">
        <v>600</v>
      </c>
      <c r="O168" s="482"/>
      <c r="P168" s="481" t="s">
        <v>431</v>
      </c>
      <c r="Q168" s="486"/>
      <c r="R168" s="487"/>
      <c r="AA168" s="230"/>
    </row>
    <row r="169" spans="1:27" x14ac:dyDescent="0.3">
      <c r="A169" s="181" t="s">
        <v>1518</v>
      </c>
      <c r="B169" s="182" t="s">
        <v>355</v>
      </c>
      <c r="C169" s="483">
        <v>600</v>
      </c>
      <c r="D169" s="484"/>
      <c r="E169" s="483">
        <v>337.5</v>
      </c>
      <c r="F169" s="484"/>
      <c r="G169" s="483">
        <v>0.78</v>
      </c>
      <c r="H169" s="484"/>
      <c r="I169" s="483">
        <v>4.5</v>
      </c>
      <c r="J169" s="484"/>
      <c r="K169" s="416" t="s">
        <v>356</v>
      </c>
      <c r="L169" s="417" t="s">
        <v>366</v>
      </c>
      <c r="M169" s="417" t="s">
        <v>367</v>
      </c>
      <c r="N169" s="481">
        <v>800</v>
      </c>
      <c r="O169" s="482"/>
      <c r="P169" s="481" t="s">
        <v>431</v>
      </c>
      <c r="Q169" s="486"/>
      <c r="R169" s="487"/>
      <c r="AA169" s="230"/>
    </row>
    <row r="170" spans="1:27" x14ac:dyDescent="0.3">
      <c r="A170" s="181" t="s">
        <v>850</v>
      </c>
      <c r="B170" s="182" t="s">
        <v>355</v>
      </c>
      <c r="C170" s="483">
        <v>615</v>
      </c>
      <c r="D170" s="484"/>
      <c r="E170" s="483">
        <v>205</v>
      </c>
      <c r="F170" s="484"/>
      <c r="G170" s="483">
        <v>1.25</v>
      </c>
      <c r="H170" s="484"/>
      <c r="I170" s="483">
        <v>6</v>
      </c>
      <c r="J170" s="484"/>
      <c r="K170" s="175" t="s">
        <v>356</v>
      </c>
      <c r="L170" s="186" t="s">
        <v>366</v>
      </c>
      <c r="M170" s="186" t="s">
        <v>367</v>
      </c>
      <c r="N170" s="481">
        <v>800</v>
      </c>
      <c r="O170" s="482"/>
      <c r="P170" s="481" t="s">
        <v>431</v>
      </c>
      <c r="Q170" s="486"/>
      <c r="R170" s="487"/>
      <c r="AA170" s="230"/>
    </row>
    <row r="171" spans="1:27" x14ac:dyDescent="0.3">
      <c r="A171" s="181" t="s">
        <v>851</v>
      </c>
      <c r="B171" s="182" t="s">
        <v>355</v>
      </c>
      <c r="C171" s="483">
        <v>560</v>
      </c>
      <c r="D171" s="484"/>
      <c r="E171" s="483">
        <v>187</v>
      </c>
      <c r="F171" s="484"/>
      <c r="G171" s="483">
        <v>1.53</v>
      </c>
      <c r="H171" s="484"/>
      <c r="I171" s="483">
        <v>6</v>
      </c>
      <c r="J171" s="484"/>
      <c r="K171" s="175" t="s">
        <v>356</v>
      </c>
      <c r="L171" s="186" t="s">
        <v>366</v>
      </c>
      <c r="M171" s="186" t="s">
        <v>367</v>
      </c>
      <c r="N171" s="481">
        <v>800</v>
      </c>
      <c r="O171" s="482"/>
      <c r="P171" s="481" t="s">
        <v>431</v>
      </c>
      <c r="Q171" s="486"/>
      <c r="R171" s="487"/>
      <c r="AA171" s="230"/>
    </row>
    <row r="172" spans="1:27" x14ac:dyDescent="0.3">
      <c r="A172" s="181" t="s">
        <v>852</v>
      </c>
      <c r="B172" s="182" t="s">
        <v>355</v>
      </c>
      <c r="C172" s="483">
        <v>520</v>
      </c>
      <c r="D172" s="484"/>
      <c r="E172" s="483">
        <v>173</v>
      </c>
      <c r="F172" s="484"/>
      <c r="G172" s="483">
        <v>1.86</v>
      </c>
      <c r="H172" s="484"/>
      <c r="I172" s="483">
        <v>6</v>
      </c>
      <c r="J172" s="484"/>
      <c r="K172" s="175" t="s">
        <v>356</v>
      </c>
      <c r="L172" s="186" t="s">
        <v>366</v>
      </c>
      <c r="M172" s="186" t="s">
        <v>367</v>
      </c>
      <c r="N172" s="481">
        <v>800</v>
      </c>
      <c r="O172" s="482"/>
      <c r="P172" s="481" t="s">
        <v>431</v>
      </c>
      <c r="Q172" s="486"/>
      <c r="R172" s="487"/>
      <c r="AA172" s="230"/>
    </row>
    <row r="173" spans="1:27" x14ac:dyDescent="0.3">
      <c r="A173" s="181" t="s">
        <v>853</v>
      </c>
      <c r="B173" s="182" t="s">
        <v>355</v>
      </c>
      <c r="C173" s="483">
        <v>410</v>
      </c>
      <c r="D173" s="484"/>
      <c r="E173" s="483">
        <v>137</v>
      </c>
      <c r="F173" s="484"/>
      <c r="G173" s="483">
        <v>2.5</v>
      </c>
      <c r="H173" s="484"/>
      <c r="I173" s="483">
        <v>6</v>
      </c>
      <c r="J173" s="484"/>
      <c r="K173" s="175" t="s">
        <v>356</v>
      </c>
      <c r="L173" s="186" t="s">
        <v>366</v>
      </c>
      <c r="M173" s="186" t="s">
        <v>367</v>
      </c>
      <c r="N173" s="481">
        <v>600</v>
      </c>
      <c r="O173" s="482"/>
      <c r="P173" s="481" t="s">
        <v>431</v>
      </c>
      <c r="Q173" s="486"/>
      <c r="R173" s="487"/>
      <c r="AA173" s="230"/>
    </row>
    <row r="174" spans="1:27" x14ac:dyDescent="0.3">
      <c r="A174" s="181" t="s">
        <v>1020</v>
      </c>
      <c r="B174" s="182" t="s">
        <v>355</v>
      </c>
      <c r="C174" s="483">
        <v>480</v>
      </c>
      <c r="D174" s="484"/>
      <c r="E174" s="483">
        <v>160</v>
      </c>
      <c r="F174" s="484"/>
      <c r="G174" s="483">
        <v>1.5</v>
      </c>
      <c r="H174" s="484"/>
      <c r="I174" s="483">
        <v>10.5</v>
      </c>
      <c r="J174" s="484"/>
      <c r="K174" s="175" t="s">
        <v>356</v>
      </c>
      <c r="L174" s="186" t="s">
        <v>366</v>
      </c>
      <c r="M174" s="186" t="s">
        <v>367</v>
      </c>
      <c r="N174" s="481">
        <v>800</v>
      </c>
      <c r="O174" s="482"/>
      <c r="P174" s="174"/>
      <c r="Q174" s="95"/>
      <c r="R174" s="96"/>
      <c r="AA174" s="230"/>
    </row>
    <row r="175" spans="1:27" x14ac:dyDescent="0.3">
      <c r="A175" s="181" t="s">
        <v>1021</v>
      </c>
      <c r="B175" s="182" t="s">
        <v>355</v>
      </c>
      <c r="C175" s="483">
        <v>420</v>
      </c>
      <c r="D175" s="484"/>
      <c r="E175" s="483">
        <v>140</v>
      </c>
      <c r="F175" s="484"/>
      <c r="G175" s="483">
        <v>1.87</v>
      </c>
      <c r="H175" s="484"/>
      <c r="I175" s="483">
        <v>10.5</v>
      </c>
      <c r="J175" s="484"/>
      <c r="K175" s="175" t="s">
        <v>356</v>
      </c>
      <c r="L175" s="186" t="s">
        <v>366</v>
      </c>
      <c r="M175" s="186" t="s">
        <v>367</v>
      </c>
      <c r="N175" s="481">
        <v>800</v>
      </c>
      <c r="O175" s="482"/>
      <c r="P175" s="174"/>
      <c r="Q175" s="95"/>
      <c r="R175" s="96"/>
      <c r="AA175" s="230"/>
    </row>
    <row r="176" spans="1:27" x14ac:dyDescent="0.3">
      <c r="A176" s="181" t="s">
        <v>1022</v>
      </c>
      <c r="B176" s="182" t="s">
        <v>355</v>
      </c>
      <c r="C176" s="483">
        <v>606</v>
      </c>
      <c r="D176" s="484"/>
      <c r="E176" s="483">
        <v>202</v>
      </c>
      <c r="F176" s="484"/>
      <c r="G176" s="483">
        <v>1.87</v>
      </c>
      <c r="H176" s="484"/>
      <c r="I176" s="483">
        <v>10.5</v>
      </c>
      <c r="J176" s="484"/>
      <c r="K176" s="175" t="s">
        <v>356</v>
      </c>
      <c r="L176" s="186" t="s">
        <v>366</v>
      </c>
      <c r="M176" s="186" t="s">
        <v>367</v>
      </c>
      <c r="N176" s="481">
        <v>1500</v>
      </c>
      <c r="O176" s="482"/>
      <c r="P176" s="174"/>
      <c r="Q176" s="95"/>
      <c r="R176" s="96"/>
      <c r="AA176" s="230"/>
    </row>
    <row r="177" spans="1:27" x14ac:dyDescent="0.3">
      <c r="A177" s="181" t="s">
        <v>1019</v>
      </c>
      <c r="B177" s="182" t="s">
        <v>355</v>
      </c>
      <c r="C177" s="483">
        <v>450</v>
      </c>
      <c r="D177" s="484"/>
      <c r="E177" s="483">
        <v>150</v>
      </c>
      <c r="F177" s="484"/>
      <c r="G177" s="483">
        <v>2.5</v>
      </c>
      <c r="H177" s="484"/>
      <c r="I177" s="483">
        <v>10.4</v>
      </c>
      <c r="J177" s="484"/>
      <c r="K177" s="175" t="s">
        <v>356</v>
      </c>
      <c r="L177" s="186" t="s">
        <v>366</v>
      </c>
      <c r="M177" s="186" t="s">
        <v>367</v>
      </c>
      <c r="N177" s="481">
        <v>800</v>
      </c>
      <c r="O177" s="482"/>
      <c r="P177" s="174"/>
      <c r="Q177" s="95"/>
      <c r="R177" s="96"/>
      <c r="AA177" s="230"/>
    </row>
    <row r="178" spans="1:27" x14ac:dyDescent="0.3">
      <c r="A178" s="181" t="s">
        <v>1023</v>
      </c>
      <c r="B178" s="182" t="s">
        <v>355</v>
      </c>
      <c r="C178" s="483">
        <v>534</v>
      </c>
      <c r="D178" s="484"/>
      <c r="E178" s="483">
        <v>178</v>
      </c>
      <c r="F178" s="484"/>
      <c r="G178" s="483">
        <v>2.5</v>
      </c>
      <c r="H178" s="484"/>
      <c r="I178" s="483">
        <v>10.4</v>
      </c>
      <c r="J178" s="484"/>
      <c r="K178" s="175" t="s">
        <v>356</v>
      </c>
      <c r="L178" s="186" t="s">
        <v>366</v>
      </c>
      <c r="M178" s="186" t="s">
        <v>367</v>
      </c>
      <c r="N178" s="481">
        <v>1500</v>
      </c>
      <c r="O178" s="482"/>
      <c r="P178" s="174"/>
      <c r="Q178" s="95"/>
      <c r="R178" s="96"/>
      <c r="AA178" s="230"/>
    </row>
    <row r="179" spans="1:27" x14ac:dyDescent="0.3">
      <c r="A179" s="181" t="s">
        <v>1024</v>
      </c>
      <c r="B179" s="182" t="s">
        <v>355</v>
      </c>
      <c r="C179" s="483">
        <v>480</v>
      </c>
      <c r="D179" s="484"/>
      <c r="E179" s="483">
        <v>160</v>
      </c>
      <c r="F179" s="484"/>
      <c r="G179" s="483">
        <v>3.75</v>
      </c>
      <c r="H179" s="484"/>
      <c r="I179" s="483">
        <v>10.3</v>
      </c>
      <c r="J179" s="484"/>
      <c r="K179" s="175" t="s">
        <v>356</v>
      </c>
      <c r="L179" s="186" t="s">
        <v>366</v>
      </c>
      <c r="M179" s="186" t="s">
        <v>367</v>
      </c>
      <c r="N179" s="481">
        <v>800</v>
      </c>
      <c r="O179" s="482"/>
      <c r="P179" s="174"/>
      <c r="Q179" s="95"/>
      <c r="R179" s="96"/>
      <c r="AA179" s="230"/>
    </row>
    <row r="180" spans="1:27" x14ac:dyDescent="0.3">
      <c r="A180" s="181" t="s">
        <v>1025</v>
      </c>
      <c r="B180" s="182" t="s">
        <v>355</v>
      </c>
      <c r="C180" s="483">
        <v>609</v>
      </c>
      <c r="D180" s="484"/>
      <c r="E180" s="483">
        <v>203</v>
      </c>
      <c r="F180" s="484"/>
      <c r="G180" s="483">
        <v>3.75</v>
      </c>
      <c r="H180" s="484"/>
      <c r="I180" s="483">
        <v>10.3</v>
      </c>
      <c r="J180" s="484"/>
      <c r="K180" s="175" t="s">
        <v>356</v>
      </c>
      <c r="L180" s="186" t="s">
        <v>366</v>
      </c>
      <c r="M180" s="186" t="s">
        <v>367</v>
      </c>
      <c r="N180" s="481">
        <v>1500</v>
      </c>
      <c r="O180" s="482"/>
      <c r="P180" s="174"/>
      <c r="Q180" s="95"/>
      <c r="R180" s="96"/>
      <c r="AA180" s="230"/>
    </row>
    <row r="181" spans="1:27" x14ac:dyDescent="0.3">
      <c r="A181" s="181" t="s">
        <v>1217</v>
      </c>
      <c r="B181" s="182" t="s">
        <v>355</v>
      </c>
      <c r="C181" s="483">
        <v>852</v>
      </c>
      <c r="D181" s="484"/>
      <c r="E181" s="483">
        <v>284</v>
      </c>
      <c r="F181" s="484"/>
      <c r="G181" s="483">
        <v>2.5</v>
      </c>
      <c r="H181" s="484"/>
      <c r="I181" s="483">
        <v>0.2</v>
      </c>
      <c r="J181" s="484"/>
      <c r="K181" s="175" t="s">
        <v>356</v>
      </c>
      <c r="L181" s="186"/>
      <c r="M181" s="387" t="s">
        <v>457</v>
      </c>
      <c r="N181" s="481">
        <v>800</v>
      </c>
      <c r="O181" s="482"/>
      <c r="P181" s="174"/>
      <c r="Q181" s="95"/>
      <c r="R181" s="96"/>
      <c r="AA181" s="230"/>
    </row>
    <row r="182" spans="1:27" x14ac:dyDescent="0.3">
      <c r="A182" s="181" t="s">
        <v>1650</v>
      </c>
      <c r="B182" s="182" t="s">
        <v>355</v>
      </c>
      <c r="C182" s="483">
        <v>390</v>
      </c>
      <c r="D182" s="484"/>
      <c r="E182" s="483">
        <v>130</v>
      </c>
      <c r="F182" s="484"/>
      <c r="G182" s="483">
        <v>1.25</v>
      </c>
      <c r="H182" s="484"/>
      <c r="I182" s="483">
        <v>7.7</v>
      </c>
      <c r="J182" s="484"/>
      <c r="K182" s="175" t="s">
        <v>356</v>
      </c>
      <c r="L182" s="186" t="s">
        <v>366</v>
      </c>
      <c r="M182" s="186" t="s">
        <v>367</v>
      </c>
      <c r="N182" s="481">
        <v>500</v>
      </c>
      <c r="O182" s="482"/>
      <c r="P182" s="488" t="s">
        <v>431</v>
      </c>
      <c r="Q182" s="486"/>
      <c r="R182" s="487"/>
      <c r="AA182" s="230"/>
    </row>
    <row r="183" spans="1:27" x14ac:dyDescent="0.3">
      <c r="A183" s="181" t="s">
        <v>1649</v>
      </c>
      <c r="B183" s="182" t="s">
        <v>355</v>
      </c>
      <c r="C183" s="483">
        <v>390</v>
      </c>
      <c r="D183" s="484"/>
      <c r="E183" s="483">
        <v>130</v>
      </c>
      <c r="F183" s="484"/>
      <c r="G183" s="483">
        <v>1.53</v>
      </c>
      <c r="H183" s="484"/>
      <c r="I183" s="483">
        <v>7.7</v>
      </c>
      <c r="J183" s="484"/>
      <c r="K183" s="175" t="s">
        <v>356</v>
      </c>
      <c r="L183" s="186" t="s">
        <v>366</v>
      </c>
      <c r="M183" s="186" t="s">
        <v>367</v>
      </c>
      <c r="N183" s="481">
        <v>500</v>
      </c>
      <c r="O183" s="482"/>
      <c r="P183" s="488" t="s">
        <v>431</v>
      </c>
      <c r="Q183" s="486"/>
      <c r="R183" s="487"/>
      <c r="AA183" s="230"/>
    </row>
    <row r="184" spans="1:27" x14ac:dyDescent="0.3">
      <c r="A184" s="181" t="s">
        <v>1055</v>
      </c>
      <c r="B184" s="182" t="s">
        <v>355</v>
      </c>
      <c r="C184" s="483">
        <v>320</v>
      </c>
      <c r="D184" s="484"/>
      <c r="E184" s="483">
        <v>107</v>
      </c>
      <c r="F184" s="484"/>
      <c r="G184" s="483">
        <v>1.86</v>
      </c>
      <c r="H184" s="484"/>
      <c r="I184" s="483">
        <v>2.2999999999999998</v>
      </c>
      <c r="J184" s="484"/>
      <c r="K184" s="175" t="s">
        <v>356</v>
      </c>
      <c r="L184" s="186" t="s">
        <v>366</v>
      </c>
      <c r="M184" s="186" t="s">
        <v>367</v>
      </c>
      <c r="N184" s="481">
        <v>500</v>
      </c>
      <c r="O184" s="482"/>
      <c r="P184" s="489" t="s">
        <v>431</v>
      </c>
      <c r="Q184" s="486"/>
      <c r="R184" s="487"/>
      <c r="AA184" s="230"/>
    </row>
    <row r="185" spans="1:27" x14ac:dyDescent="0.3">
      <c r="A185" s="181" t="s">
        <v>1054</v>
      </c>
      <c r="B185" s="182" t="s">
        <v>355</v>
      </c>
      <c r="C185" s="483">
        <v>325</v>
      </c>
      <c r="D185" s="484"/>
      <c r="E185" s="483">
        <v>108</v>
      </c>
      <c r="F185" s="484"/>
      <c r="G185" s="483">
        <v>2</v>
      </c>
      <c r="H185" s="484"/>
      <c r="I185" s="483">
        <v>2.4</v>
      </c>
      <c r="J185" s="484"/>
      <c r="K185" s="319" t="s">
        <v>356</v>
      </c>
      <c r="L185" s="320" t="s">
        <v>366</v>
      </c>
      <c r="M185" s="320" t="s">
        <v>367</v>
      </c>
      <c r="N185" s="481">
        <v>500</v>
      </c>
      <c r="O185" s="482"/>
      <c r="P185" s="489" t="s">
        <v>431</v>
      </c>
      <c r="Q185" s="486"/>
      <c r="R185" s="487"/>
      <c r="AA185" s="230"/>
    </row>
    <row r="186" spans="1:27" x14ac:dyDescent="0.3">
      <c r="A186" s="181" t="s">
        <v>1053</v>
      </c>
      <c r="B186" s="182" t="s">
        <v>355</v>
      </c>
      <c r="C186" s="483">
        <v>330</v>
      </c>
      <c r="D186" s="484"/>
      <c r="E186" s="483">
        <v>110</v>
      </c>
      <c r="F186" s="484"/>
      <c r="G186" s="483">
        <v>2.5</v>
      </c>
      <c r="H186" s="484"/>
      <c r="I186" s="483">
        <v>2.1</v>
      </c>
      <c r="J186" s="484"/>
      <c r="K186" s="175" t="s">
        <v>356</v>
      </c>
      <c r="L186" s="186" t="s">
        <v>366</v>
      </c>
      <c r="M186" s="186" t="s">
        <v>367</v>
      </c>
      <c r="N186" s="481">
        <v>500</v>
      </c>
      <c r="O186" s="482"/>
      <c r="P186" s="489" t="s">
        <v>431</v>
      </c>
      <c r="Q186" s="486"/>
      <c r="R186" s="487"/>
      <c r="AA186" s="230"/>
    </row>
    <row r="187" spans="1:27" x14ac:dyDescent="0.3">
      <c r="A187" s="181" t="s">
        <v>1322</v>
      </c>
      <c r="B187" s="182" t="s">
        <v>355</v>
      </c>
      <c r="C187" s="483">
        <v>320</v>
      </c>
      <c r="D187" s="484"/>
      <c r="E187" s="483">
        <v>107</v>
      </c>
      <c r="F187" s="484"/>
      <c r="G187" s="483">
        <v>1.86</v>
      </c>
      <c r="H187" s="484"/>
      <c r="I187" s="483">
        <v>1.85</v>
      </c>
      <c r="J187" s="484"/>
      <c r="K187" s="175" t="s">
        <v>356</v>
      </c>
      <c r="L187" s="186" t="s">
        <v>366</v>
      </c>
      <c r="M187" s="186" t="s">
        <v>367</v>
      </c>
      <c r="N187" s="481">
        <v>500</v>
      </c>
      <c r="O187" s="482"/>
      <c r="P187" s="489" t="s">
        <v>431</v>
      </c>
      <c r="Q187" s="486"/>
      <c r="R187" s="487"/>
      <c r="AA187" s="230"/>
    </row>
    <row r="188" spans="1:27" x14ac:dyDescent="0.3">
      <c r="A188" s="181" t="s">
        <v>1323</v>
      </c>
      <c r="B188" s="182" t="s">
        <v>355</v>
      </c>
      <c r="C188" s="483">
        <v>325</v>
      </c>
      <c r="D188" s="484"/>
      <c r="E188" s="483">
        <v>108</v>
      </c>
      <c r="F188" s="484"/>
      <c r="G188" s="483">
        <v>2</v>
      </c>
      <c r="H188" s="484"/>
      <c r="I188" s="483">
        <v>1.8</v>
      </c>
      <c r="J188" s="484"/>
      <c r="K188" s="175" t="s">
        <v>356</v>
      </c>
      <c r="L188" s="186" t="s">
        <v>366</v>
      </c>
      <c r="M188" s="186" t="s">
        <v>367</v>
      </c>
      <c r="N188" s="481">
        <v>500</v>
      </c>
      <c r="O188" s="482"/>
      <c r="P188" s="489" t="s">
        <v>431</v>
      </c>
      <c r="Q188" s="486"/>
      <c r="R188" s="487"/>
      <c r="AA188" s="230"/>
    </row>
    <row r="189" spans="1:27" x14ac:dyDescent="0.3">
      <c r="A189" s="181" t="s">
        <v>1324</v>
      </c>
      <c r="B189" s="182" t="s">
        <v>355</v>
      </c>
      <c r="C189" s="483">
        <v>330</v>
      </c>
      <c r="D189" s="484"/>
      <c r="E189" s="483">
        <v>110</v>
      </c>
      <c r="F189" s="484"/>
      <c r="G189" s="483">
        <v>2.5</v>
      </c>
      <c r="H189" s="484"/>
      <c r="I189" s="483">
        <v>1.75</v>
      </c>
      <c r="J189" s="484"/>
      <c r="K189" s="175" t="s">
        <v>356</v>
      </c>
      <c r="L189" s="186" t="s">
        <v>366</v>
      </c>
      <c r="M189" s="186" t="s">
        <v>367</v>
      </c>
      <c r="N189" s="481">
        <v>500</v>
      </c>
      <c r="O189" s="482"/>
      <c r="P189" s="489" t="s">
        <v>431</v>
      </c>
      <c r="Q189" s="486"/>
      <c r="R189" s="487"/>
      <c r="AA189" s="230"/>
    </row>
    <row r="190" spans="1:27" x14ac:dyDescent="0.3">
      <c r="A190" s="181" t="s">
        <v>1325</v>
      </c>
      <c r="B190" s="182" t="s">
        <v>355</v>
      </c>
      <c r="C190" s="483">
        <v>270</v>
      </c>
      <c r="D190" s="484"/>
      <c r="E190" s="483">
        <v>90</v>
      </c>
      <c r="F190" s="484"/>
      <c r="G190" s="483">
        <v>3</v>
      </c>
      <c r="H190" s="484"/>
      <c r="I190" s="483">
        <v>1.75</v>
      </c>
      <c r="J190" s="484"/>
      <c r="K190" s="175" t="s">
        <v>356</v>
      </c>
      <c r="L190" s="186" t="s">
        <v>366</v>
      </c>
      <c r="M190" s="186" t="s">
        <v>367</v>
      </c>
      <c r="N190" s="481">
        <v>500</v>
      </c>
      <c r="O190" s="482"/>
      <c r="P190" s="489" t="s">
        <v>431</v>
      </c>
      <c r="Q190" s="486"/>
      <c r="R190" s="487"/>
      <c r="AA190" s="230"/>
    </row>
    <row r="191" spans="1:27" x14ac:dyDescent="0.3">
      <c r="A191" s="181" t="s">
        <v>1508</v>
      </c>
      <c r="B191" s="182" t="s">
        <v>355</v>
      </c>
      <c r="C191" s="483">
        <v>330</v>
      </c>
      <c r="D191" s="484"/>
      <c r="E191" s="483">
        <v>110</v>
      </c>
      <c r="F191" s="484"/>
      <c r="G191" s="483">
        <v>2</v>
      </c>
      <c r="H191" s="484"/>
      <c r="I191" s="483">
        <v>6.7</v>
      </c>
      <c r="J191" s="484"/>
      <c r="K191" s="175" t="s">
        <v>356</v>
      </c>
      <c r="L191" s="186" t="s">
        <v>366</v>
      </c>
      <c r="M191" s="186" t="s">
        <v>367</v>
      </c>
      <c r="N191" s="481">
        <v>600</v>
      </c>
      <c r="O191" s="482"/>
      <c r="P191" s="489" t="s">
        <v>431</v>
      </c>
      <c r="Q191" s="486"/>
      <c r="R191" s="487"/>
      <c r="AA191" s="230"/>
    </row>
    <row r="192" spans="1:27" x14ac:dyDescent="0.3">
      <c r="A192" s="181" t="s">
        <v>1507</v>
      </c>
      <c r="B192" s="182" t="s">
        <v>355</v>
      </c>
      <c r="C192" s="483">
        <v>345</v>
      </c>
      <c r="D192" s="484"/>
      <c r="E192" s="483">
        <v>115</v>
      </c>
      <c r="F192" s="484"/>
      <c r="G192" s="483">
        <v>2.5</v>
      </c>
      <c r="H192" s="484"/>
      <c r="I192" s="483">
        <v>6.7</v>
      </c>
      <c r="J192" s="484"/>
      <c r="K192" s="175" t="s">
        <v>356</v>
      </c>
      <c r="L192" s="186" t="s">
        <v>366</v>
      </c>
      <c r="M192" s="186" t="s">
        <v>367</v>
      </c>
      <c r="N192" s="481">
        <v>600</v>
      </c>
      <c r="O192" s="482"/>
      <c r="P192" s="489" t="s">
        <v>431</v>
      </c>
      <c r="Q192" s="486"/>
      <c r="R192" s="487"/>
      <c r="AA192" s="230"/>
    </row>
    <row r="193" spans="1:27" x14ac:dyDescent="0.3">
      <c r="A193" s="181" t="s">
        <v>1506</v>
      </c>
      <c r="B193" s="182" t="s">
        <v>355</v>
      </c>
      <c r="C193" s="483">
        <v>270</v>
      </c>
      <c r="D193" s="484"/>
      <c r="E193" s="483">
        <v>90</v>
      </c>
      <c r="F193" s="484"/>
      <c r="G193" s="483">
        <v>3</v>
      </c>
      <c r="H193" s="484"/>
      <c r="I193" s="483">
        <v>6.7</v>
      </c>
      <c r="J193" s="484"/>
      <c r="K193" s="175" t="s">
        <v>356</v>
      </c>
      <c r="L193" s="186" t="s">
        <v>366</v>
      </c>
      <c r="M193" s="186" t="s">
        <v>367</v>
      </c>
      <c r="N193" s="481">
        <v>600</v>
      </c>
      <c r="O193" s="482"/>
      <c r="P193" s="489" t="s">
        <v>431</v>
      </c>
      <c r="Q193" s="486"/>
      <c r="R193" s="487"/>
      <c r="AA193" s="230"/>
    </row>
    <row r="194" spans="1:27" x14ac:dyDescent="0.3">
      <c r="A194" s="181" t="s">
        <v>1509</v>
      </c>
      <c r="B194" s="182" t="s">
        <v>355</v>
      </c>
      <c r="C194" s="483">
        <v>539</v>
      </c>
      <c r="D194" s="484"/>
      <c r="E194" s="483">
        <v>180</v>
      </c>
      <c r="F194" s="484"/>
      <c r="G194" s="483">
        <v>1.25</v>
      </c>
      <c r="H194" s="484"/>
      <c r="I194" s="483">
        <v>6</v>
      </c>
      <c r="J194" s="484"/>
      <c r="K194" s="175" t="s">
        <v>356</v>
      </c>
      <c r="L194" s="186" t="s">
        <v>366</v>
      </c>
      <c r="M194" s="186" t="s">
        <v>367</v>
      </c>
      <c r="N194" s="481">
        <v>700</v>
      </c>
      <c r="O194" s="482"/>
      <c r="P194" s="489" t="s">
        <v>431</v>
      </c>
      <c r="Q194" s="486"/>
      <c r="R194" s="487"/>
      <c r="AA194" s="230"/>
    </row>
    <row r="195" spans="1:27" x14ac:dyDescent="0.3">
      <c r="A195" s="181" t="s">
        <v>1510</v>
      </c>
      <c r="B195" s="182" t="s">
        <v>355</v>
      </c>
      <c r="C195" s="483">
        <v>546</v>
      </c>
      <c r="D195" s="484"/>
      <c r="E195" s="483">
        <v>182</v>
      </c>
      <c r="F195" s="484"/>
      <c r="G195" s="483">
        <v>1.53</v>
      </c>
      <c r="H195" s="484"/>
      <c r="I195" s="483">
        <v>6</v>
      </c>
      <c r="J195" s="484"/>
      <c r="K195" s="175" t="s">
        <v>356</v>
      </c>
      <c r="L195" s="186" t="s">
        <v>366</v>
      </c>
      <c r="M195" s="186" t="s">
        <v>367</v>
      </c>
      <c r="N195" s="481">
        <v>700</v>
      </c>
      <c r="O195" s="482"/>
      <c r="P195" s="489" t="s">
        <v>431</v>
      </c>
      <c r="Q195" s="486"/>
      <c r="R195" s="487"/>
      <c r="AA195" s="230"/>
    </row>
    <row r="196" spans="1:27" x14ac:dyDescent="0.3">
      <c r="A196" s="181" t="s">
        <v>1511</v>
      </c>
      <c r="B196" s="182" t="s">
        <v>355</v>
      </c>
      <c r="C196" s="483">
        <v>473</v>
      </c>
      <c r="D196" s="484"/>
      <c r="E196" s="483">
        <v>158</v>
      </c>
      <c r="F196" s="484"/>
      <c r="G196" s="483">
        <v>1.86</v>
      </c>
      <c r="H196" s="484"/>
      <c r="I196" s="483">
        <v>6</v>
      </c>
      <c r="J196" s="484"/>
      <c r="K196" s="175" t="s">
        <v>356</v>
      </c>
      <c r="L196" s="186" t="s">
        <v>366</v>
      </c>
      <c r="M196" s="186" t="s">
        <v>367</v>
      </c>
      <c r="N196" s="481">
        <v>700</v>
      </c>
      <c r="O196" s="482"/>
      <c r="P196" s="489" t="s">
        <v>431</v>
      </c>
      <c r="Q196" s="486"/>
      <c r="R196" s="487"/>
      <c r="AA196" s="230"/>
    </row>
    <row r="197" spans="1:27" x14ac:dyDescent="0.3">
      <c r="A197" s="181" t="s">
        <v>1512</v>
      </c>
      <c r="B197" s="182" t="s">
        <v>355</v>
      </c>
      <c r="C197" s="483">
        <v>389</v>
      </c>
      <c r="D197" s="484"/>
      <c r="E197" s="483">
        <v>130</v>
      </c>
      <c r="F197" s="484"/>
      <c r="G197" s="483">
        <v>2.5</v>
      </c>
      <c r="H197" s="484"/>
      <c r="I197" s="483">
        <v>6</v>
      </c>
      <c r="J197" s="484"/>
      <c r="K197" s="175" t="s">
        <v>356</v>
      </c>
      <c r="L197" s="186" t="s">
        <v>366</v>
      </c>
      <c r="M197" s="186" t="s">
        <v>367</v>
      </c>
      <c r="N197" s="481">
        <v>600</v>
      </c>
      <c r="O197" s="482"/>
      <c r="P197" s="489" t="s">
        <v>431</v>
      </c>
      <c r="Q197" s="486"/>
      <c r="R197" s="487"/>
      <c r="AA197" s="230"/>
    </row>
    <row r="198" spans="1:27" x14ac:dyDescent="0.3">
      <c r="A198" s="181" t="s">
        <v>1513</v>
      </c>
      <c r="B198" s="182" t="s">
        <v>355</v>
      </c>
      <c r="C198" s="483">
        <v>385</v>
      </c>
      <c r="D198" s="484"/>
      <c r="E198" s="483">
        <v>130</v>
      </c>
      <c r="F198" s="484"/>
      <c r="G198" s="483">
        <v>1.25</v>
      </c>
      <c r="H198" s="484"/>
      <c r="I198" s="483">
        <v>4.5</v>
      </c>
      <c r="J198" s="484"/>
      <c r="K198" s="175" t="s">
        <v>356</v>
      </c>
      <c r="L198" s="186" t="s">
        <v>366</v>
      </c>
      <c r="M198" s="186" t="s">
        <v>367</v>
      </c>
      <c r="N198" s="481">
        <v>600</v>
      </c>
      <c r="O198" s="482"/>
      <c r="P198" s="489" t="s">
        <v>431</v>
      </c>
      <c r="Q198" s="486"/>
      <c r="R198" s="487"/>
      <c r="AA198" s="230"/>
    </row>
    <row r="199" spans="1:27" x14ac:dyDescent="0.3">
      <c r="A199" s="181" t="s">
        <v>1514</v>
      </c>
      <c r="B199" s="182" t="s">
        <v>355</v>
      </c>
      <c r="C199" s="483">
        <v>345</v>
      </c>
      <c r="D199" s="484"/>
      <c r="E199" s="483">
        <v>115</v>
      </c>
      <c r="F199" s="484"/>
      <c r="G199" s="483">
        <v>1.56</v>
      </c>
      <c r="H199" s="484"/>
      <c r="I199" s="483">
        <v>4.5</v>
      </c>
      <c r="J199" s="484"/>
      <c r="K199" s="175" t="s">
        <v>356</v>
      </c>
      <c r="L199" s="186" t="s">
        <v>366</v>
      </c>
      <c r="M199" s="186" t="s">
        <v>367</v>
      </c>
      <c r="N199" s="481">
        <v>600</v>
      </c>
      <c r="O199" s="482"/>
      <c r="P199" s="489" t="s">
        <v>431</v>
      </c>
      <c r="Q199" s="486"/>
      <c r="R199" s="487"/>
      <c r="AA199" s="230"/>
    </row>
    <row r="200" spans="1:27" x14ac:dyDescent="0.3">
      <c r="A200" s="181" t="s">
        <v>1066</v>
      </c>
      <c r="B200" s="182" t="s">
        <v>355</v>
      </c>
      <c r="C200" s="483">
        <v>383</v>
      </c>
      <c r="D200" s="484"/>
      <c r="E200" s="483">
        <v>128</v>
      </c>
      <c r="F200" s="484"/>
      <c r="G200" s="483">
        <v>0.95</v>
      </c>
      <c r="H200" s="484"/>
      <c r="I200" s="483">
        <v>6.1</v>
      </c>
      <c r="J200" s="484"/>
      <c r="K200" s="175" t="s">
        <v>356</v>
      </c>
      <c r="L200" s="186" t="s">
        <v>366</v>
      </c>
      <c r="M200" s="186" t="s">
        <v>367</v>
      </c>
      <c r="N200" s="481">
        <v>1200</v>
      </c>
      <c r="O200" s="482"/>
      <c r="P200" s="174"/>
      <c r="Q200" s="95"/>
      <c r="R200" s="96"/>
      <c r="AA200" s="230"/>
    </row>
    <row r="201" spans="1:27" x14ac:dyDescent="0.3">
      <c r="A201" s="181" t="s">
        <v>1064</v>
      </c>
      <c r="B201" s="182" t="s">
        <v>355</v>
      </c>
      <c r="C201" s="483">
        <v>483</v>
      </c>
      <c r="D201" s="484"/>
      <c r="E201" s="483">
        <v>161</v>
      </c>
      <c r="F201" s="484"/>
      <c r="G201" s="483">
        <v>1.27</v>
      </c>
      <c r="H201" s="484"/>
      <c r="I201" s="483">
        <v>5.8</v>
      </c>
      <c r="J201" s="484"/>
      <c r="K201" s="175" t="s">
        <v>356</v>
      </c>
      <c r="L201" s="186" t="s">
        <v>366</v>
      </c>
      <c r="M201" s="186" t="s">
        <v>367</v>
      </c>
      <c r="N201" s="481">
        <v>1200</v>
      </c>
      <c r="O201" s="482"/>
      <c r="P201" s="174"/>
      <c r="Q201" s="95"/>
      <c r="R201" s="96"/>
      <c r="AA201" s="230"/>
    </row>
    <row r="202" spans="1:27" x14ac:dyDescent="0.3">
      <c r="A202" s="181" t="s">
        <v>1729</v>
      </c>
      <c r="B202" s="182" t="s">
        <v>355</v>
      </c>
      <c r="C202" s="483">
        <v>290</v>
      </c>
      <c r="D202" s="484"/>
      <c r="E202" s="483">
        <v>97</v>
      </c>
      <c r="F202" s="484"/>
      <c r="G202" s="483">
        <v>1.53</v>
      </c>
      <c r="H202" s="484"/>
      <c r="I202" s="483">
        <v>7.5</v>
      </c>
      <c r="J202" s="484"/>
      <c r="K202" s="175" t="s">
        <v>356</v>
      </c>
      <c r="L202" s="186" t="s">
        <v>366</v>
      </c>
      <c r="M202" s="186" t="s">
        <v>367</v>
      </c>
      <c r="N202" s="481">
        <v>600</v>
      </c>
      <c r="O202" s="482"/>
      <c r="P202" s="174"/>
      <c r="Q202" s="95"/>
      <c r="R202" s="96"/>
      <c r="AA202" s="230"/>
    </row>
    <row r="203" spans="1:27" x14ac:dyDescent="0.3">
      <c r="A203" s="181" t="s">
        <v>1730</v>
      </c>
      <c r="B203" s="182" t="s">
        <v>355</v>
      </c>
      <c r="C203" s="483">
        <v>310</v>
      </c>
      <c r="D203" s="484"/>
      <c r="E203" s="483">
        <v>104</v>
      </c>
      <c r="F203" s="484"/>
      <c r="G203" s="483">
        <v>1.86</v>
      </c>
      <c r="H203" s="484"/>
      <c r="I203" s="483">
        <v>7.5</v>
      </c>
      <c r="J203" s="484"/>
      <c r="K203" s="175" t="s">
        <v>356</v>
      </c>
      <c r="L203" s="186" t="s">
        <v>366</v>
      </c>
      <c r="M203" s="186" t="s">
        <v>367</v>
      </c>
      <c r="N203" s="481">
        <v>600</v>
      </c>
      <c r="O203" s="482"/>
      <c r="P203" s="174"/>
      <c r="Q203" s="95"/>
      <c r="R203" s="96"/>
      <c r="AA203" s="230"/>
    </row>
    <row r="204" spans="1:27" x14ac:dyDescent="0.3">
      <c r="A204" s="181" t="s">
        <v>540</v>
      </c>
      <c r="B204" s="182" t="s">
        <v>355</v>
      </c>
      <c r="C204" s="483">
        <v>300</v>
      </c>
      <c r="D204" s="484"/>
      <c r="E204" s="483">
        <v>100</v>
      </c>
      <c r="F204" s="484"/>
      <c r="G204" s="483">
        <v>15.625</v>
      </c>
      <c r="H204" s="484"/>
      <c r="I204" s="483">
        <v>7.8</v>
      </c>
      <c r="J204" s="484"/>
      <c r="K204" s="175" t="s">
        <v>356</v>
      </c>
      <c r="L204" s="186" t="s">
        <v>357</v>
      </c>
      <c r="M204" s="186" t="s">
        <v>357</v>
      </c>
      <c r="N204" s="481">
        <v>8000</v>
      </c>
      <c r="O204" s="482"/>
      <c r="P204" s="481" t="s">
        <v>541</v>
      </c>
      <c r="Q204" s="486"/>
      <c r="R204" s="487"/>
      <c r="AA204" s="230">
        <v>68</v>
      </c>
    </row>
    <row r="205" spans="1:27" x14ac:dyDescent="0.3">
      <c r="A205" s="181" t="s">
        <v>670</v>
      </c>
      <c r="B205" s="182" t="s">
        <v>355</v>
      </c>
      <c r="C205" s="483">
        <v>230</v>
      </c>
      <c r="D205" s="484"/>
      <c r="E205" s="483">
        <v>77</v>
      </c>
      <c r="F205" s="484"/>
      <c r="G205" s="483">
        <v>15.625</v>
      </c>
      <c r="H205" s="484"/>
      <c r="I205" s="483">
        <v>9.6</v>
      </c>
      <c r="J205" s="484"/>
      <c r="K205" s="175" t="s">
        <v>356</v>
      </c>
      <c r="L205" s="186" t="s">
        <v>357</v>
      </c>
      <c r="M205" s="186" t="s">
        <v>357</v>
      </c>
      <c r="N205" s="481">
        <v>8000</v>
      </c>
      <c r="O205" s="482"/>
      <c r="P205" s="481" t="s">
        <v>541</v>
      </c>
      <c r="Q205" s="486"/>
      <c r="R205" s="487"/>
      <c r="AA205" s="230"/>
    </row>
    <row r="206" spans="1:27" x14ac:dyDescent="0.3">
      <c r="A206" s="181" t="s">
        <v>1630</v>
      </c>
      <c r="B206" s="182" t="s">
        <v>355</v>
      </c>
      <c r="C206" s="483">
        <v>660</v>
      </c>
      <c r="D206" s="484"/>
      <c r="E206" s="483">
        <v>220</v>
      </c>
      <c r="F206" s="484"/>
      <c r="G206" s="483">
        <v>2.5</v>
      </c>
      <c r="H206" s="484"/>
      <c r="I206" s="483">
        <v>10.3</v>
      </c>
      <c r="J206" s="484"/>
      <c r="K206" s="450" t="s">
        <v>356</v>
      </c>
      <c r="L206" s="186" t="s">
        <v>357</v>
      </c>
      <c r="M206" s="186" t="s">
        <v>357</v>
      </c>
      <c r="N206" s="481">
        <v>4500</v>
      </c>
      <c r="O206" s="482"/>
      <c r="P206" s="490" t="s">
        <v>431</v>
      </c>
      <c r="Q206" s="486"/>
      <c r="R206" s="487"/>
      <c r="AA206" s="230"/>
    </row>
    <row r="207" spans="1:27" x14ac:dyDescent="0.3">
      <c r="A207" s="181" t="s">
        <v>542</v>
      </c>
      <c r="B207" s="182" t="s">
        <v>355</v>
      </c>
      <c r="C207" s="483">
        <v>730</v>
      </c>
      <c r="D207" s="484"/>
      <c r="E207" s="483">
        <v>243</v>
      </c>
      <c r="F207" s="484"/>
      <c r="G207" s="483">
        <v>2.84</v>
      </c>
      <c r="H207" s="484"/>
      <c r="I207" s="483">
        <v>6.5</v>
      </c>
      <c r="J207" s="484"/>
      <c r="K207" s="175" t="s">
        <v>356</v>
      </c>
      <c r="L207" s="186" t="s">
        <v>357</v>
      </c>
      <c r="M207" s="186" t="s">
        <v>358</v>
      </c>
      <c r="N207" s="481">
        <v>5000</v>
      </c>
      <c r="O207" s="482"/>
      <c r="P207" s="481" t="s">
        <v>527</v>
      </c>
      <c r="Q207" s="486"/>
      <c r="R207" s="487"/>
      <c r="AA207" s="230">
        <v>69</v>
      </c>
    </row>
    <row r="208" spans="1:27" x14ac:dyDescent="0.3">
      <c r="A208" s="181" t="s">
        <v>543</v>
      </c>
      <c r="B208" s="182" t="s">
        <v>355</v>
      </c>
      <c r="C208" s="483">
        <v>630</v>
      </c>
      <c r="D208" s="484"/>
      <c r="E208" s="483">
        <v>210</v>
      </c>
      <c r="F208" s="484"/>
      <c r="G208" s="483">
        <v>3.9</v>
      </c>
      <c r="H208" s="484"/>
      <c r="I208" s="483">
        <v>6.5</v>
      </c>
      <c r="J208" s="484"/>
      <c r="K208" s="175" t="s">
        <v>356</v>
      </c>
      <c r="L208" s="186" t="s">
        <v>357</v>
      </c>
      <c r="M208" s="186" t="s">
        <v>358</v>
      </c>
      <c r="N208" s="481">
        <v>5000</v>
      </c>
      <c r="O208" s="482"/>
      <c r="P208" s="481" t="s">
        <v>527</v>
      </c>
      <c r="Q208" s="486"/>
      <c r="R208" s="487"/>
      <c r="AA208" s="230">
        <v>70</v>
      </c>
    </row>
    <row r="209" spans="1:27" x14ac:dyDescent="0.3">
      <c r="A209" s="181" t="s">
        <v>784</v>
      </c>
      <c r="B209" s="182" t="s">
        <v>355</v>
      </c>
      <c r="C209" s="483">
        <v>800</v>
      </c>
      <c r="D209" s="484"/>
      <c r="E209" s="483">
        <v>265</v>
      </c>
      <c r="F209" s="484"/>
      <c r="G209" s="483">
        <v>6.66</v>
      </c>
      <c r="H209" s="484"/>
      <c r="I209" s="483">
        <v>46</v>
      </c>
      <c r="J209" s="484"/>
      <c r="K209" s="175" t="s">
        <v>356</v>
      </c>
      <c r="L209" s="186" t="s">
        <v>357</v>
      </c>
      <c r="M209" s="186" t="s">
        <v>358</v>
      </c>
      <c r="N209" s="481">
        <v>5000</v>
      </c>
      <c r="O209" s="482"/>
      <c r="P209" s="174"/>
      <c r="Q209" s="95"/>
      <c r="R209" s="96"/>
      <c r="AA209" s="230"/>
    </row>
    <row r="210" spans="1:27" x14ac:dyDescent="0.3">
      <c r="A210" s="181" t="s">
        <v>872</v>
      </c>
      <c r="B210" s="182" t="s">
        <v>355</v>
      </c>
      <c r="C210" s="483">
        <v>750</v>
      </c>
      <c r="D210" s="484"/>
      <c r="E210" s="483">
        <v>250</v>
      </c>
      <c r="F210" s="484"/>
      <c r="G210" s="483">
        <v>10</v>
      </c>
      <c r="H210" s="484"/>
      <c r="I210" s="483">
        <v>47</v>
      </c>
      <c r="J210" s="484"/>
      <c r="K210" s="175" t="s">
        <v>356</v>
      </c>
      <c r="L210" s="186" t="s">
        <v>357</v>
      </c>
      <c r="M210" s="186" t="s">
        <v>358</v>
      </c>
      <c r="N210" s="481">
        <v>5500</v>
      </c>
      <c r="O210" s="482"/>
      <c r="P210" s="174"/>
      <c r="Q210" s="95"/>
      <c r="R210" s="96"/>
      <c r="AA210" s="230"/>
    </row>
    <row r="211" spans="1:27" x14ac:dyDescent="0.3">
      <c r="A211" s="181" t="s">
        <v>544</v>
      </c>
      <c r="B211" s="182" t="s">
        <v>355</v>
      </c>
      <c r="C211" s="483">
        <v>335</v>
      </c>
      <c r="D211" s="484"/>
      <c r="E211" s="483">
        <v>112</v>
      </c>
      <c r="F211" s="484"/>
      <c r="G211" s="483">
        <v>3.9</v>
      </c>
      <c r="H211" s="484"/>
      <c r="I211" s="483">
        <v>6</v>
      </c>
      <c r="J211" s="484"/>
      <c r="K211" s="175" t="s">
        <v>356</v>
      </c>
      <c r="L211" s="186" t="s">
        <v>357</v>
      </c>
      <c r="M211" s="186" t="s">
        <v>358</v>
      </c>
      <c r="N211" s="481">
        <v>2500</v>
      </c>
      <c r="O211" s="482"/>
      <c r="P211" s="481"/>
      <c r="Q211" s="486"/>
      <c r="R211" s="487"/>
      <c r="AA211" s="230">
        <v>71</v>
      </c>
    </row>
    <row r="212" spans="1:27" x14ac:dyDescent="0.3">
      <c r="A212" s="181" t="s">
        <v>698</v>
      </c>
      <c r="B212" s="182" t="s">
        <v>355</v>
      </c>
      <c r="C212" s="483">
        <v>570</v>
      </c>
      <c r="D212" s="484"/>
      <c r="E212" s="483">
        <v>190</v>
      </c>
      <c r="F212" s="484"/>
      <c r="G212" s="483">
        <v>4.4400000000000004</v>
      </c>
      <c r="H212" s="484"/>
      <c r="I212" s="483">
        <v>31</v>
      </c>
      <c r="J212" s="484"/>
      <c r="K212" s="175" t="s">
        <v>356</v>
      </c>
      <c r="L212" s="174" t="s">
        <v>357</v>
      </c>
      <c r="M212" s="174" t="s">
        <v>358</v>
      </c>
      <c r="N212" s="481">
        <v>7500</v>
      </c>
      <c r="O212" s="482"/>
      <c r="P212" s="481" t="s">
        <v>527</v>
      </c>
      <c r="Q212" s="486"/>
      <c r="R212" s="487"/>
      <c r="AA212" s="230"/>
    </row>
    <row r="213" spans="1:27" x14ac:dyDescent="0.3">
      <c r="A213" s="181" t="s">
        <v>699</v>
      </c>
      <c r="B213" s="182" t="s">
        <v>355</v>
      </c>
      <c r="C213" s="483">
        <v>680</v>
      </c>
      <c r="D213" s="484"/>
      <c r="E213" s="483">
        <v>227</v>
      </c>
      <c r="F213" s="484"/>
      <c r="G213" s="483">
        <v>6.66</v>
      </c>
      <c r="H213" s="484"/>
      <c r="I213" s="483">
        <v>31</v>
      </c>
      <c r="J213" s="484"/>
      <c r="K213" s="175" t="s">
        <v>356</v>
      </c>
      <c r="L213" s="174" t="s">
        <v>357</v>
      </c>
      <c r="M213" s="174" t="s">
        <v>358</v>
      </c>
      <c r="N213" s="481">
        <v>7500</v>
      </c>
      <c r="O213" s="482"/>
      <c r="P213" s="481" t="s">
        <v>527</v>
      </c>
      <c r="Q213" s="486"/>
      <c r="R213" s="487"/>
      <c r="AA213" s="230"/>
    </row>
    <row r="214" spans="1:27" x14ac:dyDescent="0.3">
      <c r="A214" s="181" t="s">
        <v>700</v>
      </c>
      <c r="B214" s="182" t="s">
        <v>355</v>
      </c>
      <c r="C214" s="483">
        <v>720</v>
      </c>
      <c r="D214" s="484"/>
      <c r="E214" s="483">
        <v>240</v>
      </c>
      <c r="F214" s="484"/>
      <c r="G214" s="483">
        <v>8</v>
      </c>
      <c r="H214" s="484"/>
      <c r="I214" s="483">
        <v>32</v>
      </c>
      <c r="J214" s="484"/>
      <c r="K214" s="175" t="s">
        <v>356</v>
      </c>
      <c r="L214" s="174" t="s">
        <v>357</v>
      </c>
      <c r="M214" s="174" t="s">
        <v>358</v>
      </c>
      <c r="N214" s="481">
        <v>10000</v>
      </c>
      <c r="O214" s="482"/>
      <c r="P214" s="481" t="s">
        <v>527</v>
      </c>
      <c r="Q214" s="486"/>
      <c r="R214" s="487"/>
      <c r="AA214" s="230"/>
    </row>
    <row r="215" spans="1:27" x14ac:dyDescent="0.3">
      <c r="A215" s="181" t="s">
        <v>701</v>
      </c>
      <c r="B215" s="182" t="s">
        <v>355</v>
      </c>
      <c r="C215" s="483">
        <v>700</v>
      </c>
      <c r="D215" s="484"/>
      <c r="E215" s="483">
        <v>233</v>
      </c>
      <c r="F215" s="484"/>
      <c r="G215" s="483">
        <v>10</v>
      </c>
      <c r="H215" s="484"/>
      <c r="I215" s="483">
        <v>32</v>
      </c>
      <c r="J215" s="484"/>
      <c r="K215" s="175" t="s">
        <v>356</v>
      </c>
      <c r="L215" s="174" t="s">
        <v>357</v>
      </c>
      <c r="M215" s="174" t="s">
        <v>358</v>
      </c>
      <c r="N215" s="481">
        <v>7500</v>
      </c>
      <c r="O215" s="482"/>
      <c r="P215" s="481" t="s">
        <v>527</v>
      </c>
      <c r="Q215" s="486"/>
      <c r="R215" s="487"/>
      <c r="AA215" s="230"/>
    </row>
    <row r="216" spans="1:27" x14ac:dyDescent="0.3">
      <c r="A216" s="181" t="s">
        <v>702</v>
      </c>
      <c r="B216" s="182" t="s">
        <v>355</v>
      </c>
      <c r="C216" s="483">
        <v>330</v>
      </c>
      <c r="D216" s="484"/>
      <c r="E216" s="483">
        <v>110</v>
      </c>
      <c r="F216" s="484"/>
      <c r="G216" s="483">
        <v>10.66</v>
      </c>
      <c r="H216" s="484"/>
      <c r="I216" s="483">
        <v>37</v>
      </c>
      <c r="J216" s="484"/>
      <c r="K216" s="175" t="s">
        <v>356</v>
      </c>
      <c r="L216" s="174" t="s">
        <v>357</v>
      </c>
      <c r="M216" s="174" t="s">
        <v>358</v>
      </c>
      <c r="N216" s="481">
        <v>10000</v>
      </c>
      <c r="O216" s="482"/>
      <c r="P216" s="481" t="s">
        <v>527</v>
      </c>
      <c r="Q216" s="486"/>
      <c r="R216" s="487"/>
      <c r="AA216" s="230"/>
    </row>
    <row r="217" spans="1:27" x14ac:dyDescent="0.3">
      <c r="A217" s="181" t="s">
        <v>669</v>
      </c>
      <c r="B217" s="182" t="s">
        <v>355</v>
      </c>
      <c r="C217" s="483">
        <v>290</v>
      </c>
      <c r="D217" s="484"/>
      <c r="E217" s="483">
        <v>93</v>
      </c>
      <c r="F217" s="484"/>
      <c r="G217" s="483">
        <v>16</v>
      </c>
      <c r="H217" s="484"/>
      <c r="I217" s="483">
        <v>35</v>
      </c>
      <c r="J217" s="484"/>
      <c r="K217" s="175" t="s">
        <v>356</v>
      </c>
      <c r="L217" s="174" t="s">
        <v>357</v>
      </c>
      <c r="M217" s="174" t="s">
        <v>358</v>
      </c>
      <c r="N217" s="481">
        <v>10000</v>
      </c>
      <c r="O217" s="482"/>
      <c r="P217" s="481" t="s">
        <v>527</v>
      </c>
      <c r="Q217" s="486"/>
      <c r="R217" s="487"/>
      <c r="AA217" s="230"/>
    </row>
    <row r="218" spans="1:27" x14ac:dyDescent="0.3">
      <c r="A218" s="181" t="s">
        <v>1519</v>
      </c>
      <c r="B218" s="182" t="s">
        <v>355</v>
      </c>
      <c r="C218" s="483">
        <v>630</v>
      </c>
      <c r="D218" s="484"/>
      <c r="E218" s="483">
        <v>210</v>
      </c>
      <c r="F218" s="484"/>
      <c r="G218" s="483">
        <v>4.4400000000000004</v>
      </c>
      <c r="H218" s="484"/>
      <c r="I218" s="483">
        <v>31</v>
      </c>
      <c r="J218" s="484"/>
      <c r="K218" s="175" t="s">
        <v>356</v>
      </c>
      <c r="L218" s="174" t="s">
        <v>357</v>
      </c>
      <c r="M218" s="174" t="s">
        <v>358</v>
      </c>
      <c r="N218" s="481">
        <v>6000</v>
      </c>
      <c r="O218" s="482"/>
      <c r="P218" s="481" t="s">
        <v>527</v>
      </c>
      <c r="Q218" s="486"/>
      <c r="R218" s="487"/>
      <c r="AA218" s="230"/>
    </row>
    <row r="219" spans="1:27" x14ac:dyDescent="0.3">
      <c r="A219" s="181" t="s">
        <v>1520</v>
      </c>
      <c r="B219" s="182" t="s">
        <v>355</v>
      </c>
      <c r="C219" s="483">
        <v>700</v>
      </c>
      <c r="D219" s="484"/>
      <c r="E219" s="483">
        <v>210</v>
      </c>
      <c r="F219" s="484"/>
      <c r="G219" s="483">
        <v>6.66</v>
      </c>
      <c r="H219" s="484"/>
      <c r="I219" s="483">
        <v>31</v>
      </c>
      <c r="J219" s="484"/>
      <c r="K219" s="175" t="s">
        <v>356</v>
      </c>
      <c r="L219" s="174" t="s">
        <v>357</v>
      </c>
      <c r="M219" s="174" t="s">
        <v>358</v>
      </c>
      <c r="N219" s="481">
        <v>7500</v>
      </c>
      <c r="O219" s="482"/>
      <c r="P219" s="481" t="s">
        <v>527</v>
      </c>
      <c r="Q219" s="486"/>
      <c r="R219" s="487"/>
      <c r="AA219" s="230"/>
    </row>
    <row r="220" spans="1:27" x14ac:dyDescent="0.3">
      <c r="A220" s="181" t="s">
        <v>1521</v>
      </c>
      <c r="B220" s="182" t="s">
        <v>355</v>
      </c>
      <c r="C220" s="483">
        <v>700</v>
      </c>
      <c r="D220" s="484"/>
      <c r="E220" s="483">
        <v>210</v>
      </c>
      <c r="F220" s="484"/>
      <c r="G220" s="483">
        <v>8</v>
      </c>
      <c r="H220" s="484"/>
      <c r="I220" s="483">
        <v>32</v>
      </c>
      <c r="J220" s="484"/>
      <c r="K220" s="175" t="s">
        <v>356</v>
      </c>
      <c r="L220" s="174" t="s">
        <v>357</v>
      </c>
      <c r="M220" s="174" t="s">
        <v>358</v>
      </c>
      <c r="N220" s="481">
        <v>7500</v>
      </c>
      <c r="O220" s="482"/>
      <c r="P220" s="481" t="s">
        <v>527</v>
      </c>
      <c r="Q220" s="486"/>
      <c r="R220" s="487"/>
      <c r="AA220" s="230"/>
    </row>
    <row r="221" spans="1:27" x14ac:dyDescent="0.3">
      <c r="A221" s="181" t="s">
        <v>1522</v>
      </c>
      <c r="B221" s="182" t="s">
        <v>355</v>
      </c>
      <c r="C221" s="483">
        <v>700</v>
      </c>
      <c r="D221" s="484"/>
      <c r="E221" s="483">
        <v>210</v>
      </c>
      <c r="F221" s="484"/>
      <c r="G221" s="483">
        <v>10</v>
      </c>
      <c r="H221" s="484"/>
      <c r="I221" s="483">
        <v>32</v>
      </c>
      <c r="J221" s="484"/>
      <c r="K221" s="175" t="s">
        <v>356</v>
      </c>
      <c r="L221" s="174" t="s">
        <v>357</v>
      </c>
      <c r="M221" s="174" t="s">
        <v>358</v>
      </c>
      <c r="N221" s="481">
        <v>7500</v>
      </c>
      <c r="O221" s="482"/>
      <c r="P221" s="481" t="s">
        <v>527</v>
      </c>
      <c r="Q221" s="486"/>
      <c r="R221" s="487"/>
      <c r="AA221" s="230"/>
    </row>
    <row r="222" spans="1:27" x14ac:dyDescent="0.3">
      <c r="A222" s="181" t="s">
        <v>1719</v>
      </c>
      <c r="B222" s="182" t="s">
        <v>355</v>
      </c>
      <c r="C222" s="483">
        <v>540</v>
      </c>
      <c r="D222" s="484"/>
      <c r="E222" s="483">
        <v>135</v>
      </c>
      <c r="F222" s="484"/>
      <c r="G222" s="483">
        <v>4.4400000000000004</v>
      </c>
      <c r="H222" s="484"/>
      <c r="I222" s="483">
        <v>35</v>
      </c>
      <c r="J222" s="484"/>
      <c r="K222" s="175" t="s">
        <v>356</v>
      </c>
      <c r="L222" s="479" t="s">
        <v>566</v>
      </c>
      <c r="M222" s="479" t="s">
        <v>357</v>
      </c>
      <c r="N222" s="481">
        <v>7500</v>
      </c>
      <c r="O222" s="482"/>
      <c r="P222" s="616" t="s">
        <v>568</v>
      </c>
      <c r="Q222" s="486"/>
      <c r="R222" s="487"/>
      <c r="AA222" s="230"/>
    </row>
    <row r="223" spans="1:27" x14ac:dyDescent="0.3">
      <c r="A223" s="181" t="s">
        <v>1720</v>
      </c>
      <c r="B223" s="182" t="s">
        <v>355</v>
      </c>
      <c r="C223" s="483">
        <v>450</v>
      </c>
      <c r="D223" s="484"/>
      <c r="E223" s="483">
        <v>112</v>
      </c>
      <c r="F223" s="484"/>
      <c r="G223" s="483">
        <v>6.66</v>
      </c>
      <c r="H223" s="484"/>
      <c r="I223" s="483">
        <v>35</v>
      </c>
      <c r="J223" s="484"/>
      <c r="K223" s="175" t="s">
        <v>356</v>
      </c>
      <c r="L223" s="479" t="s">
        <v>566</v>
      </c>
      <c r="M223" s="479" t="s">
        <v>357</v>
      </c>
      <c r="N223" s="481">
        <v>7500</v>
      </c>
      <c r="O223" s="482"/>
      <c r="P223" s="616" t="s">
        <v>568</v>
      </c>
      <c r="Q223" s="486"/>
      <c r="R223" s="487"/>
      <c r="AA223" s="230"/>
    </row>
    <row r="224" spans="1:27" x14ac:dyDescent="0.3">
      <c r="A224" s="181" t="s">
        <v>1721</v>
      </c>
      <c r="B224" s="182" t="s">
        <v>355</v>
      </c>
      <c r="C224" s="483">
        <v>440</v>
      </c>
      <c r="D224" s="484"/>
      <c r="E224" s="483">
        <v>110</v>
      </c>
      <c r="F224" s="484"/>
      <c r="G224" s="483">
        <v>8</v>
      </c>
      <c r="H224" s="484"/>
      <c r="I224" s="483">
        <v>35</v>
      </c>
      <c r="J224" s="484"/>
      <c r="K224" s="175" t="s">
        <v>356</v>
      </c>
      <c r="L224" s="479" t="s">
        <v>566</v>
      </c>
      <c r="M224" s="479" t="s">
        <v>357</v>
      </c>
      <c r="N224" s="481">
        <v>7500</v>
      </c>
      <c r="O224" s="482"/>
      <c r="P224" s="616" t="s">
        <v>568</v>
      </c>
      <c r="Q224" s="486"/>
      <c r="R224" s="487"/>
      <c r="AA224" s="230"/>
    </row>
    <row r="225" spans="1:27" x14ac:dyDescent="0.3">
      <c r="A225" s="181" t="s">
        <v>1722</v>
      </c>
      <c r="B225" s="182" t="s">
        <v>355</v>
      </c>
      <c r="C225" s="483">
        <v>440</v>
      </c>
      <c r="D225" s="484"/>
      <c r="E225" s="483">
        <v>110</v>
      </c>
      <c r="F225" s="484"/>
      <c r="G225" s="483">
        <v>10</v>
      </c>
      <c r="H225" s="484"/>
      <c r="I225" s="483">
        <v>35</v>
      </c>
      <c r="J225" s="484"/>
      <c r="K225" s="175" t="s">
        <v>356</v>
      </c>
      <c r="L225" s="479" t="s">
        <v>566</v>
      </c>
      <c r="M225" s="479" t="s">
        <v>357</v>
      </c>
      <c r="N225" s="481">
        <v>7500</v>
      </c>
      <c r="O225" s="482"/>
      <c r="P225" s="616" t="s">
        <v>568</v>
      </c>
      <c r="Q225" s="486"/>
      <c r="R225" s="487"/>
      <c r="AA225" s="230"/>
    </row>
    <row r="226" spans="1:27" x14ac:dyDescent="0.3">
      <c r="A226" s="181"/>
      <c r="B226" s="182"/>
      <c r="C226" s="171"/>
      <c r="D226" s="172"/>
      <c r="E226" s="171"/>
      <c r="F226" s="172"/>
      <c r="G226" s="171"/>
      <c r="H226" s="172"/>
      <c r="I226" s="171"/>
      <c r="J226" s="172"/>
      <c r="K226" s="175"/>
      <c r="L226" s="186"/>
      <c r="M226" s="186"/>
      <c r="N226" s="174"/>
      <c r="O226" s="176"/>
      <c r="P226" s="174"/>
      <c r="Q226" s="95"/>
      <c r="R226" s="96"/>
      <c r="AA226" s="230"/>
    </row>
    <row r="227" spans="1:27" x14ac:dyDescent="0.3">
      <c r="A227" s="181"/>
      <c r="B227" s="182"/>
      <c r="C227" s="483"/>
      <c r="D227" s="484"/>
      <c r="E227" s="483"/>
      <c r="F227" s="484"/>
      <c r="G227" s="483"/>
      <c r="H227" s="484"/>
      <c r="I227" s="483"/>
      <c r="J227" s="484"/>
      <c r="K227" s="175"/>
      <c r="L227" s="186"/>
      <c r="M227" s="186"/>
      <c r="N227" s="481"/>
      <c r="O227" s="482"/>
      <c r="P227" s="481"/>
      <c r="Q227" s="486"/>
      <c r="R227" s="487"/>
      <c r="AA227" s="230">
        <v>72</v>
      </c>
    </row>
    <row r="228" spans="1:27" x14ac:dyDescent="0.3">
      <c r="A228" s="181" t="s">
        <v>545</v>
      </c>
      <c r="B228" s="182" t="s">
        <v>546</v>
      </c>
      <c r="C228" s="483"/>
      <c r="D228" s="484"/>
      <c r="E228" s="483"/>
      <c r="F228" s="484"/>
      <c r="G228" s="483">
        <v>2.97</v>
      </c>
      <c r="H228" s="484"/>
      <c r="I228" s="483">
        <v>7.4</v>
      </c>
      <c r="J228" s="484"/>
      <c r="K228" s="175" t="s">
        <v>372</v>
      </c>
      <c r="L228" s="186"/>
      <c r="M228" s="186"/>
      <c r="N228" s="481">
        <v>1200</v>
      </c>
      <c r="O228" s="482"/>
      <c r="P228" s="481" t="s">
        <v>368</v>
      </c>
      <c r="Q228" s="486"/>
      <c r="R228" s="487"/>
      <c r="AA228" s="230"/>
    </row>
    <row r="229" spans="1:27" x14ac:dyDescent="0.3">
      <c r="A229" s="181" t="s">
        <v>547</v>
      </c>
      <c r="B229" s="182" t="s">
        <v>546</v>
      </c>
      <c r="C229" s="483">
        <v>480</v>
      </c>
      <c r="D229" s="484"/>
      <c r="E229" s="483">
        <v>160</v>
      </c>
      <c r="F229" s="484"/>
      <c r="G229" s="483">
        <v>3.9</v>
      </c>
      <c r="H229" s="484"/>
      <c r="I229" s="483">
        <v>7.4</v>
      </c>
      <c r="J229" s="484"/>
      <c r="K229" s="175" t="s">
        <v>372</v>
      </c>
      <c r="L229" s="186"/>
      <c r="M229" s="186"/>
      <c r="N229" s="481">
        <v>1200</v>
      </c>
      <c r="O229" s="482"/>
      <c r="P229" s="481" t="s">
        <v>368</v>
      </c>
      <c r="Q229" s="486"/>
      <c r="R229" s="487"/>
      <c r="AA229" s="230">
        <v>73</v>
      </c>
    </row>
    <row r="230" spans="1:27" x14ac:dyDescent="0.3">
      <c r="A230" s="181" t="s">
        <v>548</v>
      </c>
      <c r="B230" s="182" t="s">
        <v>546</v>
      </c>
      <c r="C230" s="483"/>
      <c r="D230" s="484"/>
      <c r="E230" s="483"/>
      <c r="F230" s="484"/>
      <c r="G230" s="483">
        <v>1.99</v>
      </c>
      <c r="H230" s="484"/>
      <c r="I230" s="483">
        <v>6.1</v>
      </c>
      <c r="J230" s="484"/>
      <c r="K230" s="175" t="s">
        <v>356</v>
      </c>
      <c r="L230" s="186"/>
      <c r="M230" s="186"/>
      <c r="N230" s="481">
        <v>800</v>
      </c>
      <c r="O230" s="482"/>
      <c r="P230" s="481" t="s">
        <v>431</v>
      </c>
      <c r="Q230" s="486"/>
      <c r="R230" s="487"/>
      <c r="AA230" s="230">
        <v>74</v>
      </c>
    </row>
    <row r="231" spans="1:27" x14ac:dyDescent="0.3">
      <c r="A231" s="181" t="s">
        <v>549</v>
      </c>
      <c r="B231" s="182" t="s">
        <v>546</v>
      </c>
      <c r="C231" s="483"/>
      <c r="D231" s="484"/>
      <c r="E231" s="483"/>
      <c r="F231" s="484"/>
      <c r="G231" s="483">
        <v>2.4</v>
      </c>
      <c r="H231" s="484"/>
      <c r="I231" s="483">
        <v>6.1</v>
      </c>
      <c r="J231" s="484"/>
      <c r="K231" s="175" t="s">
        <v>356</v>
      </c>
      <c r="L231" s="174" t="s">
        <v>366</v>
      </c>
      <c r="M231" s="174" t="s">
        <v>367</v>
      </c>
      <c r="N231" s="481">
        <v>800</v>
      </c>
      <c r="O231" s="482"/>
      <c r="P231" s="481" t="s">
        <v>527</v>
      </c>
      <c r="Q231" s="486"/>
      <c r="R231" s="487"/>
      <c r="AA231" s="230">
        <v>75</v>
      </c>
    </row>
    <row r="232" spans="1:27" x14ac:dyDescent="0.3">
      <c r="A232" s="181" t="s">
        <v>550</v>
      </c>
      <c r="B232" s="182" t="s">
        <v>546</v>
      </c>
      <c r="C232" s="483">
        <v>450</v>
      </c>
      <c r="D232" s="484"/>
      <c r="E232" s="483">
        <v>150</v>
      </c>
      <c r="F232" s="484"/>
      <c r="G232" s="483">
        <v>3.2</v>
      </c>
      <c r="H232" s="484"/>
      <c r="I232" s="483">
        <v>7</v>
      </c>
      <c r="J232" s="484"/>
      <c r="K232" s="175" t="s">
        <v>356</v>
      </c>
      <c r="L232" s="174" t="s">
        <v>366</v>
      </c>
      <c r="M232" s="174" t="s">
        <v>367</v>
      </c>
      <c r="N232" s="481">
        <v>800</v>
      </c>
      <c r="O232" s="482"/>
      <c r="P232" s="481" t="s">
        <v>527</v>
      </c>
      <c r="Q232" s="486"/>
      <c r="R232" s="487"/>
      <c r="AA232" s="230">
        <v>76</v>
      </c>
    </row>
    <row r="233" spans="1:27" x14ac:dyDescent="0.3">
      <c r="A233" s="181" t="s">
        <v>551</v>
      </c>
      <c r="B233" s="182" t="s">
        <v>546</v>
      </c>
      <c r="C233" s="483"/>
      <c r="D233" s="484"/>
      <c r="E233" s="483"/>
      <c r="F233" s="484"/>
      <c r="G233" s="483">
        <v>4</v>
      </c>
      <c r="H233" s="484"/>
      <c r="I233" s="483">
        <v>6.1</v>
      </c>
      <c r="J233" s="484"/>
      <c r="K233" s="175" t="s">
        <v>356</v>
      </c>
      <c r="L233" s="174" t="s">
        <v>366</v>
      </c>
      <c r="M233" s="174" t="s">
        <v>367</v>
      </c>
      <c r="N233" s="481">
        <v>800</v>
      </c>
      <c r="O233" s="482"/>
      <c r="P233" s="481" t="s">
        <v>527</v>
      </c>
      <c r="Q233" s="486"/>
      <c r="R233" s="487"/>
      <c r="AA233" s="230">
        <v>77</v>
      </c>
    </row>
    <row r="234" spans="1:27" x14ac:dyDescent="0.3">
      <c r="A234" s="181" t="s">
        <v>552</v>
      </c>
      <c r="B234" s="182" t="s">
        <v>546</v>
      </c>
      <c r="C234" s="483">
        <v>900</v>
      </c>
      <c r="D234" s="484"/>
      <c r="E234" s="483">
        <v>300</v>
      </c>
      <c r="F234" s="484"/>
      <c r="G234" s="483">
        <v>55</v>
      </c>
      <c r="H234" s="484"/>
      <c r="I234" s="483">
        <v>6</v>
      </c>
      <c r="J234" s="484"/>
      <c r="K234" s="175" t="s">
        <v>356</v>
      </c>
      <c r="L234" s="186" t="s">
        <v>357</v>
      </c>
      <c r="M234" s="186" t="s">
        <v>358</v>
      </c>
      <c r="N234" s="481">
        <v>5500</v>
      </c>
      <c r="O234" s="482"/>
      <c r="P234" s="481" t="s">
        <v>359</v>
      </c>
      <c r="Q234" s="486"/>
      <c r="R234" s="487"/>
      <c r="AA234" s="230">
        <v>78</v>
      </c>
    </row>
    <row r="235" spans="1:27" x14ac:dyDescent="0.3">
      <c r="A235" s="185"/>
      <c r="B235" s="182"/>
      <c r="C235" s="483"/>
      <c r="D235" s="484"/>
      <c r="E235" s="483"/>
      <c r="F235" s="484"/>
      <c r="G235" s="483"/>
      <c r="H235" s="484"/>
      <c r="I235" s="483"/>
      <c r="J235" s="484"/>
      <c r="K235" s="175"/>
      <c r="L235" s="174"/>
      <c r="M235" s="174"/>
      <c r="N235" s="481"/>
      <c r="O235" s="482"/>
      <c r="P235" s="481"/>
      <c r="Q235" s="486"/>
      <c r="R235" s="487"/>
      <c r="AA235" s="230">
        <v>79</v>
      </c>
    </row>
    <row r="236" spans="1:27" x14ac:dyDescent="0.3">
      <c r="A236" s="185" t="s">
        <v>896</v>
      </c>
      <c r="B236" s="182" t="s">
        <v>554</v>
      </c>
      <c r="C236" s="483">
        <v>975</v>
      </c>
      <c r="D236" s="484"/>
      <c r="E236" s="483">
        <v>200</v>
      </c>
      <c r="F236" s="484"/>
      <c r="G236" s="483">
        <v>2.9</v>
      </c>
      <c r="H236" s="484"/>
      <c r="I236" s="483">
        <v>28</v>
      </c>
      <c r="J236" s="484"/>
      <c r="K236" s="175"/>
      <c r="L236" s="174" t="s">
        <v>357</v>
      </c>
      <c r="M236" s="174"/>
      <c r="N236" s="481">
        <v>4500</v>
      </c>
      <c r="O236" s="482"/>
      <c r="P236" s="481" t="s">
        <v>897</v>
      </c>
      <c r="Q236" s="486"/>
      <c r="R236" s="487"/>
      <c r="AA236" s="230"/>
    </row>
    <row r="237" spans="1:27" x14ac:dyDescent="0.3">
      <c r="A237" s="185" t="s">
        <v>898</v>
      </c>
      <c r="B237" s="182" t="s">
        <v>554</v>
      </c>
      <c r="C237" s="483">
        <v>680</v>
      </c>
      <c r="D237" s="484"/>
      <c r="E237" s="483">
        <v>200</v>
      </c>
      <c r="F237" s="484"/>
      <c r="G237" s="483">
        <v>3.9060000000000001</v>
      </c>
      <c r="H237" s="484"/>
      <c r="I237" s="483">
        <v>28</v>
      </c>
      <c r="J237" s="484"/>
      <c r="K237" s="175"/>
      <c r="L237" s="174" t="s">
        <v>357</v>
      </c>
      <c r="M237" s="174"/>
      <c r="N237" s="481">
        <v>5500</v>
      </c>
      <c r="O237" s="482"/>
      <c r="P237" s="481" t="s">
        <v>897</v>
      </c>
      <c r="Q237" s="486"/>
      <c r="R237" s="487"/>
      <c r="AA237" s="230"/>
    </row>
    <row r="238" spans="1:27" x14ac:dyDescent="0.3">
      <c r="A238" s="185" t="s">
        <v>899</v>
      </c>
      <c r="B238" s="182" t="s">
        <v>554</v>
      </c>
      <c r="C238" s="483">
        <v>680</v>
      </c>
      <c r="D238" s="484"/>
      <c r="E238" s="483">
        <v>200</v>
      </c>
      <c r="F238" s="484"/>
      <c r="G238" s="483">
        <v>5.95</v>
      </c>
      <c r="H238" s="484"/>
      <c r="I238" s="483">
        <v>28</v>
      </c>
      <c r="J238" s="484"/>
      <c r="K238" s="175"/>
      <c r="L238" s="174" t="s">
        <v>357</v>
      </c>
      <c r="M238" s="174"/>
      <c r="N238" s="481">
        <v>6000</v>
      </c>
      <c r="O238" s="482"/>
      <c r="P238" s="481" t="s">
        <v>897</v>
      </c>
      <c r="Q238" s="486"/>
      <c r="R238" s="487"/>
      <c r="AA238" s="230"/>
    </row>
    <row r="239" spans="1:27" x14ac:dyDescent="0.3">
      <c r="A239" s="185" t="s">
        <v>553</v>
      </c>
      <c r="B239" s="182" t="s">
        <v>554</v>
      </c>
      <c r="C239" s="483">
        <v>700</v>
      </c>
      <c r="D239" s="484"/>
      <c r="E239" s="483">
        <v>245</v>
      </c>
      <c r="F239" s="484"/>
      <c r="G239" s="483">
        <v>10</v>
      </c>
      <c r="H239" s="484"/>
      <c r="I239" s="483">
        <v>52</v>
      </c>
      <c r="J239" s="484"/>
      <c r="K239" s="175" t="s">
        <v>555</v>
      </c>
      <c r="L239" s="174"/>
      <c r="M239" s="174"/>
      <c r="N239" s="481"/>
      <c r="O239" s="482"/>
      <c r="P239" s="481" t="s">
        <v>359</v>
      </c>
      <c r="Q239" s="486"/>
      <c r="R239" s="487"/>
      <c r="AA239" s="230">
        <v>80</v>
      </c>
    </row>
    <row r="240" spans="1:27" x14ac:dyDescent="0.3">
      <c r="A240" s="181" t="s">
        <v>556</v>
      </c>
      <c r="B240" s="182" t="s">
        <v>554</v>
      </c>
      <c r="C240" s="483">
        <v>700</v>
      </c>
      <c r="D240" s="484"/>
      <c r="E240" s="483">
        <v>245</v>
      </c>
      <c r="F240" s="484"/>
      <c r="G240" s="483">
        <v>16</v>
      </c>
      <c r="H240" s="484"/>
      <c r="I240" s="483">
        <v>50</v>
      </c>
      <c r="J240" s="484"/>
      <c r="K240" s="175" t="s">
        <v>555</v>
      </c>
      <c r="L240" s="174"/>
      <c r="M240" s="174"/>
      <c r="N240" s="481"/>
      <c r="O240" s="482"/>
      <c r="P240" s="481" t="s">
        <v>359</v>
      </c>
      <c r="Q240" s="486"/>
      <c r="R240" s="487"/>
      <c r="AA240" s="230">
        <v>81</v>
      </c>
    </row>
    <row r="241" spans="1:27" x14ac:dyDescent="0.3">
      <c r="A241" s="185" t="s">
        <v>557</v>
      </c>
      <c r="B241" s="182" t="s">
        <v>554</v>
      </c>
      <c r="C241" s="483">
        <v>300</v>
      </c>
      <c r="D241" s="484"/>
      <c r="E241" s="483">
        <v>90</v>
      </c>
      <c r="F241" s="484"/>
      <c r="G241" s="483">
        <v>8</v>
      </c>
      <c r="H241" s="484"/>
      <c r="I241" s="483">
        <v>35</v>
      </c>
      <c r="J241" s="484"/>
      <c r="K241" s="175" t="s">
        <v>558</v>
      </c>
      <c r="L241" s="174"/>
      <c r="M241" s="174"/>
      <c r="N241" s="481"/>
      <c r="O241" s="482"/>
      <c r="P241" s="481" t="s">
        <v>359</v>
      </c>
      <c r="Q241" s="486"/>
      <c r="R241" s="487"/>
      <c r="AA241" s="230">
        <v>82</v>
      </c>
    </row>
    <row r="242" spans="1:27" x14ac:dyDescent="0.3">
      <c r="A242" s="181" t="s">
        <v>1255</v>
      </c>
      <c r="B242" s="182" t="s">
        <v>554</v>
      </c>
      <c r="C242" s="483">
        <v>500</v>
      </c>
      <c r="D242" s="484"/>
      <c r="E242" s="483">
        <v>150</v>
      </c>
      <c r="F242" s="484"/>
      <c r="G242" s="483">
        <v>10</v>
      </c>
      <c r="H242" s="484"/>
      <c r="I242" s="483">
        <v>19.5</v>
      </c>
      <c r="J242" s="484"/>
      <c r="K242" s="175" t="s">
        <v>558</v>
      </c>
      <c r="L242" s="408" t="s">
        <v>566</v>
      </c>
      <c r="M242" s="174"/>
      <c r="N242" s="481">
        <v>6000</v>
      </c>
      <c r="O242" s="482"/>
      <c r="P242" s="174"/>
      <c r="Q242" s="95"/>
      <c r="R242" s="96"/>
      <c r="AA242" s="230"/>
    </row>
    <row r="243" spans="1:27" x14ac:dyDescent="0.3">
      <c r="A243" s="181" t="s">
        <v>559</v>
      </c>
      <c r="B243" s="182" t="s">
        <v>554</v>
      </c>
      <c r="C243" s="483">
        <v>780</v>
      </c>
      <c r="D243" s="484"/>
      <c r="E243" s="483">
        <v>240</v>
      </c>
      <c r="F243" s="484"/>
      <c r="G243" s="483">
        <v>10</v>
      </c>
      <c r="H243" s="484"/>
      <c r="I243" s="483">
        <v>19.5</v>
      </c>
      <c r="J243" s="484"/>
      <c r="K243" s="175" t="s">
        <v>558</v>
      </c>
      <c r="L243" s="408" t="s">
        <v>566</v>
      </c>
      <c r="M243" s="174"/>
      <c r="N243" s="481">
        <v>5000</v>
      </c>
      <c r="O243" s="482"/>
      <c r="P243" s="481" t="s">
        <v>359</v>
      </c>
      <c r="Q243" s="486"/>
      <c r="R243" s="487"/>
      <c r="AA243" s="230">
        <v>83</v>
      </c>
    </row>
    <row r="244" spans="1:27" x14ac:dyDescent="0.3">
      <c r="A244" s="181" t="s">
        <v>1256</v>
      </c>
      <c r="B244" s="182" t="s">
        <v>554</v>
      </c>
      <c r="C244" s="483">
        <v>700</v>
      </c>
      <c r="D244" s="484"/>
      <c r="E244" s="483">
        <v>210</v>
      </c>
      <c r="F244" s="484"/>
      <c r="G244" s="483">
        <v>16</v>
      </c>
      <c r="H244" s="484"/>
      <c r="I244" s="483">
        <v>18.5</v>
      </c>
      <c r="J244" s="484"/>
      <c r="K244" s="175" t="s">
        <v>558</v>
      </c>
      <c r="L244" s="408" t="s">
        <v>566</v>
      </c>
      <c r="M244" s="174"/>
      <c r="N244" s="481">
        <v>5000</v>
      </c>
      <c r="O244" s="482"/>
      <c r="P244" s="174"/>
      <c r="Q244" s="95"/>
      <c r="R244" s="96"/>
      <c r="AA244" s="230"/>
    </row>
    <row r="245" spans="1:27" x14ac:dyDescent="0.3">
      <c r="A245" s="181" t="s">
        <v>560</v>
      </c>
      <c r="B245" s="182" t="s">
        <v>554</v>
      </c>
      <c r="C245" s="483">
        <v>300</v>
      </c>
      <c r="D245" s="484"/>
      <c r="E245" s="483">
        <v>90</v>
      </c>
      <c r="F245" s="484"/>
      <c r="G245" s="483">
        <v>16</v>
      </c>
      <c r="H245" s="484"/>
      <c r="I245" s="483">
        <v>22</v>
      </c>
      <c r="J245" s="484"/>
      <c r="K245" s="175" t="s">
        <v>558</v>
      </c>
      <c r="L245" s="408" t="s">
        <v>566</v>
      </c>
      <c r="M245" s="174"/>
      <c r="N245" s="481">
        <v>7000</v>
      </c>
      <c r="O245" s="482"/>
      <c r="P245" s="174"/>
      <c r="Q245" s="95"/>
      <c r="R245" s="96"/>
      <c r="AA245" s="230"/>
    </row>
    <row r="246" spans="1:27" x14ac:dyDescent="0.3">
      <c r="A246" s="181" t="s">
        <v>563</v>
      </c>
      <c r="B246" s="182" t="s">
        <v>554</v>
      </c>
      <c r="C246" s="483">
        <v>360</v>
      </c>
      <c r="D246" s="484"/>
      <c r="E246" s="483">
        <v>108</v>
      </c>
      <c r="F246" s="484"/>
      <c r="G246" s="483">
        <v>25</v>
      </c>
      <c r="H246" s="484"/>
      <c r="I246" s="483">
        <v>22</v>
      </c>
      <c r="J246" s="484"/>
      <c r="K246" s="175" t="s">
        <v>558</v>
      </c>
      <c r="L246" s="408" t="s">
        <v>566</v>
      </c>
      <c r="M246" s="174"/>
      <c r="N246" s="481">
        <v>6500</v>
      </c>
      <c r="O246" s="482"/>
      <c r="P246" s="481" t="s">
        <v>527</v>
      </c>
      <c r="Q246" s="486"/>
      <c r="R246" s="487"/>
      <c r="AA246" s="230">
        <v>84</v>
      </c>
    </row>
    <row r="247" spans="1:27" x14ac:dyDescent="0.3">
      <c r="A247" s="181" t="s">
        <v>1362</v>
      </c>
      <c r="B247" s="182" t="s">
        <v>554</v>
      </c>
      <c r="C247" s="483">
        <v>600</v>
      </c>
      <c r="D247" s="484"/>
      <c r="E247" s="483">
        <v>180</v>
      </c>
      <c r="F247" s="484"/>
      <c r="G247" s="483">
        <v>16</v>
      </c>
      <c r="H247" s="484"/>
      <c r="I247" s="483">
        <v>13</v>
      </c>
      <c r="J247" s="484"/>
      <c r="K247" s="175" t="s">
        <v>558</v>
      </c>
      <c r="L247" s="428" t="s">
        <v>1363</v>
      </c>
      <c r="M247" s="428" t="s">
        <v>357</v>
      </c>
      <c r="N247" s="481">
        <v>6000</v>
      </c>
      <c r="O247" s="482"/>
      <c r="P247" s="174"/>
      <c r="Q247" s="95"/>
      <c r="R247" s="96"/>
      <c r="AA247" s="230"/>
    </row>
    <row r="248" spans="1:27" x14ac:dyDescent="0.3">
      <c r="A248" s="181" t="s">
        <v>1364</v>
      </c>
      <c r="B248" s="182" t="s">
        <v>554</v>
      </c>
      <c r="C248" s="483">
        <v>480</v>
      </c>
      <c r="D248" s="484"/>
      <c r="E248" s="483">
        <v>150</v>
      </c>
      <c r="F248" s="484"/>
      <c r="G248" s="483">
        <v>16</v>
      </c>
      <c r="H248" s="484"/>
      <c r="I248" s="483">
        <v>13</v>
      </c>
      <c r="J248" s="484"/>
      <c r="K248" s="175" t="s">
        <v>558</v>
      </c>
      <c r="L248" s="428" t="s">
        <v>1363</v>
      </c>
      <c r="M248" s="428" t="s">
        <v>357</v>
      </c>
      <c r="N248" s="481">
        <v>10000</v>
      </c>
      <c r="O248" s="482"/>
      <c r="P248" s="174"/>
      <c r="Q248" s="95"/>
      <c r="R248" s="96"/>
      <c r="AA248" s="230"/>
    </row>
    <row r="249" spans="1:27" x14ac:dyDescent="0.3">
      <c r="A249" s="181" t="s">
        <v>989</v>
      </c>
      <c r="B249" s="182" t="s">
        <v>554</v>
      </c>
      <c r="C249" s="483">
        <v>800</v>
      </c>
      <c r="D249" s="484"/>
      <c r="E249" s="483">
        <v>260</v>
      </c>
      <c r="F249" s="484"/>
      <c r="G249" s="483">
        <v>3.9</v>
      </c>
      <c r="H249" s="484"/>
      <c r="I249" s="483">
        <v>15</v>
      </c>
      <c r="J249" s="484"/>
      <c r="K249" s="175" t="s">
        <v>990</v>
      </c>
      <c r="L249" s="174" t="s">
        <v>357</v>
      </c>
      <c r="M249" s="174"/>
      <c r="N249" s="481">
        <v>4500</v>
      </c>
      <c r="O249" s="482"/>
      <c r="P249" s="481" t="s">
        <v>359</v>
      </c>
      <c r="Q249" s="486"/>
      <c r="R249" s="487"/>
      <c r="AA249" s="230"/>
    </row>
    <row r="250" spans="1:27" x14ac:dyDescent="0.3">
      <c r="A250" s="181" t="s">
        <v>991</v>
      </c>
      <c r="B250" s="182" t="s">
        <v>554</v>
      </c>
      <c r="C250" s="483">
        <v>800</v>
      </c>
      <c r="D250" s="484"/>
      <c r="E250" s="483">
        <v>260</v>
      </c>
      <c r="F250" s="484"/>
      <c r="G250" s="483">
        <v>5.2</v>
      </c>
      <c r="H250" s="484"/>
      <c r="I250" s="483">
        <v>15</v>
      </c>
      <c r="J250" s="484"/>
      <c r="K250" s="175" t="s">
        <v>990</v>
      </c>
      <c r="L250" s="174" t="s">
        <v>357</v>
      </c>
      <c r="M250" s="174"/>
      <c r="N250" s="481">
        <v>4500</v>
      </c>
      <c r="O250" s="482"/>
      <c r="P250" s="481" t="s">
        <v>359</v>
      </c>
      <c r="Q250" s="486"/>
      <c r="R250" s="487"/>
      <c r="AA250" s="230"/>
    </row>
    <row r="251" spans="1:27" x14ac:dyDescent="0.3">
      <c r="A251" s="181" t="s">
        <v>992</v>
      </c>
      <c r="B251" s="182" t="s">
        <v>554</v>
      </c>
      <c r="C251" s="483">
        <v>800</v>
      </c>
      <c r="D251" s="484"/>
      <c r="E251" s="483">
        <v>260</v>
      </c>
      <c r="F251" s="484"/>
      <c r="G251" s="483">
        <v>10.4</v>
      </c>
      <c r="H251" s="484"/>
      <c r="I251" s="483">
        <v>15</v>
      </c>
      <c r="J251" s="484"/>
      <c r="K251" s="175" t="s">
        <v>990</v>
      </c>
      <c r="L251" s="174" t="s">
        <v>357</v>
      </c>
      <c r="M251" s="174"/>
      <c r="N251" s="481">
        <v>4500</v>
      </c>
      <c r="O251" s="482"/>
      <c r="P251" s="481" t="s">
        <v>359</v>
      </c>
      <c r="Q251" s="486"/>
      <c r="R251" s="487"/>
      <c r="AA251" s="230"/>
    </row>
    <row r="252" spans="1:27" x14ac:dyDescent="0.3">
      <c r="A252" s="181" t="s">
        <v>993</v>
      </c>
      <c r="B252" s="182" t="s">
        <v>554</v>
      </c>
      <c r="C252" s="483">
        <v>800</v>
      </c>
      <c r="D252" s="484"/>
      <c r="E252" s="483">
        <v>260</v>
      </c>
      <c r="F252" s="484"/>
      <c r="G252" s="483">
        <v>15.6</v>
      </c>
      <c r="H252" s="484"/>
      <c r="I252" s="483">
        <v>15</v>
      </c>
      <c r="J252" s="484"/>
      <c r="K252" s="175" t="s">
        <v>990</v>
      </c>
      <c r="L252" s="174" t="s">
        <v>357</v>
      </c>
      <c r="M252" s="174"/>
      <c r="N252" s="481">
        <v>5500</v>
      </c>
      <c r="O252" s="482"/>
      <c r="P252" s="481" t="s">
        <v>359</v>
      </c>
      <c r="Q252" s="486"/>
      <c r="R252" s="487"/>
      <c r="AA252" s="230"/>
    </row>
    <row r="253" spans="1:27" x14ac:dyDescent="0.3">
      <c r="A253" s="181" t="s">
        <v>994</v>
      </c>
      <c r="B253" s="182" t="s">
        <v>554</v>
      </c>
      <c r="C253" s="483">
        <v>800</v>
      </c>
      <c r="D253" s="484"/>
      <c r="E253" s="483">
        <v>260</v>
      </c>
      <c r="F253" s="484"/>
      <c r="G253" s="483">
        <v>2.6</v>
      </c>
      <c r="H253" s="484"/>
      <c r="I253" s="483">
        <v>15</v>
      </c>
      <c r="J253" s="484"/>
      <c r="K253" s="175" t="s">
        <v>990</v>
      </c>
      <c r="L253" s="174" t="s">
        <v>571</v>
      </c>
      <c r="M253" s="174"/>
      <c r="N253" s="481">
        <v>4500</v>
      </c>
      <c r="O253" s="482"/>
      <c r="P253" s="481" t="s">
        <v>431</v>
      </c>
      <c r="Q253" s="486"/>
      <c r="R253" s="487"/>
      <c r="AA253" s="230"/>
    </row>
    <row r="254" spans="1:27" x14ac:dyDescent="0.3">
      <c r="A254" s="185" t="s">
        <v>561</v>
      </c>
      <c r="B254" s="182" t="s">
        <v>554</v>
      </c>
      <c r="C254" s="483">
        <v>600</v>
      </c>
      <c r="D254" s="484"/>
      <c r="E254" s="483">
        <v>210</v>
      </c>
      <c r="F254" s="484"/>
      <c r="G254" s="483">
        <v>10.4</v>
      </c>
      <c r="H254" s="484"/>
      <c r="I254" s="483">
        <v>44</v>
      </c>
      <c r="J254" s="484"/>
      <c r="K254" s="175" t="s">
        <v>562</v>
      </c>
      <c r="L254" s="174"/>
      <c r="M254" s="174"/>
      <c r="N254" s="481"/>
      <c r="O254" s="482"/>
      <c r="P254" s="481" t="s">
        <v>359</v>
      </c>
      <c r="Q254" s="486"/>
      <c r="R254" s="487"/>
      <c r="AA254" s="230">
        <v>85</v>
      </c>
    </row>
    <row r="255" spans="1:27" x14ac:dyDescent="0.3">
      <c r="A255" s="185" t="s">
        <v>563</v>
      </c>
      <c r="B255" s="182" t="s">
        <v>554</v>
      </c>
      <c r="C255" s="483">
        <v>500</v>
      </c>
      <c r="D255" s="484"/>
      <c r="E255" s="483">
        <v>150</v>
      </c>
      <c r="F255" s="484"/>
      <c r="G255" s="483">
        <v>25</v>
      </c>
      <c r="H255" s="484"/>
      <c r="I255" s="483">
        <v>22</v>
      </c>
      <c r="J255" s="484"/>
      <c r="K255" s="175" t="s">
        <v>558</v>
      </c>
      <c r="L255" s="174"/>
      <c r="M255" s="174"/>
      <c r="N255" s="481"/>
      <c r="O255" s="482"/>
      <c r="P255" s="481" t="s">
        <v>359</v>
      </c>
      <c r="Q255" s="486"/>
      <c r="R255" s="487"/>
      <c r="AA255" s="230">
        <v>86</v>
      </c>
    </row>
    <row r="256" spans="1:27" x14ac:dyDescent="0.3">
      <c r="A256" s="185" t="s">
        <v>564</v>
      </c>
      <c r="B256" s="182" t="s">
        <v>554</v>
      </c>
      <c r="C256" s="483">
        <v>730</v>
      </c>
      <c r="D256" s="484"/>
      <c r="E256" s="483">
        <v>260</v>
      </c>
      <c r="F256" s="484"/>
      <c r="G256" s="483">
        <v>20</v>
      </c>
      <c r="H256" s="484"/>
      <c r="I256" s="483">
        <v>44</v>
      </c>
      <c r="J256" s="484"/>
      <c r="K256" s="175" t="s">
        <v>562</v>
      </c>
      <c r="L256" s="174"/>
      <c r="M256" s="174"/>
      <c r="N256" s="481"/>
      <c r="O256" s="482"/>
      <c r="P256" s="481" t="s">
        <v>359</v>
      </c>
      <c r="Q256" s="486"/>
      <c r="R256" s="487"/>
      <c r="AA256" s="230">
        <v>87</v>
      </c>
    </row>
    <row r="257" spans="1:27" x14ac:dyDescent="0.3">
      <c r="A257" s="185" t="s">
        <v>565</v>
      </c>
      <c r="B257" s="182" t="s">
        <v>554</v>
      </c>
      <c r="C257" s="483">
        <v>600</v>
      </c>
      <c r="D257" s="484"/>
      <c r="E257" s="483">
        <v>180</v>
      </c>
      <c r="F257" s="484"/>
      <c r="G257" s="483">
        <v>16</v>
      </c>
      <c r="H257" s="484"/>
      <c r="I257" s="483">
        <v>13</v>
      </c>
      <c r="J257" s="484"/>
      <c r="K257" s="175" t="s">
        <v>558</v>
      </c>
      <c r="L257" s="174" t="s">
        <v>566</v>
      </c>
      <c r="M257" s="174" t="s">
        <v>566</v>
      </c>
      <c r="N257" s="481">
        <v>6000</v>
      </c>
      <c r="O257" s="482"/>
      <c r="P257" s="481" t="s">
        <v>527</v>
      </c>
      <c r="Q257" s="486"/>
      <c r="R257" s="487"/>
      <c r="AA257" s="230">
        <v>88</v>
      </c>
    </row>
    <row r="258" spans="1:27" x14ac:dyDescent="0.3">
      <c r="A258" s="185" t="s">
        <v>563</v>
      </c>
      <c r="B258" s="182" t="s">
        <v>554</v>
      </c>
      <c r="C258" s="483">
        <v>400</v>
      </c>
      <c r="D258" s="484"/>
      <c r="E258" s="483">
        <v>120</v>
      </c>
      <c r="F258" s="484"/>
      <c r="G258" s="483">
        <v>25</v>
      </c>
      <c r="H258" s="484"/>
      <c r="I258" s="483">
        <v>22</v>
      </c>
      <c r="J258" s="484"/>
      <c r="K258" s="175" t="s">
        <v>558</v>
      </c>
      <c r="L258" s="174" t="s">
        <v>566</v>
      </c>
      <c r="M258" s="174" t="s">
        <v>566</v>
      </c>
      <c r="N258" s="481"/>
      <c r="O258" s="482"/>
      <c r="P258" s="481"/>
      <c r="Q258" s="486"/>
      <c r="R258" s="487"/>
      <c r="AA258" s="230">
        <v>89</v>
      </c>
    </row>
    <row r="259" spans="1:27" x14ac:dyDescent="0.3">
      <c r="A259" s="185" t="s">
        <v>567</v>
      </c>
      <c r="B259" s="182" t="s">
        <v>554</v>
      </c>
      <c r="C259" s="483">
        <v>1000</v>
      </c>
      <c r="D259" s="484"/>
      <c r="E259" s="483">
        <v>350</v>
      </c>
      <c r="F259" s="484"/>
      <c r="G259" s="483">
        <v>16.625</v>
      </c>
      <c r="H259" s="484"/>
      <c r="I259" s="483">
        <v>30</v>
      </c>
      <c r="J259" s="484"/>
      <c r="K259" s="175" t="s">
        <v>558</v>
      </c>
      <c r="L259" s="174" t="s">
        <v>357</v>
      </c>
      <c r="M259" s="174" t="s">
        <v>357</v>
      </c>
      <c r="N259" s="481">
        <v>5000</v>
      </c>
      <c r="O259" s="482"/>
      <c r="P259" s="481" t="s">
        <v>568</v>
      </c>
      <c r="Q259" s="486"/>
      <c r="R259" s="487"/>
      <c r="AA259" s="230">
        <v>90</v>
      </c>
    </row>
    <row r="260" spans="1:27" x14ac:dyDescent="0.3">
      <c r="A260" s="185" t="s">
        <v>569</v>
      </c>
      <c r="B260" s="182" t="s">
        <v>554</v>
      </c>
      <c r="C260" s="483">
        <v>400</v>
      </c>
      <c r="D260" s="484"/>
      <c r="E260" s="483">
        <v>120</v>
      </c>
      <c r="F260" s="484"/>
      <c r="G260" s="483">
        <v>2.5</v>
      </c>
      <c r="H260" s="484"/>
      <c r="I260" s="483">
        <v>6</v>
      </c>
      <c r="J260" s="484"/>
      <c r="K260" s="175" t="s">
        <v>570</v>
      </c>
      <c r="L260" s="174" t="s">
        <v>571</v>
      </c>
      <c r="M260" s="174"/>
      <c r="N260" s="481">
        <v>800</v>
      </c>
      <c r="O260" s="482"/>
      <c r="P260" s="481" t="s">
        <v>431</v>
      </c>
      <c r="Q260" s="486"/>
      <c r="R260" s="487"/>
      <c r="AA260" s="230">
        <v>91</v>
      </c>
    </row>
    <row r="261" spans="1:27" x14ac:dyDescent="0.3">
      <c r="A261" s="185" t="s">
        <v>630</v>
      </c>
      <c r="B261" s="182" t="s">
        <v>554</v>
      </c>
      <c r="C261" s="483">
        <v>400</v>
      </c>
      <c r="D261" s="484"/>
      <c r="E261" s="483">
        <v>120</v>
      </c>
      <c r="F261" s="484"/>
      <c r="G261" s="483">
        <v>2.5</v>
      </c>
      <c r="H261" s="484"/>
      <c r="I261" s="483">
        <v>6.5</v>
      </c>
      <c r="J261" s="484"/>
      <c r="K261" s="175" t="s">
        <v>570</v>
      </c>
      <c r="L261" s="174" t="s">
        <v>571</v>
      </c>
      <c r="M261" s="174"/>
      <c r="N261" s="481">
        <v>800</v>
      </c>
      <c r="O261" s="482"/>
      <c r="P261" s="481" t="s">
        <v>431</v>
      </c>
      <c r="Q261" s="486"/>
      <c r="R261" s="487"/>
      <c r="AA261" s="230">
        <v>92</v>
      </c>
    </row>
    <row r="262" spans="1:27" x14ac:dyDescent="0.3">
      <c r="A262" s="185" t="s">
        <v>1168</v>
      </c>
      <c r="B262" s="182" t="s">
        <v>554</v>
      </c>
      <c r="C262" s="483">
        <v>540</v>
      </c>
      <c r="D262" s="484"/>
      <c r="E262" s="483">
        <v>160</v>
      </c>
      <c r="F262" s="484"/>
      <c r="G262" s="483">
        <v>1.25</v>
      </c>
      <c r="H262" s="484"/>
      <c r="I262" s="483">
        <v>6.9</v>
      </c>
      <c r="J262" s="484"/>
      <c r="K262" s="175" t="s">
        <v>356</v>
      </c>
      <c r="L262" s="386" t="s">
        <v>571</v>
      </c>
      <c r="M262" s="174"/>
      <c r="N262" s="481">
        <v>800</v>
      </c>
      <c r="O262" s="482"/>
      <c r="P262" s="481" t="s">
        <v>431</v>
      </c>
      <c r="Q262" s="486"/>
      <c r="R262" s="487"/>
      <c r="AA262" s="230"/>
    </row>
    <row r="263" spans="1:27" x14ac:dyDescent="0.3">
      <c r="A263" s="185" t="s">
        <v>1169</v>
      </c>
      <c r="B263" s="182" t="s">
        <v>554</v>
      </c>
      <c r="C263" s="483">
        <v>540</v>
      </c>
      <c r="D263" s="484"/>
      <c r="E263" s="483">
        <v>160</v>
      </c>
      <c r="F263" s="484"/>
      <c r="G263" s="483">
        <v>1.538</v>
      </c>
      <c r="H263" s="484"/>
      <c r="I263" s="483">
        <v>6.9</v>
      </c>
      <c r="J263" s="484"/>
      <c r="K263" s="175" t="s">
        <v>356</v>
      </c>
      <c r="L263" s="386" t="s">
        <v>571</v>
      </c>
      <c r="M263" s="174"/>
      <c r="N263" s="481">
        <v>800</v>
      </c>
      <c r="O263" s="482"/>
      <c r="P263" s="481" t="s">
        <v>431</v>
      </c>
      <c r="Q263" s="486"/>
      <c r="R263" s="487"/>
      <c r="AA263" s="230"/>
    </row>
    <row r="264" spans="1:27" x14ac:dyDescent="0.3">
      <c r="A264" s="185" t="s">
        <v>1170</v>
      </c>
      <c r="B264" s="182" t="s">
        <v>554</v>
      </c>
      <c r="C264" s="483">
        <v>540</v>
      </c>
      <c r="D264" s="484"/>
      <c r="E264" s="483">
        <v>160</v>
      </c>
      <c r="F264" s="484"/>
      <c r="G264" s="483">
        <v>1.8</v>
      </c>
      <c r="H264" s="484"/>
      <c r="I264" s="483">
        <v>6.9</v>
      </c>
      <c r="J264" s="484"/>
      <c r="K264" s="175" t="s">
        <v>356</v>
      </c>
      <c r="L264" s="386" t="s">
        <v>571</v>
      </c>
      <c r="M264" s="174"/>
      <c r="N264" s="481">
        <v>800</v>
      </c>
      <c r="O264" s="482"/>
      <c r="P264" s="481" t="s">
        <v>431</v>
      </c>
      <c r="Q264" s="486"/>
      <c r="R264" s="487"/>
      <c r="AA264" s="230"/>
    </row>
    <row r="265" spans="1:27" x14ac:dyDescent="0.3">
      <c r="A265" s="185" t="s">
        <v>1171</v>
      </c>
      <c r="B265" s="182" t="s">
        <v>554</v>
      </c>
      <c r="C265" s="483">
        <v>540</v>
      </c>
      <c r="D265" s="484"/>
      <c r="E265" s="483">
        <v>160</v>
      </c>
      <c r="F265" s="484"/>
      <c r="G265" s="483">
        <v>2</v>
      </c>
      <c r="H265" s="484"/>
      <c r="I265" s="483">
        <v>6.9</v>
      </c>
      <c r="J265" s="484"/>
      <c r="K265" s="175" t="s">
        <v>356</v>
      </c>
      <c r="L265" s="386" t="s">
        <v>571</v>
      </c>
      <c r="M265" s="174"/>
      <c r="N265" s="481">
        <v>800</v>
      </c>
      <c r="O265" s="482"/>
      <c r="P265" s="481" t="s">
        <v>431</v>
      </c>
      <c r="Q265" s="486"/>
      <c r="R265" s="487"/>
      <c r="AA265" s="230"/>
    </row>
    <row r="266" spans="1:27" x14ac:dyDescent="0.3">
      <c r="A266" s="185" t="s">
        <v>1172</v>
      </c>
      <c r="B266" s="182" t="s">
        <v>554</v>
      </c>
      <c r="C266" s="483">
        <v>540</v>
      </c>
      <c r="D266" s="484"/>
      <c r="E266" s="483">
        <v>160</v>
      </c>
      <c r="F266" s="484"/>
      <c r="G266" s="483">
        <v>2.5</v>
      </c>
      <c r="H266" s="484"/>
      <c r="I266" s="483">
        <v>6.9</v>
      </c>
      <c r="J266" s="484"/>
      <c r="K266" s="175" t="s">
        <v>356</v>
      </c>
      <c r="L266" s="386" t="s">
        <v>571</v>
      </c>
      <c r="M266" s="174"/>
      <c r="N266" s="481">
        <v>800</v>
      </c>
      <c r="O266" s="482"/>
      <c r="P266" s="481" t="s">
        <v>431</v>
      </c>
      <c r="Q266" s="486"/>
      <c r="R266" s="487"/>
      <c r="AA266" s="230"/>
    </row>
    <row r="267" spans="1:27" x14ac:dyDescent="0.3">
      <c r="A267" s="185" t="s">
        <v>1173</v>
      </c>
      <c r="B267" s="182" t="s">
        <v>554</v>
      </c>
      <c r="C267" s="483">
        <v>540</v>
      </c>
      <c r="D267" s="484"/>
      <c r="E267" s="483">
        <v>160</v>
      </c>
      <c r="F267" s="484"/>
      <c r="G267" s="483">
        <v>3.0760000000000001</v>
      </c>
      <c r="H267" s="484"/>
      <c r="I267" s="483">
        <v>6.9</v>
      </c>
      <c r="J267" s="484"/>
      <c r="K267" s="175" t="s">
        <v>356</v>
      </c>
      <c r="L267" s="386" t="s">
        <v>571</v>
      </c>
      <c r="M267" s="174"/>
      <c r="N267" s="481">
        <v>800</v>
      </c>
      <c r="O267" s="482"/>
      <c r="P267" s="481" t="s">
        <v>431</v>
      </c>
      <c r="Q267" s="486"/>
      <c r="R267" s="487"/>
      <c r="AA267" s="230"/>
    </row>
    <row r="268" spans="1:27" x14ac:dyDescent="0.3">
      <c r="A268" s="185" t="s">
        <v>634</v>
      </c>
      <c r="B268" s="182" t="s">
        <v>554</v>
      </c>
      <c r="C268" s="483">
        <v>700</v>
      </c>
      <c r="D268" s="484"/>
      <c r="E268" s="483">
        <v>240</v>
      </c>
      <c r="F268" s="484"/>
      <c r="G268" s="483">
        <v>6.67</v>
      </c>
      <c r="H268" s="484"/>
      <c r="I268" s="483">
        <v>32.256</v>
      </c>
      <c r="J268" s="484"/>
      <c r="K268" s="175" t="s">
        <v>356</v>
      </c>
      <c r="L268" s="174" t="s">
        <v>357</v>
      </c>
      <c r="M268" s="174" t="s">
        <v>358</v>
      </c>
      <c r="N268" s="481">
        <v>6000</v>
      </c>
      <c r="O268" s="482"/>
      <c r="P268" s="481" t="s">
        <v>368</v>
      </c>
      <c r="Q268" s="486"/>
      <c r="R268" s="487"/>
      <c r="AA268" s="230"/>
    </row>
    <row r="269" spans="1:27" x14ac:dyDescent="0.3">
      <c r="A269" s="185" t="s">
        <v>918</v>
      </c>
      <c r="B269" s="182" t="s">
        <v>554</v>
      </c>
      <c r="C269" s="483">
        <v>600</v>
      </c>
      <c r="D269" s="484"/>
      <c r="E269" s="483">
        <v>200</v>
      </c>
      <c r="F269" s="484"/>
      <c r="G269" s="483">
        <v>2.9</v>
      </c>
      <c r="H269" s="484"/>
      <c r="I269" s="483">
        <v>24</v>
      </c>
      <c r="J269" s="484"/>
      <c r="K269" s="175" t="s">
        <v>372</v>
      </c>
      <c r="L269" s="174" t="s">
        <v>571</v>
      </c>
      <c r="M269" s="174"/>
      <c r="N269" s="481">
        <v>600</v>
      </c>
      <c r="O269" s="482"/>
      <c r="P269" s="481" t="s">
        <v>368</v>
      </c>
      <c r="Q269" s="486"/>
      <c r="R269" s="487"/>
      <c r="AA269" s="230"/>
    </row>
    <row r="270" spans="1:27" x14ac:dyDescent="0.3">
      <c r="A270" s="185" t="s">
        <v>919</v>
      </c>
      <c r="B270" s="182" t="s">
        <v>554</v>
      </c>
      <c r="C270" s="483">
        <v>600</v>
      </c>
      <c r="D270" s="484"/>
      <c r="E270" s="483">
        <v>200</v>
      </c>
      <c r="F270" s="484"/>
      <c r="G270" s="483">
        <v>3.9</v>
      </c>
      <c r="H270" s="484"/>
      <c r="I270" s="483">
        <v>24</v>
      </c>
      <c r="J270" s="484"/>
      <c r="K270" s="175" t="s">
        <v>372</v>
      </c>
      <c r="L270" s="174" t="s">
        <v>571</v>
      </c>
      <c r="M270" s="174"/>
      <c r="N270" s="481">
        <v>800</v>
      </c>
      <c r="O270" s="482"/>
      <c r="P270" s="481" t="s">
        <v>368</v>
      </c>
      <c r="Q270" s="486"/>
      <c r="R270" s="487"/>
      <c r="AA270" s="230"/>
    </row>
    <row r="271" spans="1:27" x14ac:dyDescent="0.3">
      <c r="A271" s="185" t="s">
        <v>920</v>
      </c>
      <c r="B271" s="182" t="s">
        <v>554</v>
      </c>
      <c r="C271" s="483">
        <v>800</v>
      </c>
      <c r="D271" s="484"/>
      <c r="E271" s="483">
        <v>240</v>
      </c>
      <c r="F271" s="484"/>
      <c r="G271" s="483">
        <v>2.9</v>
      </c>
      <c r="H271" s="484"/>
      <c r="I271" s="483">
        <v>26</v>
      </c>
      <c r="J271" s="484"/>
      <c r="K271" s="175" t="s">
        <v>372</v>
      </c>
      <c r="L271" s="174" t="s">
        <v>357</v>
      </c>
      <c r="M271" s="174"/>
      <c r="N271" s="481">
        <v>5500</v>
      </c>
      <c r="O271" s="482"/>
      <c r="P271" s="481" t="s">
        <v>368</v>
      </c>
      <c r="Q271" s="486"/>
      <c r="R271" s="487"/>
      <c r="AA271" s="230"/>
    </row>
    <row r="272" spans="1:27" x14ac:dyDescent="0.3">
      <c r="A272" s="185" t="s">
        <v>921</v>
      </c>
      <c r="B272" s="182" t="s">
        <v>554</v>
      </c>
      <c r="C272" s="483">
        <v>800</v>
      </c>
      <c r="D272" s="484"/>
      <c r="E272" s="483">
        <v>240</v>
      </c>
      <c r="F272" s="484"/>
      <c r="G272" s="483">
        <v>3.9</v>
      </c>
      <c r="H272" s="484"/>
      <c r="I272" s="483">
        <v>26</v>
      </c>
      <c r="J272" s="484"/>
      <c r="K272" s="175" t="s">
        <v>372</v>
      </c>
      <c r="L272" s="174" t="s">
        <v>357</v>
      </c>
      <c r="M272" s="174"/>
      <c r="N272" s="481">
        <v>5500</v>
      </c>
      <c r="O272" s="482"/>
      <c r="P272" s="481" t="s">
        <v>368</v>
      </c>
      <c r="Q272" s="486"/>
      <c r="R272" s="487"/>
      <c r="AA272" s="230"/>
    </row>
    <row r="273" spans="1:27" x14ac:dyDescent="0.3">
      <c r="A273" s="185" t="s">
        <v>1220</v>
      </c>
      <c r="B273" s="182" t="s">
        <v>554</v>
      </c>
      <c r="C273" s="483">
        <v>800</v>
      </c>
      <c r="D273" s="484"/>
      <c r="E273" s="483">
        <v>240</v>
      </c>
      <c r="F273" s="484"/>
      <c r="G273" s="483">
        <v>4.8099999999999996</v>
      </c>
      <c r="H273" s="484"/>
      <c r="I273" s="483">
        <v>26</v>
      </c>
      <c r="J273" s="484"/>
      <c r="K273" s="392" t="s">
        <v>372</v>
      </c>
      <c r="L273" s="393" t="s">
        <v>357</v>
      </c>
      <c r="M273" s="174"/>
      <c r="N273" s="481">
        <v>5000</v>
      </c>
      <c r="O273" s="482"/>
      <c r="P273" s="481" t="s">
        <v>368</v>
      </c>
      <c r="Q273" s="486"/>
      <c r="R273" s="487"/>
      <c r="AA273" s="230"/>
    </row>
    <row r="274" spans="1:27" x14ac:dyDescent="0.3">
      <c r="A274" s="185" t="s">
        <v>922</v>
      </c>
      <c r="B274" s="182" t="s">
        <v>554</v>
      </c>
      <c r="C274" s="483">
        <v>400</v>
      </c>
      <c r="D274" s="484"/>
      <c r="E274" s="483">
        <v>120</v>
      </c>
      <c r="F274" s="484"/>
      <c r="G274" s="483">
        <v>1.9</v>
      </c>
      <c r="H274" s="484"/>
      <c r="I274" s="483">
        <v>7</v>
      </c>
      <c r="J274" s="484"/>
      <c r="K274" s="175" t="s">
        <v>372</v>
      </c>
      <c r="L274" s="174" t="s">
        <v>571</v>
      </c>
      <c r="M274" s="174"/>
      <c r="N274" s="481">
        <v>800</v>
      </c>
      <c r="O274" s="482"/>
      <c r="P274" s="481" t="s">
        <v>368</v>
      </c>
      <c r="Q274" s="486"/>
      <c r="R274" s="487"/>
      <c r="AA274" s="230"/>
    </row>
    <row r="275" spans="1:27" x14ac:dyDescent="0.3">
      <c r="A275" s="185" t="s">
        <v>923</v>
      </c>
      <c r="B275" s="182" t="s">
        <v>554</v>
      </c>
      <c r="C275" s="483">
        <v>400</v>
      </c>
      <c r="D275" s="484"/>
      <c r="E275" s="483">
        <v>120</v>
      </c>
      <c r="F275" s="484"/>
      <c r="G275" s="483">
        <v>2.9</v>
      </c>
      <c r="H275" s="484"/>
      <c r="I275" s="483">
        <v>7</v>
      </c>
      <c r="J275" s="484"/>
      <c r="K275" s="175" t="s">
        <v>372</v>
      </c>
      <c r="L275" s="174" t="s">
        <v>571</v>
      </c>
      <c r="M275" s="174"/>
      <c r="N275" s="481">
        <v>700</v>
      </c>
      <c r="O275" s="482"/>
      <c r="P275" s="481" t="s">
        <v>368</v>
      </c>
      <c r="Q275" s="486"/>
      <c r="R275" s="487"/>
      <c r="AA275" s="230"/>
    </row>
    <row r="276" spans="1:27" x14ac:dyDescent="0.3">
      <c r="A276" s="185" t="s">
        <v>924</v>
      </c>
      <c r="B276" s="182" t="s">
        <v>554</v>
      </c>
      <c r="C276" s="483">
        <v>400</v>
      </c>
      <c r="D276" s="484"/>
      <c r="E276" s="483">
        <v>120</v>
      </c>
      <c r="F276" s="484"/>
      <c r="G276" s="483">
        <v>3.7</v>
      </c>
      <c r="H276" s="484"/>
      <c r="I276" s="483">
        <v>7</v>
      </c>
      <c r="J276" s="484"/>
      <c r="K276" s="175" t="s">
        <v>372</v>
      </c>
      <c r="L276" s="174" t="s">
        <v>571</v>
      </c>
      <c r="M276" s="174"/>
      <c r="N276" s="481">
        <v>700</v>
      </c>
      <c r="O276" s="482"/>
      <c r="P276" s="481" t="s">
        <v>368</v>
      </c>
      <c r="Q276" s="486"/>
      <c r="R276" s="487"/>
      <c r="AA276" s="230"/>
    </row>
    <row r="277" spans="1:27" x14ac:dyDescent="0.3">
      <c r="A277" s="185" t="s">
        <v>1291</v>
      </c>
      <c r="B277" s="182" t="s">
        <v>554</v>
      </c>
      <c r="C277" s="483">
        <v>800</v>
      </c>
      <c r="D277" s="484"/>
      <c r="E277" s="483">
        <v>200</v>
      </c>
      <c r="F277" s="484"/>
      <c r="G277" s="483">
        <v>6</v>
      </c>
      <c r="H277" s="484"/>
      <c r="I277" s="483">
        <v>55</v>
      </c>
      <c r="J277" s="484"/>
      <c r="K277" s="175" t="s">
        <v>356</v>
      </c>
      <c r="L277" s="418" t="s">
        <v>357</v>
      </c>
      <c r="M277" s="174"/>
      <c r="N277" s="481">
        <v>7000</v>
      </c>
      <c r="O277" s="482"/>
      <c r="P277" s="613" t="s">
        <v>359</v>
      </c>
      <c r="Q277" s="486"/>
      <c r="R277" s="487"/>
      <c r="AA277" s="230"/>
    </row>
    <row r="278" spans="1:27" x14ac:dyDescent="0.3">
      <c r="A278" s="185" t="s">
        <v>948</v>
      </c>
      <c r="B278" s="182" t="s">
        <v>554</v>
      </c>
      <c r="C278" s="483">
        <v>490</v>
      </c>
      <c r="D278" s="484"/>
      <c r="E278" s="483">
        <v>165</v>
      </c>
      <c r="F278" s="484"/>
      <c r="G278" s="483">
        <v>1.25</v>
      </c>
      <c r="H278" s="484"/>
      <c r="I278" s="483">
        <v>7.7</v>
      </c>
      <c r="J278" s="484"/>
      <c r="K278" s="175" t="s">
        <v>356</v>
      </c>
      <c r="L278" s="174" t="s">
        <v>571</v>
      </c>
      <c r="M278" s="174"/>
      <c r="N278" s="481">
        <v>450</v>
      </c>
      <c r="O278" s="482"/>
      <c r="P278" s="481" t="s">
        <v>431</v>
      </c>
      <c r="Q278" s="486"/>
      <c r="R278" s="487"/>
      <c r="AA278" s="230"/>
    </row>
    <row r="279" spans="1:27" x14ac:dyDescent="0.3">
      <c r="A279" s="185" t="s">
        <v>949</v>
      </c>
      <c r="B279" s="182" t="s">
        <v>554</v>
      </c>
      <c r="C279" s="483">
        <v>480</v>
      </c>
      <c r="D279" s="484"/>
      <c r="E279" s="483">
        <v>160</v>
      </c>
      <c r="F279" s="484"/>
      <c r="G279" s="483">
        <v>1.538</v>
      </c>
      <c r="H279" s="484"/>
      <c r="I279" s="483">
        <v>7.7</v>
      </c>
      <c r="J279" s="484"/>
      <c r="K279" s="175" t="s">
        <v>356</v>
      </c>
      <c r="L279" s="174" t="s">
        <v>571</v>
      </c>
      <c r="M279" s="174"/>
      <c r="N279" s="481">
        <v>450</v>
      </c>
      <c r="O279" s="482"/>
      <c r="P279" s="481" t="s">
        <v>431</v>
      </c>
      <c r="Q279" s="486"/>
      <c r="R279" s="487"/>
      <c r="AA279" s="230"/>
    </row>
    <row r="280" spans="1:27" x14ac:dyDescent="0.3">
      <c r="A280" s="185" t="s">
        <v>950</v>
      </c>
      <c r="B280" s="182" t="s">
        <v>554</v>
      </c>
      <c r="C280" s="483">
        <v>460</v>
      </c>
      <c r="D280" s="484"/>
      <c r="E280" s="483">
        <v>150</v>
      </c>
      <c r="F280" s="484"/>
      <c r="G280" s="483">
        <v>1.86</v>
      </c>
      <c r="H280" s="484"/>
      <c r="I280" s="483">
        <v>7.7</v>
      </c>
      <c r="J280" s="484"/>
      <c r="K280" s="175" t="s">
        <v>356</v>
      </c>
      <c r="L280" s="174" t="s">
        <v>571</v>
      </c>
      <c r="M280" s="174"/>
      <c r="N280" s="481">
        <v>450</v>
      </c>
      <c r="O280" s="482"/>
      <c r="P280" s="481" t="s">
        <v>431</v>
      </c>
      <c r="Q280" s="486"/>
      <c r="R280" s="487"/>
      <c r="AA280" s="230"/>
    </row>
    <row r="281" spans="1:27" x14ac:dyDescent="0.3">
      <c r="A281" s="185" t="s">
        <v>951</v>
      </c>
      <c r="B281" s="182" t="s">
        <v>554</v>
      </c>
      <c r="C281" s="483">
        <v>460</v>
      </c>
      <c r="D281" s="484"/>
      <c r="E281" s="483">
        <v>150</v>
      </c>
      <c r="F281" s="484"/>
      <c r="G281" s="483">
        <v>2</v>
      </c>
      <c r="H281" s="484"/>
      <c r="I281" s="483">
        <v>7.7</v>
      </c>
      <c r="J281" s="484"/>
      <c r="K281" s="175" t="s">
        <v>356</v>
      </c>
      <c r="L281" s="174" t="s">
        <v>571</v>
      </c>
      <c r="M281" s="174"/>
      <c r="N281" s="481">
        <v>450</v>
      </c>
      <c r="O281" s="482"/>
      <c r="P281" s="481" t="s">
        <v>431</v>
      </c>
      <c r="Q281" s="486"/>
      <c r="R281" s="487"/>
      <c r="AA281" s="230"/>
    </row>
    <row r="282" spans="1:27" x14ac:dyDescent="0.3">
      <c r="A282" s="185" t="s">
        <v>952</v>
      </c>
      <c r="B282" s="182" t="s">
        <v>554</v>
      </c>
      <c r="C282" s="483">
        <v>450</v>
      </c>
      <c r="D282" s="484"/>
      <c r="E282" s="483">
        <v>150</v>
      </c>
      <c r="F282" s="484"/>
      <c r="G282" s="483">
        <v>2.5</v>
      </c>
      <c r="H282" s="484"/>
      <c r="I282" s="483">
        <v>7.7</v>
      </c>
      <c r="J282" s="484"/>
      <c r="K282" s="175" t="s">
        <v>356</v>
      </c>
      <c r="L282" s="174" t="s">
        <v>571</v>
      </c>
      <c r="M282" s="174"/>
      <c r="N282" s="481">
        <v>600</v>
      </c>
      <c r="O282" s="482"/>
      <c r="P282" s="481" t="s">
        <v>431</v>
      </c>
      <c r="Q282" s="486"/>
      <c r="R282" s="487"/>
      <c r="AA282" s="230"/>
    </row>
    <row r="283" spans="1:27" x14ac:dyDescent="0.3">
      <c r="A283" s="185" t="s">
        <v>953</v>
      </c>
      <c r="B283" s="182" t="s">
        <v>554</v>
      </c>
      <c r="C283" s="483">
        <v>430</v>
      </c>
      <c r="D283" s="484"/>
      <c r="E283" s="483">
        <v>120</v>
      </c>
      <c r="F283" s="484"/>
      <c r="G283" s="483">
        <v>3</v>
      </c>
      <c r="H283" s="484"/>
      <c r="I283" s="483">
        <v>7.7</v>
      </c>
      <c r="J283" s="484"/>
      <c r="K283" s="175" t="s">
        <v>356</v>
      </c>
      <c r="L283" s="174" t="s">
        <v>571</v>
      </c>
      <c r="M283" s="174"/>
      <c r="N283" s="481">
        <v>600</v>
      </c>
      <c r="O283" s="482"/>
      <c r="P283" s="481" t="s">
        <v>431</v>
      </c>
      <c r="Q283" s="486"/>
      <c r="R283" s="487"/>
      <c r="AA283" s="230"/>
    </row>
    <row r="284" spans="1:27" x14ac:dyDescent="0.3">
      <c r="A284" s="185"/>
      <c r="B284" s="182"/>
      <c r="C284" s="483"/>
      <c r="D284" s="484"/>
      <c r="E284" s="483"/>
      <c r="F284" s="484"/>
      <c r="G284" s="483"/>
      <c r="H284" s="484"/>
      <c r="I284" s="483"/>
      <c r="J284" s="484"/>
      <c r="K284" s="175"/>
      <c r="L284" s="174"/>
      <c r="M284" s="174"/>
      <c r="N284" s="481"/>
      <c r="O284" s="482"/>
      <c r="P284" s="481"/>
      <c r="Q284" s="486"/>
      <c r="R284" s="487"/>
      <c r="AA284" s="230"/>
    </row>
    <row r="285" spans="1:27" x14ac:dyDescent="0.3">
      <c r="A285" s="185" t="s">
        <v>1222</v>
      </c>
      <c r="B285" s="182" t="s">
        <v>1223</v>
      </c>
      <c r="C285" s="483">
        <v>480</v>
      </c>
      <c r="D285" s="484"/>
      <c r="E285" s="483">
        <v>165</v>
      </c>
      <c r="F285" s="484"/>
      <c r="G285" s="483">
        <v>0.9</v>
      </c>
      <c r="H285" s="484"/>
      <c r="I285" s="483">
        <v>5.2</v>
      </c>
      <c r="J285" s="484"/>
      <c r="K285" s="394" t="s">
        <v>356</v>
      </c>
      <c r="L285" s="395" t="s">
        <v>366</v>
      </c>
      <c r="M285" s="395" t="s">
        <v>457</v>
      </c>
      <c r="N285" s="481">
        <v>600</v>
      </c>
      <c r="O285" s="482"/>
      <c r="P285" s="481"/>
      <c r="Q285" s="486"/>
      <c r="R285" s="487"/>
      <c r="AA285" s="230"/>
    </row>
    <row r="286" spans="1:27" x14ac:dyDescent="0.3">
      <c r="A286" s="185" t="s">
        <v>1224</v>
      </c>
      <c r="B286" s="182" t="s">
        <v>1223</v>
      </c>
      <c r="C286" s="483">
        <v>540</v>
      </c>
      <c r="D286" s="484"/>
      <c r="E286" s="483">
        <v>180</v>
      </c>
      <c r="F286" s="484"/>
      <c r="G286" s="483">
        <v>1.2</v>
      </c>
      <c r="H286" s="484"/>
      <c r="I286" s="483">
        <v>5.2</v>
      </c>
      <c r="J286" s="484"/>
      <c r="K286" s="394" t="s">
        <v>356</v>
      </c>
      <c r="L286" s="395" t="s">
        <v>366</v>
      </c>
      <c r="M286" s="395" t="s">
        <v>457</v>
      </c>
      <c r="N286" s="481">
        <v>600</v>
      </c>
      <c r="O286" s="482"/>
      <c r="P286" s="481"/>
      <c r="Q286" s="486"/>
      <c r="R286" s="487"/>
      <c r="AA286" s="230"/>
    </row>
    <row r="287" spans="1:27" x14ac:dyDescent="0.3">
      <c r="A287" s="185" t="s">
        <v>1225</v>
      </c>
      <c r="B287" s="182" t="s">
        <v>1223</v>
      </c>
      <c r="C287" s="483">
        <v>496</v>
      </c>
      <c r="D287" s="484"/>
      <c r="E287" s="483">
        <v>165</v>
      </c>
      <c r="F287" s="484"/>
      <c r="G287" s="483">
        <v>1.5</v>
      </c>
      <c r="H287" s="484"/>
      <c r="I287" s="483">
        <v>5.2</v>
      </c>
      <c r="J287" s="484"/>
      <c r="K287" s="394" t="s">
        <v>356</v>
      </c>
      <c r="L287" s="395" t="s">
        <v>366</v>
      </c>
      <c r="M287" s="395" t="s">
        <v>457</v>
      </c>
      <c r="N287" s="481">
        <v>600</v>
      </c>
      <c r="O287" s="482"/>
      <c r="P287" s="174"/>
      <c r="Q287" s="95"/>
      <c r="R287" s="96"/>
      <c r="AA287" s="230"/>
    </row>
    <row r="288" spans="1:27" x14ac:dyDescent="0.3">
      <c r="A288" s="185" t="s">
        <v>1226</v>
      </c>
      <c r="B288" s="182" t="s">
        <v>1223</v>
      </c>
      <c r="C288" s="483">
        <v>450</v>
      </c>
      <c r="D288" s="484"/>
      <c r="E288" s="483">
        <v>150</v>
      </c>
      <c r="F288" s="484"/>
      <c r="G288" s="483">
        <v>1.8</v>
      </c>
      <c r="H288" s="484"/>
      <c r="I288" s="483">
        <v>5.2</v>
      </c>
      <c r="J288" s="484"/>
      <c r="K288" s="394" t="s">
        <v>356</v>
      </c>
      <c r="L288" s="395" t="s">
        <v>366</v>
      </c>
      <c r="M288" s="395" t="s">
        <v>457</v>
      </c>
      <c r="N288" s="481">
        <v>600</v>
      </c>
      <c r="O288" s="482"/>
      <c r="P288" s="174"/>
      <c r="Q288" s="95"/>
      <c r="R288" s="96"/>
      <c r="AA288" s="230"/>
    </row>
    <row r="289" spans="1:27" x14ac:dyDescent="0.3">
      <c r="A289" s="185" t="s">
        <v>1349</v>
      </c>
      <c r="B289" s="182" t="s">
        <v>1223</v>
      </c>
      <c r="C289" s="483">
        <v>435</v>
      </c>
      <c r="D289" s="484"/>
      <c r="E289" s="483">
        <v>145</v>
      </c>
      <c r="F289" s="484"/>
      <c r="G289" s="483">
        <v>1.9</v>
      </c>
      <c r="H289" s="484"/>
      <c r="I289" s="483">
        <v>9.1999999999999993</v>
      </c>
      <c r="J289" s="484"/>
      <c r="K289" s="394" t="s">
        <v>356</v>
      </c>
      <c r="L289" s="395" t="s">
        <v>366</v>
      </c>
      <c r="M289" s="424" t="s">
        <v>1350</v>
      </c>
      <c r="N289" s="481">
        <v>800</v>
      </c>
      <c r="O289" s="482"/>
      <c r="P289" s="174"/>
      <c r="Q289" s="95"/>
      <c r="R289" s="96"/>
      <c r="AA289" s="230"/>
    </row>
    <row r="290" spans="1:27" x14ac:dyDescent="0.3">
      <c r="A290" s="185" t="s">
        <v>1704</v>
      </c>
      <c r="B290" s="182" t="s">
        <v>1223</v>
      </c>
      <c r="C290" s="483">
        <v>450</v>
      </c>
      <c r="D290" s="484"/>
      <c r="E290" s="483">
        <v>150</v>
      </c>
      <c r="F290" s="484"/>
      <c r="G290" s="483">
        <v>1.9</v>
      </c>
      <c r="H290" s="484"/>
      <c r="I290" s="483">
        <v>9.1999999999999993</v>
      </c>
      <c r="J290" s="484"/>
      <c r="K290" s="394" t="s">
        <v>356</v>
      </c>
      <c r="L290" s="395" t="s">
        <v>366</v>
      </c>
      <c r="M290" s="424" t="s">
        <v>1350</v>
      </c>
      <c r="N290" s="481">
        <v>3000</v>
      </c>
      <c r="O290" s="482"/>
      <c r="P290" s="174"/>
      <c r="Q290" s="95"/>
      <c r="R290" s="96"/>
      <c r="AA290" s="230"/>
    </row>
    <row r="291" spans="1:27" x14ac:dyDescent="0.3">
      <c r="A291" s="185" t="s">
        <v>1352</v>
      </c>
      <c r="B291" s="182" t="s">
        <v>1223</v>
      </c>
      <c r="C291" s="483">
        <v>420</v>
      </c>
      <c r="D291" s="484"/>
      <c r="E291" s="483">
        <v>140</v>
      </c>
      <c r="F291" s="484"/>
      <c r="G291" s="483">
        <v>2.5</v>
      </c>
      <c r="H291" s="484"/>
      <c r="I291" s="483">
        <v>9.1999999999999993</v>
      </c>
      <c r="J291" s="484"/>
      <c r="K291" s="394" t="s">
        <v>356</v>
      </c>
      <c r="L291" s="395" t="s">
        <v>366</v>
      </c>
      <c r="M291" s="424" t="s">
        <v>1350</v>
      </c>
      <c r="N291" s="481">
        <v>800</v>
      </c>
      <c r="O291" s="482"/>
      <c r="P291" s="174"/>
      <c r="Q291" s="95"/>
      <c r="R291" s="96"/>
      <c r="AA291" s="230"/>
    </row>
    <row r="292" spans="1:27" x14ac:dyDescent="0.3">
      <c r="A292" s="185" t="s">
        <v>1566</v>
      </c>
      <c r="B292" s="182" t="s">
        <v>1223</v>
      </c>
      <c r="C292" s="483">
        <v>488</v>
      </c>
      <c r="D292" s="484"/>
      <c r="E292" s="483">
        <v>146</v>
      </c>
      <c r="F292" s="484"/>
      <c r="G292" s="483">
        <v>1.25</v>
      </c>
      <c r="H292" s="484"/>
      <c r="I292" s="483">
        <v>7.8</v>
      </c>
      <c r="J292" s="484"/>
      <c r="K292" s="394" t="s">
        <v>356</v>
      </c>
      <c r="L292" s="438" t="s">
        <v>571</v>
      </c>
      <c r="M292" s="424"/>
      <c r="N292" s="481">
        <v>600</v>
      </c>
      <c r="O292" s="482"/>
      <c r="P292" s="174"/>
      <c r="Q292" s="95"/>
      <c r="R292" s="96"/>
      <c r="AA292" s="230"/>
    </row>
    <row r="293" spans="1:27" x14ac:dyDescent="0.3">
      <c r="A293" s="185" t="s">
        <v>1235</v>
      </c>
      <c r="B293" s="182" t="s">
        <v>1223</v>
      </c>
      <c r="C293" s="483">
        <v>488</v>
      </c>
      <c r="D293" s="484"/>
      <c r="E293" s="483">
        <v>146</v>
      </c>
      <c r="F293" s="484"/>
      <c r="G293" s="483">
        <v>1.538</v>
      </c>
      <c r="H293" s="484"/>
      <c r="I293" s="483">
        <v>7.8</v>
      </c>
      <c r="J293" s="484"/>
      <c r="K293" s="394" t="s">
        <v>356</v>
      </c>
      <c r="L293" s="402" t="s">
        <v>571</v>
      </c>
      <c r="M293" s="395"/>
      <c r="N293" s="481">
        <v>500</v>
      </c>
      <c r="O293" s="482"/>
      <c r="P293" s="174"/>
      <c r="Q293" s="95"/>
      <c r="R293" s="96"/>
      <c r="AA293" s="230"/>
    </row>
    <row r="294" spans="1:27" x14ac:dyDescent="0.3">
      <c r="A294" s="185" t="s">
        <v>1227</v>
      </c>
      <c r="B294" s="182" t="s">
        <v>1223</v>
      </c>
      <c r="C294" s="483">
        <v>488</v>
      </c>
      <c r="D294" s="484"/>
      <c r="E294" s="483">
        <v>146</v>
      </c>
      <c r="F294" s="484"/>
      <c r="G294" s="483">
        <v>1.839</v>
      </c>
      <c r="H294" s="484"/>
      <c r="I294" s="483">
        <v>7.8</v>
      </c>
      <c r="J294" s="484"/>
      <c r="K294" s="394" t="s">
        <v>356</v>
      </c>
      <c r="L294" s="402" t="s">
        <v>571</v>
      </c>
      <c r="M294" s="395"/>
      <c r="N294" s="481">
        <v>500</v>
      </c>
      <c r="O294" s="482"/>
      <c r="P294" s="174"/>
      <c r="Q294" s="95"/>
      <c r="R294" s="96"/>
      <c r="AA294" s="230"/>
    </row>
    <row r="295" spans="1:27" x14ac:dyDescent="0.3">
      <c r="A295" s="185" t="s">
        <v>1236</v>
      </c>
      <c r="B295" s="182" t="s">
        <v>1223</v>
      </c>
      <c r="C295" s="483">
        <v>488</v>
      </c>
      <c r="D295" s="484"/>
      <c r="E295" s="483">
        <v>146</v>
      </c>
      <c r="F295" s="484"/>
      <c r="G295" s="483">
        <v>2.5</v>
      </c>
      <c r="H295" s="484"/>
      <c r="I295" s="483">
        <v>7.8</v>
      </c>
      <c r="J295" s="484"/>
      <c r="K295" s="394" t="s">
        <v>356</v>
      </c>
      <c r="L295" s="402" t="s">
        <v>571</v>
      </c>
      <c r="M295" s="395"/>
      <c r="N295" s="481">
        <v>500</v>
      </c>
      <c r="O295" s="482"/>
      <c r="P295" s="174"/>
      <c r="Q295" s="95"/>
      <c r="R295" s="96"/>
      <c r="AA295" s="230"/>
    </row>
    <row r="296" spans="1:27" x14ac:dyDescent="0.3">
      <c r="A296" s="185" t="s">
        <v>1237</v>
      </c>
      <c r="B296" s="182" t="s">
        <v>1223</v>
      </c>
      <c r="C296" s="483">
        <v>488</v>
      </c>
      <c r="D296" s="484"/>
      <c r="E296" s="483">
        <v>146</v>
      </c>
      <c r="F296" s="484"/>
      <c r="G296" s="483">
        <v>3.0760000000000001</v>
      </c>
      <c r="H296" s="484"/>
      <c r="I296" s="483">
        <v>7.8</v>
      </c>
      <c r="J296" s="484"/>
      <c r="K296" s="394" t="s">
        <v>356</v>
      </c>
      <c r="L296" s="402" t="s">
        <v>571</v>
      </c>
      <c r="M296" s="395"/>
      <c r="N296" s="481">
        <v>500</v>
      </c>
      <c r="O296" s="482"/>
      <c r="P296" s="174"/>
      <c r="Q296" s="95"/>
      <c r="R296" s="96"/>
      <c r="AA296" s="230"/>
    </row>
    <row r="297" spans="1:27" x14ac:dyDescent="0.3">
      <c r="A297" s="185" t="s">
        <v>1645</v>
      </c>
      <c r="B297" s="182" t="s">
        <v>1223</v>
      </c>
      <c r="C297" s="483">
        <v>375</v>
      </c>
      <c r="D297" s="484"/>
      <c r="E297" s="483">
        <v>175</v>
      </c>
      <c r="F297" s="484"/>
      <c r="G297" s="483">
        <v>0.9375</v>
      </c>
      <c r="H297" s="484"/>
      <c r="I297" s="483">
        <v>4</v>
      </c>
      <c r="J297" s="484"/>
      <c r="K297" s="394" t="s">
        <v>356</v>
      </c>
      <c r="L297" s="452" t="s">
        <v>357</v>
      </c>
      <c r="M297" s="395"/>
      <c r="N297" s="481">
        <v>600</v>
      </c>
      <c r="O297" s="482"/>
      <c r="P297" s="174"/>
      <c r="Q297" s="95"/>
      <c r="R297" s="96"/>
      <c r="AA297" s="230"/>
    </row>
    <row r="298" spans="1:27" x14ac:dyDescent="0.3">
      <c r="A298" s="185" t="s">
        <v>1710</v>
      </c>
      <c r="B298" s="182" t="s">
        <v>1223</v>
      </c>
      <c r="C298" s="483">
        <v>350</v>
      </c>
      <c r="D298" s="484"/>
      <c r="E298" s="483">
        <v>150</v>
      </c>
      <c r="F298" s="484"/>
      <c r="G298" s="483">
        <v>1.25</v>
      </c>
      <c r="H298" s="484"/>
      <c r="I298" s="483">
        <v>4</v>
      </c>
      <c r="J298" s="484"/>
      <c r="K298" s="394" t="s">
        <v>356</v>
      </c>
      <c r="L298" s="476" t="s">
        <v>357</v>
      </c>
      <c r="M298" s="395"/>
      <c r="N298" s="481">
        <v>600</v>
      </c>
      <c r="O298" s="482"/>
      <c r="P298" s="174"/>
      <c r="Q298" s="95"/>
      <c r="R298" s="96"/>
      <c r="AA298" s="230"/>
    </row>
    <row r="299" spans="1:27" x14ac:dyDescent="0.3">
      <c r="A299" s="185" t="s">
        <v>1536</v>
      </c>
      <c r="B299" s="182" t="s">
        <v>1223</v>
      </c>
      <c r="C299" s="483">
        <v>350</v>
      </c>
      <c r="D299" s="484"/>
      <c r="E299" s="483">
        <v>125</v>
      </c>
      <c r="F299" s="484"/>
      <c r="G299" s="483">
        <v>1.5625</v>
      </c>
      <c r="H299" s="484"/>
      <c r="I299" s="483">
        <v>4</v>
      </c>
      <c r="J299" s="484"/>
      <c r="K299" s="394" t="s">
        <v>356</v>
      </c>
      <c r="L299" s="402"/>
      <c r="M299" s="435" t="s">
        <v>358</v>
      </c>
      <c r="N299" s="481">
        <v>600</v>
      </c>
      <c r="O299" s="482"/>
      <c r="P299" s="174"/>
      <c r="Q299" s="95"/>
      <c r="R299" s="96"/>
      <c r="AA299" s="230"/>
    </row>
    <row r="300" spans="1:27" x14ac:dyDescent="0.3">
      <c r="A300" s="185" t="s">
        <v>1589</v>
      </c>
      <c r="B300" s="182" t="s">
        <v>1223</v>
      </c>
      <c r="C300" s="483">
        <v>190</v>
      </c>
      <c r="D300" s="484"/>
      <c r="E300" s="483">
        <v>100</v>
      </c>
      <c r="F300" s="484"/>
      <c r="G300" s="483">
        <v>1.875</v>
      </c>
      <c r="H300" s="484"/>
      <c r="I300" s="483">
        <v>4</v>
      </c>
      <c r="J300" s="484"/>
      <c r="K300" s="394" t="s">
        <v>356</v>
      </c>
      <c r="L300" s="402"/>
      <c r="M300" s="440" t="s">
        <v>421</v>
      </c>
      <c r="N300" s="481">
        <v>600</v>
      </c>
      <c r="O300" s="482"/>
      <c r="P300" s="174"/>
      <c r="Q300" s="95"/>
      <c r="R300" s="96"/>
      <c r="AA300" s="230"/>
    </row>
    <row r="301" spans="1:27" x14ac:dyDescent="0.3">
      <c r="A301" s="185" t="s">
        <v>1588</v>
      </c>
      <c r="B301" s="182" t="s">
        <v>1223</v>
      </c>
      <c r="C301" s="483">
        <v>696</v>
      </c>
      <c r="D301" s="484"/>
      <c r="E301" s="483">
        <v>209</v>
      </c>
      <c r="F301" s="484"/>
      <c r="G301" s="483">
        <v>3.0760000000000001</v>
      </c>
      <c r="H301" s="484"/>
      <c r="I301" s="483">
        <v>12.5</v>
      </c>
      <c r="J301" s="484"/>
      <c r="K301" s="439" t="s">
        <v>356</v>
      </c>
      <c r="L301" s="429" t="s">
        <v>357</v>
      </c>
      <c r="M301" s="429" t="s">
        <v>358</v>
      </c>
      <c r="N301" s="481">
        <v>5500</v>
      </c>
      <c r="O301" s="482"/>
      <c r="P301" s="174"/>
      <c r="Q301" s="95"/>
      <c r="R301" s="96"/>
      <c r="AA301" s="230"/>
    </row>
    <row r="302" spans="1:27" x14ac:dyDescent="0.3">
      <c r="A302" s="185" t="s">
        <v>1587</v>
      </c>
      <c r="B302" s="182" t="s">
        <v>1223</v>
      </c>
      <c r="C302" s="483">
        <v>675</v>
      </c>
      <c r="D302" s="484"/>
      <c r="E302" s="483">
        <v>203</v>
      </c>
      <c r="F302" s="484"/>
      <c r="G302" s="483">
        <v>4</v>
      </c>
      <c r="H302" s="484"/>
      <c r="I302" s="483">
        <v>26.5</v>
      </c>
      <c r="J302" s="484"/>
      <c r="K302" s="394" t="s">
        <v>356</v>
      </c>
      <c r="L302" s="429" t="s">
        <v>357</v>
      </c>
      <c r="M302" s="429" t="s">
        <v>358</v>
      </c>
      <c r="N302" s="481">
        <v>5500</v>
      </c>
      <c r="O302" s="482"/>
      <c r="P302" s="174"/>
      <c r="Q302" s="95"/>
      <c r="R302" s="96"/>
      <c r="AA302" s="230"/>
    </row>
    <row r="303" spans="1:27" x14ac:dyDescent="0.3">
      <c r="A303" s="185" t="s">
        <v>1503</v>
      </c>
      <c r="B303" s="182" t="s">
        <v>1223</v>
      </c>
      <c r="C303" s="483">
        <v>776</v>
      </c>
      <c r="D303" s="484"/>
      <c r="E303" s="483">
        <v>233</v>
      </c>
      <c r="F303" s="484"/>
      <c r="G303" s="483">
        <v>5.9260000000000002</v>
      </c>
      <c r="H303" s="484"/>
      <c r="I303" s="483">
        <v>26.5</v>
      </c>
      <c r="J303" s="484"/>
      <c r="K303" s="394" t="s">
        <v>356</v>
      </c>
      <c r="L303" s="429" t="s">
        <v>357</v>
      </c>
      <c r="M303" s="429" t="s">
        <v>358</v>
      </c>
      <c r="N303" s="481">
        <v>5500</v>
      </c>
      <c r="O303" s="482"/>
      <c r="P303" s="174"/>
      <c r="Q303" s="95"/>
      <c r="R303" s="96"/>
      <c r="AA303" s="230"/>
    </row>
    <row r="304" spans="1:27" x14ac:dyDescent="0.3">
      <c r="A304" s="185" t="s">
        <v>1557</v>
      </c>
      <c r="B304" s="182" t="s">
        <v>1223</v>
      </c>
      <c r="C304" s="483">
        <v>847</v>
      </c>
      <c r="D304" s="484"/>
      <c r="E304" s="483">
        <v>254</v>
      </c>
      <c r="F304" s="484"/>
      <c r="G304" s="483">
        <v>8</v>
      </c>
      <c r="H304" s="484"/>
      <c r="I304" s="483">
        <v>26.5</v>
      </c>
      <c r="J304" s="484"/>
      <c r="K304" s="394" t="s">
        <v>356</v>
      </c>
      <c r="L304" s="429" t="s">
        <v>357</v>
      </c>
      <c r="M304" s="429" t="s">
        <v>358</v>
      </c>
      <c r="N304" s="481">
        <v>4500</v>
      </c>
      <c r="O304" s="482"/>
      <c r="P304" s="174"/>
      <c r="Q304" s="95"/>
      <c r="R304" s="96"/>
      <c r="AA304" s="230"/>
    </row>
    <row r="305" spans="1:27" x14ac:dyDescent="0.3">
      <c r="A305" s="185" t="s">
        <v>1516</v>
      </c>
      <c r="B305" s="182" t="s">
        <v>1223</v>
      </c>
      <c r="C305" s="483">
        <v>756</v>
      </c>
      <c r="D305" s="484"/>
      <c r="E305" s="483">
        <v>227</v>
      </c>
      <c r="F305" s="484"/>
      <c r="G305" s="483">
        <v>10</v>
      </c>
      <c r="H305" s="484"/>
      <c r="I305" s="483">
        <v>26.5</v>
      </c>
      <c r="J305" s="484"/>
      <c r="K305" s="394" t="s">
        <v>356</v>
      </c>
      <c r="L305" s="429" t="s">
        <v>357</v>
      </c>
      <c r="M305" s="429" t="s">
        <v>358</v>
      </c>
      <c r="N305" s="481">
        <v>5500</v>
      </c>
      <c r="O305" s="482"/>
      <c r="P305" s="174"/>
      <c r="Q305" s="95"/>
      <c r="R305" s="96"/>
      <c r="AA305" s="230"/>
    </row>
    <row r="306" spans="1:27" x14ac:dyDescent="0.3">
      <c r="A306" s="185" t="s">
        <v>1353</v>
      </c>
      <c r="B306" s="182" t="s">
        <v>1223</v>
      </c>
      <c r="C306" s="483">
        <v>480</v>
      </c>
      <c r="D306" s="484"/>
      <c r="E306" s="483">
        <v>144</v>
      </c>
      <c r="F306" s="484"/>
      <c r="G306" s="483">
        <v>2.976</v>
      </c>
      <c r="H306" s="484"/>
      <c r="I306" s="483">
        <v>0.49</v>
      </c>
      <c r="J306" s="484"/>
      <c r="K306" s="426" t="s">
        <v>1358</v>
      </c>
      <c r="L306" s="402"/>
      <c r="M306" s="395"/>
      <c r="N306" s="481">
        <v>700</v>
      </c>
      <c r="O306" s="482"/>
      <c r="P306" s="174"/>
      <c r="Q306" s="95"/>
      <c r="R306" s="96"/>
      <c r="AA306" s="230"/>
    </row>
    <row r="307" spans="1:27" x14ac:dyDescent="0.3">
      <c r="A307" s="185" t="s">
        <v>1681</v>
      </c>
      <c r="B307" s="182" t="s">
        <v>1223</v>
      </c>
      <c r="C307" s="483">
        <v>586</v>
      </c>
      <c r="D307" s="484"/>
      <c r="E307" s="483">
        <v>176</v>
      </c>
      <c r="F307" s="484"/>
      <c r="G307" s="483">
        <v>1.25</v>
      </c>
      <c r="H307" s="484"/>
      <c r="I307" s="483">
        <v>0.5</v>
      </c>
      <c r="J307" s="484"/>
      <c r="K307" s="426" t="s">
        <v>1358</v>
      </c>
      <c r="L307" s="402"/>
      <c r="M307" s="395"/>
      <c r="N307" s="481">
        <v>500</v>
      </c>
      <c r="O307" s="482"/>
      <c r="P307" s="174"/>
      <c r="Q307" s="95"/>
      <c r="R307" s="96"/>
      <c r="AA307" s="230"/>
    </row>
    <row r="308" spans="1:27" x14ac:dyDescent="0.3">
      <c r="A308" s="185" t="s">
        <v>1562</v>
      </c>
      <c r="B308" s="182" t="s">
        <v>1223</v>
      </c>
      <c r="C308" s="483">
        <v>488</v>
      </c>
      <c r="D308" s="484"/>
      <c r="E308" s="483">
        <v>163</v>
      </c>
      <c r="F308" s="484"/>
      <c r="G308" s="483">
        <v>1.538</v>
      </c>
      <c r="H308" s="484"/>
      <c r="I308" s="483">
        <v>0.5</v>
      </c>
      <c r="J308" s="484"/>
      <c r="K308" s="426" t="s">
        <v>1358</v>
      </c>
      <c r="L308" s="402"/>
      <c r="M308" s="395"/>
      <c r="N308" s="481">
        <v>500</v>
      </c>
      <c r="O308" s="482"/>
      <c r="P308" s="174"/>
      <c r="Q308" s="95"/>
      <c r="R308" s="96"/>
      <c r="AA308" s="230"/>
    </row>
    <row r="309" spans="1:27" x14ac:dyDescent="0.3">
      <c r="A309" s="185" t="s">
        <v>1526</v>
      </c>
      <c r="B309" s="182" t="s">
        <v>1223</v>
      </c>
      <c r="C309" s="483">
        <v>300</v>
      </c>
      <c r="D309" s="484"/>
      <c r="E309" s="483">
        <v>90</v>
      </c>
      <c r="F309" s="484"/>
      <c r="G309" s="483">
        <v>1.86</v>
      </c>
      <c r="H309" s="484"/>
      <c r="I309" s="483">
        <v>0.45</v>
      </c>
      <c r="J309" s="484"/>
      <c r="K309" s="426" t="s">
        <v>1358</v>
      </c>
      <c r="L309" s="402"/>
      <c r="M309" s="395"/>
      <c r="N309" s="481">
        <v>500</v>
      </c>
      <c r="O309" s="482"/>
      <c r="P309" s="174"/>
      <c r="Q309" s="95"/>
      <c r="R309" s="96"/>
      <c r="AA309" s="230"/>
    </row>
    <row r="310" spans="1:27" x14ac:dyDescent="0.3">
      <c r="A310" s="185" t="s">
        <v>1537</v>
      </c>
      <c r="B310" s="182" t="s">
        <v>1223</v>
      </c>
      <c r="C310" s="483">
        <v>488</v>
      </c>
      <c r="D310" s="484"/>
      <c r="E310" s="483">
        <v>163</v>
      </c>
      <c r="F310" s="484"/>
      <c r="G310" s="483">
        <v>2</v>
      </c>
      <c r="H310" s="484"/>
      <c r="I310" s="483">
        <v>0.45</v>
      </c>
      <c r="J310" s="484"/>
      <c r="K310" s="426" t="s">
        <v>1358</v>
      </c>
      <c r="L310" s="402"/>
      <c r="M310" s="395"/>
      <c r="N310" s="481">
        <v>500</v>
      </c>
      <c r="O310" s="482"/>
      <c r="P310" s="174"/>
      <c r="Q310" s="95"/>
      <c r="R310" s="96"/>
      <c r="AA310" s="230"/>
    </row>
    <row r="311" spans="1:27" x14ac:dyDescent="0.3">
      <c r="A311" s="185" t="s">
        <v>1527</v>
      </c>
      <c r="B311" s="182" t="s">
        <v>1223</v>
      </c>
      <c r="C311" s="483">
        <v>488</v>
      </c>
      <c r="D311" s="484"/>
      <c r="E311" s="483">
        <v>163</v>
      </c>
      <c r="F311" s="484"/>
      <c r="G311" s="483">
        <v>2.5</v>
      </c>
      <c r="H311" s="484"/>
      <c r="I311" s="483">
        <v>0.35</v>
      </c>
      <c r="J311" s="484"/>
      <c r="K311" s="426" t="s">
        <v>1358</v>
      </c>
      <c r="L311" s="402"/>
      <c r="M311" s="395"/>
      <c r="N311" s="481">
        <v>500</v>
      </c>
      <c r="O311" s="482"/>
      <c r="P311" s="174"/>
      <c r="Q311" s="95"/>
      <c r="R311" s="96"/>
      <c r="AA311" s="230"/>
    </row>
    <row r="312" spans="1:27" x14ac:dyDescent="0.3">
      <c r="A312" s="185" t="s">
        <v>1661</v>
      </c>
      <c r="B312" s="182" t="s">
        <v>1223</v>
      </c>
      <c r="C312" s="483">
        <v>313</v>
      </c>
      <c r="D312" s="484"/>
      <c r="E312" s="483">
        <v>94</v>
      </c>
      <c r="F312" s="484"/>
      <c r="G312" s="483">
        <v>1.538</v>
      </c>
      <c r="H312" s="484"/>
      <c r="I312" s="483">
        <v>0.28000000000000003</v>
      </c>
      <c r="J312" s="484"/>
      <c r="K312" s="459" t="s">
        <v>1358</v>
      </c>
      <c r="L312" s="402"/>
      <c r="M312" s="395"/>
      <c r="N312" s="481">
        <v>500</v>
      </c>
      <c r="O312" s="482"/>
      <c r="P312" s="174"/>
      <c r="Q312" s="95"/>
      <c r="R312" s="96"/>
      <c r="AA312" s="230"/>
    </row>
    <row r="313" spans="1:27" x14ac:dyDescent="0.3">
      <c r="A313" s="185" t="s">
        <v>1560</v>
      </c>
      <c r="B313" s="182" t="s">
        <v>1223</v>
      </c>
      <c r="C313" s="483">
        <v>391</v>
      </c>
      <c r="D313" s="484"/>
      <c r="E313" s="483">
        <v>117</v>
      </c>
      <c r="F313" s="484"/>
      <c r="G313" s="483">
        <v>1.86</v>
      </c>
      <c r="H313" s="484"/>
      <c r="I313" s="483">
        <v>0.3</v>
      </c>
      <c r="J313" s="484"/>
      <c r="K313" s="426" t="s">
        <v>1358</v>
      </c>
      <c r="L313" s="402"/>
      <c r="M313" s="395"/>
      <c r="N313" s="481">
        <v>500</v>
      </c>
      <c r="O313" s="482"/>
      <c r="P313" s="174"/>
      <c r="Q313" s="95"/>
      <c r="R313" s="96"/>
      <c r="AA313" s="230"/>
    </row>
    <row r="314" spans="1:27" x14ac:dyDescent="0.3">
      <c r="A314" s="185" t="s">
        <v>1561</v>
      </c>
      <c r="B314" s="182" t="s">
        <v>1223</v>
      </c>
      <c r="C314" s="483">
        <v>328</v>
      </c>
      <c r="D314" s="484"/>
      <c r="E314" s="483">
        <v>98</v>
      </c>
      <c r="F314" s="484"/>
      <c r="G314" s="483">
        <v>2.5</v>
      </c>
      <c r="H314" s="484"/>
      <c r="I314" s="483">
        <v>0.25</v>
      </c>
      <c r="J314" s="484"/>
      <c r="K314" s="426" t="s">
        <v>1358</v>
      </c>
      <c r="L314" s="402"/>
      <c r="M314" s="395"/>
      <c r="N314" s="481">
        <v>500</v>
      </c>
      <c r="O314" s="482"/>
      <c r="P314" s="174"/>
      <c r="Q314" s="95"/>
      <c r="R314" s="96"/>
      <c r="AA314" s="230"/>
    </row>
    <row r="315" spans="1:27" x14ac:dyDescent="0.3">
      <c r="A315" s="185" t="s">
        <v>1228</v>
      </c>
      <c r="B315" s="182" t="s">
        <v>1223</v>
      </c>
      <c r="C315" s="483">
        <v>450</v>
      </c>
      <c r="D315" s="484"/>
      <c r="E315" s="483">
        <v>150</v>
      </c>
      <c r="F315" s="484"/>
      <c r="G315" s="483">
        <v>1.9</v>
      </c>
      <c r="H315" s="484"/>
      <c r="I315" s="483">
        <v>13.7</v>
      </c>
      <c r="J315" s="484"/>
      <c r="K315" s="394" t="s">
        <v>356</v>
      </c>
      <c r="L315" s="395" t="s">
        <v>366</v>
      </c>
      <c r="M315" s="395" t="s">
        <v>457</v>
      </c>
      <c r="N315" s="481">
        <v>600</v>
      </c>
      <c r="O315" s="482"/>
      <c r="P315" s="174"/>
      <c r="Q315" s="95"/>
      <c r="R315" s="96"/>
      <c r="AA315" s="230"/>
    </row>
    <row r="316" spans="1:27" x14ac:dyDescent="0.3">
      <c r="A316" s="185" t="s">
        <v>1240</v>
      </c>
      <c r="B316" s="182" t="s">
        <v>1223</v>
      </c>
      <c r="C316" s="483">
        <v>400</v>
      </c>
      <c r="D316" s="484"/>
      <c r="E316" s="483">
        <v>135</v>
      </c>
      <c r="F316" s="484"/>
      <c r="G316" s="483">
        <v>2.6</v>
      </c>
      <c r="H316" s="484"/>
      <c r="I316" s="483">
        <v>7.4</v>
      </c>
      <c r="J316" s="484"/>
      <c r="K316" s="397" t="s">
        <v>372</v>
      </c>
      <c r="L316" s="404" t="s">
        <v>366</v>
      </c>
      <c r="M316" s="404" t="s">
        <v>421</v>
      </c>
      <c r="N316" s="481">
        <v>700</v>
      </c>
      <c r="O316" s="482"/>
      <c r="P316" s="174"/>
      <c r="Q316" s="95"/>
      <c r="R316" s="96"/>
      <c r="AA316" s="230"/>
    </row>
    <row r="317" spans="1:27" x14ac:dyDescent="0.3">
      <c r="A317" s="185" t="s">
        <v>1241</v>
      </c>
      <c r="B317" s="182" t="s">
        <v>1223</v>
      </c>
      <c r="C317" s="483">
        <v>580</v>
      </c>
      <c r="D317" s="484"/>
      <c r="E317" s="483">
        <v>160</v>
      </c>
      <c r="F317" s="484"/>
      <c r="G317" s="483">
        <v>2.976</v>
      </c>
      <c r="H317" s="484"/>
      <c r="I317" s="483">
        <v>7.5</v>
      </c>
      <c r="J317" s="484"/>
      <c r="K317" s="397" t="s">
        <v>372</v>
      </c>
      <c r="L317" s="404" t="s">
        <v>366</v>
      </c>
      <c r="M317" s="404" t="s">
        <v>421</v>
      </c>
      <c r="N317" s="481">
        <v>800</v>
      </c>
      <c r="O317" s="482"/>
      <c r="P317" s="174"/>
      <c r="Q317" s="95"/>
      <c r="R317" s="96"/>
      <c r="AA317" s="230"/>
    </row>
    <row r="318" spans="1:27" x14ac:dyDescent="0.3">
      <c r="A318" s="185" t="s">
        <v>1231</v>
      </c>
      <c r="B318" s="182" t="s">
        <v>1223</v>
      </c>
      <c r="C318" s="483">
        <v>580</v>
      </c>
      <c r="D318" s="484"/>
      <c r="E318" s="483">
        <v>160</v>
      </c>
      <c r="F318" s="484"/>
      <c r="G318" s="483">
        <v>3.9</v>
      </c>
      <c r="H318" s="484"/>
      <c r="I318" s="483">
        <v>7.5</v>
      </c>
      <c r="J318" s="484"/>
      <c r="K318" s="397" t="s">
        <v>372</v>
      </c>
      <c r="L318" s="398" t="s">
        <v>366</v>
      </c>
      <c r="M318" s="430" t="s">
        <v>421</v>
      </c>
      <c r="N318" s="481">
        <v>800</v>
      </c>
      <c r="O318" s="482"/>
      <c r="P318" s="174"/>
      <c r="Q318" s="95"/>
      <c r="R318" s="96"/>
      <c r="AA318" s="230"/>
    </row>
    <row r="319" spans="1:27" x14ac:dyDescent="0.3">
      <c r="A319" s="185" t="s">
        <v>1238</v>
      </c>
      <c r="B319" s="182" t="s">
        <v>1223</v>
      </c>
      <c r="C319" s="483">
        <v>720</v>
      </c>
      <c r="D319" s="484"/>
      <c r="E319" s="483">
        <v>240</v>
      </c>
      <c r="F319" s="484"/>
      <c r="G319" s="483">
        <v>3.91</v>
      </c>
      <c r="H319" s="484"/>
      <c r="I319" s="483">
        <v>8</v>
      </c>
      <c r="J319" s="484"/>
      <c r="K319" s="403" t="s">
        <v>372</v>
      </c>
      <c r="L319" s="404" t="s">
        <v>358</v>
      </c>
      <c r="M319" s="404" t="s">
        <v>357</v>
      </c>
      <c r="N319" s="481">
        <v>4000</v>
      </c>
      <c r="O319" s="482"/>
      <c r="P319" s="174"/>
      <c r="Q319" s="95"/>
      <c r="R319" s="96"/>
      <c r="AA319" s="230"/>
    </row>
    <row r="320" spans="1:27" x14ac:dyDescent="0.3">
      <c r="A320" s="185" t="s">
        <v>1239</v>
      </c>
      <c r="B320" s="182" t="s">
        <v>1223</v>
      </c>
      <c r="C320" s="483">
        <v>720</v>
      </c>
      <c r="D320" s="484"/>
      <c r="E320" s="483">
        <v>240</v>
      </c>
      <c r="F320" s="484"/>
      <c r="G320" s="483">
        <v>4.8099999999999996</v>
      </c>
      <c r="H320" s="484"/>
      <c r="I320" s="483">
        <v>8</v>
      </c>
      <c r="J320" s="484"/>
      <c r="K320" s="397" t="s">
        <v>372</v>
      </c>
      <c r="L320" s="404" t="s">
        <v>358</v>
      </c>
      <c r="M320" s="404" t="s">
        <v>357</v>
      </c>
      <c r="N320" s="481">
        <v>4000</v>
      </c>
      <c r="O320" s="482"/>
      <c r="P320" s="174"/>
      <c r="Q320" s="95"/>
      <c r="R320" s="96"/>
      <c r="AA320" s="230"/>
    </row>
    <row r="321" spans="1:27" x14ac:dyDescent="0.3">
      <c r="A321" s="185" t="s">
        <v>1318</v>
      </c>
      <c r="B321" s="182" t="s">
        <v>1223</v>
      </c>
      <c r="C321" s="483">
        <v>700</v>
      </c>
      <c r="D321" s="484"/>
      <c r="E321" s="483">
        <v>234</v>
      </c>
      <c r="F321" s="484"/>
      <c r="G321" s="483">
        <v>3.9</v>
      </c>
      <c r="H321" s="484"/>
      <c r="I321" s="483">
        <v>28.6</v>
      </c>
      <c r="J321" s="484"/>
      <c r="K321" s="399" t="s">
        <v>356</v>
      </c>
      <c r="L321" s="423" t="s">
        <v>1319</v>
      </c>
      <c r="M321" s="423" t="s">
        <v>1319</v>
      </c>
      <c r="N321" s="481">
        <v>5500</v>
      </c>
      <c r="O321" s="482"/>
      <c r="P321" s="174"/>
      <c r="Q321" s="95"/>
      <c r="R321" s="96"/>
      <c r="AA321" s="230"/>
    </row>
    <row r="322" spans="1:27" x14ac:dyDescent="0.3">
      <c r="A322" s="185" t="s">
        <v>1232</v>
      </c>
      <c r="B322" s="182" t="s">
        <v>1223</v>
      </c>
      <c r="C322" s="483">
        <v>440</v>
      </c>
      <c r="D322" s="484"/>
      <c r="E322" s="483">
        <v>146</v>
      </c>
      <c r="F322" s="484"/>
      <c r="G322" s="483">
        <v>6.67</v>
      </c>
      <c r="H322" s="484"/>
      <c r="I322" s="483">
        <v>26</v>
      </c>
      <c r="J322" s="484"/>
      <c r="K322" s="399" t="s">
        <v>356</v>
      </c>
      <c r="L322" s="480" t="s">
        <v>357</v>
      </c>
      <c r="M322" s="480" t="s">
        <v>357</v>
      </c>
      <c r="N322" s="481">
        <v>7500</v>
      </c>
      <c r="O322" s="482"/>
      <c r="P322" s="174"/>
      <c r="Q322" s="95"/>
      <c r="R322" s="96"/>
      <c r="AA322" s="230"/>
    </row>
    <row r="323" spans="1:27" x14ac:dyDescent="0.3">
      <c r="A323" s="185" t="s">
        <v>1233</v>
      </c>
      <c r="B323" s="182" t="s">
        <v>1223</v>
      </c>
      <c r="C323" s="483">
        <v>740</v>
      </c>
      <c r="D323" s="484"/>
      <c r="E323" s="483">
        <v>246</v>
      </c>
      <c r="F323" s="484"/>
      <c r="G323" s="483">
        <v>6.67</v>
      </c>
      <c r="H323" s="484"/>
      <c r="I323" s="483">
        <v>26</v>
      </c>
      <c r="J323" s="484"/>
      <c r="K323" s="399" t="s">
        <v>356</v>
      </c>
      <c r="L323" s="400" t="s">
        <v>566</v>
      </c>
      <c r="M323" s="400" t="s">
        <v>566</v>
      </c>
      <c r="N323" s="481">
        <v>7500</v>
      </c>
      <c r="O323" s="482"/>
      <c r="P323" s="174"/>
      <c r="Q323" s="95"/>
      <c r="R323" s="96"/>
      <c r="AA323" s="230"/>
    </row>
    <row r="324" spans="1:27" x14ac:dyDescent="0.3">
      <c r="A324" s="185" t="s">
        <v>1253</v>
      </c>
      <c r="B324" s="182" t="s">
        <v>1223</v>
      </c>
      <c r="C324" s="483">
        <v>600</v>
      </c>
      <c r="D324" s="484"/>
      <c r="E324" s="483">
        <v>200</v>
      </c>
      <c r="F324" s="484"/>
      <c r="G324" s="483">
        <v>10</v>
      </c>
      <c r="H324" s="484"/>
      <c r="I324" s="483">
        <v>26.5</v>
      </c>
      <c r="J324" s="484"/>
      <c r="K324" s="399" t="s">
        <v>356</v>
      </c>
      <c r="L324" s="407" t="s">
        <v>566</v>
      </c>
      <c r="M324" s="407" t="s">
        <v>357</v>
      </c>
      <c r="N324" s="481">
        <v>6000</v>
      </c>
      <c r="O324" s="482"/>
      <c r="P324" s="174"/>
      <c r="Q324" s="95"/>
      <c r="R324" s="96"/>
      <c r="AA324" s="230"/>
    </row>
    <row r="325" spans="1:27" x14ac:dyDescent="0.3">
      <c r="A325" s="185" t="s">
        <v>1254</v>
      </c>
      <c r="B325" s="182" t="s">
        <v>1223</v>
      </c>
      <c r="C325" s="483">
        <v>710</v>
      </c>
      <c r="D325" s="484"/>
      <c r="E325" s="483">
        <v>240</v>
      </c>
      <c r="F325" s="484"/>
      <c r="G325" s="483">
        <v>10</v>
      </c>
      <c r="H325" s="484"/>
      <c r="I325" s="483">
        <v>26.5</v>
      </c>
      <c r="J325" s="484"/>
      <c r="K325" s="399" t="s">
        <v>356</v>
      </c>
      <c r="L325" s="400" t="s">
        <v>566</v>
      </c>
      <c r="M325" s="400" t="s">
        <v>566</v>
      </c>
      <c r="N325" s="481">
        <v>7500</v>
      </c>
      <c r="O325" s="482"/>
      <c r="P325" s="174"/>
      <c r="Q325" s="95"/>
      <c r="R325" s="96"/>
      <c r="AA325" s="230"/>
    </row>
    <row r="326" spans="1:27" x14ac:dyDescent="0.3">
      <c r="A326" s="185"/>
      <c r="B326" s="182"/>
      <c r="C326" s="483"/>
      <c r="D326" s="484"/>
      <c r="E326" s="483"/>
      <c r="F326" s="484"/>
      <c r="G326" s="483"/>
      <c r="H326" s="484"/>
      <c r="I326" s="483"/>
      <c r="J326" s="484"/>
      <c r="K326" s="175"/>
      <c r="L326" s="174"/>
      <c r="M326" s="174"/>
      <c r="N326" s="481"/>
      <c r="O326" s="482"/>
      <c r="P326" s="481"/>
      <c r="Q326" s="486"/>
      <c r="R326" s="487"/>
      <c r="AA326" s="230"/>
    </row>
    <row r="327" spans="1:27" x14ac:dyDescent="0.3">
      <c r="A327" s="185" t="s">
        <v>573</v>
      </c>
      <c r="B327" s="182" t="s">
        <v>574</v>
      </c>
      <c r="C327" s="483">
        <v>550</v>
      </c>
      <c r="D327" s="484"/>
      <c r="E327" s="483">
        <v>160</v>
      </c>
      <c r="F327" s="484"/>
      <c r="G327" s="483">
        <v>4</v>
      </c>
      <c r="H327" s="484"/>
      <c r="I327" s="483">
        <v>33.5</v>
      </c>
      <c r="J327" s="484"/>
      <c r="K327" s="175" t="s">
        <v>572</v>
      </c>
      <c r="L327" s="174"/>
      <c r="M327" s="174"/>
      <c r="N327" s="481"/>
      <c r="O327" s="482"/>
      <c r="P327" s="481" t="s">
        <v>431</v>
      </c>
      <c r="Q327" s="486"/>
      <c r="R327" s="487"/>
      <c r="AA327" s="230">
        <v>102</v>
      </c>
    </row>
    <row r="328" spans="1:27" x14ac:dyDescent="0.3">
      <c r="A328" s="185" t="s">
        <v>575</v>
      </c>
      <c r="B328" s="182" t="s">
        <v>574</v>
      </c>
      <c r="C328" s="483">
        <v>600</v>
      </c>
      <c r="D328" s="484"/>
      <c r="E328" s="483"/>
      <c r="F328" s="484"/>
      <c r="G328" s="483">
        <v>16</v>
      </c>
      <c r="H328" s="484"/>
      <c r="I328" s="483">
        <v>43.6</v>
      </c>
      <c r="J328" s="484"/>
      <c r="K328" s="175" t="s">
        <v>558</v>
      </c>
      <c r="L328" s="174"/>
      <c r="M328" s="174"/>
      <c r="N328" s="481"/>
      <c r="O328" s="482"/>
      <c r="P328" s="481" t="s">
        <v>359</v>
      </c>
      <c r="Q328" s="486"/>
      <c r="R328" s="487"/>
      <c r="AA328" s="230">
        <v>103</v>
      </c>
    </row>
    <row r="329" spans="1:27" x14ac:dyDescent="0.3">
      <c r="A329" s="185"/>
      <c r="B329" s="182"/>
      <c r="C329" s="483"/>
      <c r="D329" s="484"/>
      <c r="E329" s="483"/>
      <c r="F329" s="484"/>
      <c r="G329" s="483"/>
      <c r="H329" s="484"/>
      <c r="I329" s="483"/>
      <c r="J329" s="484"/>
      <c r="K329" s="175"/>
      <c r="L329" s="174"/>
      <c r="M329" s="174"/>
      <c r="N329" s="481"/>
      <c r="O329" s="482"/>
      <c r="P329" s="481"/>
      <c r="Q329" s="486"/>
      <c r="R329" s="487"/>
      <c r="AA329" s="230">
        <v>104</v>
      </c>
    </row>
    <row r="330" spans="1:27" x14ac:dyDescent="0.3">
      <c r="A330" s="185" t="s">
        <v>576</v>
      </c>
      <c r="B330" s="182" t="s">
        <v>577</v>
      </c>
      <c r="C330" s="483">
        <v>450</v>
      </c>
      <c r="D330" s="484"/>
      <c r="E330" s="483">
        <v>220</v>
      </c>
      <c r="F330" s="484"/>
      <c r="G330" s="483">
        <v>16</v>
      </c>
      <c r="H330" s="484"/>
      <c r="I330" s="483">
        <v>52</v>
      </c>
      <c r="J330" s="484"/>
      <c r="K330" s="175" t="s">
        <v>555</v>
      </c>
      <c r="L330" s="174"/>
      <c r="M330" s="174"/>
      <c r="N330" s="481"/>
      <c r="O330" s="482"/>
      <c r="P330" s="481" t="s">
        <v>359</v>
      </c>
      <c r="Q330" s="486"/>
      <c r="R330" s="487"/>
      <c r="AA330" s="230">
        <v>105</v>
      </c>
    </row>
    <row r="331" spans="1:27" x14ac:dyDescent="0.3">
      <c r="A331" s="185"/>
      <c r="B331" s="182"/>
      <c r="C331" s="483"/>
      <c r="D331" s="484"/>
      <c r="E331" s="483"/>
      <c r="F331" s="484"/>
      <c r="G331" s="483"/>
      <c r="H331" s="484"/>
      <c r="I331" s="483"/>
      <c r="J331" s="484"/>
      <c r="K331" s="175"/>
      <c r="L331" s="174"/>
      <c r="M331" s="174"/>
      <c r="N331" s="174"/>
      <c r="O331" s="176"/>
      <c r="P331" s="174"/>
      <c r="Q331" s="95"/>
      <c r="R331" s="96"/>
      <c r="AA331" s="230"/>
    </row>
    <row r="332" spans="1:27" x14ac:dyDescent="0.3">
      <c r="A332" s="185" t="s">
        <v>1675</v>
      </c>
      <c r="B332" s="182" t="s">
        <v>1676</v>
      </c>
      <c r="C332" s="483">
        <v>25</v>
      </c>
      <c r="D332" s="484"/>
      <c r="E332" s="483"/>
      <c r="F332" s="484"/>
      <c r="G332" s="483">
        <v>1.538</v>
      </c>
      <c r="H332" s="484"/>
      <c r="I332" s="483">
        <v>0.37</v>
      </c>
      <c r="J332" s="484"/>
      <c r="K332" s="464" t="s">
        <v>1358</v>
      </c>
      <c r="L332" s="174"/>
      <c r="M332" s="174"/>
      <c r="N332" s="481">
        <v>600</v>
      </c>
      <c r="O332" s="482"/>
      <c r="P332" s="174"/>
      <c r="Q332" s="95"/>
      <c r="R332" s="96"/>
      <c r="AA332" s="230"/>
    </row>
    <row r="333" spans="1:27" x14ac:dyDescent="0.3">
      <c r="A333" s="185" t="s">
        <v>1698</v>
      </c>
      <c r="B333" s="182" t="s">
        <v>1676</v>
      </c>
      <c r="C333" s="483">
        <v>21.5</v>
      </c>
      <c r="D333" s="484"/>
      <c r="E333" s="483"/>
      <c r="F333" s="484"/>
      <c r="G333" s="483">
        <v>2.5</v>
      </c>
      <c r="H333" s="484"/>
      <c r="I333" s="483">
        <v>0.31</v>
      </c>
      <c r="J333" s="484"/>
      <c r="K333" s="464" t="s">
        <v>1358</v>
      </c>
      <c r="L333" s="472" t="s">
        <v>571</v>
      </c>
      <c r="M333" s="174"/>
      <c r="N333" s="481">
        <v>650</v>
      </c>
      <c r="O333" s="482"/>
      <c r="P333" s="174"/>
      <c r="Q333" s="95"/>
      <c r="R333" s="96"/>
      <c r="AA333" s="230"/>
    </row>
    <row r="334" spans="1:27" x14ac:dyDescent="0.3">
      <c r="A334" s="185"/>
      <c r="B334" s="182"/>
      <c r="C334" s="483"/>
      <c r="D334" s="484"/>
      <c r="E334" s="483"/>
      <c r="F334" s="484"/>
      <c r="G334" s="483"/>
      <c r="H334" s="484"/>
      <c r="I334" s="483"/>
      <c r="J334" s="484"/>
      <c r="K334" s="175"/>
      <c r="L334" s="174"/>
      <c r="M334" s="174"/>
      <c r="N334" s="481"/>
      <c r="O334" s="482"/>
      <c r="P334" s="481"/>
      <c r="Q334" s="486"/>
      <c r="R334" s="487"/>
      <c r="AA334" s="230">
        <v>106</v>
      </c>
    </row>
    <row r="335" spans="1:27" x14ac:dyDescent="0.3">
      <c r="A335" s="185" t="s">
        <v>578</v>
      </c>
      <c r="B335" s="182" t="s">
        <v>579</v>
      </c>
      <c r="C335" s="483">
        <v>165</v>
      </c>
      <c r="D335" s="484"/>
      <c r="E335" s="483">
        <v>55</v>
      </c>
      <c r="F335" s="484"/>
      <c r="G335" s="483">
        <v>3.9</v>
      </c>
      <c r="H335" s="484"/>
      <c r="I335" s="483">
        <v>8.5</v>
      </c>
      <c r="J335" s="484"/>
      <c r="K335" s="175" t="s">
        <v>572</v>
      </c>
      <c r="L335" s="174"/>
      <c r="M335" s="174"/>
      <c r="N335" s="481"/>
      <c r="O335" s="482"/>
      <c r="P335" s="481" t="s">
        <v>368</v>
      </c>
      <c r="Q335" s="486"/>
      <c r="R335" s="487"/>
      <c r="AA335" s="230">
        <v>107</v>
      </c>
    </row>
    <row r="336" spans="1:27" x14ac:dyDescent="0.3">
      <c r="A336" s="276" t="s">
        <v>1229</v>
      </c>
      <c r="B336" s="277" t="s">
        <v>579</v>
      </c>
      <c r="C336" s="483">
        <v>480</v>
      </c>
      <c r="D336" s="484"/>
      <c r="E336" s="483">
        <v>160</v>
      </c>
      <c r="F336" s="484"/>
      <c r="G336" s="483">
        <v>1.8</v>
      </c>
      <c r="H336" s="484"/>
      <c r="I336" s="483">
        <v>7</v>
      </c>
      <c r="J336" s="484"/>
      <c r="K336" s="396" t="s">
        <v>372</v>
      </c>
      <c r="L336" s="279"/>
      <c r="M336" s="279"/>
      <c r="N336" s="481">
        <v>800</v>
      </c>
      <c r="O336" s="482"/>
      <c r="P336" s="174"/>
      <c r="Q336" s="95"/>
      <c r="R336" s="96"/>
      <c r="AA336" s="230"/>
    </row>
    <row r="337" spans="1:27" x14ac:dyDescent="0.3">
      <c r="A337" s="276" t="s">
        <v>1230</v>
      </c>
      <c r="B337" s="277" t="s">
        <v>579</v>
      </c>
      <c r="C337" s="483">
        <v>480</v>
      </c>
      <c r="D337" s="484"/>
      <c r="E337" s="483">
        <v>160</v>
      </c>
      <c r="F337" s="484"/>
      <c r="G337" s="483">
        <v>2.6</v>
      </c>
      <c r="H337" s="484"/>
      <c r="I337" s="483">
        <v>7</v>
      </c>
      <c r="J337" s="484"/>
      <c r="K337" s="396" t="s">
        <v>372</v>
      </c>
      <c r="L337" s="279"/>
      <c r="M337" s="279"/>
      <c r="N337" s="481">
        <v>800</v>
      </c>
      <c r="O337" s="482"/>
      <c r="P337" s="174"/>
      <c r="Q337" s="95"/>
      <c r="R337" s="96"/>
      <c r="AA337" s="230"/>
    </row>
    <row r="338" spans="1:27" x14ac:dyDescent="0.3">
      <c r="A338" s="276" t="s">
        <v>1591</v>
      </c>
      <c r="B338" s="277" t="s">
        <v>579</v>
      </c>
      <c r="C338" s="483">
        <v>480</v>
      </c>
      <c r="D338" s="484"/>
      <c r="E338" s="483">
        <v>160</v>
      </c>
      <c r="F338" s="484"/>
      <c r="G338" s="483">
        <v>2.9</v>
      </c>
      <c r="H338" s="484"/>
      <c r="I338" s="483">
        <v>7.7</v>
      </c>
      <c r="J338" s="484"/>
      <c r="K338" s="396" t="s">
        <v>372</v>
      </c>
      <c r="L338" s="279"/>
      <c r="M338" s="441" t="s">
        <v>571</v>
      </c>
      <c r="N338" s="481">
        <v>800</v>
      </c>
      <c r="O338" s="482"/>
      <c r="P338" s="174"/>
      <c r="Q338" s="95"/>
      <c r="R338" s="96"/>
      <c r="AA338" s="230"/>
    </row>
    <row r="339" spans="1:27" x14ac:dyDescent="0.3">
      <c r="A339" s="276" t="s">
        <v>1258</v>
      </c>
      <c r="B339" s="277" t="s">
        <v>579</v>
      </c>
      <c r="C339" s="483">
        <v>300</v>
      </c>
      <c r="D339" s="484"/>
      <c r="E339" s="483">
        <v>100</v>
      </c>
      <c r="F339" s="484"/>
      <c r="G339" s="483">
        <v>3.9</v>
      </c>
      <c r="H339" s="484"/>
      <c r="I339" s="483">
        <v>11.6</v>
      </c>
      <c r="J339" s="484"/>
      <c r="K339" s="410" t="s">
        <v>372</v>
      </c>
      <c r="L339" s="279"/>
      <c r="M339" s="279"/>
      <c r="N339" s="481">
        <v>4000</v>
      </c>
      <c r="O339" s="482"/>
      <c r="P339" s="174"/>
      <c r="Q339" s="95"/>
      <c r="R339" s="96"/>
      <c r="AA339" s="230"/>
    </row>
    <row r="340" spans="1:27" x14ac:dyDescent="0.3">
      <c r="A340" s="276" t="s">
        <v>1615</v>
      </c>
      <c r="B340" s="277" t="s">
        <v>579</v>
      </c>
      <c r="C340" s="483">
        <v>650</v>
      </c>
      <c r="D340" s="484"/>
      <c r="E340" s="483">
        <v>217</v>
      </c>
      <c r="F340" s="484"/>
      <c r="G340" s="483">
        <v>3.9</v>
      </c>
      <c r="H340" s="484"/>
      <c r="I340" s="483">
        <v>36</v>
      </c>
      <c r="J340" s="484"/>
      <c r="K340" s="443" t="s">
        <v>356</v>
      </c>
      <c r="L340" s="279"/>
      <c r="M340" s="444" t="s">
        <v>1319</v>
      </c>
      <c r="N340" s="481">
        <v>5500</v>
      </c>
      <c r="O340" s="482"/>
      <c r="P340" s="174"/>
      <c r="Q340" s="95"/>
      <c r="R340" s="96"/>
      <c r="AA340" s="230"/>
    </row>
    <row r="341" spans="1:27" x14ac:dyDescent="0.3">
      <c r="A341" s="276" t="s">
        <v>1652</v>
      </c>
      <c r="B341" s="277" t="s">
        <v>579</v>
      </c>
      <c r="C341" s="483">
        <v>600</v>
      </c>
      <c r="D341" s="484"/>
      <c r="E341" s="483">
        <v>200</v>
      </c>
      <c r="F341" s="484"/>
      <c r="G341" s="483">
        <v>3.9</v>
      </c>
      <c r="H341" s="484"/>
      <c r="I341" s="483">
        <v>6.5</v>
      </c>
      <c r="J341" s="484"/>
      <c r="K341" s="443" t="s">
        <v>356</v>
      </c>
      <c r="L341" s="279"/>
      <c r="M341" s="456" t="s">
        <v>357</v>
      </c>
      <c r="N341" s="481">
        <v>2000</v>
      </c>
      <c r="O341" s="482"/>
      <c r="P341" s="174"/>
      <c r="Q341" s="95"/>
      <c r="R341" s="96"/>
      <c r="AA341" s="230"/>
    </row>
    <row r="342" spans="1:27" x14ac:dyDescent="0.3">
      <c r="A342" s="276" t="s">
        <v>1683</v>
      </c>
      <c r="B342" s="277" t="s">
        <v>579</v>
      </c>
      <c r="C342" s="483">
        <v>865</v>
      </c>
      <c r="D342" s="484"/>
      <c r="E342" s="483">
        <v>350</v>
      </c>
      <c r="F342" s="484"/>
      <c r="G342" s="483">
        <v>3.9</v>
      </c>
      <c r="H342" s="484"/>
      <c r="I342" s="483">
        <v>6</v>
      </c>
      <c r="J342" s="484"/>
      <c r="K342" s="443" t="s">
        <v>356</v>
      </c>
      <c r="L342" s="279"/>
      <c r="M342" s="456"/>
      <c r="N342" s="481">
        <v>2500</v>
      </c>
      <c r="O342" s="482"/>
      <c r="P342" s="174"/>
      <c r="Q342" s="95"/>
      <c r="R342" s="96"/>
      <c r="AA342" s="230"/>
    </row>
    <row r="343" spans="1:27" x14ac:dyDescent="0.3">
      <c r="A343" s="276" t="s">
        <v>1682</v>
      </c>
      <c r="B343" s="277" t="s">
        <v>579</v>
      </c>
      <c r="C343" s="483">
        <v>865</v>
      </c>
      <c r="D343" s="484"/>
      <c r="E343" s="483">
        <v>350</v>
      </c>
      <c r="F343" s="484"/>
      <c r="G343" s="483">
        <v>6.25</v>
      </c>
      <c r="H343" s="484"/>
      <c r="I343" s="483">
        <v>6</v>
      </c>
      <c r="J343" s="484"/>
      <c r="K343" s="443" t="s">
        <v>356</v>
      </c>
      <c r="L343" s="279"/>
      <c r="M343" s="456"/>
      <c r="N343" s="481">
        <v>5000</v>
      </c>
      <c r="O343" s="482"/>
      <c r="P343" s="174"/>
      <c r="Q343" s="95"/>
      <c r="R343" s="96"/>
      <c r="AA343" s="230"/>
    </row>
    <row r="344" spans="1:27" x14ac:dyDescent="0.3">
      <c r="A344" s="276" t="s">
        <v>1696</v>
      </c>
      <c r="B344" s="277" t="s">
        <v>579</v>
      </c>
      <c r="C344" s="483">
        <v>800</v>
      </c>
      <c r="D344" s="484"/>
      <c r="E344" s="483">
        <v>270</v>
      </c>
      <c r="F344" s="484"/>
      <c r="G344" s="483">
        <v>8</v>
      </c>
      <c r="H344" s="484"/>
      <c r="I344" s="483">
        <v>5</v>
      </c>
      <c r="J344" s="484"/>
      <c r="K344" s="470" t="s">
        <v>356</v>
      </c>
      <c r="L344" s="471" t="s">
        <v>366</v>
      </c>
      <c r="M344" s="456"/>
      <c r="N344" s="481">
        <v>4000</v>
      </c>
      <c r="O344" s="482"/>
      <c r="P344" s="174"/>
      <c r="Q344" s="95"/>
      <c r="R344" s="96"/>
      <c r="AA344" s="230"/>
    </row>
    <row r="345" spans="1:27" x14ac:dyDescent="0.3">
      <c r="A345" s="276" t="s">
        <v>1697</v>
      </c>
      <c r="B345" s="277" t="s">
        <v>579</v>
      </c>
      <c r="C345" s="483">
        <v>800</v>
      </c>
      <c r="D345" s="484"/>
      <c r="E345" s="483">
        <v>270</v>
      </c>
      <c r="F345" s="484"/>
      <c r="G345" s="483">
        <v>10</v>
      </c>
      <c r="H345" s="484"/>
      <c r="I345" s="483">
        <v>5</v>
      </c>
      <c r="J345" s="484"/>
      <c r="K345" s="470" t="s">
        <v>356</v>
      </c>
      <c r="L345" s="471" t="s">
        <v>366</v>
      </c>
      <c r="M345" s="456"/>
      <c r="N345" s="481">
        <v>4000</v>
      </c>
      <c r="O345" s="482"/>
      <c r="P345" s="174"/>
      <c r="Q345" s="95"/>
      <c r="R345" s="96"/>
      <c r="AA345" s="230"/>
    </row>
    <row r="346" spans="1:27" x14ac:dyDescent="0.3">
      <c r="A346" s="276" t="s">
        <v>1700</v>
      </c>
      <c r="B346" s="277" t="s">
        <v>579</v>
      </c>
      <c r="C346" s="483">
        <v>251</v>
      </c>
      <c r="D346" s="484"/>
      <c r="E346" s="483">
        <v>84</v>
      </c>
      <c r="F346" s="484"/>
      <c r="G346" s="483">
        <v>1.86</v>
      </c>
      <c r="H346" s="484"/>
      <c r="I346" s="483">
        <v>1.9</v>
      </c>
      <c r="J346" s="484"/>
      <c r="K346" s="470" t="s">
        <v>356</v>
      </c>
      <c r="L346" s="473" t="s">
        <v>571</v>
      </c>
      <c r="M346" s="456"/>
      <c r="N346" s="481">
        <v>500</v>
      </c>
      <c r="O346" s="482"/>
      <c r="P346" s="174"/>
      <c r="Q346" s="95"/>
      <c r="R346" s="96"/>
      <c r="AA346" s="230"/>
    </row>
    <row r="347" spans="1:27" x14ac:dyDescent="0.3">
      <c r="A347" s="276" t="s">
        <v>1701</v>
      </c>
      <c r="B347" s="277" t="s">
        <v>579</v>
      </c>
      <c r="C347" s="483">
        <v>270</v>
      </c>
      <c r="D347" s="484"/>
      <c r="E347" s="483">
        <v>90</v>
      </c>
      <c r="F347" s="484"/>
      <c r="G347" s="483">
        <v>2</v>
      </c>
      <c r="H347" s="484"/>
      <c r="I347" s="483">
        <v>1.9</v>
      </c>
      <c r="J347" s="484"/>
      <c r="K347" s="470" t="s">
        <v>356</v>
      </c>
      <c r="L347" s="473" t="s">
        <v>571</v>
      </c>
      <c r="M347" s="456"/>
      <c r="N347" s="481">
        <v>500</v>
      </c>
      <c r="O347" s="482"/>
      <c r="P347" s="174"/>
      <c r="Q347" s="95"/>
      <c r="R347" s="96"/>
      <c r="AA347" s="230"/>
    </row>
    <row r="348" spans="1:27" x14ac:dyDescent="0.3">
      <c r="A348" s="276" t="s">
        <v>1702</v>
      </c>
      <c r="B348" s="277" t="s">
        <v>579</v>
      </c>
      <c r="C348" s="483">
        <v>278</v>
      </c>
      <c r="D348" s="484"/>
      <c r="E348" s="483">
        <v>93</v>
      </c>
      <c r="F348" s="484"/>
      <c r="G348" s="483">
        <v>2.5</v>
      </c>
      <c r="H348" s="484"/>
      <c r="I348" s="483">
        <v>1.9</v>
      </c>
      <c r="J348" s="484"/>
      <c r="K348" s="470" t="s">
        <v>356</v>
      </c>
      <c r="L348" s="473" t="s">
        <v>571</v>
      </c>
      <c r="M348" s="456"/>
      <c r="N348" s="481">
        <v>500</v>
      </c>
      <c r="O348" s="482"/>
      <c r="P348" s="174"/>
      <c r="Q348" s="95"/>
      <c r="R348" s="96"/>
      <c r="AA348" s="230"/>
    </row>
    <row r="349" spans="1:27" x14ac:dyDescent="0.3">
      <c r="A349" s="276" t="s">
        <v>1261</v>
      </c>
      <c r="B349" s="277" t="s">
        <v>579</v>
      </c>
      <c r="C349" s="483">
        <v>145</v>
      </c>
      <c r="D349" s="484"/>
      <c r="E349" s="483">
        <v>130</v>
      </c>
      <c r="F349" s="484"/>
      <c r="G349" s="483">
        <v>0.95299999999999996</v>
      </c>
      <c r="H349" s="484"/>
      <c r="I349" s="483">
        <v>7</v>
      </c>
      <c r="J349" s="484"/>
      <c r="K349" s="401" t="s">
        <v>356</v>
      </c>
      <c r="L349" s="279"/>
      <c r="M349" s="279"/>
      <c r="N349" s="481">
        <v>600</v>
      </c>
      <c r="O349" s="482"/>
      <c r="P349" s="174"/>
      <c r="Q349" s="95"/>
      <c r="R349" s="96"/>
      <c r="AA349" s="230"/>
    </row>
    <row r="350" spans="1:27" x14ac:dyDescent="0.3">
      <c r="A350" s="276" t="s">
        <v>1262</v>
      </c>
      <c r="B350" s="277" t="s">
        <v>579</v>
      </c>
      <c r="C350" s="483">
        <v>145</v>
      </c>
      <c r="D350" s="484"/>
      <c r="E350" s="483">
        <v>130</v>
      </c>
      <c r="F350" s="484"/>
      <c r="G350" s="483">
        <v>1.0580000000000001</v>
      </c>
      <c r="H350" s="484"/>
      <c r="I350" s="483">
        <v>7</v>
      </c>
      <c r="J350" s="484"/>
      <c r="K350" s="411" t="s">
        <v>356</v>
      </c>
      <c r="L350" s="279"/>
      <c r="M350" s="279"/>
      <c r="N350" s="481">
        <v>600</v>
      </c>
      <c r="O350" s="482"/>
      <c r="P350" s="174"/>
      <c r="Q350" s="95"/>
      <c r="R350" s="96"/>
      <c r="AA350" s="230"/>
    </row>
    <row r="351" spans="1:27" x14ac:dyDescent="0.3">
      <c r="A351" s="276" t="s">
        <v>1263</v>
      </c>
      <c r="B351" s="277" t="s">
        <v>579</v>
      </c>
      <c r="C351" s="483">
        <v>145</v>
      </c>
      <c r="D351" s="484"/>
      <c r="E351" s="483">
        <v>130</v>
      </c>
      <c r="F351" s="484"/>
      <c r="G351" s="483">
        <v>1.1200000000000001</v>
      </c>
      <c r="H351" s="484"/>
      <c r="I351" s="483">
        <v>7</v>
      </c>
      <c r="J351" s="484"/>
      <c r="K351" s="411" t="s">
        <v>356</v>
      </c>
      <c r="L351" s="279"/>
      <c r="M351" s="279"/>
      <c r="N351" s="481">
        <v>600</v>
      </c>
      <c r="O351" s="482"/>
      <c r="P351" s="174"/>
      <c r="Q351" s="95"/>
      <c r="R351" s="96"/>
      <c r="AA351" s="230"/>
    </row>
    <row r="352" spans="1:27" x14ac:dyDescent="0.3">
      <c r="A352" s="276" t="s">
        <v>1264</v>
      </c>
      <c r="B352" s="277" t="s">
        <v>579</v>
      </c>
      <c r="C352" s="483">
        <v>145</v>
      </c>
      <c r="D352" s="484"/>
      <c r="E352" s="483">
        <v>130</v>
      </c>
      <c r="F352" s="484"/>
      <c r="G352" s="483">
        <v>1.19</v>
      </c>
      <c r="H352" s="484"/>
      <c r="I352" s="483">
        <v>7</v>
      </c>
      <c r="J352" s="484"/>
      <c r="K352" s="411" t="s">
        <v>356</v>
      </c>
      <c r="L352" s="279"/>
      <c r="M352" s="279"/>
      <c r="N352" s="481">
        <v>600</v>
      </c>
      <c r="O352" s="482"/>
      <c r="P352" s="174"/>
      <c r="Q352" s="95"/>
      <c r="R352" s="96"/>
      <c r="AA352" s="230"/>
    </row>
    <row r="353" spans="1:27" x14ac:dyDescent="0.3">
      <c r="A353" s="276" t="s">
        <v>1265</v>
      </c>
      <c r="B353" s="277" t="s">
        <v>579</v>
      </c>
      <c r="C353" s="483">
        <v>130</v>
      </c>
      <c r="D353" s="484"/>
      <c r="E353" s="483">
        <v>43</v>
      </c>
      <c r="F353" s="484"/>
      <c r="G353" s="483">
        <v>1.2</v>
      </c>
      <c r="H353" s="484"/>
      <c r="I353" s="483">
        <v>7</v>
      </c>
      <c r="J353" s="484"/>
      <c r="K353" s="411" t="s">
        <v>356</v>
      </c>
      <c r="L353" s="279"/>
      <c r="M353" s="279"/>
      <c r="N353" s="481">
        <v>600</v>
      </c>
      <c r="O353" s="482"/>
      <c r="P353" s="174"/>
      <c r="Q353" s="95"/>
      <c r="R353" s="96"/>
      <c r="AA353" s="230"/>
    </row>
    <row r="354" spans="1:27" x14ac:dyDescent="0.3">
      <c r="A354" s="276" t="s">
        <v>1266</v>
      </c>
      <c r="B354" s="277" t="s">
        <v>579</v>
      </c>
      <c r="C354" s="483">
        <v>130</v>
      </c>
      <c r="D354" s="484"/>
      <c r="E354" s="483">
        <v>43</v>
      </c>
      <c r="F354" s="484"/>
      <c r="G354" s="483">
        <v>1.5880000000000001</v>
      </c>
      <c r="H354" s="484"/>
      <c r="I354" s="483">
        <v>7</v>
      </c>
      <c r="J354" s="484"/>
      <c r="K354" s="411" t="s">
        <v>356</v>
      </c>
      <c r="L354" s="279"/>
      <c r="M354" s="279"/>
      <c r="N354" s="481">
        <v>600</v>
      </c>
      <c r="O354" s="482"/>
      <c r="P354" s="174"/>
      <c r="Q354" s="95"/>
      <c r="R354" s="96"/>
      <c r="AA354" s="230"/>
    </row>
    <row r="355" spans="1:27" x14ac:dyDescent="0.3">
      <c r="A355" s="276" t="s">
        <v>1267</v>
      </c>
      <c r="B355" s="277" t="s">
        <v>579</v>
      </c>
      <c r="C355" s="483">
        <v>130</v>
      </c>
      <c r="D355" s="484"/>
      <c r="E355" s="483">
        <v>43</v>
      </c>
      <c r="F355" s="484"/>
      <c r="G355" s="483">
        <v>1.9059999999999999</v>
      </c>
      <c r="H355" s="484"/>
      <c r="I355" s="483">
        <v>7</v>
      </c>
      <c r="J355" s="484"/>
      <c r="K355" s="411" t="s">
        <v>356</v>
      </c>
      <c r="L355" s="279"/>
      <c r="M355" s="279"/>
      <c r="N355" s="481">
        <v>600</v>
      </c>
      <c r="O355" s="482"/>
      <c r="P355" s="174"/>
      <c r="Q355" s="95"/>
      <c r="R355" s="96"/>
      <c r="AA355" s="230"/>
    </row>
    <row r="356" spans="1:27" x14ac:dyDescent="0.3">
      <c r="A356" s="276" t="s">
        <v>1268</v>
      </c>
      <c r="B356" s="277" t="s">
        <v>579</v>
      </c>
      <c r="C356" s="483">
        <v>130</v>
      </c>
      <c r="D356" s="484"/>
      <c r="E356" s="483">
        <v>43</v>
      </c>
      <c r="F356" s="484"/>
      <c r="G356" s="483">
        <v>2.54</v>
      </c>
      <c r="H356" s="484"/>
      <c r="I356" s="483">
        <v>7</v>
      </c>
      <c r="J356" s="484"/>
      <c r="K356" s="411" t="s">
        <v>356</v>
      </c>
      <c r="L356" s="279"/>
      <c r="M356" s="279"/>
      <c r="N356" s="481">
        <v>600</v>
      </c>
      <c r="O356" s="482"/>
      <c r="P356" s="174"/>
      <c r="Q356" s="95"/>
      <c r="R356" s="96"/>
      <c r="AA356" s="230"/>
    </row>
    <row r="357" spans="1:27" x14ac:dyDescent="0.3">
      <c r="A357" s="276" t="s">
        <v>1705</v>
      </c>
      <c r="B357" s="277" t="s">
        <v>579</v>
      </c>
      <c r="C357" s="483">
        <v>450</v>
      </c>
      <c r="D357" s="484"/>
      <c r="E357" s="483">
        <v>150</v>
      </c>
      <c r="F357" s="484"/>
      <c r="G357" s="483">
        <v>2.5</v>
      </c>
      <c r="H357" s="484"/>
      <c r="I357" s="483">
        <v>5.6</v>
      </c>
      <c r="J357" s="484"/>
      <c r="K357" s="411" t="s">
        <v>356</v>
      </c>
      <c r="L357" s="427" t="s">
        <v>571</v>
      </c>
      <c r="M357" s="279"/>
      <c r="N357" s="481">
        <v>1000</v>
      </c>
      <c r="O357" s="482"/>
      <c r="P357" s="174"/>
      <c r="Q357" s="95"/>
      <c r="R357" s="96"/>
      <c r="AA357" s="230"/>
    </row>
    <row r="358" spans="1:27" x14ac:dyDescent="0.3">
      <c r="A358" s="276" t="s">
        <v>1269</v>
      </c>
      <c r="B358" s="277" t="s">
        <v>579</v>
      </c>
      <c r="C358" s="483">
        <v>650</v>
      </c>
      <c r="D358" s="484"/>
      <c r="E358" s="483">
        <v>217</v>
      </c>
      <c r="F358" s="484"/>
      <c r="G358" s="483">
        <v>6.67</v>
      </c>
      <c r="H358" s="484"/>
      <c r="I358" s="483">
        <v>29</v>
      </c>
      <c r="J358" s="484"/>
      <c r="K358" s="401" t="s">
        <v>356</v>
      </c>
      <c r="L358" s="279"/>
      <c r="M358" s="279"/>
      <c r="N358" s="481">
        <v>6500</v>
      </c>
      <c r="O358" s="482"/>
      <c r="P358" s="174"/>
      <c r="Q358" s="95"/>
      <c r="R358" s="96"/>
      <c r="AA358" s="230"/>
    </row>
    <row r="359" spans="1:27" x14ac:dyDescent="0.3">
      <c r="A359" s="276" t="s">
        <v>1270</v>
      </c>
      <c r="B359" s="277" t="s">
        <v>579</v>
      </c>
      <c r="C359" s="483">
        <v>650</v>
      </c>
      <c r="D359" s="484"/>
      <c r="E359" s="483">
        <v>217</v>
      </c>
      <c r="F359" s="484"/>
      <c r="G359" s="483">
        <v>8.33</v>
      </c>
      <c r="H359" s="484"/>
      <c r="I359" s="483">
        <v>29</v>
      </c>
      <c r="J359" s="484"/>
      <c r="K359" s="401" t="s">
        <v>356</v>
      </c>
      <c r="L359" s="279"/>
      <c r="M359" s="279"/>
      <c r="N359" s="481">
        <v>6500</v>
      </c>
      <c r="O359" s="482"/>
      <c r="P359" s="174"/>
      <c r="Q359" s="95"/>
      <c r="R359" s="96"/>
      <c r="AA359" s="230"/>
    </row>
    <row r="360" spans="1:27" x14ac:dyDescent="0.3">
      <c r="A360" s="276" t="s">
        <v>1271</v>
      </c>
      <c r="B360" s="277" t="s">
        <v>579</v>
      </c>
      <c r="C360" s="483">
        <v>650</v>
      </c>
      <c r="D360" s="484"/>
      <c r="E360" s="483">
        <v>217</v>
      </c>
      <c r="F360" s="484"/>
      <c r="G360" s="483">
        <v>10</v>
      </c>
      <c r="H360" s="484"/>
      <c r="I360" s="483">
        <v>29</v>
      </c>
      <c r="J360" s="484"/>
      <c r="K360" s="401" t="s">
        <v>356</v>
      </c>
      <c r="L360" s="279"/>
      <c r="M360" s="279"/>
      <c r="N360" s="481">
        <v>6500</v>
      </c>
      <c r="O360" s="482"/>
      <c r="P360" s="174"/>
      <c r="Q360" s="95"/>
      <c r="R360" s="96"/>
      <c r="AA360" s="230"/>
    </row>
    <row r="361" spans="1:27" x14ac:dyDescent="0.3">
      <c r="A361" s="276" t="s">
        <v>1272</v>
      </c>
      <c r="B361" s="277" t="s">
        <v>579</v>
      </c>
      <c r="C361" s="483">
        <v>650</v>
      </c>
      <c r="D361" s="484"/>
      <c r="E361" s="483">
        <v>217</v>
      </c>
      <c r="F361" s="484"/>
      <c r="G361" s="483">
        <v>16.670000000000002</v>
      </c>
      <c r="H361" s="484"/>
      <c r="I361" s="483">
        <v>29</v>
      </c>
      <c r="J361" s="484"/>
      <c r="K361" s="401" t="s">
        <v>356</v>
      </c>
      <c r="L361" s="279"/>
      <c r="M361" s="279"/>
      <c r="N361" s="481">
        <v>6500</v>
      </c>
      <c r="O361" s="482"/>
      <c r="P361" s="174"/>
      <c r="Q361" s="95"/>
      <c r="R361" s="96"/>
      <c r="AA361" s="230"/>
    </row>
    <row r="362" spans="1:27" x14ac:dyDescent="0.3">
      <c r="A362" s="276"/>
      <c r="B362" s="277"/>
      <c r="C362" s="483"/>
      <c r="D362" s="484"/>
      <c r="E362" s="483"/>
      <c r="F362" s="484"/>
      <c r="G362" s="483"/>
      <c r="H362" s="484"/>
      <c r="I362" s="483"/>
      <c r="J362" s="484"/>
      <c r="K362" s="278"/>
      <c r="L362" s="279"/>
      <c r="M362" s="279"/>
      <c r="N362" s="481"/>
      <c r="O362" s="482"/>
      <c r="P362" s="481"/>
      <c r="Q362" s="486"/>
      <c r="R362" s="487"/>
      <c r="AA362" s="230">
        <v>108</v>
      </c>
    </row>
    <row r="363" spans="1:27" x14ac:dyDescent="0.3">
      <c r="A363" s="276" t="s">
        <v>580</v>
      </c>
      <c r="B363" s="277" t="s">
        <v>581</v>
      </c>
      <c r="C363" s="483">
        <v>480</v>
      </c>
      <c r="D363" s="484"/>
      <c r="E363" s="483">
        <v>184</v>
      </c>
      <c r="F363" s="484"/>
      <c r="G363" s="483">
        <v>3.91</v>
      </c>
      <c r="H363" s="484"/>
      <c r="I363" s="483">
        <v>3.6</v>
      </c>
      <c r="J363" s="484"/>
      <c r="K363" s="278" t="s">
        <v>582</v>
      </c>
      <c r="L363" s="279"/>
      <c r="M363" s="279"/>
      <c r="N363" s="481">
        <v>2500</v>
      </c>
      <c r="O363" s="482"/>
      <c r="P363" s="481" t="s">
        <v>368</v>
      </c>
      <c r="Q363" s="486"/>
      <c r="R363" s="487"/>
      <c r="AA363" s="230">
        <v>109</v>
      </c>
    </row>
    <row r="364" spans="1:27" x14ac:dyDescent="0.3">
      <c r="A364" s="276"/>
      <c r="B364" s="277"/>
      <c r="C364" s="171"/>
      <c r="D364" s="172"/>
      <c r="E364" s="171"/>
      <c r="F364" s="172"/>
      <c r="G364" s="171"/>
      <c r="H364" s="172"/>
      <c r="I364" s="171"/>
      <c r="J364" s="172"/>
      <c r="K364" s="278"/>
      <c r="L364" s="279"/>
      <c r="M364" s="279"/>
      <c r="N364" s="174"/>
      <c r="O364" s="176"/>
      <c r="P364" s="174"/>
      <c r="Q364" s="95"/>
      <c r="R364" s="96"/>
      <c r="AA364" s="230"/>
    </row>
    <row r="365" spans="1:27" x14ac:dyDescent="0.3">
      <c r="A365" s="276" t="s">
        <v>1534</v>
      </c>
      <c r="B365" s="277" t="s">
        <v>1535</v>
      </c>
      <c r="C365" s="483">
        <v>600</v>
      </c>
      <c r="D365" s="484"/>
      <c r="E365" s="483">
        <v>235</v>
      </c>
      <c r="F365" s="484"/>
      <c r="G365" s="483">
        <v>3.91</v>
      </c>
      <c r="H365" s="484"/>
      <c r="I365" s="483">
        <v>12.5</v>
      </c>
      <c r="J365" s="484"/>
      <c r="K365" s="278"/>
      <c r="L365" s="279"/>
      <c r="M365" s="279"/>
      <c r="N365" s="481">
        <v>4500</v>
      </c>
      <c r="O365" s="482"/>
      <c r="P365" s="174"/>
      <c r="Q365" s="95"/>
      <c r="R365" s="96"/>
      <c r="AA365" s="230"/>
    </row>
    <row r="366" spans="1:27" x14ac:dyDescent="0.3">
      <c r="A366" s="276"/>
      <c r="B366" s="277"/>
      <c r="C366" s="483"/>
      <c r="D366" s="484"/>
      <c r="E366" s="483"/>
      <c r="F366" s="484"/>
      <c r="G366" s="483"/>
      <c r="H366" s="484"/>
      <c r="I366" s="483"/>
      <c r="J366" s="484"/>
      <c r="K366" s="278"/>
      <c r="L366" s="175"/>
      <c r="M366" s="175"/>
      <c r="N366" s="481"/>
      <c r="O366" s="482"/>
      <c r="P366" s="481"/>
      <c r="Q366" s="486"/>
      <c r="R366" s="487"/>
      <c r="AA366" s="230">
        <v>110</v>
      </c>
    </row>
    <row r="367" spans="1:27" x14ac:dyDescent="0.3">
      <c r="A367" s="276" t="s">
        <v>583</v>
      </c>
      <c r="B367" s="277" t="s">
        <v>584</v>
      </c>
      <c r="C367" s="483">
        <v>900</v>
      </c>
      <c r="D367" s="484"/>
      <c r="E367" s="483"/>
      <c r="F367" s="484"/>
      <c r="G367" s="483">
        <v>5</v>
      </c>
      <c r="H367" s="484"/>
      <c r="I367" s="483">
        <v>48</v>
      </c>
      <c r="J367" s="484"/>
      <c r="K367" s="278" t="s">
        <v>356</v>
      </c>
      <c r="L367" s="175" t="s">
        <v>357</v>
      </c>
      <c r="M367" s="175" t="s">
        <v>585</v>
      </c>
      <c r="N367" s="481">
        <v>6500</v>
      </c>
      <c r="O367" s="482"/>
      <c r="P367" s="481" t="s">
        <v>368</v>
      </c>
      <c r="Q367" s="486"/>
      <c r="R367" s="487"/>
      <c r="AA367" s="230">
        <v>111</v>
      </c>
    </row>
    <row r="368" spans="1:27" x14ac:dyDescent="0.3">
      <c r="A368" s="276" t="s">
        <v>586</v>
      </c>
      <c r="B368" s="277" t="s">
        <v>584</v>
      </c>
      <c r="C368" s="483">
        <v>1100</v>
      </c>
      <c r="D368" s="484"/>
      <c r="E368" s="483"/>
      <c r="F368" s="484"/>
      <c r="G368" s="483">
        <v>6</v>
      </c>
      <c r="H368" s="484"/>
      <c r="I368" s="483">
        <v>32</v>
      </c>
      <c r="J368" s="484"/>
      <c r="K368" s="278" t="s">
        <v>356</v>
      </c>
      <c r="L368" s="175" t="s">
        <v>357</v>
      </c>
      <c r="M368" s="175" t="s">
        <v>585</v>
      </c>
      <c r="N368" s="481">
        <v>6500</v>
      </c>
      <c r="O368" s="482"/>
      <c r="P368" s="481" t="s">
        <v>368</v>
      </c>
      <c r="Q368" s="486"/>
      <c r="R368" s="487"/>
      <c r="AA368" s="230">
        <v>112</v>
      </c>
    </row>
    <row r="369" spans="1:27" x14ac:dyDescent="0.3">
      <c r="A369" s="276" t="s">
        <v>587</v>
      </c>
      <c r="B369" s="277" t="s">
        <v>584</v>
      </c>
      <c r="C369" s="483">
        <v>1000</v>
      </c>
      <c r="D369" s="484"/>
      <c r="E369" s="483"/>
      <c r="F369" s="484"/>
      <c r="G369" s="483">
        <v>8</v>
      </c>
      <c r="H369" s="484"/>
      <c r="I369" s="483">
        <v>31.5</v>
      </c>
      <c r="J369" s="484"/>
      <c r="K369" s="278" t="s">
        <v>356</v>
      </c>
      <c r="L369" s="175" t="s">
        <v>357</v>
      </c>
      <c r="M369" s="175" t="s">
        <v>585</v>
      </c>
      <c r="N369" s="481">
        <v>6500</v>
      </c>
      <c r="O369" s="482"/>
      <c r="P369" s="481" t="s">
        <v>368</v>
      </c>
      <c r="Q369" s="486"/>
      <c r="R369" s="487"/>
      <c r="AA369" s="230">
        <v>113</v>
      </c>
    </row>
    <row r="370" spans="1:27" x14ac:dyDescent="0.3">
      <c r="A370" s="276" t="s">
        <v>588</v>
      </c>
      <c r="B370" s="277" t="s">
        <v>584</v>
      </c>
      <c r="C370" s="483">
        <v>850</v>
      </c>
      <c r="D370" s="484"/>
      <c r="E370" s="483"/>
      <c r="F370" s="484"/>
      <c r="G370" s="483">
        <v>10</v>
      </c>
      <c r="H370" s="484"/>
      <c r="I370" s="483">
        <v>46</v>
      </c>
      <c r="J370" s="484"/>
      <c r="K370" s="278" t="s">
        <v>356</v>
      </c>
      <c r="L370" s="175" t="s">
        <v>357</v>
      </c>
      <c r="M370" s="175" t="s">
        <v>585</v>
      </c>
      <c r="N370" s="481">
        <v>6500</v>
      </c>
      <c r="O370" s="482"/>
      <c r="P370" s="481" t="s">
        <v>368</v>
      </c>
      <c r="Q370" s="486"/>
      <c r="R370" s="487"/>
      <c r="AA370" s="230">
        <v>114</v>
      </c>
    </row>
    <row r="371" spans="1:27" x14ac:dyDescent="0.3">
      <c r="A371" s="276" t="s">
        <v>589</v>
      </c>
      <c r="B371" s="277" t="s">
        <v>584</v>
      </c>
      <c r="C371" s="483">
        <v>1250</v>
      </c>
      <c r="D371" s="484"/>
      <c r="E371" s="483"/>
      <c r="F371" s="484"/>
      <c r="G371" s="483">
        <v>3.91</v>
      </c>
      <c r="H371" s="484"/>
      <c r="I371" s="483">
        <v>8.25</v>
      </c>
      <c r="J371" s="484"/>
      <c r="K371" s="278" t="s">
        <v>372</v>
      </c>
      <c r="L371" s="175" t="s">
        <v>357</v>
      </c>
      <c r="M371" s="175" t="s">
        <v>585</v>
      </c>
      <c r="N371" s="481">
        <v>5500</v>
      </c>
      <c r="O371" s="482"/>
      <c r="P371" s="481" t="s">
        <v>368</v>
      </c>
      <c r="Q371" s="486"/>
      <c r="R371" s="487"/>
      <c r="AA371" s="230">
        <v>115</v>
      </c>
    </row>
    <row r="372" spans="1:27" x14ac:dyDescent="0.3">
      <c r="A372" s="276" t="s">
        <v>590</v>
      </c>
      <c r="B372" s="277" t="s">
        <v>584</v>
      </c>
      <c r="C372" s="483">
        <v>880</v>
      </c>
      <c r="D372" s="484"/>
      <c r="E372" s="483"/>
      <c r="F372" s="484"/>
      <c r="G372" s="483">
        <v>4.8099999999999996</v>
      </c>
      <c r="H372" s="484"/>
      <c r="I372" s="483">
        <v>8.1999999999999993</v>
      </c>
      <c r="J372" s="484"/>
      <c r="K372" s="278" t="s">
        <v>372</v>
      </c>
      <c r="L372" s="175" t="s">
        <v>357</v>
      </c>
      <c r="M372" s="175" t="s">
        <v>585</v>
      </c>
      <c r="N372" s="481">
        <v>6000</v>
      </c>
      <c r="O372" s="482"/>
      <c r="P372" s="481" t="s">
        <v>368</v>
      </c>
      <c r="Q372" s="486"/>
      <c r="R372" s="487"/>
      <c r="AA372" s="230">
        <v>116</v>
      </c>
    </row>
    <row r="373" spans="1:27" x14ac:dyDescent="0.3">
      <c r="A373" s="276" t="s">
        <v>591</v>
      </c>
      <c r="B373" s="277" t="s">
        <v>584</v>
      </c>
      <c r="C373" s="483">
        <v>850</v>
      </c>
      <c r="D373" s="484"/>
      <c r="E373" s="483"/>
      <c r="F373" s="484"/>
      <c r="G373" s="483">
        <v>5.95</v>
      </c>
      <c r="H373" s="484"/>
      <c r="I373" s="483">
        <v>8.15</v>
      </c>
      <c r="J373" s="484"/>
      <c r="K373" s="278" t="s">
        <v>372</v>
      </c>
      <c r="L373" s="175" t="s">
        <v>357</v>
      </c>
      <c r="M373" s="175" t="s">
        <v>585</v>
      </c>
      <c r="N373" s="481">
        <v>6000</v>
      </c>
      <c r="O373" s="482"/>
      <c r="P373" s="481" t="s">
        <v>368</v>
      </c>
      <c r="Q373" s="486"/>
      <c r="R373" s="487"/>
      <c r="AA373" s="230">
        <v>117</v>
      </c>
    </row>
    <row r="374" spans="1:27" x14ac:dyDescent="0.3">
      <c r="A374" s="276" t="s">
        <v>592</v>
      </c>
      <c r="B374" s="277" t="s">
        <v>584</v>
      </c>
      <c r="C374" s="483">
        <v>1200</v>
      </c>
      <c r="D374" s="484"/>
      <c r="E374" s="483">
        <v>400</v>
      </c>
      <c r="F374" s="484"/>
      <c r="G374" s="483">
        <v>2.5</v>
      </c>
      <c r="H374" s="484"/>
      <c r="I374" s="483">
        <v>7.5</v>
      </c>
      <c r="J374" s="484"/>
      <c r="K374" s="278" t="s">
        <v>356</v>
      </c>
      <c r="L374" s="279" t="s">
        <v>585</v>
      </c>
      <c r="M374" s="279" t="s">
        <v>367</v>
      </c>
      <c r="N374" s="481">
        <v>1000</v>
      </c>
      <c r="O374" s="482"/>
      <c r="P374" s="481" t="s">
        <v>368</v>
      </c>
      <c r="Q374" s="486"/>
      <c r="R374" s="487"/>
      <c r="AA374" s="230">
        <v>118</v>
      </c>
    </row>
    <row r="375" spans="1:27" x14ac:dyDescent="0.3">
      <c r="A375" s="276" t="s">
        <v>593</v>
      </c>
      <c r="B375" s="277" t="s">
        <v>584</v>
      </c>
      <c r="C375" s="483">
        <v>680</v>
      </c>
      <c r="D375" s="484"/>
      <c r="E375" s="483"/>
      <c r="F375" s="484"/>
      <c r="G375" s="483">
        <v>3</v>
      </c>
      <c r="H375" s="484"/>
      <c r="I375" s="483">
        <v>7.65</v>
      </c>
      <c r="J375" s="484"/>
      <c r="K375" s="278" t="s">
        <v>356</v>
      </c>
      <c r="L375" s="279" t="s">
        <v>585</v>
      </c>
      <c r="M375" s="279" t="s">
        <v>367</v>
      </c>
      <c r="N375" s="481">
        <v>1000</v>
      </c>
      <c r="O375" s="482"/>
      <c r="P375" s="481" t="s">
        <v>368</v>
      </c>
      <c r="Q375" s="486"/>
      <c r="R375" s="487"/>
      <c r="AA375" s="230">
        <v>119</v>
      </c>
    </row>
    <row r="376" spans="1:27" x14ac:dyDescent="0.3">
      <c r="A376" s="276" t="s">
        <v>594</v>
      </c>
      <c r="B376" s="277" t="s">
        <v>584</v>
      </c>
      <c r="C376" s="483"/>
      <c r="D376" s="484"/>
      <c r="E376" s="483"/>
      <c r="F376" s="484"/>
      <c r="G376" s="483">
        <v>3.33</v>
      </c>
      <c r="H376" s="484"/>
      <c r="I376" s="483">
        <v>8.25</v>
      </c>
      <c r="J376" s="484"/>
      <c r="K376" s="278" t="s">
        <v>356</v>
      </c>
      <c r="L376" s="279" t="s">
        <v>585</v>
      </c>
      <c r="M376" s="279" t="s">
        <v>367</v>
      </c>
      <c r="N376" s="481">
        <v>1000</v>
      </c>
      <c r="O376" s="482"/>
      <c r="P376" s="481" t="s">
        <v>368</v>
      </c>
      <c r="Q376" s="486"/>
      <c r="R376" s="487"/>
      <c r="AA376" s="230">
        <v>120</v>
      </c>
    </row>
    <row r="377" spans="1:27" x14ac:dyDescent="0.3">
      <c r="A377" s="276" t="s">
        <v>595</v>
      </c>
      <c r="B377" s="277" t="s">
        <v>584</v>
      </c>
      <c r="C377" s="483">
        <v>780</v>
      </c>
      <c r="D377" s="484"/>
      <c r="E377" s="483">
        <v>260</v>
      </c>
      <c r="F377" s="484"/>
      <c r="G377" s="483">
        <v>8</v>
      </c>
      <c r="H377" s="484"/>
      <c r="I377" s="483">
        <v>42</v>
      </c>
      <c r="J377" s="484"/>
      <c r="K377" s="278" t="s">
        <v>356</v>
      </c>
      <c r="L377" s="279"/>
      <c r="M377" s="279"/>
      <c r="N377" s="481"/>
      <c r="O377" s="482"/>
      <c r="P377" s="481" t="s">
        <v>368</v>
      </c>
      <c r="Q377" s="486"/>
      <c r="R377" s="487"/>
      <c r="AA377" s="230">
        <v>121</v>
      </c>
    </row>
    <row r="378" spans="1:27" x14ac:dyDescent="0.3">
      <c r="A378" s="276" t="s">
        <v>596</v>
      </c>
      <c r="B378" s="277" t="s">
        <v>584</v>
      </c>
      <c r="C378" s="483">
        <v>780</v>
      </c>
      <c r="D378" s="484"/>
      <c r="E378" s="483">
        <v>300</v>
      </c>
      <c r="F378" s="484"/>
      <c r="G378" s="483">
        <v>6</v>
      </c>
      <c r="H378" s="484"/>
      <c r="I378" s="483">
        <v>28</v>
      </c>
      <c r="J378" s="484"/>
      <c r="K378" s="278" t="s">
        <v>356</v>
      </c>
      <c r="L378" s="279" t="s">
        <v>357</v>
      </c>
      <c r="M378" s="279" t="s">
        <v>357</v>
      </c>
      <c r="N378" s="481">
        <v>6000</v>
      </c>
      <c r="O378" s="482"/>
      <c r="P378" s="481" t="s">
        <v>368</v>
      </c>
      <c r="Q378" s="486"/>
      <c r="R378" s="487"/>
      <c r="AA378" s="230">
        <v>122</v>
      </c>
    </row>
    <row r="379" spans="1:27" x14ac:dyDescent="0.3">
      <c r="A379" s="276" t="s">
        <v>597</v>
      </c>
      <c r="B379" s="277" t="s">
        <v>584</v>
      </c>
      <c r="C379" s="483">
        <v>800</v>
      </c>
      <c r="D379" s="484"/>
      <c r="E379" s="483">
        <v>280</v>
      </c>
      <c r="F379" s="484"/>
      <c r="G379" s="483">
        <v>3.91</v>
      </c>
      <c r="H379" s="484"/>
      <c r="I379" s="483">
        <v>11</v>
      </c>
      <c r="J379" s="484"/>
      <c r="K379" s="278" t="s">
        <v>356</v>
      </c>
      <c r="L379" s="279" t="s">
        <v>366</v>
      </c>
      <c r="M379" s="279" t="s">
        <v>366</v>
      </c>
      <c r="N379" s="481">
        <v>1000</v>
      </c>
      <c r="O379" s="482"/>
      <c r="P379" s="481" t="s">
        <v>368</v>
      </c>
      <c r="Q379" s="486"/>
      <c r="R379" s="487"/>
      <c r="AA379" s="230">
        <v>123</v>
      </c>
    </row>
    <row r="380" spans="1:27" x14ac:dyDescent="0.3">
      <c r="A380" s="276" t="s">
        <v>598</v>
      </c>
      <c r="B380" s="277" t="s">
        <v>584</v>
      </c>
      <c r="C380" s="483">
        <v>650</v>
      </c>
      <c r="D380" s="484"/>
      <c r="E380" s="483">
        <v>260</v>
      </c>
      <c r="F380" s="484"/>
      <c r="G380" s="483">
        <v>10</v>
      </c>
      <c r="H380" s="484"/>
      <c r="I380" s="483">
        <v>32</v>
      </c>
      <c r="J380" s="484"/>
      <c r="K380" s="278" t="s">
        <v>356</v>
      </c>
      <c r="L380" s="279" t="s">
        <v>357</v>
      </c>
      <c r="M380" s="279" t="s">
        <v>585</v>
      </c>
      <c r="N380" s="481">
        <v>6500</v>
      </c>
      <c r="O380" s="482"/>
      <c r="P380" s="481" t="s">
        <v>368</v>
      </c>
      <c r="Q380" s="486"/>
      <c r="R380" s="487"/>
      <c r="AA380" s="230">
        <v>124</v>
      </c>
    </row>
    <row r="381" spans="1:27" x14ac:dyDescent="0.3">
      <c r="A381" s="276" t="s">
        <v>599</v>
      </c>
      <c r="B381" s="277" t="s">
        <v>584</v>
      </c>
      <c r="C381" s="483">
        <v>1200</v>
      </c>
      <c r="D381" s="484"/>
      <c r="E381" s="483">
        <v>400</v>
      </c>
      <c r="F381" s="484"/>
      <c r="G381" s="483">
        <v>3.91</v>
      </c>
      <c r="H381" s="484"/>
      <c r="I381" s="483">
        <v>7.5</v>
      </c>
      <c r="J381" s="484"/>
      <c r="K381" s="278" t="s">
        <v>372</v>
      </c>
      <c r="L381" s="279" t="s">
        <v>366</v>
      </c>
      <c r="M381" s="279" t="s">
        <v>366</v>
      </c>
      <c r="N381" s="481">
        <v>1000</v>
      </c>
      <c r="O381" s="482"/>
      <c r="P381" s="481" t="s">
        <v>359</v>
      </c>
      <c r="Q381" s="486"/>
      <c r="R381" s="487"/>
      <c r="AA381" s="230">
        <v>125</v>
      </c>
    </row>
    <row r="382" spans="1:27" x14ac:dyDescent="0.3">
      <c r="A382" s="276" t="s">
        <v>600</v>
      </c>
      <c r="B382" s="277" t="s">
        <v>584</v>
      </c>
      <c r="C382" s="483">
        <v>750</v>
      </c>
      <c r="D382" s="484"/>
      <c r="E382" s="483">
        <v>400</v>
      </c>
      <c r="F382" s="484"/>
      <c r="G382" s="483">
        <v>2.97</v>
      </c>
      <c r="H382" s="484"/>
      <c r="I382" s="483">
        <v>6</v>
      </c>
      <c r="J382" s="484"/>
      <c r="K382" s="278" t="s">
        <v>372</v>
      </c>
      <c r="L382" s="279" t="s">
        <v>585</v>
      </c>
      <c r="M382" s="279" t="s">
        <v>585</v>
      </c>
      <c r="N382" s="481">
        <v>1000</v>
      </c>
      <c r="O382" s="482"/>
      <c r="P382" s="481" t="s">
        <v>431</v>
      </c>
      <c r="Q382" s="486"/>
      <c r="R382" s="487"/>
      <c r="AA382" s="230">
        <v>126</v>
      </c>
    </row>
    <row r="383" spans="1:27" x14ac:dyDescent="0.3">
      <c r="A383" s="276" t="s">
        <v>601</v>
      </c>
      <c r="B383" s="277" t="s">
        <v>584</v>
      </c>
      <c r="C383" s="483">
        <v>800</v>
      </c>
      <c r="D383" s="484"/>
      <c r="E383" s="483"/>
      <c r="F383" s="484"/>
      <c r="G383" s="483">
        <v>2.84</v>
      </c>
      <c r="H383" s="484"/>
      <c r="I383" s="483">
        <v>5.6</v>
      </c>
      <c r="J383" s="484"/>
      <c r="K383" s="278"/>
      <c r="L383" s="279"/>
      <c r="M383" s="279"/>
      <c r="N383" s="481"/>
      <c r="O383" s="482"/>
      <c r="P383" s="481"/>
      <c r="Q383" s="486"/>
      <c r="R383" s="487"/>
      <c r="AA383" s="230">
        <v>127</v>
      </c>
    </row>
    <row r="384" spans="1:27" x14ac:dyDescent="0.3">
      <c r="A384" s="276" t="s">
        <v>602</v>
      </c>
      <c r="B384" s="277" t="s">
        <v>584</v>
      </c>
      <c r="C384" s="483">
        <v>800</v>
      </c>
      <c r="D384" s="484"/>
      <c r="E384" s="483"/>
      <c r="F384" s="484"/>
      <c r="G384" s="483">
        <v>3.91</v>
      </c>
      <c r="H384" s="484"/>
      <c r="I384" s="483">
        <v>5.45</v>
      </c>
      <c r="J384" s="484"/>
      <c r="K384" s="278"/>
      <c r="L384" s="279"/>
      <c r="M384" s="279"/>
      <c r="N384" s="481"/>
      <c r="O384" s="482"/>
      <c r="P384" s="481"/>
      <c r="Q384" s="486"/>
      <c r="R384" s="487"/>
      <c r="AA384" s="230">
        <v>128</v>
      </c>
    </row>
    <row r="385" spans="1:27" x14ac:dyDescent="0.3">
      <c r="A385" s="276" t="s">
        <v>603</v>
      </c>
      <c r="B385" s="277" t="s">
        <v>584</v>
      </c>
      <c r="C385" s="483">
        <v>800</v>
      </c>
      <c r="D385" s="484"/>
      <c r="E385" s="483"/>
      <c r="F385" s="484"/>
      <c r="G385" s="483">
        <v>4.8099999999999996</v>
      </c>
      <c r="H385" s="484"/>
      <c r="I385" s="483">
        <v>5.25</v>
      </c>
      <c r="J385" s="484"/>
      <c r="K385" s="278"/>
      <c r="L385" s="279"/>
      <c r="M385" s="279"/>
      <c r="N385" s="481"/>
      <c r="O385" s="482"/>
      <c r="P385" s="481"/>
      <c r="Q385" s="486"/>
      <c r="R385" s="487"/>
      <c r="AA385" s="230">
        <v>129</v>
      </c>
    </row>
    <row r="386" spans="1:27" x14ac:dyDescent="0.3">
      <c r="A386" s="276" t="s">
        <v>604</v>
      </c>
      <c r="B386" s="277" t="s">
        <v>584</v>
      </c>
      <c r="C386" s="483">
        <v>800</v>
      </c>
      <c r="D386" s="484"/>
      <c r="E386" s="483">
        <v>300</v>
      </c>
      <c r="F386" s="484"/>
      <c r="G386" s="483">
        <v>16</v>
      </c>
      <c r="H386" s="484"/>
      <c r="I386" s="483">
        <v>47.5</v>
      </c>
      <c r="J386" s="484"/>
      <c r="K386" s="278" t="s">
        <v>356</v>
      </c>
      <c r="L386" s="279" t="s">
        <v>357</v>
      </c>
      <c r="M386" s="279"/>
      <c r="N386" s="481">
        <v>7000</v>
      </c>
      <c r="O386" s="482"/>
      <c r="P386" s="481" t="s">
        <v>368</v>
      </c>
      <c r="Q386" s="486"/>
      <c r="R386" s="487"/>
      <c r="AA386" s="230">
        <v>130</v>
      </c>
    </row>
    <row r="387" spans="1:27" x14ac:dyDescent="0.3">
      <c r="A387" s="276" t="s">
        <v>637</v>
      </c>
      <c r="B387" s="277" t="s">
        <v>584</v>
      </c>
      <c r="C387" s="483">
        <v>800</v>
      </c>
      <c r="D387" s="484"/>
      <c r="E387" s="483">
        <v>350</v>
      </c>
      <c r="F387" s="484"/>
      <c r="G387" s="483">
        <v>6.67</v>
      </c>
      <c r="H387" s="484"/>
      <c r="I387" s="483">
        <v>56</v>
      </c>
      <c r="J387" s="484"/>
      <c r="K387" s="278" t="s">
        <v>356</v>
      </c>
      <c r="L387" s="279" t="s">
        <v>357</v>
      </c>
      <c r="M387" s="279" t="s">
        <v>358</v>
      </c>
      <c r="N387" s="481">
        <v>5000</v>
      </c>
      <c r="O387" s="482"/>
      <c r="P387" s="481" t="s">
        <v>359</v>
      </c>
      <c r="Q387" s="486"/>
      <c r="R387" s="487"/>
      <c r="AA387" s="230"/>
    </row>
    <row r="388" spans="1:27" x14ac:dyDescent="0.3">
      <c r="A388" s="276" t="s">
        <v>636</v>
      </c>
      <c r="B388" s="277" t="s">
        <v>584</v>
      </c>
      <c r="C388" s="483">
        <v>900</v>
      </c>
      <c r="D388" s="484"/>
      <c r="E388" s="483">
        <v>300</v>
      </c>
      <c r="F388" s="484"/>
      <c r="G388" s="483">
        <v>10</v>
      </c>
      <c r="H388" s="484"/>
      <c r="I388" s="483">
        <v>56</v>
      </c>
      <c r="J388" s="484"/>
      <c r="K388" s="278" t="s">
        <v>356</v>
      </c>
      <c r="L388" s="279" t="s">
        <v>357</v>
      </c>
      <c r="M388" s="279" t="s">
        <v>358</v>
      </c>
      <c r="N388" s="481">
        <v>7000</v>
      </c>
      <c r="O388" s="482"/>
      <c r="P388" s="481" t="s">
        <v>359</v>
      </c>
      <c r="Q388" s="486"/>
      <c r="R388" s="487"/>
      <c r="AA388" s="230"/>
    </row>
    <row r="389" spans="1:27" x14ac:dyDescent="0.3">
      <c r="A389" s="276"/>
      <c r="B389" s="277"/>
      <c r="C389" s="171"/>
      <c r="D389" s="172"/>
      <c r="E389" s="171"/>
      <c r="F389" s="172"/>
      <c r="G389" s="171"/>
      <c r="H389" s="172"/>
      <c r="I389" s="171"/>
      <c r="J389" s="172"/>
      <c r="K389" s="278"/>
      <c r="L389" s="279"/>
      <c r="M389" s="279"/>
      <c r="N389" s="174"/>
      <c r="O389" s="176"/>
      <c r="P389" s="174"/>
      <c r="Q389" s="95"/>
      <c r="R389" s="96"/>
      <c r="AA389" s="230"/>
    </row>
    <row r="390" spans="1:27" x14ac:dyDescent="0.3">
      <c r="A390" s="276" t="s">
        <v>773</v>
      </c>
      <c r="B390" s="277" t="s">
        <v>774</v>
      </c>
      <c r="C390" s="483">
        <v>909</v>
      </c>
      <c r="D390" s="484"/>
      <c r="E390" s="483">
        <v>279</v>
      </c>
      <c r="F390" s="484"/>
      <c r="G390" s="483">
        <v>4</v>
      </c>
      <c r="H390" s="484"/>
      <c r="I390" s="483">
        <v>29.7</v>
      </c>
      <c r="J390" s="484"/>
      <c r="K390" s="278"/>
      <c r="L390" s="279" t="s">
        <v>357</v>
      </c>
      <c r="M390" s="279" t="s">
        <v>358</v>
      </c>
      <c r="N390" s="481">
        <v>4500</v>
      </c>
      <c r="O390" s="482"/>
      <c r="P390" s="174"/>
      <c r="Q390" s="95"/>
      <c r="R390" s="96"/>
      <c r="AA390" s="230"/>
    </row>
    <row r="391" spans="1:27" x14ac:dyDescent="0.3">
      <c r="A391" s="276" t="s">
        <v>775</v>
      </c>
      <c r="B391" s="277" t="s">
        <v>774</v>
      </c>
      <c r="C391" s="483">
        <v>866</v>
      </c>
      <c r="D391" s="484"/>
      <c r="E391" s="483"/>
      <c r="F391" s="484"/>
      <c r="G391" s="483">
        <v>8</v>
      </c>
      <c r="H391" s="484"/>
      <c r="I391" s="483">
        <v>30</v>
      </c>
      <c r="J391" s="484"/>
      <c r="K391" s="278" t="s">
        <v>356</v>
      </c>
      <c r="L391" s="279"/>
      <c r="M391" s="279"/>
      <c r="N391" s="481">
        <v>5500</v>
      </c>
      <c r="O391" s="482"/>
      <c r="P391" s="174"/>
      <c r="Q391" s="95"/>
      <c r="R391" s="96"/>
      <c r="AA391" s="230"/>
    </row>
    <row r="392" spans="1:27" x14ac:dyDescent="0.3">
      <c r="A392" s="276" t="s">
        <v>778</v>
      </c>
      <c r="B392" s="277" t="s">
        <v>774</v>
      </c>
      <c r="C392" s="483">
        <v>1054</v>
      </c>
      <c r="D392" s="484"/>
      <c r="E392" s="483"/>
      <c r="F392" s="484"/>
      <c r="G392" s="483">
        <v>6.6</v>
      </c>
      <c r="H392" s="484"/>
      <c r="I392" s="483">
        <v>43</v>
      </c>
      <c r="J392" s="484"/>
      <c r="K392" s="278"/>
      <c r="L392" s="279" t="s">
        <v>357</v>
      </c>
      <c r="M392" s="279"/>
      <c r="N392" s="481">
        <v>4500</v>
      </c>
      <c r="O392" s="482"/>
      <c r="P392" s="174"/>
      <c r="Q392" s="95"/>
      <c r="R392" s="96"/>
      <c r="AA392" s="230"/>
    </row>
    <row r="393" spans="1:27" x14ac:dyDescent="0.3">
      <c r="A393" s="276" t="s">
        <v>786</v>
      </c>
      <c r="B393" s="277" t="s">
        <v>774</v>
      </c>
      <c r="C393" s="483">
        <v>439</v>
      </c>
      <c r="D393" s="484"/>
      <c r="E393" s="171"/>
      <c r="F393" s="172"/>
      <c r="G393" s="483">
        <v>1.8</v>
      </c>
      <c r="H393" s="484"/>
      <c r="I393" s="483">
        <v>8.1</v>
      </c>
      <c r="J393" s="484"/>
      <c r="K393" s="278" t="s">
        <v>785</v>
      </c>
      <c r="L393" s="279"/>
      <c r="M393" s="279"/>
      <c r="N393" s="481">
        <v>500</v>
      </c>
      <c r="O393" s="482"/>
      <c r="P393" s="174"/>
      <c r="Q393" s="95"/>
      <c r="R393" s="96"/>
      <c r="AA393" s="230"/>
    </row>
    <row r="394" spans="1:27" x14ac:dyDescent="0.3">
      <c r="A394" s="276" t="s">
        <v>1354</v>
      </c>
      <c r="B394" s="277" t="s">
        <v>774</v>
      </c>
      <c r="C394" s="483">
        <v>580</v>
      </c>
      <c r="D394" s="484"/>
      <c r="E394" s="171"/>
      <c r="F394" s="172"/>
      <c r="G394" s="483">
        <v>1.5</v>
      </c>
      <c r="H394" s="484"/>
      <c r="I394" s="483">
        <v>0.44</v>
      </c>
      <c r="J394" s="484"/>
      <c r="K394" s="425" t="s">
        <v>1358</v>
      </c>
      <c r="L394" s="279"/>
      <c r="M394" s="279"/>
      <c r="N394" s="481">
        <v>450</v>
      </c>
      <c r="O394" s="482"/>
      <c r="P394" s="174"/>
      <c r="Q394" s="95"/>
      <c r="R394" s="96"/>
      <c r="AA394" s="230"/>
    </row>
    <row r="395" spans="1:27" x14ac:dyDescent="0.3">
      <c r="A395" s="276" t="s">
        <v>1355</v>
      </c>
      <c r="B395" s="277" t="s">
        <v>774</v>
      </c>
      <c r="C395" s="483">
        <v>439</v>
      </c>
      <c r="D395" s="484"/>
      <c r="E395" s="171"/>
      <c r="F395" s="172"/>
      <c r="G395" s="483">
        <v>1.8</v>
      </c>
      <c r="H395" s="484"/>
      <c r="I395" s="483">
        <v>0.37</v>
      </c>
      <c r="J395" s="484"/>
      <c r="K395" s="425" t="s">
        <v>1358</v>
      </c>
      <c r="L395" s="279"/>
      <c r="M395" s="279"/>
      <c r="N395" s="481">
        <v>500</v>
      </c>
      <c r="O395" s="482"/>
      <c r="P395" s="174"/>
      <c r="Q395" s="95"/>
      <c r="R395" s="96"/>
      <c r="AA395" s="230"/>
    </row>
    <row r="396" spans="1:27" x14ac:dyDescent="0.3">
      <c r="A396" s="276" t="s">
        <v>1356</v>
      </c>
      <c r="B396" s="277" t="s">
        <v>774</v>
      </c>
      <c r="C396" s="483">
        <v>457</v>
      </c>
      <c r="D396" s="484"/>
      <c r="E396" s="171"/>
      <c r="F396" s="172"/>
      <c r="G396" s="483">
        <v>2.5</v>
      </c>
      <c r="H396" s="484"/>
      <c r="I396" s="483">
        <v>0.37</v>
      </c>
      <c r="J396" s="484"/>
      <c r="K396" s="425" t="s">
        <v>1358</v>
      </c>
      <c r="L396" s="279"/>
      <c r="M396" s="279"/>
      <c r="N396" s="481">
        <v>600</v>
      </c>
      <c r="O396" s="482"/>
      <c r="P396" s="174"/>
      <c r="Q396" s="95"/>
      <c r="R396" s="96"/>
      <c r="AA396" s="230"/>
    </row>
    <row r="397" spans="1:27" x14ac:dyDescent="0.3">
      <c r="A397" s="276" t="s">
        <v>1359</v>
      </c>
      <c r="B397" s="277" t="s">
        <v>774</v>
      </c>
      <c r="C397" s="483">
        <v>576</v>
      </c>
      <c r="D397" s="484"/>
      <c r="E397" s="171"/>
      <c r="F397" s="172"/>
      <c r="G397" s="483">
        <v>3.9079999999999999</v>
      </c>
      <c r="H397" s="484"/>
      <c r="I397" s="483">
        <v>0.55000000000000004</v>
      </c>
      <c r="J397" s="484"/>
      <c r="K397" s="425" t="s">
        <v>1358</v>
      </c>
      <c r="L397" s="279"/>
      <c r="M397" s="279"/>
      <c r="N397" s="481">
        <v>500</v>
      </c>
      <c r="O397" s="482"/>
      <c r="P397" s="174"/>
      <c r="Q397" s="95"/>
      <c r="R397" s="96"/>
      <c r="AA397" s="230"/>
    </row>
    <row r="398" spans="1:27" x14ac:dyDescent="0.3">
      <c r="A398" s="276" t="s">
        <v>1357</v>
      </c>
      <c r="B398" s="277" t="s">
        <v>774</v>
      </c>
      <c r="C398" s="483">
        <v>465</v>
      </c>
      <c r="D398" s="484"/>
      <c r="E398" s="171"/>
      <c r="F398" s="172"/>
      <c r="G398" s="483">
        <v>4</v>
      </c>
      <c r="H398" s="484"/>
      <c r="I398" s="483">
        <v>0.35</v>
      </c>
      <c r="J398" s="484"/>
      <c r="K398" s="425" t="s">
        <v>1358</v>
      </c>
      <c r="L398" s="279"/>
      <c r="M398" s="279"/>
      <c r="N398" s="481">
        <v>600</v>
      </c>
      <c r="O398" s="482"/>
      <c r="P398" s="174"/>
      <c r="Q398" s="95"/>
      <c r="R398" s="96"/>
      <c r="AA398" s="230"/>
    </row>
    <row r="399" spans="1:27" x14ac:dyDescent="0.3">
      <c r="A399" s="276" t="s">
        <v>1656</v>
      </c>
      <c r="B399" s="277" t="s">
        <v>774</v>
      </c>
      <c r="C399" s="483">
        <v>507</v>
      </c>
      <c r="D399" s="484"/>
      <c r="E399" s="171"/>
      <c r="F399" s="172"/>
      <c r="G399" s="483">
        <v>3.9</v>
      </c>
      <c r="H399" s="484"/>
      <c r="I399" s="483">
        <v>0.56000000000000005</v>
      </c>
      <c r="J399" s="484"/>
      <c r="K399" s="425" t="s">
        <v>1358</v>
      </c>
      <c r="L399" s="279"/>
      <c r="M399" s="279"/>
      <c r="N399" s="481">
        <v>600</v>
      </c>
      <c r="O399" s="482"/>
      <c r="P399" s="174"/>
      <c r="Q399" s="95"/>
      <c r="R399" s="96"/>
      <c r="AA399" s="230"/>
    </row>
    <row r="400" spans="1:27" x14ac:dyDescent="0.3">
      <c r="A400" s="276"/>
      <c r="B400" s="277"/>
      <c r="C400" s="171"/>
      <c r="D400" s="172"/>
      <c r="E400" s="171"/>
      <c r="F400" s="172"/>
      <c r="G400" s="171"/>
      <c r="H400" s="172"/>
      <c r="I400" s="171"/>
      <c r="J400" s="172"/>
      <c r="K400" s="278"/>
      <c r="L400" s="279"/>
      <c r="M400" s="279"/>
      <c r="N400" s="174"/>
      <c r="O400" s="176"/>
      <c r="P400" s="174"/>
      <c r="Q400" s="95"/>
      <c r="R400" s="96"/>
      <c r="AA400" s="230"/>
    </row>
    <row r="401" spans="1:27" x14ac:dyDescent="0.3">
      <c r="A401" s="276" t="s">
        <v>887</v>
      </c>
      <c r="B401" s="277" t="s">
        <v>888</v>
      </c>
      <c r="C401" s="483">
        <v>450</v>
      </c>
      <c r="D401" s="484"/>
      <c r="E401" s="483">
        <v>150</v>
      </c>
      <c r="F401" s="484"/>
      <c r="G401" s="483">
        <v>1.5625</v>
      </c>
      <c r="H401" s="484"/>
      <c r="I401" s="483">
        <v>5.4</v>
      </c>
      <c r="J401" s="484"/>
      <c r="K401" s="278"/>
      <c r="L401" s="279"/>
      <c r="M401" s="279"/>
      <c r="N401" s="481">
        <v>800</v>
      </c>
      <c r="O401" s="482"/>
      <c r="P401" s="174"/>
      <c r="Q401" s="95"/>
      <c r="R401" s="96"/>
      <c r="AA401" s="230"/>
    </row>
    <row r="402" spans="1:27" x14ac:dyDescent="0.3">
      <c r="A402" s="276" t="s">
        <v>889</v>
      </c>
      <c r="B402" s="277" t="s">
        <v>888</v>
      </c>
      <c r="C402" s="483">
        <v>600</v>
      </c>
      <c r="D402" s="484"/>
      <c r="E402" s="483">
        <v>200</v>
      </c>
      <c r="F402" s="484"/>
      <c r="G402" s="483">
        <v>2.5</v>
      </c>
      <c r="H402" s="484"/>
      <c r="I402" s="483">
        <v>3.5</v>
      </c>
      <c r="J402" s="484"/>
      <c r="K402" s="278"/>
      <c r="L402" s="279"/>
      <c r="M402" s="279"/>
      <c r="N402" s="481">
        <v>800</v>
      </c>
      <c r="O402" s="482"/>
      <c r="P402" s="174"/>
      <c r="Q402" s="95"/>
      <c r="R402" s="96"/>
      <c r="AA402" s="230"/>
    </row>
    <row r="403" spans="1:27" x14ac:dyDescent="0.3">
      <c r="A403" s="276" t="s">
        <v>605</v>
      </c>
      <c r="B403" s="277"/>
      <c r="C403" s="483"/>
      <c r="D403" s="484"/>
      <c r="E403" s="483"/>
      <c r="F403" s="484"/>
      <c r="G403" s="483"/>
      <c r="H403" s="484"/>
      <c r="I403" s="483"/>
      <c r="J403" s="484"/>
      <c r="K403" s="278"/>
      <c r="L403" s="279"/>
      <c r="M403" s="279"/>
      <c r="N403" s="481"/>
      <c r="O403" s="482"/>
      <c r="P403" s="481"/>
      <c r="Q403" s="486"/>
      <c r="R403" s="487"/>
      <c r="AA403" s="230">
        <v>131</v>
      </c>
    </row>
    <row r="404" spans="1:27" x14ac:dyDescent="0.3">
      <c r="A404" s="276" t="s">
        <v>1706</v>
      </c>
      <c r="B404" s="277" t="s">
        <v>1686</v>
      </c>
      <c r="C404" s="483">
        <v>330</v>
      </c>
      <c r="D404" s="484"/>
      <c r="E404" s="483">
        <v>110</v>
      </c>
      <c r="F404" s="484"/>
      <c r="G404" s="483">
        <v>1.875</v>
      </c>
      <c r="H404" s="484"/>
      <c r="I404" s="481">
        <v>8</v>
      </c>
      <c r="J404" s="482"/>
      <c r="K404" s="474" t="s">
        <v>785</v>
      </c>
      <c r="L404" s="475" t="s">
        <v>1707</v>
      </c>
      <c r="M404" s="475" t="s">
        <v>1708</v>
      </c>
      <c r="N404" s="481">
        <v>550</v>
      </c>
      <c r="O404" s="482"/>
      <c r="P404" s="174"/>
      <c r="Q404" s="95"/>
      <c r="R404" s="96"/>
      <c r="AA404" s="230"/>
    </row>
    <row r="405" spans="1:27" x14ac:dyDescent="0.3">
      <c r="A405" s="276" t="s">
        <v>1692</v>
      </c>
      <c r="B405" s="277" t="s">
        <v>1686</v>
      </c>
      <c r="C405" s="483">
        <v>633</v>
      </c>
      <c r="D405" s="484"/>
      <c r="E405" s="483">
        <v>180</v>
      </c>
      <c r="F405" s="484"/>
      <c r="G405" s="483">
        <v>1.25</v>
      </c>
      <c r="H405" s="484"/>
      <c r="I405" s="483">
        <v>0.5</v>
      </c>
      <c r="J405" s="484"/>
      <c r="K405" s="466" t="s">
        <v>1358</v>
      </c>
      <c r="L405" s="468" t="s">
        <v>571</v>
      </c>
      <c r="M405" s="468" t="s">
        <v>366</v>
      </c>
      <c r="N405" s="481">
        <v>450</v>
      </c>
      <c r="O405" s="482"/>
      <c r="P405" s="174"/>
      <c r="Q405" s="95"/>
      <c r="R405" s="96"/>
      <c r="AA405" s="230"/>
    </row>
    <row r="406" spans="1:27" x14ac:dyDescent="0.3">
      <c r="A406" s="276" t="s">
        <v>1693</v>
      </c>
      <c r="B406" s="277" t="s">
        <v>1686</v>
      </c>
      <c r="C406" s="483">
        <v>598</v>
      </c>
      <c r="D406" s="484"/>
      <c r="E406" s="483">
        <v>175</v>
      </c>
      <c r="F406" s="484"/>
      <c r="G406" s="483">
        <v>1.538</v>
      </c>
      <c r="H406" s="484"/>
      <c r="I406" s="483">
        <v>0.5</v>
      </c>
      <c r="J406" s="484"/>
      <c r="K406" s="469" t="s">
        <v>1358</v>
      </c>
      <c r="L406" s="468" t="s">
        <v>571</v>
      </c>
      <c r="M406" s="468" t="s">
        <v>366</v>
      </c>
      <c r="N406" s="481">
        <v>400</v>
      </c>
      <c r="O406" s="482"/>
      <c r="P406" s="174"/>
      <c r="Q406" s="95"/>
      <c r="R406" s="96"/>
      <c r="AA406" s="230"/>
    </row>
    <row r="407" spans="1:27" x14ac:dyDescent="0.3">
      <c r="A407" s="276" t="s">
        <v>1685</v>
      </c>
      <c r="B407" s="277" t="s">
        <v>1686</v>
      </c>
      <c r="C407" s="483">
        <v>400</v>
      </c>
      <c r="D407" s="484"/>
      <c r="E407" s="483">
        <v>160</v>
      </c>
      <c r="F407" s="484"/>
      <c r="G407" s="483">
        <v>1.86</v>
      </c>
      <c r="H407" s="484"/>
      <c r="I407" s="483">
        <v>0.5</v>
      </c>
      <c r="J407" s="484"/>
      <c r="K407" s="466" t="s">
        <v>1358</v>
      </c>
      <c r="L407" s="468" t="s">
        <v>571</v>
      </c>
      <c r="M407" s="468" t="s">
        <v>366</v>
      </c>
      <c r="N407" s="481">
        <v>450</v>
      </c>
      <c r="O407" s="482"/>
      <c r="P407" s="174"/>
      <c r="Q407" s="95"/>
      <c r="R407" s="96"/>
      <c r="AA407" s="230"/>
    </row>
    <row r="408" spans="1:27" x14ac:dyDescent="0.3">
      <c r="A408" s="276" t="s">
        <v>1694</v>
      </c>
      <c r="B408" s="277" t="s">
        <v>1686</v>
      </c>
      <c r="C408" s="483">
        <v>480</v>
      </c>
      <c r="D408" s="484"/>
      <c r="E408" s="483">
        <v>160</v>
      </c>
      <c r="F408" s="484"/>
      <c r="G408" s="483">
        <v>2</v>
      </c>
      <c r="H408" s="484"/>
      <c r="I408" s="483">
        <v>0.5</v>
      </c>
      <c r="J408" s="484"/>
      <c r="K408" s="469" t="s">
        <v>1358</v>
      </c>
      <c r="L408" s="468" t="s">
        <v>571</v>
      </c>
      <c r="M408" s="468" t="s">
        <v>366</v>
      </c>
      <c r="N408" s="481">
        <v>450</v>
      </c>
      <c r="O408" s="482"/>
      <c r="P408" s="174"/>
      <c r="Q408" s="95"/>
      <c r="R408" s="96"/>
      <c r="AA408" s="230"/>
    </row>
    <row r="409" spans="1:27" x14ac:dyDescent="0.3">
      <c r="A409" s="276" t="s">
        <v>1695</v>
      </c>
      <c r="B409" s="277" t="s">
        <v>1686</v>
      </c>
      <c r="C409" s="483">
        <v>430</v>
      </c>
      <c r="D409" s="484"/>
      <c r="E409" s="483">
        <v>130</v>
      </c>
      <c r="F409" s="484"/>
      <c r="G409" s="483">
        <v>2.5</v>
      </c>
      <c r="H409" s="484"/>
      <c r="I409" s="483">
        <v>0.5</v>
      </c>
      <c r="J409" s="484"/>
      <c r="K409" s="469" t="s">
        <v>1358</v>
      </c>
      <c r="L409" s="468" t="s">
        <v>571</v>
      </c>
      <c r="M409" s="468" t="s">
        <v>366</v>
      </c>
      <c r="N409" s="481">
        <v>450</v>
      </c>
      <c r="O409" s="482"/>
      <c r="P409" s="174"/>
      <c r="Q409" s="95"/>
      <c r="R409" s="96"/>
      <c r="AA409" s="230"/>
    </row>
    <row r="410" spans="1:27" x14ac:dyDescent="0.3">
      <c r="A410" s="276" t="s">
        <v>1687</v>
      </c>
      <c r="B410" s="277" t="s">
        <v>1686</v>
      </c>
      <c r="C410" s="483">
        <v>430</v>
      </c>
      <c r="D410" s="484"/>
      <c r="E410" s="483">
        <v>123</v>
      </c>
      <c r="F410" s="484"/>
      <c r="G410" s="483">
        <v>1.5680000000000001</v>
      </c>
      <c r="H410" s="484"/>
      <c r="I410" s="483">
        <v>0.5</v>
      </c>
      <c r="J410" s="484"/>
      <c r="K410" s="466" t="s">
        <v>1690</v>
      </c>
      <c r="L410" s="467" t="s">
        <v>571</v>
      </c>
      <c r="M410" s="279"/>
      <c r="N410" s="481">
        <v>600</v>
      </c>
      <c r="O410" s="482"/>
      <c r="P410" s="174"/>
      <c r="Q410" s="95"/>
      <c r="R410" s="96"/>
      <c r="AA410" s="230"/>
    </row>
    <row r="411" spans="1:27" x14ac:dyDescent="0.3">
      <c r="A411" s="276" t="s">
        <v>1688</v>
      </c>
      <c r="B411" s="277" t="s">
        <v>1686</v>
      </c>
      <c r="C411" s="483">
        <v>430</v>
      </c>
      <c r="D411" s="484"/>
      <c r="E411" s="483">
        <v>123</v>
      </c>
      <c r="F411" s="484"/>
      <c r="G411" s="483">
        <v>1.86</v>
      </c>
      <c r="H411" s="484"/>
      <c r="I411" s="483">
        <v>0.5</v>
      </c>
      <c r="J411" s="484"/>
      <c r="K411" s="466" t="s">
        <v>1690</v>
      </c>
      <c r="L411" s="467" t="s">
        <v>571</v>
      </c>
      <c r="M411" s="279"/>
      <c r="N411" s="481">
        <v>600</v>
      </c>
      <c r="O411" s="482"/>
      <c r="P411" s="174"/>
      <c r="Q411" s="95"/>
      <c r="R411" s="96"/>
      <c r="AA411" s="230"/>
    </row>
    <row r="412" spans="1:27" x14ac:dyDescent="0.3">
      <c r="A412" s="276" t="s">
        <v>1689</v>
      </c>
      <c r="B412" s="277" t="s">
        <v>1686</v>
      </c>
      <c r="C412" s="483">
        <v>450</v>
      </c>
      <c r="D412" s="484"/>
      <c r="E412" s="483">
        <v>130</v>
      </c>
      <c r="F412" s="484"/>
      <c r="G412" s="483">
        <v>2</v>
      </c>
      <c r="H412" s="484"/>
      <c r="I412" s="483">
        <v>0.5</v>
      </c>
      <c r="J412" s="484"/>
      <c r="K412" s="466" t="s">
        <v>1690</v>
      </c>
      <c r="L412" s="467" t="s">
        <v>571</v>
      </c>
      <c r="M412" s="279"/>
      <c r="N412" s="481">
        <v>600</v>
      </c>
      <c r="O412" s="482"/>
      <c r="P412" s="174"/>
      <c r="Q412" s="95"/>
      <c r="R412" s="96"/>
      <c r="AA412" s="230"/>
    </row>
    <row r="413" spans="1:27" x14ac:dyDescent="0.3">
      <c r="A413" s="276" t="s">
        <v>1691</v>
      </c>
      <c r="B413" s="277" t="s">
        <v>1686</v>
      </c>
      <c r="C413" s="483">
        <v>430</v>
      </c>
      <c r="D413" s="484"/>
      <c r="E413" s="483">
        <v>123</v>
      </c>
      <c r="F413" s="484"/>
      <c r="G413" s="483">
        <v>2.5</v>
      </c>
      <c r="H413" s="484"/>
      <c r="I413" s="483">
        <v>0.5</v>
      </c>
      <c r="J413" s="484"/>
      <c r="K413" s="466" t="s">
        <v>1690</v>
      </c>
      <c r="L413" s="467" t="s">
        <v>571</v>
      </c>
      <c r="M413" s="279"/>
      <c r="N413" s="481">
        <v>600</v>
      </c>
      <c r="O413" s="482"/>
      <c r="P413" s="174"/>
      <c r="Q413" s="95"/>
      <c r="R413" s="96"/>
      <c r="AA413" s="230"/>
    </row>
    <row r="414" spans="1:27" x14ac:dyDescent="0.3">
      <c r="A414" s="276"/>
      <c r="B414" s="277"/>
      <c r="C414" s="171"/>
      <c r="D414" s="172"/>
      <c r="E414" s="171"/>
      <c r="F414" s="172"/>
      <c r="G414" s="171"/>
      <c r="H414" s="172"/>
      <c r="I414" s="171"/>
      <c r="J414" s="172"/>
      <c r="K414" s="278"/>
      <c r="L414" s="279"/>
      <c r="M414" s="279"/>
      <c r="N414" s="174"/>
      <c r="O414" s="176"/>
      <c r="P414" s="174"/>
      <c r="Q414" s="95"/>
      <c r="R414" s="96"/>
      <c r="AA414" s="230"/>
    </row>
    <row r="415" spans="1:27" x14ac:dyDescent="0.3">
      <c r="A415" s="276" t="s">
        <v>606</v>
      </c>
      <c r="B415" s="277" t="s">
        <v>607</v>
      </c>
      <c r="C415" s="483">
        <v>710</v>
      </c>
      <c r="D415" s="484"/>
      <c r="E415" s="483">
        <v>237</v>
      </c>
      <c r="F415" s="484"/>
      <c r="G415" s="483">
        <v>6</v>
      </c>
      <c r="H415" s="484"/>
      <c r="I415" s="483">
        <v>7.8</v>
      </c>
      <c r="J415" s="484"/>
      <c r="K415" s="278" t="s">
        <v>372</v>
      </c>
      <c r="L415" s="279" t="s">
        <v>357</v>
      </c>
      <c r="M415" s="279"/>
      <c r="N415" s="481">
        <v>4000</v>
      </c>
      <c r="O415" s="482"/>
      <c r="P415" s="481" t="s">
        <v>368</v>
      </c>
      <c r="Q415" s="486"/>
      <c r="R415" s="487"/>
      <c r="AA415" s="230">
        <v>132</v>
      </c>
    </row>
    <row r="416" spans="1:27" x14ac:dyDescent="0.3">
      <c r="A416" s="276" t="s">
        <v>779</v>
      </c>
      <c r="B416" s="277" t="s">
        <v>788</v>
      </c>
      <c r="C416" s="483">
        <v>780</v>
      </c>
      <c r="D416" s="484"/>
      <c r="E416" s="483">
        <v>250</v>
      </c>
      <c r="F416" s="484"/>
      <c r="G416" s="483">
        <v>10</v>
      </c>
      <c r="H416" s="484"/>
      <c r="I416" s="483">
        <v>19</v>
      </c>
      <c r="J416" s="484"/>
      <c r="K416" s="278"/>
      <c r="L416" s="279" t="s">
        <v>357</v>
      </c>
      <c r="M416" s="279"/>
      <c r="N416" s="481">
        <v>7000</v>
      </c>
      <c r="O416" s="482"/>
      <c r="P416" s="174"/>
      <c r="Q416" s="95"/>
      <c r="R416" s="96"/>
      <c r="AA416" s="230"/>
    </row>
    <row r="417" spans="1:27" x14ac:dyDescent="0.3">
      <c r="A417" s="276" t="s">
        <v>878</v>
      </c>
      <c r="B417" s="277" t="s">
        <v>788</v>
      </c>
      <c r="C417" s="483">
        <v>550</v>
      </c>
      <c r="D417" s="484"/>
      <c r="E417" s="171"/>
      <c r="F417" s="172"/>
      <c r="G417" s="483">
        <v>3.9</v>
      </c>
      <c r="H417" s="484"/>
      <c r="I417" s="483">
        <v>8</v>
      </c>
      <c r="J417" s="484"/>
      <c r="K417" s="278"/>
      <c r="L417" s="279"/>
      <c r="M417" s="279"/>
      <c r="N417" s="481">
        <v>1200</v>
      </c>
      <c r="O417" s="482"/>
      <c r="P417" s="174"/>
      <c r="Q417" s="95"/>
      <c r="R417" s="96"/>
      <c r="AA417" s="230"/>
    </row>
    <row r="418" spans="1:27" x14ac:dyDescent="0.3">
      <c r="A418" s="276" t="s">
        <v>879</v>
      </c>
      <c r="B418" s="277" t="s">
        <v>788</v>
      </c>
      <c r="C418" s="483">
        <v>590</v>
      </c>
      <c r="D418" s="484"/>
      <c r="E418" s="171"/>
      <c r="F418" s="172"/>
      <c r="G418" s="483">
        <v>3.9</v>
      </c>
      <c r="H418" s="484"/>
      <c r="I418" s="483">
        <v>4.8</v>
      </c>
      <c r="J418" s="484"/>
      <c r="K418" s="278"/>
      <c r="L418" s="279"/>
      <c r="M418" s="279"/>
      <c r="N418" s="481">
        <v>1000</v>
      </c>
      <c r="O418" s="482"/>
      <c r="P418" s="174"/>
      <c r="Q418" s="95"/>
      <c r="R418" s="96"/>
      <c r="AA418" s="230"/>
    </row>
    <row r="419" spans="1:27" x14ac:dyDescent="0.3">
      <c r="A419" s="276"/>
      <c r="B419" s="277"/>
      <c r="C419" s="171"/>
      <c r="D419" s="172"/>
      <c r="E419" s="171"/>
      <c r="F419" s="172"/>
      <c r="G419" s="171"/>
      <c r="H419" s="172"/>
      <c r="I419" s="171"/>
      <c r="J419" s="172"/>
      <c r="K419" s="278"/>
      <c r="L419" s="279"/>
      <c r="M419" s="279"/>
      <c r="N419" s="174"/>
      <c r="O419" s="176"/>
      <c r="P419" s="174"/>
      <c r="Q419" s="95"/>
      <c r="R419" s="96"/>
      <c r="AA419" s="230"/>
    </row>
    <row r="420" spans="1:27" x14ac:dyDescent="0.3">
      <c r="A420" s="276" t="s">
        <v>779</v>
      </c>
      <c r="B420" s="277" t="s">
        <v>780</v>
      </c>
      <c r="C420" s="483">
        <v>864</v>
      </c>
      <c r="D420" s="484"/>
      <c r="E420" s="483">
        <v>520</v>
      </c>
      <c r="F420" s="484"/>
      <c r="G420" s="483">
        <v>10</v>
      </c>
      <c r="H420" s="484"/>
      <c r="I420" s="171"/>
      <c r="J420" s="172"/>
      <c r="K420" s="278"/>
      <c r="L420" s="279" t="s">
        <v>366</v>
      </c>
      <c r="M420" s="279" t="s">
        <v>367</v>
      </c>
      <c r="N420" s="174"/>
      <c r="O420" s="176"/>
      <c r="P420" s="174"/>
      <c r="Q420" s="95"/>
      <c r="R420" s="96"/>
      <c r="AA420" s="230"/>
    </row>
    <row r="421" spans="1:27" x14ac:dyDescent="0.3">
      <c r="A421" s="276"/>
      <c r="B421" s="277"/>
      <c r="C421" s="171"/>
      <c r="D421" s="172"/>
      <c r="E421" s="171"/>
      <c r="F421" s="172"/>
      <c r="G421" s="171"/>
      <c r="H421" s="172"/>
      <c r="I421" s="171"/>
      <c r="J421" s="172"/>
      <c r="K421" s="278"/>
      <c r="L421" s="279"/>
      <c r="M421" s="279"/>
      <c r="N421" s="174"/>
      <c r="O421" s="176"/>
      <c r="P421" s="174"/>
      <c r="Q421" s="95"/>
      <c r="R421" s="96"/>
      <c r="AA421" s="230"/>
    </row>
    <row r="422" spans="1:27" x14ac:dyDescent="0.3">
      <c r="A422" s="276" t="s">
        <v>787</v>
      </c>
      <c r="B422" s="277" t="s">
        <v>788</v>
      </c>
      <c r="C422" s="483">
        <v>950</v>
      </c>
      <c r="D422" s="484"/>
      <c r="E422" s="483">
        <v>320</v>
      </c>
      <c r="F422" s="484"/>
      <c r="G422" s="483">
        <v>6</v>
      </c>
      <c r="H422" s="484"/>
      <c r="I422" s="483">
        <v>38</v>
      </c>
      <c r="J422" s="484"/>
      <c r="K422" s="278"/>
      <c r="L422" s="279"/>
      <c r="M422" s="279"/>
      <c r="N422" s="481"/>
      <c r="O422" s="482"/>
      <c r="P422" s="174"/>
      <c r="Q422" s="95"/>
      <c r="R422" s="96"/>
      <c r="AA422" s="230"/>
    </row>
    <row r="423" spans="1:27" x14ac:dyDescent="0.3">
      <c r="A423" s="276" t="s">
        <v>1011</v>
      </c>
      <c r="B423" s="280" t="s">
        <v>932</v>
      </c>
      <c r="C423" s="483">
        <v>640</v>
      </c>
      <c r="D423" s="484"/>
      <c r="E423" s="483">
        <v>440</v>
      </c>
      <c r="F423" s="484"/>
      <c r="G423" s="483">
        <v>3.91</v>
      </c>
      <c r="H423" s="484"/>
      <c r="I423" s="483">
        <v>5.5</v>
      </c>
      <c r="J423" s="484"/>
      <c r="K423" s="278"/>
      <c r="L423" s="279"/>
      <c r="M423" s="279"/>
      <c r="N423" s="481">
        <v>1000</v>
      </c>
      <c r="O423" s="482"/>
      <c r="P423" s="174"/>
      <c r="Q423" s="95"/>
      <c r="R423" s="96"/>
      <c r="AA423" s="230"/>
    </row>
    <row r="424" spans="1:27" x14ac:dyDescent="0.3">
      <c r="A424" s="276" t="s">
        <v>880</v>
      </c>
      <c r="B424" s="280" t="s">
        <v>932</v>
      </c>
      <c r="C424" s="483">
        <v>790</v>
      </c>
      <c r="D424" s="484"/>
      <c r="E424" s="483">
        <v>250</v>
      </c>
      <c r="F424" s="484"/>
      <c r="G424" s="483">
        <v>3.9</v>
      </c>
      <c r="H424" s="484"/>
      <c r="I424" s="483">
        <v>29</v>
      </c>
      <c r="J424" s="484"/>
      <c r="K424" s="278"/>
      <c r="L424" s="279"/>
      <c r="M424" s="279"/>
      <c r="N424" s="481">
        <v>5500</v>
      </c>
      <c r="O424" s="482"/>
      <c r="P424" s="174"/>
      <c r="Q424" s="95"/>
      <c r="R424" s="96"/>
      <c r="AA424" s="230"/>
    </row>
    <row r="425" spans="1:27" x14ac:dyDescent="0.3">
      <c r="A425" s="276" t="s">
        <v>1058</v>
      </c>
      <c r="B425" s="280" t="s">
        <v>932</v>
      </c>
      <c r="C425" s="483">
        <v>600</v>
      </c>
      <c r="D425" s="484"/>
      <c r="E425" s="483">
        <v>200</v>
      </c>
      <c r="F425" s="484"/>
      <c r="G425" s="483">
        <v>4.4000000000000004</v>
      </c>
      <c r="H425" s="484"/>
      <c r="I425" s="483">
        <v>20</v>
      </c>
      <c r="J425" s="484"/>
      <c r="K425" s="278"/>
      <c r="L425" s="279"/>
      <c r="M425" s="279"/>
      <c r="N425" s="481">
        <v>5000</v>
      </c>
      <c r="O425" s="482"/>
      <c r="P425" s="174"/>
      <c r="Q425" s="95"/>
      <c r="R425" s="96"/>
      <c r="AA425" s="230"/>
    </row>
    <row r="426" spans="1:27" x14ac:dyDescent="0.3">
      <c r="A426" s="276" t="s">
        <v>1057</v>
      </c>
      <c r="B426" s="280" t="s">
        <v>932</v>
      </c>
      <c r="C426" s="483">
        <v>790</v>
      </c>
      <c r="D426" s="484"/>
      <c r="E426" s="483">
        <v>250</v>
      </c>
      <c r="F426" s="484"/>
      <c r="G426" s="483">
        <v>4.8</v>
      </c>
      <c r="H426" s="484"/>
      <c r="I426" s="483">
        <v>29</v>
      </c>
      <c r="J426" s="484"/>
      <c r="K426" s="278"/>
      <c r="L426" s="279"/>
      <c r="M426" s="279"/>
      <c r="N426" s="481">
        <v>8000</v>
      </c>
      <c r="O426" s="482"/>
      <c r="P426" s="174"/>
      <c r="Q426" s="95"/>
      <c r="R426" s="96"/>
      <c r="AA426" s="230"/>
    </row>
    <row r="427" spans="1:27" x14ac:dyDescent="0.3">
      <c r="A427" s="276" t="s">
        <v>881</v>
      </c>
      <c r="B427" s="280" t="s">
        <v>932</v>
      </c>
      <c r="C427" s="483">
        <v>790</v>
      </c>
      <c r="D427" s="484"/>
      <c r="E427" s="483">
        <v>237</v>
      </c>
      <c r="F427" s="484"/>
      <c r="G427" s="483">
        <v>5.9249999999999998</v>
      </c>
      <c r="H427" s="484"/>
      <c r="I427" s="483">
        <v>26</v>
      </c>
      <c r="J427" s="484"/>
      <c r="K427" s="278"/>
      <c r="L427" s="279"/>
      <c r="M427" s="279"/>
      <c r="N427" s="481">
        <v>5500</v>
      </c>
      <c r="O427" s="482"/>
      <c r="P427" s="174"/>
      <c r="Q427" s="95"/>
      <c r="R427" s="96"/>
      <c r="AA427" s="230"/>
    </row>
    <row r="428" spans="1:27" x14ac:dyDescent="0.3">
      <c r="A428" s="276" t="s">
        <v>1065</v>
      </c>
      <c r="B428" s="280" t="s">
        <v>932</v>
      </c>
      <c r="C428" s="483">
        <v>610</v>
      </c>
      <c r="D428" s="484"/>
      <c r="E428" s="483">
        <v>200</v>
      </c>
      <c r="F428" s="484"/>
      <c r="G428" s="483">
        <v>10</v>
      </c>
      <c r="H428" s="484"/>
      <c r="I428" s="483">
        <v>23</v>
      </c>
      <c r="J428" s="484"/>
      <c r="K428" s="278"/>
      <c r="L428" s="279"/>
      <c r="M428" s="322" t="s">
        <v>357</v>
      </c>
      <c r="N428" s="481">
        <v>6000</v>
      </c>
      <c r="O428" s="482"/>
      <c r="P428" s="174"/>
      <c r="Q428" s="95"/>
      <c r="R428" s="96"/>
      <c r="AA428" s="230"/>
    </row>
    <row r="429" spans="1:27" x14ac:dyDescent="0.3">
      <c r="A429" s="276" t="s">
        <v>933</v>
      </c>
      <c r="B429" s="280" t="s">
        <v>932</v>
      </c>
      <c r="C429" s="483">
        <v>560</v>
      </c>
      <c r="D429" s="484"/>
      <c r="E429" s="483">
        <v>152</v>
      </c>
      <c r="F429" s="484"/>
      <c r="G429" s="483">
        <v>6.67</v>
      </c>
      <c r="H429" s="484"/>
      <c r="I429" s="483">
        <v>28</v>
      </c>
      <c r="J429" s="484"/>
      <c r="K429" s="278"/>
      <c r="L429" s="279"/>
      <c r="M429" s="279" t="s">
        <v>566</v>
      </c>
      <c r="N429" s="481">
        <v>6500</v>
      </c>
      <c r="O429" s="482"/>
      <c r="P429" s="174"/>
      <c r="Q429" s="95"/>
      <c r="R429" s="96"/>
      <c r="AA429" s="230"/>
    </row>
    <row r="430" spans="1:27" x14ac:dyDescent="0.3">
      <c r="A430" s="276" t="s">
        <v>934</v>
      </c>
      <c r="B430" s="280" t="s">
        <v>932</v>
      </c>
      <c r="C430" s="483">
        <v>560</v>
      </c>
      <c r="D430" s="484"/>
      <c r="E430" s="483">
        <v>152</v>
      </c>
      <c r="F430" s="484"/>
      <c r="G430" s="483">
        <v>8</v>
      </c>
      <c r="H430" s="484"/>
      <c r="I430" s="483">
        <v>28</v>
      </c>
      <c r="J430" s="484"/>
      <c r="K430" s="278"/>
      <c r="L430" s="279"/>
      <c r="M430" s="279" t="s">
        <v>566</v>
      </c>
      <c r="N430" s="481">
        <v>6500</v>
      </c>
      <c r="O430" s="482"/>
      <c r="P430" s="174"/>
      <c r="Q430" s="95"/>
      <c r="R430" s="96"/>
      <c r="AA430" s="230"/>
    </row>
    <row r="431" spans="1:27" x14ac:dyDescent="0.3">
      <c r="A431" s="276" t="s">
        <v>935</v>
      </c>
      <c r="B431" s="280" t="s">
        <v>932</v>
      </c>
      <c r="C431" s="483">
        <v>620</v>
      </c>
      <c r="D431" s="484"/>
      <c r="E431" s="483">
        <v>170</v>
      </c>
      <c r="F431" s="484"/>
      <c r="G431" s="483">
        <v>10</v>
      </c>
      <c r="H431" s="484"/>
      <c r="I431" s="483">
        <v>28</v>
      </c>
      <c r="J431" s="484"/>
      <c r="K431" s="278"/>
      <c r="L431" s="279"/>
      <c r="M431" s="279" t="s">
        <v>566</v>
      </c>
      <c r="N431" s="481">
        <v>6500</v>
      </c>
      <c r="O431" s="482"/>
      <c r="P431" s="174"/>
      <c r="Q431" s="95"/>
      <c r="R431" s="96"/>
      <c r="AA431" s="230"/>
    </row>
    <row r="432" spans="1:27" x14ac:dyDescent="0.3">
      <c r="A432" s="276" t="s">
        <v>1531</v>
      </c>
      <c r="B432" s="280" t="s">
        <v>932</v>
      </c>
      <c r="C432" s="483">
        <v>650</v>
      </c>
      <c r="D432" s="484"/>
      <c r="E432" s="483">
        <v>200</v>
      </c>
      <c r="F432" s="484"/>
      <c r="G432" s="483">
        <v>2.9</v>
      </c>
      <c r="H432" s="484"/>
      <c r="I432" s="483">
        <v>5</v>
      </c>
      <c r="J432" s="484"/>
      <c r="K432" s="278"/>
      <c r="L432" s="279" t="s">
        <v>366</v>
      </c>
      <c r="M432" s="279" t="s">
        <v>367</v>
      </c>
      <c r="N432" s="481">
        <v>800</v>
      </c>
      <c r="O432" s="482"/>
      <c r="P432" s="174"/>
      <c r="Q432" s="95"/>
      <c r="R432" s="96"/>
      <c r="AA432" s="230"/>
    </row>
    <row r="433" spans="1:27" x14ac:dyDescent="0.3">
      <c r="A433" s="276" t="s">
        <v>1559</v>
      </c>
      <c r="B433" s="280" t="s">
        <v>932</v>
      </c>
      <c r="C433" s="483">
        <v>700</v>
      </c>
      <c r="D433" s="484"/>
      <c r="E433" s="483">
        <v>200</v>
      </c>
      <c r="F433" s="484"/>
      <c r="G433" s="483">
        <v>3.9</v>
      </c>
      <c r="H433" s="484"/>
      <c r="I433" s="483">
        <v>7.5</v>
      </c>
      <c r="J433" s="484"/>
      <c r="K433" s="278"/>
      <c r="L433" s="279"/>
      <c r="M433" s="279"/>
      <c r="N433" s="481">
        <v>800</v>
      </c>
      <c r="O433" s="482"/>
      <c r="P433" s="174"/>
      <c r="Q433" s="95"/>
      <c r="R433" s="96"/>
      <c r="AA433" s="230"/>
    </row>
    <row r="434" spans="1:27" x14ac:dyDescent="0.3">
      <c r="A434" s="276" t="s">
        <v>1528</v>
      </c>
      <c r="B434" s="280" t="s">
        <v>932</v>
      </c>
      <c r="C434" s="483">
        <v>800</v>
      </c>
      <c r="D434" s="484"/>
      <c r="E434" s="483">
        <v>250</v>
      </c>
      <c r="F434" s="484"/>
      <c r="G434" s="483">
        <v>3.91</v>
      </c>
      <c r="H434" s="484"/>
      <c r="I434" s="483">
        <v>5.8</v>
      </c>
      <c r="J434" s="484"/>
      <c r="K434" s="278"/>
      <c r="L434" s="434" t="s">
        <v>357</v>
      </c>
      <c r="M434" s="434" t="s">
        <v>358</v>
      </c>
      <c r="N434" s="481">
        <v>4000</v>
      </c>
      <c r="O434" s="482"/>
      <c r="P434" s="174"/>
      <c r="Q434" s="95"/>
      <c r="R434" s="96"/>
      <c r="AA434" s="230"/>
    </row>
    <row r="435" spans="1:27" x14ac:dyDescent="0.3">
      <c r="A435" s="276" t="s">
        <v>1538</v>
      </c>
      <c r="B435" s="280" t="s">
        <v>932</v>
      </c>
      <c r="C435" s="483">
        <v>900</v>
      </c>
      <c r="D435" s="484"/>
      <c r="E435" s="483">
        <v>300</v>
      </c>
      <c r="F435" s="484"/>
      <c r="G435" s="483">
        <v>8</v>
      </c>
      <c r="H435" s="484"/>
      <c r="I435" s="483">
        <v>20</v>
      </c>
      <c r="J435" s="484"/>
      <c r="K435" s="278"/>
      <c r="L435" s="436" t="s">
        <v>357</v>
      </c>
      <c r="M435" s="434"/>
      <c r="N435" s="481">
        <v>7000</v>
      </c>
      <c r="O435" s="482"/>
      <c r="P435" s="174"/>
      <c r="Q435" s="95"/>
      <c r="R435" s="96"/>
      <c r="AA435" s="230"/>
    </row>
    <row r="436" spans="1:27" x14ac:dyDescent="0.3">
      <c r="A436" s="276" t="s">
        <v>1662</v>
      </c>
      <c r="B436" s="280" t="s">
        <v>932</v>
      </c>
      <c r="C436" s="483">
        <v>700</v>
      </c>
      <c r="D436" s="484"/>
      <c r="E436" s="483">
        <v>350</v>
      </c>
      <c r="F436" s="484"/>
      <c r="G436" s="483">
        <v>1.5620000000000001</v>
      </c>
      <c r="H436" s="484"/>
      <c r="I436" s="483">
        <v>6.5</v>
      </c>
      <c r="J436" s="484"/>
      <c r="K436" s="278"/>
      <c r="L436" s="460" t="s">
        <v>1663</v>
      </c>
      <c r="M436" s="434"/>
      <c r="N436" s="481">
        <v>600</v>
      </c>
      <c r="O436" s="482"/>
      <c r="P436" s="174"/>
      <c r="Q436" s="95"/>
      <c r="R436" s="96"/>
      <c r="AA436" s="230"/>
    </row>
    <row r="437" spans="1:27" x14ac:dyDescent="0.3">
      <c r="A437" s="276" t="s">
        <v>1613</v>
      </c>
      <c r="B437" s="280" t="s">
        <v>932</v>
      </c>
      <c r="C437" s="483">
        <v>1200</v>
      </c>
      <c r="D437" s="484"/>
      <c r="E437" s="483">
        <v>420</v>
      </c>
      <c r="F437" s="484"/>
      <c r="G437" s="483">
        <v>2.5</v>
      </c>
      <c r="H437" s="484"/>
      <c r="I437" s="483">
        <v>36</v>
      </c>
      <c r="J437" s="484"/>
      <c r="K437" s="278"/>
      <c r="L437" s="442" t="s">
        <v>357</v>
      </c>
      <c r="M437" s="434"/>
      <c r="N437" s="481">
        <v>3000</v>
      </c>
      <c r="O437" s="482"/>
      <c r="P437" s="174"/>
      <c r="Q437" s="95"/>
      <c r="R437" s="96"/>
      <c r="AA437" s="230"/>
    </row>
    <row r="438" spans="1:27" x14ac:dyDescent="0.3">
      <c r="A438" s="276" t="s">
        <v>1242</v>
      </c>
      <c r="B438" s="280" t="s">
        <v>932</v>
      </c>
      <c r="C438" s="483">
        <v>700</v>
      </c>
      <c r="D438" s="484"/>
      <c r="E438" s="483">
        <v>240</v>
      </c>
      <c r="F438" s="484"/>
      <c r="G438" s="483">
        <v>12.5</v>
      </c>
      <c r="H438" s="484"/>
      <c r="I438" s="483">
        <v>13.2</v>
      </c>
      <c r="J438" s="484"/>
      <c r="K438" s="278"/>
      <c r="L438" s="279"/>
      <c r="M438" s="405" t="s">
        <v>1243</v>
      </c>
      <c r="N438" s="481">
        <v>6000</v>
      </c>
      <c r="O438" s="482"/>
      <c r="P438" s="174"/>
      <c r="Q438" s="95"/>
      <c r="R438" s="96"/>
      <c r="AA438" s="230"/>
    </row>
    <row r="439" spans="1:27" x14ac:dyDescent="0.3">
      <c r="A439" s="276" t="s">
        <v>1246</v>
      </c>
      <c r="B439" s="280" t="s">
        <v>932</v>
      </c>
      <c r="C439" s="483">
        <v>450</v>
      </c>
      <c r="D439" s="484"/>
      <c r="E439" s="483">
        <v>150</v>
      </c>
      <c r="F439" s="484"/>
      <c r="G439" s="483">
        <v>12.5</v>
      </c>
      <c r="H439" s="484"/>
      <c r="I439" s="483">
        <v>14</v>
      </c>
      <c r="J439" s="484"/>
      <c r="K439" s="278"/>
      <c r="L439" s="279"/>
      <c r="M439" s="406" t="s">
        <v>1243</v>
      </c>
      <c r="N439" s="481">
        <v>10000</v>
      </c>
      <c r="O439" s="482"/>
      <c r="P439" s="174"/>
      <c r="Q439" s="95"/>
      <c r="R439" s="96"/>
      <c r="AA439" s="230"/>
    </row>
    <row r="440" spans="1:27" x14ac:dyDescent="0.3">
      <c r="A440" s="276" t="s">
        <v>1247</v>
      </c>
      <c r="B440" s="280" t="s">
        <v>932</v>
      </c>
      <c r="C440" s="483">
        <v>450</v>
      </c>
      <c r="D440" s="484"/>
      <c r="E440" s="483">
        <v>150</v>
      </c>
      <c r="F440" s="484"/>
      <c r="G440" s="483">
        <v>15.6</v>
      </c>
      <c r="H440" s="484"/>
      <c r="I440" s="483">
        <v>11.7</v>
      </c>
      <c r="J440" s="484"/>
      <c r="K440" s="278"/>
      <c r="L440" s="279"/>
      <c r="M440" s="406" t="s">
        <v>1243</v>
      </c>
      <c r="N440" s="481">
        <v>10000</v>
      </c>
      <c r="O440" s="482"/>
      <c r="P440" s="174"/>
      <c r="Q440" s="95"/>
      <c r="R440" s="96"/>
      <c r="AA440" s="230"/>
    </row>
    <row r="441" spans="1:27" x14ac:dyDescent="0.3">
      <c r="A441" s="276" t="s">
        <v>1248</v>
      </c>
      <c r="B441" s="280" t="s">
        <v>932</v>
      </c>
      <c r="C441" s="483">
        <v>450</v>
      </c>
      <c r="D441" s="484"/>
      <c r="E441" s="483">
        <v>150</v>
      </c>
      <c r="F441" s="484"/>
      <c r="G441" s="483">
        <v>31.25</v>
      </c>
      <c r="H441" s="484"/>
      <c r="I441" s="483">
        <v>10</v>
      </c>
      <c r="J441" s="484"/>
      <c r="K441" s="278"/>
      <c r="L441" s="279"/>
      <c r="M441" s="406" t="s">
        <v>1243</v>
      </c>
      <c r="N441" s="481">
        <v>10000</v>
      </c>
      <c r="O441" s="482"/>
      <c r="P441" s="174"/>
      <c r="Q441" s="95"/>
      <c r="R441" s="96"/>
      <c r="AA441" s="230"/>
    </row>
    <row r="442" spans="1:27" x14ac:dyDescent="0.3">
      <c r="A442" s="276" t="s">
        <v>1249</v>
      </c>
      <c r="B442" s="280" t="s">
        <v>932</v>
      </c>
      <c r="C442" s="483">
        <v>450</v>
      </c>
      <c r="D442" s="484"/>
      <c r="E442" s="483">
        <v>150</v>
      </c>
      <c r="F442" s="484"/>
      <c r="G442" s="483">
        <v>20</v>
      </c>
      <c r="H442" s="484"/>
      <c r="I442" s="483">
        <v>17.3</v>
      </c>
      <c r="J442" s="484"/>
      <c r="K442" s="278"/>
      <c r="L442" s="279"/>
      <c r="M442" s="406" t="s">
        <v>1243</v>
      </c>
      <c r="N442" s="481">
        <v>10000</v>
      </c>
      <c r="O442" s="482"/>
      <c r="P442" s="174"/>
      <c r="Q442" s="95"/>
      <c r="R442" s="96"/>
      <c r="AA442" s="230"/>
    </row>
    <row r="443" spans="1:27" x14ac:dyDescent="0.3">
      <c r="A443" s="276" t="s">
        <v>1250</v>
      </c>
      <c r="B443" s="280" t="s">
        <v>932</v>
      </c>
      <c r="C443" s="483">
        <v>450</v>
      </c>
      <c r="D443" s="484"/>
      <c r="E443" s="483">
        <v>150</v>
      </c>
      <c r="F443" s="484"/>
      <c r="G443" s="483">
        <v>25</v>
      </c>
      <c r="H443" s="484"/>
      <c r="I443" s="483">
        <v>14.7</v>
      </c>
      <c r="J443" s="484"/>
      <c r="K443" s="278"/>
      <c r="L443" s="279"/>
      <c r="M443" s="406" t="s">
        <v>1243</v>
      </c>
      <c r="N443" s="481">
        <v>10000</v>
      </c>
      <c r="O443" s="482"/>
      <c r="P443" s="174"/>
      <c r="Q443" s="95"/>
      <c r="R443" s="96"/>
      <c r="AA443" s="230"/>
    </row>
    <row r="444" spans="1:27" x14ac:dyDescent="0.3">
      <c r="A444" s="276" t="s">
        <v>1251</v>
      </c>
      <c r="B444" s="280" t="s">
        <v>932</v>
      </c>
      <c r="C444" s="483">
        <v>450</v>
      </c>
      <c r="D444" s="484"/>
      <c r="E444" s="483">
        <v>150</v>
      </c>
      <c r="F444" s="484"/>
      <c r="G444" s="483">
        <v>31.25</v>
      </c>
      <c r="H444" s="484"/>
      <c r="I444" s="483">
        <v>12</v>
      </c>
      <c r="J444" s="484"/>
      <c r="K444" s="278"/>
      <c r="L444" s="279"/>
      <c r="M444" s="406" t="s">
        <v>1243</v>
      </c>
      <c r="N444" s="481">
        <v>10000</v>
      </c>
      <c r="O444" s="482"/>
      <c r="P444" s="174"/>
      <c r="Q444" s="95"/>
      <c r="R444" s="96"/>
      <c r="AA444" s="230"/>
    </row>
    <row r="445" spans="1:27" x14ac:dyDescent="0.3">
      <c r="A445" s="276" t="s">
        <v>1049</v>
      </c>
      <c r="B445" s="280" t="s">
        <v>932</v>
      </c>
      <c r="C445" s="483">
        <v>700</v>
      </c>
      <c r="D445" s="484"/>
      <c r="E445" s="483">
        <v>235</v>
      </c>
      <c r="F445" s="484"/>
      <c r="G445" s="483">
        <v>5.7</v>
      </c>
      <c r="H445" s="484"/>
      <c r="I445" s="483">
        <v>24.5</v>
      </c>
      <c r="J445" s="484"/>
      <c r="K445" s="278"/>
      <c r="L445" s="279"/>
      <c r="M445" s="318" t="s">
        <v>566</v>
      </c>
      <c r="N445" s="481">
        <v>5500</v>
      </c>
      <c r="O445" s="482"/>
      <c r="P445" s="174"/>
      <c r="Q445" s="95"/>
      <c r="R445" s="96"/>
      <c r="AA445" s="230"/>
    </row>
    <row r="446" spans="1:27" x14ac:dyDescent="0.3">
      <c r="A446" s="276" t="s">
        <v>1282</v>
      </c>
      <c r="B446" s="280" t="s">
        <v>932</v>
      </c>
      <c r="C446" s="483">
        <v>580</v>
      </c>
      <c r="D446" s="484"/>
      <c r="E446" s="483">
        <v>152</v>
      </c>
      <c r="F446" s="484"/>
      <c r="G446" s="483">
        <v>6.67</v>
      </c>
      <c r="H446" s="484"/>
      <c r="I446" s="483">
        <v>28</v>
      </c>
      <c r="J446" s="484"/>
      <c r="K446" s="278"/>
      <c r="L446" s="279"/>
      <c r="M446" s="415" t="s">
        <v>566</v>
      </c>
      <c r="N446" s="481">
        <v>6500</v>
      </c>
      <c r="O446" s="482"/>
      <c r="P446" s="174"/>
      <c r="Q446" s="95"/>
      <c r="R446" s="96"/>
      <c r="AA446" s="230"/>
    </row>
    <row r="447" spans="1:27" x14ac:dyDescent="0.3">
      <c r="A447" s="276" t="s">
        <v>1283</v>
      </c>
      <c r="B447" s="280" t="s">
        <v>932</v>
      </c>
      <c r="C447" s="483">
        <v>580</v>
      </c>
      <c r="D447" s="484"/>
      <c r="E447" s="483">
        <v>152</v>
      </c>
      <c r="F447" s="484"/>
      <c r="G447" s="483">
        <v>8</v>
      </c>
      <c r="H447" s="484"/>
      <c r="I447" s="483">
        <v>28</v>
      </c>
      <c r="J447" s="484"/>
      <c r="K447" s="278"/>
      <c r="L447" s="279"/>
      <c r="M447" s="415" t="s">
        <v>566</v>
      </c>
      <c r="N447" s="481">
        <v>6500</v>
      </c>
      <c r="O447" s="482"/>
      <c r="P447" s="174"/>
      <c r="Q447" s="95"/>
      <c r="R447" s="96"/>
      <c r="AA447" s="230"/>
    </row>
    <row r="448" spans="1:27" x14ac:dyDescent="0.3">
      <c r="A448" s="276" t="s">
        <v>1050</v>
      </c>
      <c r="B448" s="280" t="s">
        <v>932</v>
      </c>
      <c r="C448" s="483">
        <v>700</v>
      </c>
      <c r="D448" s="484"/>
      <c r="E448" s="483">
        <v>235</v>
      </c>
      <c r="F448" s="484"/>
      <c r="G448" s="483">
        <v>10</v>
      </c>
      <c r="H448" s="484"/>
      <c r="I448" s="483">
        <v>24.5</v>
      </c>
      <c r="J448" s="484"/>
      <c r="K448" s="278"/>
      <c r="L448" s="279"/>
      <c r="M448" s="318" t="s">
        <v>566</v>
      </c>
      <c r="N448" s="481">
        <v>6000</v>
      </c>
      <c r="O448" s="482"/>
      <c r="P448" s="174"/>
      <c r="Q448" s="95"/>
      <c r="R448" s="96"/>
      <c r="AA448" s="230"/>
    </row>
    <row r="449" spans="1:27" x14ac:dyDescent="0.3">
      <c r="A449" s="276" t="s">
        <v>884</v>
      </c>
      <c r="B449" s="280" t="s">
        <v>932</v>
      </c>
      <c r="C449" s="483">
        <v>590</v>
      </c>
      <c r="D449" s="484"/>
      <c r="E449" s="483">
        <v>250</v>
      </c>
      <c r="F449" s="484"/>
      <c r="G449" s="483">
        <v>1.95</v>
      </c>
      <c r="H449" s="484"/>
      <c r="I449" s="483">
        <v>4.8</v>
      </c>
      <c r="J449" s="484"/>
      <c r="K449" s="278"/>
      <c r="L449" s="279"/>
      <c r="M449" s="279"/>
      <c r="N449" s="481">
        <v>800</v>
      </c>
      <c r="O449" s="482"/>
      <c r="P449" s="174"/>
      <c r="Q449" s="95"/>
      <c r="R449" s="96"/>
      <c r="AA449" s="230"/>
    </row>
    <row r="450" spans="1:27" x14ac:dyDescent="0.3">
      <c r="A450" s="276" t="s">
        <v>885</v>
      </c>
      <c r="B450" s="280" t="s">
        <v>932</v>
      </c>
      <c r="C450" s="483">
        <v>590</v>
      </c>
      <c r="D450" s="484"/>
      <c r="E450" s="483">
        <v>250</v>
      </c>
      <c r="F450" s="484"/>
      <c r="G450" s="483">
        <v>2.5</v>
      </c>
      <c r="H450" s="484"/>
      <c r="I450" s="483">
        <v>4.8</v>
      </c>
      <c r="J450" s="484"/>
      <c r="K450" s="278"/>
      <c r="L450" s="279"/>
      <c r="M450" s="279"/>
      <c r="N450" s="481">
        <v>800</v>
      </c>
      <c r="O450" s="482"/>
      <c r="P450" s="174"/>
      <c r="Q450" s="95"/>
      <c r="R450" s="96"/>
      <c r="AA450" s="230"/>
    </row>
    <row r="451" spans="1:27" x14ac:dyDescent="0.3">
      <c r="A451" s="276" t="s">
        <v>886</v>
      </c>
      <c r="B451" s="280" t="s">
        <v>932</v>
      </c>
      <c r="C451" s="483">
        <v>590</v>
      </c>
      <c r="D451" s="484"/>
      <c r="E451" s="483">
        <v>250</v>
      </c>
      <c r="F451" s="484"/>
      <c r="G451" s="483">
        <v>2.97</v>
      </c>
      <c r="H451" s="484"/>
      <c r="I451" s="483">
        <v>4.8</v>
      </c>
      <c r="J451" s="484"/>
      <c r="K451" s="278"/>
      <c r="L451" s="279"/>
      <c r="M451" s="279"/>
      <c r="N451" s="481">
        <v>1000</v>
      </c>
      <c r="O451" s="482"/>
      <c r="P451" s="174"/>
      <c r="Q451" s="95"/>
      <c r="R451" s="96"/>
      <c r="AA451" s="230"/>
    </row>
    <row r="452" spans="1:27" x14ac:dyDescent="0.3">
      <c r="A452" s="276" t="s">
        <v>988</v>
      </c>
      <c r="B452" s="280" t="s">
        <v>932</v>
      </c>
      <c r="C452" s="483">
        <v>550</v>
      </c>
      <c r="D452" s="484"/>
      <c r="E452" s="483"/>
      <c r="F452" s="484"/>
      <c r="G452" s="483">
        <v>3.9</v>
      </c>
      <c r="H452" s="484"/>
      <c r="I452" s="483">
        <v>5.4</v>
      </c>
      <c r="J452" s="484"/>
      <c r="K452" s="278"/>
      <c r="L452" s="279"/>
      <c r="M452" s="279"/>
      <c r="N452" s="481">
        <v>1000</v>
      </c>
      <c r="O452" s="482"/>
      <c r="P452" s="174"/>
      <c r="Q452" s="95"/>
      <c r="R452" s="96"/>
      <c r="AA452" s="230"/>
    </row>
    <row r="453" spans="1:27" x14ac:dyDescent="0.3">
      <c r="A453" s="276" t="s">
        <v>901</v>
      </c>
      <c r="B453" s="280" t="s">
        <v>932</v>
      </c>
      <c r="C453" s="483">
        <v>550</v>
      </c>
      <c r="D453" s="484"/>
      <c r="E453" s="483">
        <v>150</v>
      </c>
      <c r="F453" s="484"/>
      <c r="G453" s="483">
        <v>10</v>
      </c>
      <c r="H453" s="484"/>
      <c r="I453" s="483">
        <v>28</v>
      </c>
      <c r="J453" s="484"/>
      <c r="K453" s="278"/>
      <c r="L453" s="279" t="s">
        <v>566</v>
      </c>
      <c r="M453" s="279" t="s">
        <v>566</v>
      </c>
      <c r="N453" s="481">
        <v>10000</v>
      </c>
      <c r="O453" s="482"/>
      <c r="P453" s="174"/>
      <c r="Q453" s="95"/>
      <c r="R453" s="96"/>
      <c r="AA453" s="230"/>
    </row>
    <row r="454" spans="1:27" x14ac:dyDescent="0.3">
      <c r="A454" s="276" t="s">
        <v>1300</v>
      </c>
      <c r="B454" s="280" t="s">
        <v>932</v>
      </c>
      <c r="C454" s="483">
        <v>800</v>
      </c>
      <c r="D454" s="484"/>
      <c r="E454" s="483">
        <v>400</v>
      </c>
      <c r="F454" s="484"/>
      <c r="G454" s="483">
        <v>5</v>
      </c>
      <c r="H454" s="484"/>
      <c r="I454" s="483"/>
      <c r="J454" s="484"/>
      <c r="K454" s="278"/>
      <c r="L454" s="279"/>
      <c r="M454" s="279"/>
      <c r="N454" s="481">
        <v>3000</v>
      </c>
      <c r="O454" s="482"/>
      <c r="P454" s="174"/>
      <c r="Q454" s="95"/>
      <c r="R454" s="96"/>
      <c r="AA454" s="230"/>
    </row>
    <row r="455" spans="1:27" x14ac:dyDescent="0.3">
      <c r="A455" s="276" t="s">
        <v>1278</v>
      </c>
      <c r="B455" s="280" t="s">
        <v>932</v>
      </c>
      <c r="C455" s="483">
        <v>500</v>
      </c>
      <c r="D455" s="484"/>
      <c r="E455" s="483">
        <v>175</v>
      </c>
      <c r="F455" s="484"/>
      <c r="G455" s="483">
        <v>6.25</v>
      </c>
      <c r="H455" s="484"/>
      <c r="I455" s="483">
        <v>22.5</v>
      </c>
      <c r="J455" s="484"/>
      <c r="K455" s="278"/>
      <c r="L455" s="414" t="s">
        <v>1243</v>
      </c>
      <c r="M455" s="414" t="s">
        <v>357</v>
      </c>
      <c r="N455" s="481">
        <v>6000</v>
      </c>
      <c r="O455" s="482"/>
      <c r="P455" s="174"/>
      <c r="Q455" s="95"/>
      <c r="R455" s="96"/>
      <c r="AA455" s="230"/>
    </row>
    <row r="456" spans="1:27" x14ac:dyDescent="0.3">
      <c r="A456" s="276" t="s">
        <v>1279</v>
      </c>
      <c r="B456" s="280" t="s">
        <v>932</v>
      </c>
      <c r="C456" s="483">
        <v>500</v>
      </c>
      <c r="D456" s="484"/>
      <c r="E456" s="483">
        <v>175</v>
      </c>
      <c r="F456" s="484"/>
      <c r="G456" s="483">
        <v>7.8</v>
      </c>
      <c r="H456" s="484"/>
      <c r="I456" s="483">
        <v>22.5</v>
      </c>
      <c r="J456" s="484"/>
      <c r="K456" s="278"/>
      <c r="L456" s="414" t="s">
        <v>1243</v>
      </c>
      <c r="M456" s="414" t="s">
        <v>357</v>
      </c>
      <c r="N456" s="481">
        <v>6000</v>
      </c>
      <c r="O456" s="482"/>
      <c r="P456" s="174"/>
      <c r="Q456" s="95"/>
      <c r="R456" s="96"/>
      <c r="AA456" s="230"/>
    </row>
    <row r="457" spans="1:27" x14ac:dyDescent="0.3">
      <c r="A457" s="276" t="s">
        <v>1280</v>
      </c>
      <c r="B457" s="280" t="s">
        <v>932</v>
      </c>
      <c r="C457" s="483">
        <v>500</v>
      </c>
      <c r="D457" s="484"/>
      <c r="E457" s="483">
        <v>175</v>
      </c>
      <c r="F457" s="484"/>
      <c r="G457" s="483">
        <v>10.4</v>
      </c>
      <c r="H457" s="484"/>
      <c r="I457" s="483">
        <v>22.5</v>
      </c>
      <c r="J457" s="484"/>
      <c r="K457" s="278"/>
      <c r="L457" s="414" t="s">
        <v>1243</v>
      </c>
      <c r="M457" s="414" t="s">
        <v>357</v>
      </c>
      <c r="N457" s="481">
        <v>6500</v>
      </c>
      <c r="O457" s="482"/>
      <c r="P457" s="174"/>
      <c r="Q457" s="95"/>
      <c r="R457" s="96"/>
      <c r="AA457" s="230"/>
    </row>
    <row r="458" spans="1:27" x14ac:dyDescent="0.3">
      <c r="A458" s="276" t="s">
        <v>1277</v>
      </c>
      <c r="B458" s="280" t="s">
        <v>932</v>
      </c>
      <c r="C458" s="483">
        <v>550</v>
      </c>
      <c r="D458" s="484"/>
      <c r="E458" s="483">
        <v>180</v>
      </c>
      <c r="F458" s="484"/>
      <c r="G458" s="483">
        <v>15.625</v>
      </c>
      <c r="H458" s="484"/>
      <c r="I458" s="483">
        <v>22.5</v>
      </c>
      <c r="J458" s="484"/>
      <c r="K458" s="278"/>
      <c r="L458" s="414" t="s">
        <v>1243</v>
      </c>
      <c r="M458" s="414" t="s">
        <v>357</v>
      </c>
      <c r="N458" s="481">
        <v>7000</v>
      </c>
      <c r="O458" s="482"/>
      <c r="P458" s="174"/>
      <c r="Q458" s="95"/>
      <c r="R458" s="96"/>
      <c r="AA458" s="230"/>
    </row>
    <row r="459" spans="1:27" x14ac:dyDescent="0.3">
      <c r="A459" s="276" t="s">
        <v>925</v>
      </c>
      <c r="B459" s="280" t="s">
        <v>932</v>
      </c>
      <c r="C459" s="483">
        <v>590</v>
      </c>
      <c r="D459" s="484"/>
      <c r="E459" s="483">
        <v>250</v>
      </c>
      <c r="F459" s="484"/>
      <c r="G459" s="483">
        <v>2.6</v>
      </c>
      <c r="H459" s="484"/>
      <c r="I459" s="483">
        <v>8.5</v>
      </c>
      <c r="J459" s="484"/>
      <c r="K459" s="278"/>
      <c r="L459" s="279" t="s">
        <v>571</v>
      </c>
      <c r="M459" s="279"/>
      <c r="N459" s="481">
        <v>1200</v>
      </c>
      <c r="O459" s="482"/>
      <c r="P459" s="174"/>
      <c r="Q459" s="95"/>
      <c r="R459" s="96"/>
      <c r="AA459" s="230"/>
    </row>
    <row r="460" spans="1:27" x14ac:dyDescent="0.3">
      <c r="A460" s="276" t="s">
        <v>926</v>
      </c>
      <c r="B460" s="280" t="s">
        <v>932</v>
      </c>
      <c r="C460" s="483">
        <v>590</v>
      </c>
      <c r="D460" s="484"/>
      <c r="E460" s="483">
        <v>250</v>
      </c>
      <c r="F460" s="484"/>
      <c r="G460" s="483">
        <v>2.976</v>
      </c>
      <c r="H460" s="484"/>
      <c r="I460" s="483">
        <v>8.5</v>
      </c>
      <c r="J460" s="484"/>
      <c r="K460" s="278"/>
      <c r="L460" s="279" t="s">
        <v>571</v>
      </c>
      <c r="M460" s="279"/>
      <c r="N460" s="481">
        <v>2000</v>
      </c>
      <c r="O460" s="482"/>
      <c r="P460" s="174"/>
      <c r="Q460" s="95"/>
      <c r="R460" s="96"/>
      <c r="AA460" s="230"/>
    </row>
    <row r="461" spans="1:27" x14ac:dyDescent="0.3">
      <c r="A461" s="276" t="s">
        <v>927</v>
      </c>
      <c r="B461" s="280" t="s">
        <v>932</v>
      </c>
      <c r="C461" s="483">
        <v>590</v>
      </c>
      <c r="D461" s="484"/>
      <c r="E461" s="483">
        <v>250</v>
      </c>
      <c r="F461" s="484"/>
      <c r="G461" s="483">
        <v>3.9060000000000001</v>
      </c>
      <c r="H461" s="484"/>
      <c r="I461" s="483">
        <v>8.5</v>
      </c>
      <c r="J461" s="484"/>
      <c r="K461" s="278"/>
      <c r="L461" s="279" t="s">
        <v>571</v>
      </c>
      <c r="M461" s="279"/>
      <c r="N461" s="481">
        <v>2000</v>
      </c>
      <c r="O461" s="482"/>
      <c r="P461" s="174"/>
      <c r="Q461" s="95"/>
      <c r="R461" s="96"/>
      <c r="AA461" s="230"/>
    </row>
    <row r="462" spans="1:27" x14ac:dyDescent="0.3">
      <c r="A462" s="276" t="s">
        <v>928</v>
      </c>
      <c r="B462" s="280" t="s">
        <v>932</v>
      </c>
      <c r="C462" s="483">
        <v>600</v>
      </c>
      <c r="D462" s="484"/>
      <c r="E462" s="483">
        <v>300</v>
      </c>
      <c r="F462" s="484"/>
      <c r="G462" s="483">
        <v>2.976</v>
      </c>
      <c r="H462" s="484"/>
      <c r="I462" s="483">
        <v>8.5</v>
      </c>
      <c r="J462" s="484"/>
      <c r="K462" s="278"/>
      <c r="L462" s="279" t="s">
        <v>357</v>
      </c>
      <c r="M462" s="279"/>
      <c r="N462" s="481">
        <v>4500</v>
      </c>
      <c r="O462" s="482"/>
      <c r="P462" s="174"/>
      <c r="Q462" s="95"/>
      <c r="R462" s="96"/>
      <c r="AA462" s="230"/>
    </row>
    <row r="463" spans="1:27" x14ac:dyDescent="0.3">
      <c r="A463" s="276" t="s">
        <v>929</v>
      </c>
      <c r="B463" s="280" t="s">
        <v>932</v>
      </c>
      <c r="C463" s="483">
        <v>600</v>
      </c>
      <c r="D463" s="484"/>
      <c r="E463" s="483">
        <v>300</v>
      </c>
      <c r="F463" s="484"/>
      <c r="G463" s="483">
        <v>3.9060000000000001</v>
      </c>
      <c r="H463" s="484"/>
      <c r="I463" s="483">
        <v>8.6</v>
      </c>
      <c r="J463" s="484"/>
      <c r="K463" s="278"/>
      <c r="L463" s="279" t="s">
        <v>357</v>
      </c>
      <c r="M463" s="279"/>
      <c r="N463" s="481">
        <v>5000</v>
      </c>
      <c r="O463" s="482"/>
      <c r="P463" s="174"/>
      <c r="Q463" s="95"/>
      <c r="R463" s="96"/>
      <c r="AA463" s="230"/>
    </row>
    <row r="464" spans="1:27" x14ac:dyDescent="0.3">
      <c r="A464" s="276" t="s">
        <v>930</v>
      </c>
      <c r="B464" s="280" t="s">
        <v>932</v>
      </c>
      <c r="C464" s="483">
        <v>600</v>
      </c>
      <c r="D464" s="484"/>
      <c r="E464" s="483">
        <v>300</v>
      </c>
      <c r="F464" s="484"/>
      <c r="G464" s="483">
        <v>4.8070000000000004</v>
      </c>
      <c r="H464" s="484"/>
      <c r="I464" s="483">
        <v>8.6</v>
      </c>
      <c r="J464" s="484"/>
      <c r="K464" s="278"/>
      <c r="L464" s="279" t="s">
        <v>357</v>
      </c>
      <c r="M464" s="279"/>
      <c r="N464" s="481">
        <v>3500</v>
      </c>
      <c r="O464" s="482"/>
      <c r="P464" s="174"/>
      <c r="Q464" s="95"/>
      <c r="R464" s="96"/>
      <c r="AA464" s="230"/>
    </row>
    <row r="465" spans="1:27" x14ac:dyDescent="0.3">
      <c r="A465" s="276" t="s">
        <v>1524</v>
      </c>
      <c r="B465" s="280" t="s">
        <v>932</v>
      </c>
      <c r="C465" s="483">
        <v>650</v>
      </c>
      <c r="D465" s="484"/>
      <c r="E465" s="483">
        <v>200</v>
      </c>
      <c r="F465" s="484"/>
      <c r="G465" s="483">
        <v>3.91</v>
      </c>
      <c r="H465" s="484"/>
      <c r="I465" s="483">
        <v>22.5</v>
      </c>
      <c r="J465" s="484"/>
      <c r="K465" s="278"/>
      <c r="L465" s="433" t="s">
        <v>357</v>
      </c>
      <c r="M465" s="279"/>
      <c r="N465" s="481">
        <v>6000</v>
      </c>
      <c r="O465" s="482"/>
      <c r="P465" s="481"/>
      <c r="Q465" s="486"/>
      <c r="R465" s="487"/>
      <c r="AA465" s="230"/>
    </row>
    <row r="466" spans="1:27" x14ac:dyDescent="0.3">
      <c r="A466" s="276" t="s">
        <v>1539</v>
      </c>
      <c r="B466" s="280" t="s">
        <v>932</v>
      </c>
      <c r="C466" s="483">
        <v>650</v>
      </c>
      <c r="D466" s="484"/>
      <c r="E466" s="483">
        <v>200</v>
      </c>
      <c r="F466" s="484"/>
      <c r="G466" s="483">
        <v>4.8099999999999996</v>
      </c>
      <c r="H466" s="484"/>
      <c r="I466" s="483">
        <v>22.5</v>
      </c>
      <c r="J466" s="484"/>
      <c r="K466" s="278"/>
      <c r="L466" s="437" t="s">
        <v>357</v>
      </c>
      <c r="M466" s="279"/>
      <c r="N466" s="481">
        <v>6000</v>
      </c>
      <c r="O466" s="482"/>
      <c r="P466" s="174"/>
      <c r="Q466" s="95"/>
      <c r="R466" s="96"/>
      <c r="AA466" s="230"/>
    </row>
    <row r="467" spans="1:27" x14ac:dyDescent="0.3">
      <c r="A467" s="276" t="s">
        <v>1540</v>
      </c>
      <c r="B467" s="280" t="s">
        <v>932</v>
      </c>
      <c r="C467" s="483">
        <v>650</v>
      </c>
      <c r="D467" s="484"/>
      <c r="E467" s="483">
        <v>200</v>
      </c>
      <c r="F467" s="484"/>
      <c r="G467" s="483">
        <v>6.25</v>
      </c>
      <c r="H467" s="484"/>
      <c r="I467" s="483">
        <v>22.5</v>
      </c>
      <c r="J467" s="484"/>
      <c r="K467" s="278"/>
      <c r="L467" s="437" t="s">
        <v>357</v>
      </c>
      <c r="M467" s="279"/>
      <c r="N467" s="481">
        <v>6000</v>
      </c>
      <c r="O467" s="482"/>
      <c r="P467" s="174"/>
      <c r="Q467" s="95"/>
      <c r="R467" s="96"/>
      <c r="AA467" s="230"/>
    </row>
    <row r="468" spans="1:27" x14ac:dyDescent="0.3">
      <c r="A468" s="276" t="s">
        <v>1541</v>
      </c>
      <c r="B468" s="280" t="s">
        <v>932</v>
      </c>
      <c r="C468" s="483">
        <v>650</v>
      </c>
      <c r="D468" s="484"/>
      <c r="E468" s="483">
        <v>200</v>
      </c>
      <c r="F468" s="484"/>
      <c r="G468" s="483">
        <v>7.81</v>
      </c>
      <c r="H468" s="484"/>
      <c r="I468" s="483">
        <v>22.5</v>
      </c>
      <c r="J468" s="484"/>
      <c r="K468" s="278"/>
      <c r="L468" s="437" t="s">
        <v>357</v>
      </c>
      <c r="M468" s="279"/>
      <c r="N468" s="481">
        <v>6000</v>
      </c>
      <c r="O468" s="482"/>
      <c r="P468" s="174"/>
      <c r="Q468" s="95"/>
      <c r="R468" s="96"/>
      <c r="AA468" s="230"/>
    </row>
    <row r="469" spans="1:27" x14ac:dyDescent="0.3">
      <c r="A469" s="276" t="s">
        <v>1542</v>
      </c>
      <c r="B469" s="280" t="s">
        <v>932</v>
      </c>
      <c r="C469" s="483">
        <v>650</v>
      </c>
      <c r="D469" s="484"/>
      <c r="E469" s="483">
        <v>200</v>
      </c>
      <c r="F469" s="484"/>
      <c r="G469" s="483">
        <v>10.42</v>
      </c>
      <c r="H469" s="484"/>
      <c r="I469" s="483">
        <v>22.5</v>
      </c>
      <c r="J469" s="484"/>
      <c r="K469" s="278"/>
      <c r="L469" s="437" t="s">
        <v>357</v>
      </c>
      <c r="M469" s="279"/>
      <c r="N469" s="481">
        <v>6000</v>
      </c>
      <c r="O469" s="482"/>
      <c r="P469" s="174"/>
      <c r="Q469" s="95"/>
      <c r="R469" s="96"/>
      <c r="AA469" s="230"/>
    </row>
    <row r="470" spans="1:27" x14ac:dyDescent="0.3">
      <c r="A470" s="276" t="s">
        <v>1666</v>
      </c>
      <c r="B470" s="280" t="s">
        <v>1001</v>
      </c>
      <c r="C470" s="483">
        <v>400</v>
      </c>
      <c r="D470" s="484"/>
      <c r="E470" s="483">
        <v>130</v>
      </c>
      <c r="F470" s="484"/>
      <c r="G470" s="483">
        <v>3.91</v>
      </c>
      <c r="H470" s="484"/>
      <c r="I470" s="483">
        <v>12</v>
      </c>
      <c r="J470" s="484"/>
      <c r="K470" s="278"/>
      <c r="L470" s="437"/>
      <c r="M470" s="279"/>
      <c r="N470" s="481">
        <v>800</v>
      </c>
      <c r="O470" s="482"/>
      <c r="P470" s="174"/>
      <c r="Q470" s="95"/>
      <c r="R470" s="96"/>
      <c r="AA470" s="230"/>
    </row>
    <row r="471" spans="1:27" x14ac:dyDescent="0.3">
      <c r="A471" s="276" t="s">
        <v>1667</v>
      </c>
      <c r="B471" s="280" t="s">
        <v>1001</v>
      </c>
      <c r="C471" s="483">
        <v>300</v>
      </c>
      <c r="D471" s="484"/>
      <c r="E471" s="483">
        <v>100</v>
      </c>
      <c r="F471" s="484"/>
      <c r="G471" s="483">
        <v>3.91</v>
      </c>
      <c r="H471" s="484"/>
      <c r="I471" s="483">
        <v>12</v>
      </c>
      <c r="J471" s="484"/>
      <c r="K471" s="278"/>
      <c r="L471" s="437"/>
      <c r="M471" s="279"/>
      <c r="N471" s="481">
        <v>1500</v>
      </c>
      <c r="O471" s="482"/>
      <c r="P471" s="174"/>
      <c r="Q471" s="95"/>
      <c r="R471" s="96"/>
      <c r="AA471" s="230"/>
    </row>
    <row r="472" spans="1:27" x14ac:dyDescent="0.3">
      <c r="A472" s="276" t="s">
        <v>1668</v>
      </c>
      <c r="B472" s="280" t="s">
        <v>1001</v>
      </c>
      <c r="C472" s="483">
        <v>400</v>
      </c>
      <c r="D472" s="484"/>
      <c r="E472" s="483">
        <v>130</v>
      </c>
      <c r="F472" s="484"/>
      <c r="G472" s="483">
        <v>3.91</v>
      </c>
      <c r="H472" s="484"/>
      <c r="I472" s="483">
        <v>12</v>
      </c>
      <c r="J472" s="484"/>
      <c r="K472" s="278"/>
      <c r="L472" s="437"/>
      <c r="M472" s="279"/>
      <c r="N472" s="481">
        <v>2500</v>
      </c>
      <c r="O472" s="482"/>
      <c r="P472" s="174"/>
      <c r="Q472" s="95"/>
      <c r="R472" s="96"/>
      <c r="AA472" s="230"/>
    </row>
    <row r="473" spans="1:27" x14ac:dyDescent="0.3">
      <c r="A473" s="276" t="s">
        <v>1669</v>
      </c>
      <c r="B473" s="280" t="s">
        <v>1001</v>
      </c>
      <c r="C473" s="483">
        <v>600</v>
      </c>
      <c r="D473" s="484"/>
      <c r="E473" s="483">
        <v>200</v>
      </c>
      <c r="F473" s="484"/>
      <c r="G473" s="483">
        <v>3.91</v>
      </c>
      <c r="H473" s="484"/>
      <c r="I473" s="483">
        <v>12</v>
      </c>
      <c r="J473" s="484"/>
      <c r="K473" s="278"/>
      <c r="L473" s="437"/>
      <c r="M473" s="279"/>
      <c r="N473" s="481">
        <v>4500</v>
      </c>
      <c r="O473" s="482"/>
      <c r="P473" s="174"/>
      <c r="Q473" s="95"/>
      <c r="R473" s="96"/>
      <c r="AA473" s="230"/>
    </row>
    <row r="474" spans="1:27" x14ac:dyDescent="0.3">
      <c r="A474" s="276" t="s">
        <v>1670</v>
      </c>
      <c r="B474" s="280" t="s">
        <v>1001</v>
      </c>
      <c r="C474" s="483">
        <v>800</v>
      </c>
      <c r="D474" s="484"/>
      <c r="E474" s="483">
        <v>260</v>
      </c>
      <c r="F474" s="484"/>
      <c r="G474" s="483">
        <v>3.91</v>
      </c>
      <c r="H474" s="484"/>
      <c r="I474" s="483">
        <v>12</v>
      </c>
      <c r="J474" s="484"/>
      <c r="K474" s="278"/>
      <c r="L474" s="437"/>
      <c r="M474" s="279"/>
      <c r="N474" s="481">
        <v>6500</v>
      </c>
      <c r="O474" s="482"/>
      <c r="P474" s="174"/>
      <c r="Q474" s="95"/>
      <c r="R474" s="96"/>
      <c r="AA474" s="230"/>
    </row>
    <row r="475" spans="1:27" x14ac:dyDescent="0.3">
      <c r="A475" s="276" t="s">
        <v>1592</v>
      </c>
      <c r="B475" s="280" t="s">
        <v>1001</v>
      </c>
      <c r="C475" s="483"/>
      <c r="D475" s="484"/>
      <c r="E475" s="483"/>
      <c r="F475" s="484"/>
      <c r="G475" s="483">
        <v>3.91</v>
      </c>
      <c r="H475" s="484"/>
      <c r="I475" s="483">
        <v>20</v>
      </c>
      <c r="J475" s="484"/>
      <c r="K475" s="278"/>
      <c r="L475" s="279" t="s">
        <v>357</v>
      </c>
      <c r="M475" s="279" t="s">
        <v>358</v>
      </c>
      <c r="N475" s="481">
        <v>5500</v>
      </c>
      <c r="O475" s="482"/>
      <c r="P475" s="174"/>
      <c r="Q475" s="95"/>
      <c r="R475" s="96"/>
      <c r="AA475" s="230"/>
    </row>
    <row r="476" spans="1:27" x14ac:dyDescent="0.3">
      <c r="A476" s="276" t="s">
        <v>1593</v>
      </c>
      <c r="B476" s="280" t="s">
        <v>1001</v>
      </c>
      <c r="C476" s="483"/>
      <c r="D476" s="484"/>
      <c r="E476" s="483"/>
      <c r="F476" s="484"/>
      <c r="G476" s="483">
        <v>5.2</v>
      </c>
      <c r="H476" s="484"/>
      <c r="I476" s="483">
        <v>20</v>
      </c>
      <c r="J476" s="484"/>
      <c r="K476" s="278"/>
      <c r="L476" s="279" t="s">
        <v>357</v>
      </c>
      <c r="M476" s="279" t="s">
        <v>358</v>
      </c>
      <c r="N476" s="481">
        <v>6500</v>
      </c>
      <c r="O476" s="482"/>
      <c r="P476" s="174"/>
      <c r="Q476" s="95"/>
      <c r="R476" s="96"/>
      <c r="AA476" s="230"/>
    </row>
    <row r="477" spans="1:27" x14ac:dyDescent="0.3">
      <c r="A477" s="276" t="s">
        <v>1594</v>
      </c>
      <c r="B477" s="280" t="s">
        <v>1001</v>
      </c>
      <c r="C477" s="483">
        <v>800</v>
      </c>
      <c r="D477" s="484"/>
      <c r="E477" s="483"/>
      <c r="F477" s="484"/>
      <c r="G477" s="483">
        <v>7.8</v>
      </c>
      <c r="H477" s="484"/>
      <c r="I477" s="483">
        <v>20</v>
      </c>
      <c r="J477" s="484"/>
      <c r="K477" s="278"/>
      <c r="L477" s="279" t="s">
        <v>357</v>
      </c>
      <c r="M477" s="279" t="s">
        <v>358</v>
      </c>
      <c r="N477" s="481">
        <v>6500</v>
      </c>
      <c r="O477" s="482"/>
      <c r="P477" s="174"/>
      <c r="Q477" s="95"/>
      <c r="R477" s="96"/>
      <c r="AA477" s="230"/>
    </row>
    <row r="478" spans="1:27" x14ac:dyDescent="0.3">
      <c r="A478" s="276" t="s">
        <v>1595</v>
      </c>
      <c r="B478" s="280" t="s">
        <v>1001</v>
      </c>
      <c r="C478" s="483"/>
      <c r="D478" s="484"/>
      <c r="E478" s="483"/>
      <c r="F478" s="484"/>
      <c r="G478" s="483">
        <v>10.4</v>
      </c>
      <c r="H478" s="484"/>
      <c r="I478" s="483">
        <v>20</v>
      </c>
      <c r="J478" s="484"/>
      <c r="K478" s="278"/>
      <c r="L478" s="279" t="s">
        <v>357</v>
      </c>
      <c r="M478" s="279" t="s">
        <v>358</v>
      </c>
      <c r="N478" s="481">
        <v>6500</v>
      </c>
      <c r="O478" s="482"/>
      <c r="P478" s="174"/>
      <c r="Q478" s="95"/>
      <c r="R478" s="96"/>
      <c r="AA478" s="230"/>
    </row>
    <row r="479" spans="1:27" x14ac:dyDescent="0.3">
      <c r="A479" s="276" t="s">
        <v>1003</v>
      </c>
      <c r="B479" s="280" t="s">
        <v>1001</v>
      </c>
      <c r="C479" s="483">
        <v>800</v>
      </c>
      <c r="D479" s="484"/>
      <c r="E479" s="483">
        <v>266</v>
      </c>
      <c r="F479" s="484"/>
      <c r="G479" s="483">
        <v>3.91</v>
      </c>
      <c r="H479" s="484"/>
      <c r="I479" s="483">
        <v>19</v>
      </c>
      <c r="J479" s="484"/>
      <c r="K479" s="278"/>
      <c r="L479" s="279" t="s">
        <v>357</v>
      </c>
      <c r="M479" s="279" t="s">
        <v>358</v>
      </c>
      <c r="N479" s="481">
        <v>5500</v>
      </c>
      <c r="O479" s="482"/>
      <c r="P479" s="481"/>
      <c r="Q479" s="486"/>
      <c r="R479" s="487"/>
      <c r="AA479" s="230"/>
    </row>
    <row r="480" spans="1:27" x14ac:dyDescent="0.3">
      <c r="A480" s="276" t="s">
        <v>1002</v>
      </c>
      <c r="B480" s="280" t="s">
        <v>1001</v>
      </c>
      <c r="C480" s="483">
        <v>800</v>
      </c>
      <c r="D480" s="484"/>
      <c r="E480" s="483">
        <v>266</v>
      </c>
      <c r="F480" s="484"/>
      <c r="G480" s="483">
        <v>5.2</v>
      </c>
      <c r="H480" s="484"/>
      <c r="I480" s="483">
        <v>19</v>
      </c>
      <c r="J480" s="484"/>
      <c r="K480" s="278"/>
      <c r="L480" s="279" t="s">
        <v>357</v>
      </c>
      <c r="M480" s="279" t="s">
        <v>358</v>
      </c>
      <c r="N480" s="481">
        <v>8000</v>
      </c>
      <c r="O480" s="482"/>
      <c r="P480" s="174"/>
      <c r="Q480" s="95"/>
      <c r="R480" s="96"/>
      <c r="AA480" s="230"/>
    </row>
    <row r="481" spans="1:27" x14ac:dyDescent="0.3">
      <c r="A481" s="276" t="s">
        <v>1004</v>
      </c>
      <c r="B481" s="280" t="s">
        <v>1001</v>
      </c>
      <c r="C481" s="483">
        <v>800</v>
      </c>
      <c r="D481" s="484"/>
      <c r="E481" s="483">
        <v>266</v>
      </c>
      <c r="F481" s="484"/>
      <c r="G481" s="483">
        <v>6.2</v>
      </c>
      <c r="H481" s="484"/>
      <c r="I481" s="483">
        <v>19</v>
      </c>
      <c r="J481" s="484"/>
      <c r="K481" s="278"/>
      <c r="L481" s="279" t="s">
        <v>357</v>
      </c>
      <c r="M481" s="279" t="s">
        <v>358</v>
      </c>
      <c r="N481" s="481">
        <v>8000</v>
      </c>
      <c r="O481" s="482"/>
      <c r="P481" s="174"/>
      <c r="Q481" s="95"/>
      <c r="R481" s="96"/>
      <c r="AA481" s="230"/>
    </row>
    <row r="482" spans="1:27" x14ac:dyDescent="0.3">
      <c r="A482" s="276" t="s">
        <v>1005</v>
      </c>
      <c r="B482" s="280" t="s">
        <v>1001</v>
      </c>
      <c r="C482" s="483">
        <v>800</v>
      </c>
      <c r="D482" s="484"/>
      <c r="E482" s="483">
        <v>266</v>
      </c>
      <c r="F482" s="484"/>
      <c r="G482" s="483">
        <v>7.81</v>
      </c>
      <c r="H482" s="484"/>
      <c r="I482" s="483">
        <v>19</v>
      </c>
      <c r="J482" s="484"/>
      <c r="K482" s="278"/>
      <c r="L482" s="279" t="s">
        <v>357</v>
      </c>
      <c r="M482" s="279" t="s">
        <v>358</v>
      </c>
      <c r="N482" s="481">
        <v>8000</v>
      </c>
      <c r="O482" s="482"/>
      <c r="P482" s="174"/>
      <c r="Q482" s="95"/>
      <c r="R482" s="96"/>
      <c r="AA482" s="230"/>
    </row>
    <row r="483" spans="1:27" x14ac:dyDescent="0.3">
      <c r="A483" s="276" t="s">
        <v>1006</v>
      </c>
      <c r="B483" s="280" t="s">
        <v>1001</v>
      </c>
      <c r="C483" s="483">
        <v>800</v>
      </c>
      <c r="D483" s="484"/>
      <c r="E483" s="483">
        <v>266</v>
      </c>
      <c r="F483" s="484"/>
      <c r="G483" s="483">
        <v>7.81</v>
      </c>
      <c r="H483" s="484"/>
      <c r="I483" s="483">
        <v>19</v>
      </c>
      <c r="J483" s="484"/>
      <c r="K483" s="278"/>
      <c r="L483" s="279" t="s">
        <v>357</v>
      </c>
      <c r="M483" s="279" t="s">
        <v>358</v>
      </c>
      <c r="N483" s="481">
        <v>8000</v>
      </c>
      <c r="O483" s="482"/>
      <c r="P483" s="174"/>
      <c r="Q483" s="95"/>
      <c r="R483" s="96"/>
      <c r="AA483" s="230"/>
    </row>
    <row r="484" spans="1:27" x14ac:dyDescent="0.3">
      <c r="A484" s="276" t="s">
        <v>1007</v>
      </c>
      <c r="B484" s="280" t="s">
        <v>1001</v>
      </c>
      <c r="C484" s="483">
        <v>800</v>
      </c>
      <c r="D484" s="484"/>
      <c r="E484" s="483">
        <v>266</v>
      </c>
      <c r="F484" s="484"/>
      <c r="G484" s="483">
        <v>10</v>
      </c>
      <c r="H484" s="484"/>
      <c r="I484" s="483">
        <v>19</v>
      </c>
      <c r="J484" s="484"/>
      <c r="K484" s="278"/>
      <c r="L484" s="279" t="s">
        <v>357</v>
      </c>
      <c r="M484" s="279" t="s">
        <v>358</v>
      </c>
      <c r="N484" s="481">
        <v>8000</v>
      </c>
      <c r="O484" s="482"/>
      <c r="P484" s="174"/>
      <c r="Q484" s="95"/>
      <c r="R484" s="96"/>
      <c r="AA484" s="230"/>
    </row>
    <row r="485" spans="1:27" x14ac:dyDescent="0.3">
      <c r="A485" s="276" t="s">
        <v>1008</v>
      </c>
      <c r="B485" s="280" t="s">
        <v>1001</v>
      </c>
      <c r="C485" s="483">
        <v>800</v>
      </c>
      <c r="D485" s="484"/>
      <c r="E485" s="483">
        <v>266</v>
      </c>
      <c r="F485" s="484"/>
      <c r="G485" s="483">
        <v>12.5</v>
      </c>
      <c r="H485" s="484"/>
      <c r="I485" s="483">
        <v>19</v>
      </c>
      <c r="J485" s="484"/>
      <c r="K485" s="278"/>
      <c r="L485" s="279" t="s">
        <v>357</v>
      </c>
      <c r="M485" s="279" t="s">
        <v>358</v>
      </c>
      <c r="N485" s="481">
        <v>8500</v>
      </c>
      <c r="O485" s="482"/>
      <c r="P485" s="174"/>
      <c r="Q485" s="95"/>
      <c r="R485" s="96"/>
      <c r="AA485" s="230"/>
    </row>
    <row r="486" spans="1:27" x14ac:dyDescent="0.3">
      <c r="A486" s="276" t="s">
        <v>1009</v>
      </c>
      <c r="B486" s="280" t="s">
        <v>1001</v>
      </c>
      <c r="C486" s="483">
        <v>800</v>
      </c>
      <c r="D486" s="484"/>
      <c r="E486" s="483">
        <v>266</v>
      </c>
      <c r="F486" s="484"/>
      <c r="G486" s="483">
        <v>15.6</v>
      </c>
      <c r="H486" s="484"/>
      <c r="I486" s="483">
        <v>19</v>
      </c>
      <c r="J486" s="484"/>
      <c r="K486" s="278"/>
      <c r="L486" s="279" t="s">
        <v>357</v>
      </c>
      <c r="M486" s="279" t="s">
        <v>358</v>
      </c>
      <c r="N486" s="481">
        <v>8000</v>
      </c>
      <c r="O486" s="482"/>
      <c r="P486" s="174"/>
      <c r="Q486" s="95"/>
      <c r="R486" s="96"/>
      <c r="AA486" s="230"/>
    </row>
    <row r="487" spans="1:27" x14ac:dyDescent="0.3">
      <c r="A487" s="276" t="s">
        <v>1010</v>
      </c>
      <c r="B487" s="280" t="s">
        <v>1001</v>
      </c>
      <c r="C487" s="483">
        <v>360</v>
      </c>
      <c r="D487" s="484"/>
      <c r="E487" s="483">
        <v>100</v>
      </c>
      <c r="F487" s="484"/>
      <c r="G487" s="483">
        <v>15.6</v>
      </c>
      <c r="H487" s="484"/>
      <c r="I487" s="483">
        <v>20</v>
      </c>
      <c r="J487" s="484"/>
      <c r="K487" s="278"/>
      <c r="L487" s="279" t="s">
        <v>357</v>
      </c>
      <c r="M487" s="279" t="s">
        <v>358</v>
      </c>
      <c r="N487" s="481">
        <v>12000</v>
      </c>
      <c r="O487" s="482"/>
      <c r="P487" s="174"/>
      <c r="Q487" s="95"/>
      <c r="R487" s="96"/>
      <c r="AA487" s="230"/>
    </row>
    <row r="488" spans="1:27" x14ac:dyDescent="0.3">
      <c r="A488" s="276"/>
      <c r="B488" s="280"/>
      <c r="C488" s="483"/>
      <c r="D488" s="484"/>
      <c r="E488" s="483"/>
      <c r="F488" s="484"/>
      <c r="G488" s="483"/>
      <c r="H488" s="484"/>
      <c r="I488" s="483"/>
      <c r="J488" s="484"/>
      <c r="K488" s="278"/>
      <c r="L488" s="279"/>
      <c r="M488" s="279"/>
      <c r="N488" s="481"/>
      <c r="O488" s="482"/>
      <c r="P488" s="481"/>
      <c r="Q488" s="486"/>
      <c r="R488" s="487"/>
      <c r="AA488" s="230"/>
    </row>
    <row r="489" spans="1:27" x14ac:dyDescent="0.3">
      <c r="A489" s="276" t="s">
        <v>1673</v>
      </c>
      <c r="B489" s="280" t="s">
        <v>1617</v>
      </c>
      <c r="C489" s="483">
        <v>700</v>
      </c>
      <c r="D489" s="484"/>
      <c r="E489" s="483">
        <v>250</v>
      </c>
      <c r="F489" s="484"/>
      <c r="G489" s="483">
        <v>3.9</v>
      </c>
      <c r="H489" s="484"/>
      <c r="I489" s="483">
        <v>7</v>
      </c>
      <c r="J489" s="484"/>
      <c r="K489" s="278"/>
      <c r="L489" s="463" t="s">
        <v>1674</v>
      </c>
      <c r="M489" s="279"/>
      <c r="N489" s="481">
        <v>4000</v>
      </c>
      <c r="O489" s="482"/>
      <c r="P489" s="174"/>
      <c r="Q489" s="95"/>
      <c r="R489" s="96"/>
      <c r="AA489" s="230"/>
    </row>
    <row r="490" spans="1:27" x14ac:dyDescent="0.3">
      <c r="A490" s="276" t="s">
        <v>1678</v>
      </c>
      <c r="B490" s="280" t="s">
        <v>1617</v>
      </c>
      <c r="C490" s="483">
        <v>720</v>
      </c>
      <c r="D490" s="484"/>
      <c r="E490" s="483">
        <v>240</v>
      </c>
      <c r="F490" s="484"/>
      <c r="G490" s="483">
        <v>5</v>
      </c>
      <c r="H490" s="484"/>
      <c r="I490" s="483">
        <v>32</v>
      </c>
      <c r="J490" s="484"/>
      <c r="K490" s="278"/>
      <c r="L490" s="463"/>
      <c r="M490" s="279"/>
      <c r="N490" s="481">
        <v>6000</v>
      </c>
      <c r="O490" s="482"/>
      <c r="P490" s="174"/>
      <c r="Q490" s="95"/>
      <c r="R490" s="96"/>
      <c r="AA490" s="230"/>
    </row>
    <row r="491" spans="1:27" x14ac:dyDescent="0.3">
      <c r="A491" s="276" t="s">
        <v>1646</v>
      </c>
      <c r="B491" s="280" t="s">
        <v>1617</v>
      </c>
      <c r="C491" s="483">
        <v>780</v>
      </c>
      <c r="D491" s="484"/>
      <c r="E491" s="483">
        <v>260</v>
      </c>
      <c r="F491" s="484"/>
      <c r="G491" s="483">
        <v>6.67</v>
      </c>
      <c r="H491" s="484"/>
      <c r="I491" s="483">
        <v>38</v>
      </c>
      <c r="J491" s="484"/>
      <c r="K491" s="453" t="s">
        <v>356</v>
      </c>
      <c r="L491" s="454" t="s">
        <v>357</v>
      </c>
      <c r="M491" s="279"/>
      <c r="N491" s="481">
        <v>6000</v>
      </c>
      <c r="O491" s="482"/>
      <c r="P491" s="174"/>
      <c r="Q491" s="95"/>
      <c r="R491" s="96"/>
      <c r="AA491" s="230"/>
    </row>
    <row r="492" spans="1:27" x14ac:dyDescent="0.3">
      <c r="A492" s="276" t="s">
        <v>1619</v>
      </c>
      <c r="B492" s="280" t="s">
        <v>1617</v>
      </c>
      <c r="C492" s="483">
        <v>720</v>
      </c>
      <c r="D492" s="484"/>
      <c r="E492" s="483">
        <v>240</v>
      </c>
      <c r="F492" s="484"/>
      <c r="G492" s="483">
        <v>8</v>
      </c>
      <c r="H492" s="484"/>
      <c r="I492" s="483">
        <v>25</v>
      </c>
      <c r="J492" s="484"/>
      <c r="K492" s="278"/>
      <c r="L492" s="279" t="s">
        <v>357</v>
      </c>
      <c r="M492" s="279" t="s">
        <v>358</v>
      </c>
      <c r="N492" s="481">
        <v>6500</v>
      </c>
      <c r="O492" s="482"/>
      <c r="P492" s="174"/>
      <c r="Q492" s="95"/>
      <c r="R492" s="96"/>
      <c r="AA492" s="230"/>
    </row>
    <row r="493" spans="1:27" x14ac:dyDescent="0.3">
      <c r="A493" s="276" t="s">
        <v>1616</v>
      </c>
      <c r="B493" s="280" t="s">
        <v>1617</v>
      </c>
      <c r="C493" s="483">
        <v>680</v>
      </c>
      <c r="D493" s="484"/>
      <c r="E493" s="483">
        <v>220</v>
      </c>
      <c r="F493" s="484"/>
      <c r="G493" s="483">
        <v>10</v>
      </c>
      <c r="H493" s="484"/>
      <c r="I493" s="483">
        <v>32</v>
      </c>
      <c r="J493" s="484"/>
      <c r="K493" s="278"/>
      <c r="L493" s="445" t="s">
        <v>357</v>
      </c>
      <c r="M493" s="445" t="s">
        <v>358</v>
      </c>
      <c r="N493" s="481">
        <v>6000</v>
      </c>
      <c r="O493" s="482"/>
      <c r="P493" s="174"/>
      <c r="Q493" s="95"/>
      <c r="R493" s="96"/>
      <c r="AA493" s="230"/>
    </row>
    <row r="494" spans="1:27" x14ac:dyDescent="0.3">
      <c r="A494" s="276" t="s">
        <v>1620</v>
      </c>
      <c r="B494" s="280" t="s">
        <v>1617</v>
      </c>
      <c r="C494" s="483">
        <v>800</v>
      </c>
      <c r="D494" s="484"/>
      <c r="E494" s="483">
        <v>300</v>
      </c>
      <c r="F494" s="484"/>
      <c r="G494" s="483">
        <v>16</v>
      </c>
      <c r="H494" s="484"/>
      <c r="I494" s="483">
        <v>36</v>
      </c>
      <c r="J494" s="484"/>
      <c r="K494" s="278"/>
      <c r="L494" s="445" t="s">
        <v>357</v>
      </c>
      <c r="M494" s="445" t="s">
        <v>358</v>
      </c>
      <c r="N494" s="481">
        <v>7000</v>
      </c>
      <c r="O494" s="482"/>
      <c r="P494" s="174"/>
      <c r="Q494" s="95"/>
      <c r="R494" s="96"/>
      <c r="AA494" s="230"/>
    </row>
    <row r="495" spans="1:27" x14ac:dyDescent="0.3">
      <c r="A495" s="276" t="s">
        <v>1711</v>
      </c>
      <c r="B495" s="280" t="s">
        <v>1617</v>
      </c>
      <c r="C495" s="483">
        <v>550</v>
      </c>
      <c r="D495" s="484"/>
      <c r="E495" s="483">
        <v>180</v>
      </c>
      <c r="F495" s="484"/>
      <c r="G495" s="483">
        <v>6.25</v>
      </c>
      <c r="H495" s="484"/>
      <c r="I495" s="483">
        <v>25</v>
      </c>
      <c r="J495" s="484"/>
      <c r="K495" s="278"/>
      <c r="L495" s="477" t="s">
        <v>357</v>
      </c>
      <c r="M495" s="445"/>
      <c r="N495" s="481">
        <v>6000</v>
      </c>
      <c r="O495" s="482"/>
      <c r="P495" s="174"/>
      <c r="Q495" s="95"/>
      <c r="R495" s="96"/>
      <c r="AA495" s="230"/>
    </row>
    <row r="496" spans="1:27" x14ac:dyDescent="0.3">
      <c r="A496" s="276"/>
      <c r="B496" s="280"/>
      <c r="C496" s="483"/>
      <c r="D496" s="484"/>
      <c r="E496" s="483"/>
      <c r="F496" s="484"/>
      <c r="G496" s="483"/>
      <c r="H496" s="484"/>
      <c r="I496" s="483"/>
      <c r="J496" s="484"/>
      <c r="K496" s="278"/>
      <c r="L496" s="279"/>
      <c r="M496" s="279"/>
      <c r="N496" s="481"/>
      <c r="O496" s="482"/>
      <c r="P496" s="174"/>
      <c r="Q496" s="95"/>
      <c r="R496" s="96"/>
      <c r="AA496" s="230"/>
    </row>
    <row r="497" spans="1:27" x14ac:dyDescent="0.3">
      <c r="A497" s="276" t="s">
        <v>1648</v>
      </c>
      <c r="B497" s="280" t="s">
        <v>1647</v>
      </c>
      <c r="C497" s="483">
        <v>570</v>
      </c>
      <c r="D497" s="484"/>
      <c r="E497" s="483">
        <v>190</v>
      </c>
      <c r="F497" s="484"/>
      <c r="G497" s="483">
        <v>1.86</v>
      </c>
      <c r="H497" s="484"/>
      <c r="I497" s="483">
        <v>6.5</v>
      </c>
      <c r="J497" s="484"/>
      <c r="K497" s="278"/>
      <c r="L497" s="279"/>
      <c r="M497" s="455" t="s">
        <v>585</v>
      </c>
      <c r="N497" s="481">
        <v>800</v>
      </c>
      <c r="O497" s="482"/>
      <c r="P497" s="174"/>
      <c r="Q497" s="95"/>
      <c r="R497" s="96"/>
      <c r="AA497" s="230"/>
    </row>
    <row r="498" spans="1:27" x14ac:dyDescent="0.3">
      <c r="A498" s="276" t="s">
        <v>1654</v>
      </c>
      <c r="B498" s="280" t="s">
        <v>1647</v>
      </c>
      <c r="C498" s="483">
        <v>600</v>
      </c>
      <c r="D498" s="484"/>
      <c r="E498" s="483">
        <v>200</v>
      </c>
      <c r="F498" s="484"/>
      <c r="G498" s="483">
        <v>1.95</v>
      </c>
      <c r="H498" s="484"/>
      <c r="I498" s="483">
        <v>12</v>
      </c>
      <c r="J498" s="484"/>
      <c r="K498" s="278"/>
      <c r="L498" s="279"/>
      <c r="M498" s="457" t="s">
        <v>585</v>
      </c>
      <c r="N498" s="481">
        <v>800</v>
      </c>
      <c r="O498" s="482"/>
      <c r="P498" s="174"/>
      <c r="Q498" s="95"/>
      <c r="R498" s="96"/>
      <c r="AA498" s="230"/>
    </row>
    <row r="499" spans="1:27" x14ac:dyDescent="0.3">
      <c r="A499" s="276" t="s">
        <v>1660</v>
      </c>
      <c r="B499" s="280" t="s">
        <v>1647</v>
      </c>
      <c r="C499" s="483">
        <v>600</v>
      </c>
      <c r="D499" s="484"/>
      <c r="E499" s="483">
        <v>200</v>
      </c>
      <c r="F499" s="484"/>
      <c r="G499" s="483">
        <v>1.95</v>
      </c>
      <c r="H499" s="484"/>
      <c r="I499" s="483">
        <v>6</v>
      </c>
      <c r="J499" s="484"/>
      <c r="K499" s="278"/>
      <c r="L499" s="279"/>
      <c r="M499" s="458" t="s">
        <v>585</v>
      </c>
      <c r="N499" s="481">
        <v>800</v>
      </c>
      <c r="O499" s="482"/>
      <c r="P499" s="174"/>
      <c r="Q499" s="95"/>
      <c r="R499" s="96"/>
      <c r="AA499" s="230"/>
    </row>
    <row r="500" spans="1:27" x14ac:dyDescent="0.3">
      <c r="A500" s="276"/>
      <c r="B500" s="280"/>
      <c r="C500" s="171"/>
      <c r="D500" s="172"/>
      <c r="E500" s="171"/>
      <c r="F500" s="172"/>
      <c r="G500" s="171"/>
      <c r="H500" s="172"/>
      <c r="I500" s="171"/>
      <c r="J500" s="172"/>
      <c r="K500" s="278"/>
      <c r="L500" s="279"/>
      <c r="M500" s="279"/>
      <c r="N500" s="174"/>
      <c r="O500" s="176"/>
      <c r="P500" s="174"/>
      <c r="Q500" s="95"/>
      <c r="R500" s="96"/>
      <c r="AA500" s="230"/>
    </row>
    <row r="501" spans="1:27" x14ac:dyDescent="0.3">
      <c r="A501" s="276" t="s">
        <v>1273</v>
      </c>
      <c r="B501" s="280" t="s">
        <v>1274</v>
      </c>
      <c r="C501" s="483">
        <v>347</v>
      </c>
      <c r="D501" s="484"/>
      <c r="E501" s="483">
        <v>116</v>
      </c>
      <c r="F501" s="484"/>
      <c r="G501" s="483">
        <v>2.5</v>
      </c>
      <c r="H501" s="484"/>
      <c r="I501" s="483">
        <v>10.8</v>
      </c>
      <c r="J501" s="484"/>
      <c r="K501" s="278"/>
      <c r="L501" s="413" t="s">
        <v>457</v>
      </c>
      <c r="M501" s="279"/>
      <c r="N501" s="481">
        <v>1000</v>
      </c>
      <c r="O501" s="482"/>
      <c r="P501" s="174"/>
      <c r="Q501" s="95"/>
      <c r="R501" s="96"/>
      <c r="AA501" s="230"/>
    </row>
    <row r="502" spans="1:27" x14ac:dyDescent="0.3">
      <c r="A502" s="276" t="s">
        <v>1275</v>
      </c>
      <c r="B502" s="280" t="s">
        <v>1274</v>
      </c>
      <c r="C502" s="483">
        <v>347</v>
      </c>
      <c r="D502" s="484"/>
      <c r="E502" s="483">
        <v>116</v>
      </c>
      <c r="F502" s="484"/>
      <c r="G502" s="483">
        <v>4</v>
      </c>
      <c r="H502" s="484"/>
      <c r="I502" s="483">
        <v>10.8</v>
      </c>
      <c r="J502" s="484"/>
      <c r="K502" s="278"/>
      <c r="L502" s="413" t="s">
        <v>457</v>
      </c>
      <c r="M502" s="279"/>
      <c r="N502" s="481">
        <v>800</v>
      </c>
      <c r="O502" s="482"/>
      <c r="P502" s="174"/>
      <c r="Q502" s="95"/>
      <c r="R502" s="96"/>
      <c r="AA502" s="230"/>
    </row>
    <row r="503" spans="1:27" x14ac:dyDescent="0.3">
      <c r="A503" s="276"/>
      <c r="B503" s="277"/>
      <c r="C503" s="483"/>
      <c r="D503" s="484"/>
      <c r="E503" s="483"/>
      <c r="F503" s="484"/>
      <c r="G503" s="483"/>
      <c r="H503" s="484"/>
      <c r="I503" s="483"/>
      <c r="J503" s="484"/>
      <c r="K503" s="278"/>
      <c r="L503" s="279"/>
      <c r="M503" s="279"/>
      <c r="N503" s="481"/>
      <c r="O503" s="482"/>
      <c r="P503" s="481"/>
      <c r="Q503" s="486"/>
      <c r="R503" s="487"/>
      <c r="AA503" s="230">
        <v>133</v>
      </c>
    </row>
    <row r="504" spans="1:27" x14ac:dyDescent="0.3">
      <c r="A504" s="276" t="s">
        <v>608</v>
      </c>
      <c r="B504" s="277" t="s">
        <v>609</v>
      </c>
      <c r="C504" s="483">
        <v>800</v>
      </c>
      <c r="D504" s="484"/>
      <c r="E504" s="483">
        <v>400</v>
      </c>
      <c r="F504" s="484"/>
      <c r="G504" s="483">
        <v>3.91</v>
      </c>
      <c r="H504" s="484"/>
      <c r="I504" s="483">
        <v>6.5</v>
      </c>
      <c r="J504" s="484"/>
      <c r="K504" s="278" t="s">
        <v>372</v>
      </c>
      <c r="L504" s="279" t="s">
        <v>585</v>
      </c>
      <c r="M504" s="279" t="s">
        <v>585</v>
      </c>
      <c r="N504" s="481">
        <v>1000</v>
      </c>
      <c r="O504" s="482"/>
      <c r="P504" s="481" t="s">
        <v>368</v>
      </c>
      <c r="Q504" s="486"/>
      <c r="R504" s="487"/>
      <c r="AA504" s="230">
        <v>134</v>
      </c>
    </row>
    <row r="505" spans="1:27" x14ac:dyDescent="0.3">
      <c r="A505" s="276" t="s">
        <v>1517</v>
      </c>
      <c r="B505" s="277" t="s">
        <v>1293</v>
      </c>
      <c r="C505" s="171"/>
      <c r="D505" s="172"/>
      <c r="E505" s="171"/>
      <c r="F505" s="172"/>
      <c r="G505" s="171"/>
      <c r="H505" s="172"/>
      <c r="I505" s="171"/>
      <c r="J505" s="172"/>
      <c r="K505" s="278"/>
      <c r="L505" s="279"/>
      <c r="M505" s="279"/>
      <c r="N505" s="174"/>
      <c r="O505" s="176"/>
      <c r="P505" s="174"/>
      <c r="Q505" s="95"/>
      <c r="R505" s="96"/>
      <c r="AA505" s="230"/>
    </row>
    <row r="506" spans="1:27" x14ac:dyDescent="0.3">
      <c r="A506" s="276" t="s">
        <v>1292</v>
      </c>
      <c r="B506" s="277" t="s">
        <v>1293</v>
      </c>
      <c r="C506" s="483">
        <v>750</v>
      </c>
      <c r="D506" s="484"/>
      <c r="E506" s="483">
        <v>250</v>
      </c>
      <c r="F506" s="484"/>
      <c r="G506" s="483">
        <v>10</v>
      </c>
      <c r="H506" s="484"/>
      <c r="I506" s="483">
        <v>51</v>
      </c>
      <c r="J506" s="484"/>
      <c r="K506" s="278"/>
      <c r="L506" s="419" t="s">
        <v>357</v>
      </c>
      <c r="M506" s="279"/>
      <c r="N506" s="481">
        <v>6000</v>
      </c>
      <c r="O506" s="482"/>
      <c r="P506" s="174"/>
      <c r="Q506" s="95"/>
      <c r="R506" s="96"/>
      <c r="AA506" s="230"/>
    </row>
    <row r="507" spans="1:27" x14ac:dyDescent="0.3">
      <c r="A507" s="276"/>
      <c r="B507" s="277"/>
      <c r="C507" s="483"/>
      <c r="D507" s="484"/>
      <c r="E507" s="483"/>
      <c r="F507" s="484"/>
      <c r="G507" s="483"/>
      <c r="H507" s="484"/>
      <c r="I507" s="483"/>
      <c r="J507" s="484"/>
      <c r="K507" s="278"/>
      <c r="L507" s="279"/>
      <c r="M507" s="279"/>
      <c r="N507" s="481"/>
      <c r="O507" s="482"/>
      <c r="P507" s="481"/>
      <c r="Q507" s="486"/>
      <c r="R507" s="487"/>
      <c r="AA507" s="230">
        <v>135</v>
      </c>
    </row>
    <row r="508" spans="1:27" x14ac:dyDescent="0.3">
      <c r="A508" s="276" t="s">
        <v>1218</v>
      </c>
      <c r="B508" s="277" t="s">
        <v>611</v>
      </c>
      <c r="C508" s="483">
        <v>750</v>
      </c>
      <c r="D508" s="484"/>
      <c r="E508" s="483">
        <v>250</v>
      </c>
      <c r="F508" s="484"/>
      <c r="G508" s="483">
        <v>10</v>
      </c>
      <c r="H508" s="484"/>
      <c r="I508" s="483">
        <v>38</v>
      </c>
      <c r="J508" s="484"/>
      <c r="K508" s="390" t="s">
        <v>785</v>
      </c>
      <c r="L508" s="391" t="s">
        <v>357</v>
      </c>
      <c r="M508" s="391" t="s">
        <v>358</v>
      </c>
      <c r="N508" s="481">
        <v>6000</v>
      </c>
      <c r="O508" s="482"/>
      <c r="P508" s="279"/>
      <c r="Q508" s="388"/>
      <c r="R508" s="389"/>
      <c r="AA508" s="230"/>
    </row>
    <row r="509" spans="1:27" x14ac:dyDescent="0.3">
      <c r="A509" s="276" t="s">
        <v>1219</v>
      </c>
      <c r="B509" s="277" t="s">
        <v>611</v>
      </c>
      <c r="C509" s="483">
        <v>750</v>
      </c>
      <c r="D509" s="484"/>
      <c r="E509" s="483">
        <v>250</v>
      </c>
      <c r="F509" s="484"/>
      <c r="G509" s="483">
        <v>6.66</v>
      </c>
      <c r="H509" s="484"/>
      <c r="I509" s="483">
        <v>38</v>
      </c>
      <c r="J509" s="484"/>
      <c r="K509" s="390" t="s">
        <v>785</v>
      </c>
      <c r="L509" s="391" t="s">
        <v>357</v>
      </c>
      <c r="M509" s="391" t="s">
        <v>358</v>
      </c>
      <c r="N509" s="481">
        <v>6000</v>
      </c>
      <c r="O509" s="482"/>
      <c r="P509" s="279"/>
      <c r="Q509" s="388"/>
      <c r="R509" s="389"/>
      <c r="AA509" s="230"/>
    </row>
    <row r="510" spans="1:27" ht="15" thickBot="1" x14ac:dyDescent="0.35">
      <c r="A510" s="281" t="s">
        <v>610</v>
      </c>
      <c r="B510" s="282" t="s">
        <v>611</v>
      </c>
      <c r="C510" s="610">
        <v>650</v>
      </c>
      <c r="D510" s="611"/>
      <c r="E510" s="610">
        <v>216</v>
      </c>
      <c r="F510" s="611"/>
      <c r="G510" s="610">
        <v>4.4400000000000004</v>
      </c>
      <c r="H510" s="611"/>
      <c r="I510" s="610">
        <v>32.5</v>
      </c>
      <c r="J510" s="611"/>
      <c r="K510" s="283" t="s">
        <v>356</v>
      </c>
      <c r="L510" s="284" t="s">
        <v>357</v>
      </c>
      <c r="M510" s="284" t="s">
        <v>358</v>
      </c>
      <c r="N510" s="607">
        <v>5500</v>
      </c>
      <c r="O510" s="612"/>
      <c r="P510" s="607" t="s">
        <v>368</v>
      </c>
      <c r="Q510" s="608"/>
      <c r="R510" s="609"/>
      <c r="AA510" s="230">
        <v>136</v>
      </c>
    </row>
    <row r="511" spans="1:27" x14ac:dyDescent="0.3">
      <c r="AA511" s="230">
        <v>137</v>
      </c>
    </row>
    <row r="512" spans="1:27" x14ac:dyDescent="0.3">
      <c r="A512" s="84" t="s">
        <v>612</v>
      </c>
      <c r="G512" s="606">
        <v>2.59</v>
      </c>
      <c r="H512" s="606"/>
      <c r="K512" s="84" t="s">
        <v>613</v>
      </c>
      <c r="L512" s="84" t="s">
        <v>614</v>
      </c>
      <c r="M512" s="84" t="s">
        <v>615</v>
      </c>
      <c r="O512" s="285" t="s">
        <v>616</v>
      </c>
      <c r="P512" s="285" t="s">
        <v>616</v>
      </c>
      <c r="AA512" s="230">
        <v>138</v>
      </c>
    </row>
    <row r="513" spans="5:27" x14ac:dyDescent="0.3">
      <c r="L513" s="84">
        <v>1</v>
      </c>
      <c r="M513" s="84">
        <v>5</v>
      </c>
      <c r="O513" s="285" t="s">
        <v>617</v>
      </c>
      <c r="P513" s="285" t="s">
        <v>617</v>
      </c>
      <c r="AA513" s="230">
        <v>139</v>
      </c>
    </row>
    <row r="514" spans="5:27" x14ac:dyDescent="0.3">
      <c r="L514" s="84">
        <v>1</v>
      </c>
      <c r="M514" s="84">
        <v>4</v>
      </c>
      <c r="O514" s="606" t="s">
        <v>618</v>
      </c>
      <c r="P514" s="606"/>
      <c r="AA514" s="230">
        <v>140</v>
      </c>
    </row>
    <row r="515" spans="5:27" ht="15" thickBot="1" x14ac:dyDescent="0.35">
      <c r="AA515" s="230">
        <v>141</v>
      </c>
    </row>
    <row r="516" spans="5:27" x14ac:dyDescent="0.3">
      <c r="E516" s="286"/>
      <c r="F516" s="161" t="s">
        <v>619</v>
      </c>
      <c r="G516" s="161" t="s">
        <v>620</v>
      </c>
      <c r="H516" s="287"/>
      <c r="I516" s="161" t="s">
        <v>621</v>
      </c>
      <c r="J516" s="161" t="s">
        <v>622</v>
      </c>
      <c r="K516" s="287"/>
      <c r="L516" s="287"/>
      <c r="M516" s="287"/>
      <c r="N516" s="161" t="s">
        <v>623</v>
      </c>
      <c r="O516" s="288" t="s">
        <v>624</v>
      </c>
      <c r="AA516" s="230">
        <v>142</v>
      </c>
    </row>
    <row r="517" spans="5:27" x14ac:dyDescent="0.3">
      <c r="E517" s="185" t="s">
        <v>625</v>
      </c>
      <c r="F517" s="175">
        <v>1600</v>
      </c>
      <c r="G517" s="175">
        <v>600</v>
      </c>
      <c r="H517" s="289"/>
      <c r="I517" s="175">
        <v>1.2</v>
      </c>
      <c r="J517" s="175">
        <v>2.5</v>
      </c>
      <c r="K517" s="289"/>
      <c r="L517" s="289"/>
      <c r="M517" s="289"/>
      <c r="N517" s="175">
        <f>I517*J517*F517/230</f>
        <v>20.869565217391305</v>
      </c>
      <c r="O517" s="183">
        <f>I517*J517*G517/230</f>
        <v>7.8260869565217392</v>
      </c>
      <c r="AA517" s="230">
        <v>143</v>
      </c>
    </row>
    <row r="518" spans="5:27" ht="15" thickBot="1" x14ac:dyDescent="0.35">
      <c r="E518" s="281" t="s">
        <v>626</v>
      </c>
      <c r="F518" s="283">
        <v>560</v>
      </c>
      <c r="G518" s="283">
        <v>185</v>
      </c>
      <c r="H518" s="290"/>
      <c r="I518" s="283">
        <v>1.1499999999999999</v>
      </c>
      <c r="J518" s="283">
        <v>2.21</v>
      </c>
      <c r="K518" s="291"/>
      <c r="L518" s="291"/>
      <c r="M518" s="291"/>
      <c r="N518" s="278">
        <f>I518*J518*F518/230</f>
        <v>6.1879999999999988</v>
      </c>
      <c r="O518" s="292">
        <f>I518*J518*G518/230</f>
        <v>2.0442499999999999</v>
      </c>
      <c r="AA518" s="230">
        <v>144</v>
      </c>
    </row>
    <row r="519" spans="5:27" ht="15" thickBot="1" x14ac:dyDescent="0.35">
      <c r="K519" s="293" t="s">
        <v>627</v>
      </c>
      <c r="L519" s="294"/>
      <c r="M519" s="294"/>
      <c r="N519" s="295">
        <f>N517+N518</f>
        <v>27.057565217391303</v>
      </c>
      <c r="O519" s="296">
        <f>O517+O518</f>
        <v>9.87033695652174</v>
      </c>
      <c r="AA519" s="230">
        <v>145</v>
      </c>
    </row>
    <row r="520" spans="5:27" x14ac:dyDescent="0.3">
      <c r="AA520" s="230">
        <v>146</v>
      </c>
    </row>
    <row r="521" spans="5:27" x14ac:dyDescent="0.3">
      <c r="AA521" s="230">
        <v>147</v>
      </c>
    </row>
    <row r="522" spans="5:27" x14ac:dyDescent="0.3">
      <c r="P522" s="297"/>
      <c r="Q522" s="298"/>
      <c r="AA522" s="230">
        <v>148</v>
      </c>
    </row>
    <row r="523" spans="5:27" x14ac:dyDescent="0.3">
      <c r="P523" s="297"/>
      <c r="Q523" s="298"/>
      <c r="AA523" s="230">
        <v>149</v>
      </c>
    </row>
    <row r="524" spans="5:27" ht="15" thickBot="1" x14ac:dyDescent="0.35">
      <c r="I524" s="481" t="s">
        <v>628</v>
      </c>
      <c r="J524" s="486"/>
      <c r="K524" s="486"/>
      <c r="L524" s="486"/>
      <c r="M524" s="486"/>
      <c r="N524" s="482"/>
      <c r="P524" s="297"/>
      <c r="Q524" s="298"/>
      <c r="AA524" s="299">
        <v>150</v>
      </c>
    </row>
    <row r="525" spans="5:27" x14ac:dyDescent="0.3">
      <c r="I525" s="289" t="s">
        <v>613</v>
      </c>
      <c r="J525" s="289" t="s">
        <v>614</v>
      </c>
      <c r="K525" s="289" t="s">
        <v>615</v>
      </c>
      <c r="L525" s="289"/>
      <c r="M525" s="175" t="s">
        <v>616</v>
      </c>
      <c r="N525" s="175" t="s">
        <v>616</v>
      </c>
      <c r="P525" s="297"/>
      <c r="Q525" s="298"/>
      <c r="AA525" s="230">
        <v>151</v>
      </c>
    </row>
    <row r="526" spans="5:27" x14ac:dyDescent="0.3">
      <c r="I526" s="289"/>
      <c r="J526" s="289">
        <v>1</v>
      </c>
      <c r="K526" s="289">
        <v>5</v>
      </c>
      <c r="L526" s="289"/>
      <c r="M526" s="175" t="s">
        <v>617</v>
      </c>
      <c r="N526" s="175" t="s">
        <v>617</v>
      </c>
      <c r="P526" s="297"/>
      <c r="Q526" s="298"/>
      <c r="AA526" s="230">
        <v>152</v>
      </c>
    </row>
    <row r="527" spans="5:27" x14ac:dyDescent="0.3">
      <c r="I527" s="289"/>
      <c r="J527" s="289">
        <v>1</v>
      </c>
      <c r="K527" s="289">
        <v>4</v>
      </c>
      <c r="L527" s="289"/>
      <c r="M527" s="545" t="s">
        <v>618</v>
      </c>
      <c r="N527" s="545"/>
      <c r="P527" s="300"/>
      <c r="Q527" s="301"/>
      <c r="AA527" s="230">
        <v>153</v>
      </c>
    </row>
    <row r="528" spans="5:27" x14ac:dyDescent="0.3">
      <c r="P528" s="300"/>
      <c r="Q528" s="301"/>
      <c r="AA528" s="230">
        <v>154</v>
      </c>
    </row>
    <row r="529" spans="16:27" ht="15" thickBot="1" x14ac:dyDescent="0.35">
      <c r="P529" s="300"/>
      <c r="Q529" s="301"/>
      <c r="AA529" s="299">
        <v>155</v>
      </c>
    </row>
    <row r="530" spans="16:27" x14ac:dyDescent="0.3">
      <c r="P530" s="300"/>
      <c r="Q530" s="301"/>
      <c r="AA530" s="230">
        <v>156</v>
      </c>
    </row>
    <row r="531" spans="16:27" x14ac:dyDescent="0.3">
      <c r="AA531" s="230">
        <v>157</v>
      </c>
    </row>
    <row r="532" spans="16:27" x14ac:dyDescent="0.3">
      <c r="AA532" s="230">
        <v>158</v>
      </c>
    </row>
    <row r="533" spans="16:27" x14ac:dyDescent="0.3">
      <c r="AA533" s="230">
        <v>159</v>
      </c>
    </row>
    <row r="534" spans="16:27" ht="15" thickBot="1" x14ac:dyDescent="0.35">
      <c r="AA534" s="299">
        <v>160</v>
      </c>
    </row>
    <row r="535" spans="16:27" x14ac:dyDescent="0.3">
      <c r="AA535" s="230">
        <v>161</v>
      </c>
    </row>
    <row r="536" spans="16:27" x14ac:dyDescent="0.3">
      <c r="AA536" s="230">
        <v>162</v>
      </c>
    </row>
    <row r="537" spans="16:27" x14ac:dyDescent="0.3">
      <c r="AA537" s="230">
        <v>163</v>
      </c>
    </row>
    <row r="538" spans="16:27" x14ac:dyDescent="0.3">
      <c r="AA538" s="230">
        <v>164</v>
      </c>
    </row>
    <row r="539" spans="16:27" ht="15" thickBot="1" x14ac:dyDescent="0.35">
      <c r="AA539" s="299">
        <v>165</v>
      </c>
    </row>
    <row r="540" spans="16:27" x14ac:dyDescent="0.3">
      <c r="AA540" s="230">
        <v>166</v>
      </c>
    </row>
    <row r="541" spans="16:27" x14ac:dyDescent="0.3">
      <c r="AA541" s="230">
        <v>167</v>
      </c>
    </row>
    <row r="542" spans="16:27" x14ac:dyDescent="0.3">
      <c r="AA542" s="230">
        <v>168</v>
      </c>
    </row>
    <row r="543" spans="16:27" x14ac:dyDescent="0.3">
      <c r="AA543" s="230">
        <v>169</v>
      </c>
    </row>
    <row r="544" spans="16:27" ht="15" thickBot="1" x14ac:dyDescent="0.35">
      <c r="AA544" s="299">
        <v>170</v>
      </c>
    </row>
    <row r="545" spans="27:27" x14ac:dyDescent="0.3">
      <c r="AA545" s="230">
        <v>171</v>
      </c>
    </row>
    <row r="546" spans="27:27" x14ac:dyDescent="0.3">
      <c r="AA546" s="230">
        <v>172</v>
      </c>
    </row>
    <row r="547" spans="27:27" x14ac:dyDescent="0.3">
      <c r="AA547" s="230">
        <v>173</v>
      </c>
    </row>
    <row r="548" spans="27:27" x14ac:dyDescent="0.3">
      <c r="AA548" s="230">
        <v>174</v>
      </c>
    </row>
    <row r="549" spans="27:27" ht="15" thickBot="1" x14ac:dyDescent="0.35">
      <c r="AA549" s="299">
        <v>175</v>
      </c>
    </row>
    <row r="550" spans="27:27" x14ac:dyDescent="0.3">
      <c r="AA550" s="230">
        <v>176</v>
      </c>
    </row>
    <row r="551" spans="27:27" x14ac:dyDescent="0.3">
      <c r="AA551" s="230">
        <v>177</v>
      </c>
    </row>
    <row r="552" spans="27:27" x14ac:dyDescent="0.3">
      <c r="AA552" s="230">
        <v>178</v>
      </c>
    </row>
    <row r="553" spans="27:27" x14ac:dyDescent="0.3">
      <c r="AA553" s="230">
        <v>179</v>
      </c>
    </row>
    <row r="554" spans="27:27" ht="15" thickBot="1" x14ac:dyDescent="0.35">
      <c r="AA554" s="299">
        <v>180</v>
      </c>
    </row>
    <row r="555" spans="27:27" x14ac:dyDescent="0.3">
      <c r="AA555" s="230">
        <v>181</v>
      </c>
    </row>
    <row r="556" spans="27:27" x14ac:dyDescent="0.3">
      <c r="AA556" s="230">
        <v>182</v>
      </c>
    </row>
    <row r="557" spans="27:27" x14ac:dyDescent="0.3">
      <c r="AA557" s="230">
        <v>183</v>
      </c>
    </row>
    <row r="558" spans="27:27" x14ac:dyDescent="0.3">
      <c r="AA558" s="230">
        <v>184</v>
      </c>
    </row>
    <row r="559" spans="27:27" ht="15" thickBot="1" x14ac:dyDescent="0.35">
      <c r="AA559" s="299">
        <v>185</v>
      </c>
    </row>
    <row r="560" spans="27:27" x14ac:dyDescent="0.3">
      <c r="AA560" s="230">
        <v>186</v>
      </c>
    </row>
    <row r="561" spans="27:27" x14ac:dyDescent="0.3">
      <c r="AA561" s="230">
        <v>187</v>
      </c>
    </row>
    <row r="562" spans="27:27" x14ac:dyDescent="0.3">
      <c r="AA562" s="230">
        <v>188</v>
      </c>
    </row>
    <row r="563" spans="27:27" x14ac:dyDescent="0.3">
      <c r="AA563" s="230">
        <v>189</v>
      </c>
    </row>
    <row r="564" spans="27:27" ht="15" thickBot="1" x14ac:dyDescent="0.35">
      <c r="AA564" s="299">
        <v>190</v>
      </c>
    </row>
    <row r="565" spans="27:27" x14ac:dyDescent="0.3">
      <c r="AA565" s="230">
        <v>191</v>
      </c>
    </row>
    <row r="566" spans="27:27" x14ac:dyDescent="0.3">
      <c r="AA566" s="230">
        <v>192</v>
      </c>
    </row>
    <row r="567" spans="27:27" x14ac:dyDescent="0.3">
      <c r="AA567" s="230">
        <v>193</v>
      </c>
    </row>
    <row r="568" spans="27:27" x14ac:dyDescent="0.3">
      <c r="AA568" s="230">
        <v>194</v>
      </c>
    </row>
    <row r="569" spans="27:27" ht="15" thickBot="1" x14ac:dyDescent="0.35">
      <c r="AA569" s="299">
        <v>195</v>
      </c>
    </row>
    <row r="570" spans="27:27" x14ac:dyDescent="0.3">
      <c r="AA570" s="230">
        <v>196</v>
      </c>
    </row>
    <row r="571" spans="27:27" x14ac:dyDescent="0.3">
      <c r="AA571" s="230">
        <v>197</v>
      </c>
    </row>
    <row r="572" spans="27:27" x14ac:dyDescent="0.3">
      <c r="AA572" s="230">
        <v>198</v>
      </c>
    </row>
    <row r="573" spans="27:27" x14ac:dyDescent="0.3">
      <c r="AA573" s="230">
        <v>199</v>
      </c>
    </row>
    <row r="574" spans="27:27" ht="15" thickBot="1" x14ac:dyDescent="0.35">
      <c r="AA574" s="299">
        <v>200</v>
      </c>
    </row>
    <row r="575" spans="27:27" x14ac:dyDescent="0.3">
      <c r="AA575" s="230">
        <v>201</v>
      </c>
    </row>
    <row r="576" spans="27:27" ht="15" thickBot="1" x14ac:dyDescent="0.35">
      <c r="AA576" s="299">
        <v>202</v>
      </c>
    </row>
    <row r="577" spans="27:27" x14ac:dyDescent="0.3">
      <c r="AA577" s="230">
        <v>203</v>
      </c>
    </row>
    <row r="578" spans="27:27" x14ac:dyDescent="0.3">
      <c r="AA578" s="230">
        <v>204</v>
      </c>
    </row>
    <row r="579" spans="27:27" x14ac:dyDescent="0.3">
      <c r="AA579" s="230">
        <v>205</v>
      </c>
    </row>
    <row r="580" spans="27:27" x14ac:dyDescent="0.3">
      <c r="AA580" s="230">
        <v>206</v>
      </c>
    </row>
    <row r="581" spans="27:27" ht="15" thickBot="1" x14ac:dyDescent="0.35">
      <c r="AA581" s="299">
        <v>207</v>
      </c>
    </row>
    <row r="582" spans="27:27" x14ac:dyDescent="0.3">
      <c r="AA582" s="230">
        <v>208</v>
      </c>
    </row>
    <row r="583" spans="27:27" ht="15" thickBot="1" x14ac:dyDescent="0.35">
      <c r="AA583" s="299">
        <v>209</v>
      </c>
    </row>
    <row r="584" spans="27:27" x14ac:dyDescent="0.3">
      <c r="AA584" s="230">
        <v>210</v>
      </c>
    </row>
    <row r="585" spans="27:27" x14ac:dyDescent="0.3">
      <c r="AA585" s="230">
        <v>211</v>
      </c>
    </row>
    <row r="586" spans="27:27" x14ac:dyDescent="0.3">
      <c r="AA586" s="230">
        <v>212</v>
      </c>
    </row>
    <row r="587" spans="27:27" x14ac:dyDescent="0.3">
      <c r="AA587" s="230">
        <v>213</v>
      </c>
    </row>
    <row r="588" spans="27:27" ht="15" thickBot="1" x14ac:dyDescent="0.35">
      <c r="AA588" s="299">
        <v>214</v>
      </c>
    </row>
    <row r="589" spans="27:27" x14ac:dyDescent="0.3">
      <c r="AA589" s="230">
        <v>215</v>
      </c>
    </row>
    <row r="590" spans="27:27" ht="15" thickBot="1" x14ac:dyDescent="0.35">
      <c r="AA590" s="299">
        <v>216</v>
      </c>
    </row>
    <row r="591" spans="27:27" x14ac:dyDescent="0.3">
      <c r="AA591" s="230">
        <v>217</v>
      </c>
    </row>
    <row r="592" spans="27:27" x14ac:dyDescent="0.3">
      <c r="AA592" s="230">
        <v>218</v>
      </c>
    </row>
    <row r="593" spans="27:27" x14ac:dyDescent="0.3">
      <c r="AA593" s="230">
        <v>219</v>
      </c>
    </row>
    <row r="594" spans="27:27" x14ac:dyDescent="0.3">
      <c r="AA594" s="230">
        <v>220</v>
      </c>
    </row>
    <row r="595" spans="27:27" ht="15" thickBot="1" x14ac:dyDescent="0.35">
      <c r="AA595" s="299">
        <v>221</v>
      </c>
    </row>
    <row r="596" spans="27:27" x14ac:dyDescent="0.3">
      <c r="AA596" s="230">
        <v>222</v>
      </c>
    </row>
    <row r="597" spans="27:27" ht="15" thickBot="1" x14ac:dyDescent="0.35">
      <c r="AA597" s="299">
        <v>223</v>
      </c>
    </row>
    <row r="598" spans="27:27" x14ac:dyDescent="0.3">
      <c r="AA598" s="230">
        <v>224</v>
      </c>
    </row>
    <row r="599" spans="27:27" x14ac:dyDescent="0.3">
      <c r="AA599" s="230">
        <v>225</v>
      </c>
    </row>
    <row r="600" spans="27:27" x14ac:dyDescent="0.3">
      <c r="AA600" s="230">
        <v>226</v>
      </c>
    </row>
    <row r="601" spans="27:27" x14ac:dyDescent="0.3">
      <c r="AA601" s="230">
        <v>227</v>
      </c>
    </row>
    <row r="602" spans="27:27" ht="15" thickBot="1" x14ac:dyDescent="0.35">
      <c r="AA602" s="299">
        <v>228</v>
      </c>
    </row>
    <row r="603" spans="27:27" x14ac:dyDescent="0.3">
      <c r="AA603" s="230">
        <v>229</v>
      </c>
    </row>
    <row r="604" spans="27:27" ht="15" thickBot="1" x14ac:dyDescent="0.35">
      <c r="AA604" s="299">
        <v>230</v>
      </c>
    </row>
    <row r="605" spans="27:27" x14ac:dyDescent="0.3">
      <c r="AA605" s="230">
        <v>231</v>
      </c>
    </row>
    <row r="606" spans="27:27" x14ac:dyDescent="0.3">
      <c r="AA606" s="230">
        <v>232</v>
      </c>
    </row>
    <row r="607" spans="27:27" x14ac:dyDescent="0.3">
      <c r="AA607" s="230">
        <v>233</v>
      </c>
    </row>
    <row r="608" spans="27:27" x14ac:dyDescent="0.3">
      <c r="AA608" s="230">
        <v>234</v>
      </c>
    </row>
    <row r="609" spans="27:27" ht="15" thickBot="1" x14ac:dyDescent="0.35">
      <c r="AA609" s="299">
        <v>235</v>
      </c>
    </row>
    <row r="610" spans="27:27" x14ac:dyDescent="0.3">
      <c r="AA610" s="230">
        <v>236</v>
      </c>
    </row>
    <row r="611" spans="27:27" ht="15" thickBot="1" x14ac:dyDescent="0.35">
      <c r="AA611" s="299">
        <v>237</v>
      </c>
    </row>
    <row r="612" spans="27:27" x14ac:dyDescent="0.3">
      <c r="AA612" s="230">
        <v>238</v>
      </c>
    </row>
    <row r="613" spans="27:27" x14ac:dyDescent="0.3">
      <c r="AA613" s="230">
        <v>239</v>
      </c>
    </row>
    <row r="614" spans="27:27" x14ac:dyDescent="0.3">
      <c r="AA614" s="230">
        <v>240</v>
      </c>
    </row>
    <row r="615" spans="27:27" x14ac:dyDescent="0.3">
      <c r="AA615" s="230">
        <v>241</v>
      </c>
    </row>
    <row r="616" spans="27:27" ht="15" thickBot="1" x14ac:dyDescent="0.35">
      <c r="AA616" s="299">
        <v>242</v>
      </c>
    </row>
    <row r="617" spans="27:27" x14ac:dyDescent="0.3">
      <c r="AA617" s="230">
        <v>243</v>
      </c>
    </row>
    <row r="618" spans="27:27" ht="15" thickBot="1" x14ac:dyDescent="0.35">
      <c r="AA618" s="299">
        <v>244</v>
      </c>
    </row>
    <row r="619" spans="27:27" x14ac:dyDescent="0.3">
      <c r="AA619" s="230">
        <v>245</v>
      </c>
    </row>
    <row r="620" spans="27:27" x14ac:dyDescent="0.3">
      <c r="AA620" s="230">
        <v>246</v>
      </c>
    </row>
    <row r="621" spans="27:27" x14ac:dyDescent="0.3">
      <c r="AA621" s="230">
        <v>247</v>
      </c>
    </row>
    <row r="622" spans="27:27" x14ac:dyDescent="0.3">
      <c r="AA622" s="230">
        <v>248</v>
      </c>
    </row>
    <row r="623" spans="27:27" ht="15" thickBot="1" x14ac:dyDescent="0.35">
      <c r="AA623" s="299">
        <v>249</v>
      </c>
    </row>
    <row r="624" spans="27:27" x14ac:dyDescent="0.3">
      <c r="AA624" s="230">
        <v>250</v>
      </c>
    </row>
    <row r="625" spans="27:27" ht="15" thickBot="1" x14ac:dyDescent="0.35">
      <c r="AA625" s="299">
        <v>251</v>
      </c>
    </row>
    <row r="626" spans="27:27" x14ac:dyDescent="0.3">
      <c r="AA626" s="230">
        <v>252</v>
      </c>
    </row>
    <row r="627" spans="27:27" x14ac:dyDescent="0.3">
      <c r="AA627" s="230">
        <v>253</v>
      </c>
    </row>
    <row r="628" spans="27:27" x14ac:dyDescent="0.3">
      <c r="AA628" s="230">
        <v>254</v>
      </c>
    </row>
    <row r="629" spans="27:27" x14ac:dyDescent="0.3">
      <c r="AA629" s="230">
        <v>255</v>
      </c>
    </row>
    <row r="630" spans="27:27" ht="15" thickBot="1" x14ac:dyDescent="0.35">
      <c r="AA630" s="299">
        <v>256</v>
      </c>
    </row>
    <row r="631" spans="27:27" x14ac:dyDescent="0.3">
      <c r="AA631" s="230">
        <v>257</v>
      </c>
    </row>
    <row r="632" spans="27:27" ht="15" thickBot="1" x14ac:dyDescent="0.35">
      <c r="AA632" s="299">
        <v>258</v>
      </c>
    </row>
    <row r="633" spans="27:27" x14ac:dyDescent="0.3">
      <c r="AA633" s="230">
        <v>259</v>
      </c>
    </row>
    <row r="634" spans="27:27" x14ac:dyDescent="0.3">
      <c r="AA634" s="230">
        <v>260</v>
      </c>
    </row>
    <row r="635" spans="27:27" x14ac:dyDescent="0.3">
      <c r="AA635" s="230">
        <v>261</v>
      </c>
    </row>
    <row r="636" spans="27:27" x14ac:dyDescent="0.3">
      <c r="AA636" s="230">
        <v>262</v>
      </c>
    </row>
    <row r="637" spans="27:27" ht="15" thickBot="1" x14ac:dyDescent="0.35">
      <c r="AA637" s="299">
        <v>263</v>
      </c>
    </row>
    <row r="638" spans="27:27" x14ac:dyDescent="0.3">
      <c r="AA638" s="230">
        <v>264</v>
      </c>
    </row>
    <row r="639" spans="27:27" ht="15" thickBot="1" x14ac:dyDescent="0.35">
      <c r="AA639" s="299">
        <v>265</v>
      </c>
    </row>
    <row r="640" spans="27:27" x14ac:dyDescent="0.3">
      <c r="AA640" s="230">
        <v>266</v>
      </c>
    </row>
    <row r="641" spans="27:27" x14ac:dyDescent="0.3">
      <c r="AA641" s="230">
        <v>267</v>
      </c>
    </row>
    <row r="642" spans="27:27" x14ac:dyDescent="0.3">
      <c r="AA642" s="230">
        <v>268</v>
      </c>
    </row>
    <row r="643" spans="27:27" x14ac:dyDescent="0.3">
      <c r="AA643" s="230">
        <v>269</v>
      </c>
    </row>
    <row r="644" spans="27:27" ht="15" thickBot="1" x14ac:dyDescent="0.35">
      <c r="AA644" s="299">
        <v>270</v>
      </c>
    </row>
    <row r="645" spans="27:27" x14ac:dyDescent="0.3">
      <c r="AA645" s="230">
        <v>271</v>
      </c>
    </row>
    <row r="646" spans="27:27" ht="15" thickBot="1" x14ac:dyDescent="0.35">
      <c r="AA646" s="299">
        <v>272</v>
      </c>
    </row>
    <row r="647" spans="27:27" x14ac:dyDescent="0.3">
      <c r="AA647" s="230">
        <v>273</v>
      </c>
    </row>
    <row r="648" spans="27:27" x14ac:dyDescent="0.3">
      <c r="AA648" s="230">
        <v>274</v>
      </c>
    </row>
    <row r="649" spans="27:27" x14ac:dyDescent="0.3">
      <c r="AA649" s="230">
        <v>275</v>
      </c>
    </row>
    <row r="650" spans="27:27" x14ac:dyDescent="0.3">
      <c r="AA650" s="230">
        <v>276</v>
      </c>
    </row>
    <row r="651" spans="27:27" ht="15" thickBot="1" x14ac:dyDescent="0.35">
      <c r="AA651" s="299">
        <v>277</v>
      </c>
    </row>
    <row r="652" spans="27:27" x14ac:dyDescent="0.3">
      <c r="AA652" s="230">
        <v>278</v>
      </c>
    </row>
    <row r="653" spans="27:27" ht="15" thickBot="1" x14ac:dyDescent="0.35">
      <c r="AA653" s="299">
        <v>279</v>
      </c>
    </row>
    <row r="654" spans="27:27" x14ac:dyDescent="0.3">
      <c r="AA654" s="230">
        <v>280</v>
      </c>
    </row>
    <row r="655" spans="27:27" x14ac:dyDescent="0.3">
      <c r="AA655" s="230">
        <v>281</v>
      </c>
    </row>
    <row r="656" spans="27:27" x14ac:dyDescent="0.3">
      <c r="AA656" s="230">
        <v>282</v>
      </c>
    </row>
    <row r="657" spans="27:27" x14ac:dyDescent="0.3">
      <c r="AA657" s="230">
        <v>283</v>
      </c>
    </row>
    <row r="658" spans="27:27" ht="15" thickBot="1" x14ac:dyDescent="0.35">
      <c r="AA658" s="299">
        <v>284</v>
      </c>
    </row>
    <row r="659" spans="27:27" x14ac:dyDescent="0.3">
      <c r="AA659" s="230">
        <v>285</v>
      </c>
    </row>
    <row r="660" spans="27:27" ht="15" thickBot="1" x14ac:dyDescent="0.35">
      <c r="AA660" s="299">
        <v>286</v>
      </c>
    </row>
    <row r="661" spans="27:27" x14ac:dyDescent="0.3">
      <c r="AA661" s="230">
        <v>287</v>
      </c>
    </row>
    <row r="662" spans="27:27" x14ac:dyDescent="0.3">
      <c r="AA662" s="230">
        <v>288</v>
      </c>
    </row>
    <row r="663" spans="27:27" x14ac:dyDescent="0.3">
      <c r="AA663" s="230">
        <v>289</v>
      </c>
    </row>
    <row r="664" spans="27:27" x14ac:dyDescent="0.3">
      <c r="AA664" s="230">
        <v>290</v>
      </c>
    </row>
    <row r="665" spans="27:27" ht="15" thickBot="1" x14ac:dyDescent="0.35">
      <c r="AA665" s="299">
        <v>291</v>
      </c>
    </row>
    <row r="666" spans="27:27" x14ac:dyDescent="0.3">
      <c r="AA666" s="230">
        <v>292</v>
      </c>
    </row>
    <row r="667" spans="27:27" ht="15" thickBot="1" x14ac:dyDescent="0.35">
      <c r="AA667" s="299">
        <v>293</v>
      </c>
    </row>
    <row r="668" spans="27:27" x14ac:dyDescent="0.3">
      <c r="AA668" s="230">
        <v>294</v>
      </c>
    </row>
    <row r="669" spans="27:27" x14ac:dyDescent="0.3">
      <c r="AA669" s="230">
        <v>295</v>
      </c>
    </row>
    <row r="670" spans="27:27" x14ac:dyDescent="0.3">
      <c r="AA670" s="230">
        <v>296</v>
      </c>
    </row>
    <row r="671" spans="27:27" x14ac:dyDescent="0.3">
      <c r="AA671" s="230">
        <v>297</v>
      </c>
    </row>
    <row r="672" spans="27:27" ht="15" thickBot="1" x14ac:dyDescent="0.35">
      <c r="AA672" s="299">
        <v>298</v>
      </c>
    </row>
    <row r="673" spans="27:27" x14ac:dyDescent="0.3">
      <c r="AA673" s="230">
        <v>299</v>
      </c>
    </row>
    <row r="674" spans="27:27" ht="15" thickBot="1" x14ac:dyDescent="0.35">
      <c r="AA674" s="299">
        <v>300</v>
      </c>
    </row>
  </sheetData>
  <autoFilter ref="A34:R510" xr:uid="{00000000-0009-0000-0000-000000000000}">
    <filterColumn colId="2" showButton="0"/>
    <filterColumn colId="4" showButton="0"/>
    <filterColumn colId="6" showButton="0"/>
    <filterColumn colId="8" showButton="0"/>
    <filterColumn colId="13" showButton="0"/>
    <filterColumn colId="15" showButton="0"/>
    <filterColumn colId="16" showButton="0"/>
  </autoFilter>
  <dataConsolidate/>
  <mergeCells count="2690">
    <mergeCell ref="N495:O495"/>
    <mergeCell ref="N315:O315"/>
    <mergeCell ref="G426:H426"/>
    <mergeCell ref="C489:D489"/>
    <mergeCell ref="E489:F489"/>
    <mergeCell ref="G489:H489"/>
    <mergeCell ref="C471:D471"/>
    <mergeCell ref="E471:F471"/>
    <mergeCell ref="G471:H471"/>
    <mergeCell ref="I471:J471"/>
    <mergeCell ref="N471:O471"/>
    <mergeCell ref="C472:D472"/>
    <mergeCell ref="E472:F472"/>
    <mergeCell ref="G472:H472"/>
    <mergeCell ref="I472:J472"/>
    <mergeCell ref="N472:O472"/>
    <mergeCell ref="C473:D473"/>
    <mergeCell ref="E473:F473"/>
    <mergeCell ref="G473:H473"/>
    <mergeCell ref="I473:J473"/>
    <mergeCell ref="N473:O473"/>
    <mergeCell ref="E486:F486"/>
    <mergeCell ref="C475:D475"/>
    <mergeCell ref="E475:F475"/>
    <mergeCell ref="N475:O475"/>
    <mergeCell ref="I480:J480"/>
    <mergeCell ref="N480:O480"/>
    <mergeCell ref="G482:H482"/>
    <mergeCell ref="E337:F337"/>
    <mergeCell ref="G405:H405"/>
    <mergeCell ref="C435:D435"/>
    <mergeCell ref="E435:F435"/>
    <mergeCell ref="C131:D131"/>
    <mergeCell ref="E131:F131"/>
    <mergeCell ref="G131:H131"/>
    <mergeCell ref="I131:J131"/>
    <mergeCell ref="N131:O131"/>
    <mergeCell ref="P131:R131"/>
    <mergeCell ref="N178:O178"/>
    <mergeCell ref="P280:R280"/>
    <mergeCell ref="C279:D279"/>
    <mergeCell ref="C277:D277"/>
    <mergeCell ref="C312:D312"/>
    <mergeCell ref="E312:F312"/>
    <mergeCell ref="G312:H312"/>
    <mergeCell ref="I312:J312"/>
    <mergeCell ref="N312:O312"/>
    <mergeCell ref="C353:D353"/>
    <mergeCell ref="E353:F353"/>
    <mergeCell ref="E325:F325"/>
    <mergeCell ref="N176:O176"/>
    <mergeCell ref="P159:R159"/>
    <mergeCell ref="C247:D247"/>
    <mergeCell ref="E247:F247"/>
    <mergeCell ref="G247:H247"/>
    <mergeCell ref="I247:J247"/>
    <mergeCell ref="N247:O247"/>
    <mergeCell ref="C248:D248"/>
    <mergeCell ref="C346:D346"/>
    <mergeCell ref="N346:O346"/>
    <mergeCell ref="C347:D347"/>
    <mergeCell ref="P282:R282"/>
    <mergeCell ref="C281:D281"/>
    <mergeCell ref="E314:F314"/>
    <mergeCell ref="G435:H435"/>
    <mergeCell ref="I435:J435"/>
    <mergeCell ref="N435:O435"/>
    <mergeCell ref="C308:D308"/>
    <mergeCell ref="N336:O336"/>
    <mergeCell ref="E322:F322"/>
    <mergeCell ref="N352:O352"/>
    <mergeCell ref="I356:J356"/>
    <mergeCell ref="I358:J358"/>
    <mergeCell ref="N358:O358"/>
    <mergeCell ref="G356:H356"/>
    <mergeCell ref="E320:F320"/>
    <mergeCell ref="N351:O351"/>
    <mergeCell ref="C355:D355"/>
    <mergeCell ref="E324:F324"/>
    <mergeCell ref="N318:O318"/>
    <mergeCell ref="N325:O325"/>
    <mergeCell ref="N340:O340"/>
    <mergeCell ref="G321:H321"/>
    <mergeCell ref="C315:D315"/>
    <mergeCell ref="E387:F387"/>
    <mergeCell ref="N427:O427"/>
    <mergeCell ref="E334:F334"/>
    <mergeCell ref="G334:H334"/>
    <mergeCell ref="I334:J334"/>
    <mergeCell ref="G388:H388"/>
    <mergeCell ref="C356:D356"/>
    <mergeCell ref="C328:D328"/>
    <mergeCell ref="E328:F328"/>
    <mergeCell ref="G328:H328"/>
    <mergeCell ref="G428:H428"/>
    <mergeCell ref="N341:O341"/>
    <mergeCell ref="I176:J176"/>
    <mergeCell ref="C280:D280"/>
    <mergeCell ref="C340:D340"/>
    <mergeCell ref="E340:F340"/>
    <mergeCell ref="G340:H340"/>
    <mergeCell ref="I340:J340"/>
    <mergeCell ref="G325:H325"/>
    <mergeCell ref="I325:J325"/>
    <mergeCell ref="C330:D330"/>
    <mergeCell ref="E330:F330"/>
    <mergeCell ref="G330:H330"/>
    <mergeCell ref="I330:J330"/>
    <mergeCell ref="N330:O330"/>
    <mergeCell ref="C339:D339"/>
    <mergeCell ref="I317:J317"/>
    <mergeCell ref="E323:F323"/>
    <mergeCell ref="E248:F248"/>
    <mergeCell ref="G314:H314"/>
    <mergeCell ref="C313:D313"/>
    <mergeCell ref="C276:D276"/>
    <mergeCell ref="E262:F262"/>
    <mergeCell ref="N267:O267"/>
    <mergeCell ref="C222:D222"/>
    <mergeCell ref="E222:F222"/>
    <mergeCell ref="G222:H222"/>
    <mergeCell ref="I222:J222"/>
    <mergeCell ref="N222:O222"/>
    <mergeCell ref="C223:D223"/>
    <mergeCell ref="E223:F223"/>
    <mergeCell ref="G223:H223"/>
    <mergeCell ref="I223:J223"/>
    <mergeCell ref="N223:O223"/>
    <mergeCell ref="P281:R281"/>
    <mergeCell ref="C201:D201"/>
    <mergeCell ref="E201:F201"/>
    <mergeCell ref="G201:H201"/>
    <mergeCell ref="I201:J201"/>
    <mergeCell ref="G177:H177"/>
    <mergeCell ref="I177:J177"/>
    <mergeCell ref="N177:O177"/>
    <mergeCell ref="P274:R274"/>
    <mergeCell ref="P222:R222"/>
    <mergeCell ref="P223:R223"/>
    <mergeCell ref="C224:D224"/>
    <mergeCell ref="E224:F224"/>
    <mergeCell ref="G224:H224"/>
    <mergeCell ref="I224:J224"/>
    <mergeCell ref="N224:O224"/>
    <mergeCell ref="P224:R224"/>
    <mergeCell ref="C225:D225"/>
    <mergeCell ref="E225:F225"/>
    <mergeCell ref="G225:H225"/>
    <mergeCell ref="I225:J225"/>
    <mergeCell ref="N225:O225"/>
    <mergeCell ref="P225:R225"/>
    <mergeCell ref="I274:J274"/>
    <mergeCell ref="N274:O274"/>
    <mergeCell ref="G277:H277"/>
    <mergeCell ref="N275:O275"/>
    <mergeCell ref="E276:F276"/>
    <mergeCell ref="G276:H276"/>
    <mergeCell ref="I276:J276"/>
    <mergeCell ref="N279:O279"/>
    <mergeCell ref="C273:D273"/>
    <mergeCell ref="E158:F158"/>
    <mergeCell ref="E303:F303"/>
    <mergeCell ref="G303:H303"/>
    <mergeCell ref="E295:F295"/>
    <mergeCell ref="G295:H295"/>
    <mergeCell ref="I295:J295"/>
    <mergeCell ref="I303:J303"/>
    <mergeCell ref="C267:D267"/>
    <mergeCell ref="E267:F267"/>
    <mergeCell ref="G267:H267"/>
    <mergeCell ref="I267:J267"/>
    <mergeCell ref="E231:F231"/>
    <mergeCell ref="G231:H231"/>
    <mergeCell ref="I231:J231"/>
    <mergeCell ref="E216:F216"/>
    <mergeCell ref="G216:H216"/>
    <mergeCell ref="I347:J347"/>
    <mergeCell ref="G253:H253"/>
    <mergeCell ref="I316:J316"/>
    <mergeCell ref="I314:J314"/>
    <mergeCell ref="I305:J305"/>
    <mergeCell ref="C289:D289"/>
    <mergeCell ref="G300:H300"/>
    <mergeCell ref="G279:H279"/>
    <mergeCell ref="I279:J279"/>
    <mergeCell ref="G301:H301"/>
    <mergeCell ref="E280:F280"/>
    <mergeCell ref="G299:H299"/>
    <mergeCell ref="I300:J300"/>
    <mergeCell ref="G292:H292"/>
    <mergeCell ref="I292:J292"/>
    <mergeCell ref="E294:F294"/>
    <mergeCell ref="C303:D303"/>
    <mergeCell ref="C288:D288"/>
    <mergeCell ref="E288:F288"/>
    <mergeCell ref="G288:H288"/>
    <mergeCell ref="I288:J288"/>
    <mergeCell ref="C314:D314"/>
    <mergeCell ref="C300:D300"/>
    <mergeCell ref="E300:F300"/>
    <mergeCell ref="N280:O280"/>
    <mergeCell ref="I365:J365"/>
    <mergeCell ref="C334:D334"/>
    <mergeCell ref="E356:F356"/>
    <mergeCell ref="I333:J333"/>
    <mergeCell ref="C317:D317"/>
    <mergeCell ref="E317:F317"/>
    <mergeCell ref="G317:H317"/>
    <mergeCell ref="G361:H361"/>
    <mergeCell ref="G352:H352"/>
    <mergeCell ref="E313:F313"/>
    <mergeCell ref="G313:H313"/>
    <mergeCell ref="C349:D349"/>
    <mergeCell ref="G349:H349"/>
    <mergeCell ref="I349:J349"/>
    <mergeCell ref="E348:F348"/>
    <mergeCell ref="G348:H348"/>
    <mergeCell ref="I348:J348"/>
    <mergeCell ref="G294:H294"/>
    <mergeCell ref="I289:J289"/>
    <mergeCell ref="E297:F297"/>
    <mergeCell ref="I283:J283"/>
    <mergeCell ref="C297:D297"/>
    <mergeCell ref="N306:O306"/>
    <mergeCell ref="C301:D301"/>
    <mergeCell ref="E301:F301"/>
    <mergeCell ref="N283:O283"/>
    <mergeCell ref="N299:O299"/>
    <mergeCell ref="N311:O311"/>
    <mergeCell ref="N304:O304"/>
    <mergeCell ref="C290:D290"/>
    <mergeCell ref="G283:H283"/>
    <mergeCell ref="C287:D287"/>
    <mergeCell ref="G280:H280"/>
    <mergeCell ref="E281:F281"/>
    <mergeCell ref="G309:H309"/>
    <mergeCell ref="E284:F284"/>
    <mergeCell ref="I290:J290"/>
    <mergeCell ref="E346:F346"/>
    <mergeCell ref="G346:H346"/>
    <mergeCell ref="I306:J306"/>
    <mergeCell ref="C307:D307"/>
    <mergeCell ref="E307:F307"/>
    <mergeCell ref="G307:H307"/>
    <mergeCell ref="I307:J307"/>
    <mergeCell ref="G297:H297"/>
    <mergeCell ref="G306:H306"/>
    <mergeCell ref="N307:O307"/>
    <mergeCell ref="G315:H315"/>
    <mergeCell ref="I313:J313"/>
    <mergeCell ref="C305:D305"/>
    <mergeCell ref="E305:F305"/>
    <mergeCell ref="G305:H305"/>
    <mergeCell ref="I315:J315"/>
    <mergeCell ref="E306:F306"/>
    <mergeCell ref="I346:J346"/>
    <mergeCell ref="N333:O333"/>
    <mergeCell ref="E428:F428"/>
    <mergeCell ref="I416:J416"/>
    <mergeCell ref="G425:H425"/>
    <mergeCell ref="N425:O425"/>
    <mergeCell ref="E420:F420"/>
    <mergeCell ref="I422:J422"/>
    <mergeCell ref="E427:F427"/>
    <mergeCell ref="G427:H427"/>
    <mergeCell ref="I427:J427"/>
    <mergeCell ref="E424:F424"/>
    <mergeCell ref="N426:O426"/>
    <mergeCell ref="E422:F422"/>
    <mergeCell ref="N428:O428"/>
    <mergeCell ref="E309:F309"/>
    <mergeCell ref="N392:O392"/>
    <mergeCell ref="G378:H378"/>
    <mergeCell ref="I344:J344"/>
    <mergeCell ref="N344:O344"/>
    <mergeCell ref="N332:O332"/>
    <mergeCell ref="G336:H336"/>
    <mergeCell ref="G404:H404"/>
    <mergeCell ref="I404:J404"/>
    <mergeCell ref="N404:O404"/>
    <mergeCell ref="E406:F406"/>
    <mergeCell ref="G406:H406"/>
    <mergeCell ref="E391:F391"/>
    <mergeCell ref="N402:O402"/>
    <mergeCell ref="I394:J394"/>
    <mergeCell ref="N394:O394"/>
    <mergeCell ref="N418:O418"/>
    <mergeCell ref="E409:F409"/>
    <mergeCell ref="C333:D333"/>
    <mergeCell ref="E333:F333"/>
    <mergeCell ref="G333:H333"/>
    <mergeCell ref="E349:F349"/>
    <mergeCell ref="C348:D348"/>
    <mergeCell ref="N158:O158"/>
    <mergeCell ref="C175:D175"/>
    <mergeCell ref="E347:F347"/>
    <mergeCell ref="G347:H347"/>
    <mergeCell ref="C304:D304"/>
    <mergeCell ref="G302:H302"/>
    <mergeCell ref="I302:J302"/>
    <mergeCell ref="C392:D392"/>
    <mergeCell ref="E359:F359"/>
    <mergeCell ref="G359:H359"/>
    <mergeCell ref="I359:J359"/>
    <mergeCell ref="N361:O361"/>
    <mergeCell ref="C359:D359"/>
    <mergeCell ref="E354:F354"/>
    <mergeCell ref="I339:J339"/>
    <mergeCell ref="G392:H392"/>
    <mergeCell ref="I328:J328"/>
    <mergeCell ref="G326:H326"/>
    <mergeCell ref="I326:J326"/>
    <mergeCell ref="N159:O159"/>
    <mergeCell ref="E279:F279"/>
    <mergeCell ref="E273:F273"/>
    <mergeCell ref="G268:H268"/>
    <mergeCell ref="I268:J268"/>
    <mergeCell ref="E255:F255"/>
    <mergeCell ref="G255:H255"/>
    <mergeCell ref="G296:H296"/>
    <mergeCell ref="C425:D425"/>
    <mergeCell ref="G157:H157"/>
    <mergeCell ref="I157:J157"/>
    <mergeCell ref="N157:O157"/>
    <mergeCell ref="N185:O185"/>
    <mergeCell ref="C186:D186"/>
    <mergeCell ref="E186:F186"/>
    <mergeCell ref="G186:H186"/>
    <mergeCell ref="I186:J186"/>
    <mergeCell ref="N186:O186"/>
    <mergeCell ref="C181:D181"/>
    <mergeCell ref="E181:F181"/>
    <mergeCell ref="G181:H181"/>
    <mergeCell ref="I181:J181"/>
    <mergeCell ref="N181:O181"/>
    <mergeCell ref="C176:D176"/>
    <mergeCell ref="E176:F176"/>
    <mergeCell ref="C311:D311"/>
    <mergeCell ref="E177:F177"/>
    <mergeCell ref="C159:D159"/>
    <mergeCell ref="E159:F159"/>
    <mergeCell ref="I395:J395"/>
    <mergeCell ref="G398:H398"/>
    <mergeCell ref="N417:O417"/>
    <mergeCell ref="E367:F367"/>
    <mergeCell ref="C367:D367"/>
    <mergeCell ref="C390:D390"/>
    <mergeCell ref="E302:F302"/>
    <mergeCell ref="I264:J264"/>
    <mergeCell ref="N265:O265"/>
    <mergeCell ref="C266:D266"/>
    <mergeCell ref="C282:D282"/>
    <mergeCell ref="P158:R158"/>
    <mergeCell ref="I277:J277"/>
    <mergeCell ref="N277:O277"/>
    <mergeCell ref="P277:R277"/>
    <mergeCell ref="P283:R283"/>
    <mergeCell ref="P284:R284"/>
    <mergeCell ref="C271:D271"/>
    <mergeCell ref="E271:F271"/>
    <mergeCell ref="G271:H271"/>
    <mergeCell ref="I271:J271"/>
    <mergeCell ref="P272:R272"/>
    <mergeCell ref="P279:R279"/>
    <mergeCell ref="C278:D278"/>
    <mergeCell ref="E278:F278"/>
    <mergeCell ref="G278:H278"/>
    <mergeCell ref="I278:J278"/>
    <mergeCell ref="N278:O278"/>
    <mergeCell ref="P278:R278"/>
    <mergeCell ref="E270:F270"/>
    <mergeCell ref="G158:H158"/>
    <mergeCell ref="I253:J253"/>
    <mergeCell ref="E274:F274"/>
    <mergeCell ref="G274:H274"/>
    <mergeCell ref="I158:J158"/>
    <mergeCell ref="P276:R276"/>
    <mergeCell ref="C275:D275"/>
    <mergeCell ref="E275:F275"/>
    <mergeCell ref="G275:H275"/>
    <mergeCell ref="I275:J275"/>
    <mergeCell ref="C274:D274"/>
    <mergeCell ref="E277:F277"/>
    <mergeCell ref="G273:H273"/>
    <mergeCell ref="I296:J296"/>
    <mergeCell ref="E175:F175"/>
    <mergeCell ref="I291:J291"/>
    <mergeCell ref="N291:O291"/>
    <mergeCell ref="C293:D293"/>
    <mergeCell ref="E293:F293"/>
    <mergeCell ref="G293:H293"/>
    <mergeCell ref="I293:J293"/>
    <mergeCell ref="N293:O293"/>
    <mergeCell ref="C295:D295"/>
    <mergeCell ref="E315:F315"/>
    <mergeCell ref="E180:F180"/>
    <mergeCell ref="I301:J301"/>
    <mergeCell ref="N296:O296"/>
    <mergeCell ref="E296:F296"/>
    <mergeCell ref="I273:J273"/>
    <mergeCell ref="N276:O276"/>
    <mergeCell ref="N273:O273"/>
    <mergeCell ref="I311:J311"/>
    <mergeCell ref="N271:O271"/>
    <mergeCell ref="C270:D270"/>
    <mergeCell ref="I280:J280"/>
    <mergeCell ref="E299:F299"/>
    <mergeCell ref="E272:F272"/>
    <mergeCell ref="G272:H272"/>
    <mergeCell ref="I272:J272"/>
    <mergeCell ref="N272:O272"/>
    <mergeCell ref="N310:O310"/>
    <mergeCell ref="I299:J299"/>
    <mergeCell ref="C306:D306"/>
    <mergeCell ref="I255:J255"/>
    <mergeCell ref="G289:H289"/>
    <mergeCell ref="P377:R377"/>
    <mergeCell ref="P381:R381"/>
    <mergeCell ref="P380:R380"/>
    <mergeCell ref="I385:J385"/>
    <mergeCell ref="C378:D378"/>
    <mergeCell ref="E378:F378"/>
    <mergeCell ref="C362:D362"/>
    <mergeCell ref="E362:F362"/>
    <mergeCell ref="E360:F360"/>
    <mergeCell ref="G360:H360"/>
    <mergeCell ref="I360:J360"/>
    <mergeCell ref="G159:H159"/>
    <mergeCell ref="I159:J159"/>
    <mergeCell ref="I270:J270"/>
    <mergeCell ref="P378:R378"/>
    <mergeCell ref="C377:D377"/>
    <mergeCell ref="E377:F377"/>
    <mergeCell ref="G377:H377"/>
    <mergeCell ref="I377:J377"/>
    <mergeCell ref="P367:R367"/>
    <mergeCell ref="C354:D354"/>
    <mergeCell ref="N323:O323"/>
    <mergeCell ref="E336:F336"/>
    <mergeCell ref="C357:D357"/>
    <mergeCell ref="E304:F304"/>
    <mergeCell ref="I294:J294"/>
    <mergeCell ref="I309:J309"/>
    <mergeCell ref="N303:O303"/>
    <mergeCell ref="N305:O305"/>
    <mergeCell ref="C310:D310"/>
    <mergeCell ref="N309:O309"/>
    <mergeCell ref="G320:H320"/>
    <mergeCell ref="P387:R387"/>
    <mergeCell ref="C386:D386"/>
    <mergeCell ref="E386:F386"/>
    <mergeCell ref="G386:H386"/>
    <mergeCell ref="I386:J386"/>
    <mergeCell ref="N386:O386"/>
    <mergeCell ref="P386:R386"/>
    <mergeCell ref="C385:D385"/>
    <mergeCell ref="E385:F385"/>
    <mergeCell ref="G385:H385"/>
    <mergeCell ref="P382:R382"/>
    <mergeCell ref="P384:R384"/>
    <mergeCell ref="C383:D383"/>
    <mergeCell ref="E383:F383"/>
    <mergeCell ref="G383:H383"/>
    <mergeCell ref="I383:J383"/>
    <mergeCell ref="N383:O383"/>
    <mergeCell ref="P383:R383"/>
    <mergeCell ref="E384:F384"/>
    <mergeCell ref="G384:H384"/>
    <mergeCell ref="I384:J384"/>
    <mergeCell ref="G387:H387"/>
    <mergeCell ref="I387:J387"/>
    <mergeCell ref="N387:O387"/>
    <mergeCell ref="C326:D326"/>
    <mergeCell ref="G324:H324"/>
    <mergeCell ref="N322:O322"/>
    <mergeCell ref="C318:D318"/>
    <mergeCell ref="E326:F326"/>
    <mergeCell ref="C373:D373"/>
    <mergeCell ref="C379:D379"/>
    <mergeCell ref="E379:F379"/>
    <mergeCell ref="C387:D387"/>
    <mergeCell ref="C384:D384"/>
    <mergeCell ref="G367:H367"/>
    <mergeCell ref="C365:D365"/>
    <mergeCell ref="C360:D360"/>
    <mergeCell ref="N320:O320"/>
    <mergeCell ref="N314:O314"/>
    <mergeCell ref="C320:D320"/>
    <mergeCell ref="G319:H319"/>
    <mergeCell ref="C319:D319"/>
    <mergeCell ref="C363:D363"/>
    <mergeCell ref="N345:O345"/>
    <mergeCell ref="E342:F342"/>
    <mergeCell ref="N324:O324"/>
    <mergeCell ref="C335:D335"/>
    <mergeCell ref="E335:F335"/>
    <mergeCell ref="C341:D341"/>
    <mergeCell ref="I341:J341"/>
    <mergeCell ref="E352:F352"/>
    <mergeCell ref="I381:J381"/>
    <mergeCell ref="N365:O365"/>
    <mergeCell ref="N366:O366"/>
    <mergeCell ref="E363:F363"/>
    <mergeCell ref="G363:H363"/>
    <mergeCell ref="C437:D437"/>
    <mergeCell ref="E437:F437"/>
    <mergeCell ref="I438:J438"/>
    <mergeCell ref="N438:O438"/>
    <mergeCell ref="G441:H441"/>
    <mergeCell ref="G442:H442"/>
    <mergeCell ref="C436:D436"/>
    <mergeCell ref="E436:F436"/>
    <mergeCell ref="G436:H436"/>
    <mergeCell ref="C393:D393"/>
    <mergeCell ref="G393:H393"/>
    <mergeCell ref="I393:J393"/>
    <mergeCell ref="C444:D444"/>
    <mergeCell ref="C433:D433"/>
    <mergeCell ref="E433:F433"/>
    <mergeCell ref="G433:H433"/>
    <mergeCell ref="I433:J433"/>
    <mergeCell ref="C438:D438"/>
    <mergeCell ref="E438:F438"/>
    <mergeCell ref="N442:O442"/>
    <mergeCell ref="E440:F440"/>
    <mergeCell ref="I444:J444"/>
    <mergeCell ref="I436:J436"/>
    <mergeCell ref="C431:D431"/>
    <mergeCell ref="C430:D430"/>
    <mergeCell ref="I429:J429"/>
    <mergeCell ref="G430:H430"/>
    <mergeCell ref="G420:H420"/>
    <mergeCell ref="C415:D415"/>
    <mergeCell ref="E415:F415"/>
    <mergeCell ref="N393:O393"/>
    <mergeCell ref="I428:J428"/>
    <mergeCell ref="C429:D429"/>
    <mergeCell ref="C395:D395"/>
    <mergeCell ref="G395:H395"/>
    <mergeCell ref="N328:O328"/>
    <mergeCell ref="E350:F350"/>
    <mergeCell ref="C426:D426"/>
    <mergeCell ref="E426:F426"/>
    <mergeCell ref="N490:O490"/>
    <mergeCell ref="C479:D479"/>
    <mergeCell ref="I474:J474"/>
    <mergeCell ref="N474:O474"/>
    <mergeCell ref="C470:D470"/>
    <mergeCell ref="E470:F470"/>
    <mergeCell ref="G488:H488"/>
    <mergeCell ref="I488:J488"/>
    <mergeCell ref="N488:O488"/>
    <mergeCell ref="C483:D483"/>
    <mergeCell ref="E483:F483"/>
    <mergeCell ref="G483:H483"/>
    <mergeCell ref="I483:J483"/>
    <mergeCell ref="I434:J434"/>
    <mergeCell ref="I432:J432"/>
    <mergeCell ref="N432:O432"/>
    <mergeCell ref="N445:O445"/>
    <mergeCell ref="N444:O444"/>
    <mergeCell ref="G432:H432"/>
    <mergeCell ref="N433:O433"/>
    <mergeCell ref="G444:H444"/>
    <mergeCell ref="N437:O437"/>
    <mergeCell ref="N440:O440"/>
    <mergeCell ref="G437:H437"/>
    <mergeCell ref="I437:J437"/>
    <mergeCell ref="N436:O436"/>
    <mergeCell ref="N434:O434"/>
    <mergeCell ref="N506:O506"/>
    <mergeCell ref="P488:R488"/>
    <mergeCell ref="C501:D501"/>
    <mergeCell ref="C497:D497"/>
    <mergeCell ref="E497:F497"/>
    <mergeCell ref="G497:H497"/>
    <mergeCell ref="I497:J497"/>
    <mergeCell ref="N497:O497"/>
    <mergeCell ref="E503:F503"/>
    <mergeCell ref="G503:H503"/>
    <mergeCell ref="I457:J457"/>
    <mergeCell ref="E459:F459"/>
    <mergeCell ref="I458:J458"/>
    <mergeCell ref="N461:O461"/>
    <mergeCell ref="C462:D462"/>
    <mergeCell ref="E462:F462"/>
    <mergeCell ref="G462:H462"/>
    <mergeCell ref="G465:H465"/>
    <mergeCell ref="I465:J465"/>
    <mergeCell ref="N465:O465"/>
    <mergeCell ref="C461:D461"/>
    <mergeCell ref="P465:R465"/>
    <mergeCell ref="E463:F463"/>
    <mergeCell ref="C466:D466"/>
    <mergeCell ref="E466:F466"/>
    <mergeCell ref="C467:D467"/>
    <mergeCell ref="E467:F467"/>
    <mergeCell ref="N457:O457"/>
    <mergeCell ref="N485:O485"/>
    <mergeCell ref="C485:D485"/>
    <mergeCell ref="E502:F502"/>
    <mergeCell ref="G502:H502"/>
    <mergeCell ref="I502:J502"/>
    <mergeCell ref="E479:F479"/>
    <mergeCell ref="P479:R479"/>
    <mergeCell ref="C465:D465"/>
    <mergeCell ref="E465:F465"/>
    <mergeCell ref="G459:H459"/>
    <mergeCell ref="I459:J459"/>
    <mergeCell ref="N459:O459"/>
    <mergeCell ref="C460:D460"/>
    <mergeCell ref="E460:F460"/>
    <mergeCell ref="G460:H460"/>
    <mergeCell ref="I460:J460"/>
    <mergeCell ref="N460:O460"/>
    <mergeCell ref="I470:J470"/>
    <mergeCell ref="N470:O470"/>
    <mergeCell ref="G468:H468"/>
    <mergeCell ref="I468:J468"/>
    <mergeCell ref="N468:O468"/>
    <mergeCell ref="C484:D484"/>
    <mergeCell ref="E484:F484"/>
    <mergeCell ref="N487:O487"/>
    <mergeCell ref="C499:D499"/>
    <mergeCell ref="E499:F499"/>
    <mergeCell ref="G499:H499"/>
    <mergeCell ref="I499:J499"/>
    <mergeCell ref="N499:O499"/>
    <mergeCell ref="C495:D495"/>
    <mergeCell ref="E495:F495"/>
    <mergeCell ref="G490:H490"/>
    <mergeCell ref="I490:J490"/>
    <mergeCell ref="M527:N527"/>
    <mergeCell ref="C510:D510"/>
    <mergeCell ref="E510:F510"/>
    <mergeCell ref="G510:H510"/>
    <mergeCell ref="I510:J510"/>
    <mergeCell ref="N510:O510"/>
    <mergeCell ref="I503:J503"/>
    <mergeCell ref="N503:O503"/>
    <mergeCell ref="I450:J450"/>
    <mergeCell ref="N458:O458"/>
    <mergeCell ref="C455:D455"/>
    <mergeCell ref="E455:F455"/>
    <mergeCell ref="G455:H455"/>
    <mergeCell ref="E469:F469"/>
    <mergeCell ref="G469:H469"/>
    <mergeCell ref="I469:J469"/>
    <mergeCell ref="N469:O469"/>
    <mergeCell ref="G463:H463"/>
    <mergeCell ref="G480:H480"/>
    <mergeCell ref="G466:H466"/>
    <mergeCell ref="E506:F506"/>
    <mergeCell ref="G506:H506"/>
    <mergeCell ref="N479:O479"/>
    <mergeCell ref="I481:J481"/>
    <mergeCell ref="N481:O481"/>
    <mergeCell ref="C481:D481"/>
    <mergeCell ref="E481:F481"/>
    <mergeCell ref="E501:F501"/>
    <mergeCell ref="I485:J485"/>
    <mergeCell ref="C468:D468"/>
    <mergeCell ref="I524:N524"/>
    <mergeCell ref="G501:H501"/>
    <mergeCell ref="I501:J501"/>
    <mergeCell ref="C502:D502"/>
    <mergeCell ref="I482:J482"/>
    <mergeCell ref="N482:O482"/>
    <mergeCell ref="N502:O502"/>
    <mergeCell ref="C486:D486"/>
    <mergeCell ref="G467:H467"/>
    <mergeCell ref="I467:J467"/>
    <mergeCell ref="I445:J445"/>
    <mergeCell ref="C443:D443"/>
    <mergeCell ref="E443:F443"/>
    <mergeCell ref="G443:H443"/>
    <mergeCell ref="I443:J443"/>
    <mergeCell ref="N443:O443"/>
    <mergeCell ref="E444:F444"/>
    <mergeCell ref="I455:J455"/>
    <mergeCell ref="N455:O455"/>
    <mergeCell ref="G461:H461"/>
    <mergeCell ref="I461:J461"/>
    <mergeCell ref="E476:F476"/>
    <mergeCell ref="G476:H476"/>
    <mergeCell ref="I476:J476"/>
    <mergeCell ref="I462:J462"/>
    <mergeCell ref="C458:D458"/>
    <mergeCell ref="G458:H458"/>
    <mergeCell ref="C474:D474"/>
    <mergeCell ref="N476:O476"/>
    <mergeCell ref="I477:J477"/>
    <mergeCell ref="N477:O477"/>
    <mergeCell ref="N446:O446"/>
    <mergeCell ref="I487:J487"/>
    <mergeCell ref="N483:O483"/>
    <mergeCell ref="E464:F464"/>
    <mergeCell ref="G464:H464"/>
    <mergeCell ref="I464:J464"/>
    <mergeCell ref="C503:D503"/>
    <mergeCell ref="C488:D488"/>
    <mergeCell ref="E448:F448"/>
    <mergeCell ref="G448:H448"/>
    <mergeCell ref="I448:J448"/>
    <mergeCell ref="N448:O448"/>
    <mergeCell ref="E468:F468"/>
    <mergeCell ref="I463:J463"/>
    <mergeCell ref="N463:O463"/>
    <mergeCell ref="C453:D453"/>
    <mergeCell ref="E453:F453"/>
    <mergeCell ref="E449:F449"/>
    <mergeCell ref="G449:H449"/>
    <mergeCell ref="C476:D476"/>
    <mergeCell ref="C469:D469"/>
    <mergeCell ref="G470:H470"/>
    <mergeCell ref="C454:D454"/>
    <mergeCell ref="I479:J479"/>
    <mergeCell ref="C463:D463"/>
    <mergeCell ref="N464:O464"/>
    <mergeCell ref="G475:H475"/>
    <mergeCell ref="E454:F454"/>
    <mergeCell ref="G454:H454"/>
    <mergeCell ref="E458:F458"/>
    <mergeCell ref="C456:D456"/>
    <mergeCell ref="C490:D490"/>
    <mergeCell ref="E490:F490"/>
    <mergeCell ref="I456:J456"/>
    <mergeCell ref="C464:D464"/>
    <mergeCell ref="O514:P514"/>
    <mergeCell ref="C508:D508"/>
    <mergeCell ref="E508:F508"/>
    <mergeCell ref="G508:H508"/>
    <mergeCell ref="I508:J508"/>
    <mergeCell ref="N508:O508"/>
    <mergeCell ref="C509:D509"/>
    <mergeCell ref="E509:F509"/>
    <mergeCell ref="G509:H509"/>
    <mergeCell ref="I509:J509"/>
    <mergeCell ref="P504:R504"/>
    <mergeCell ref="G512:H512"/>
    <mergeCell ref="I506:J506"/>
    <mergeCell ref="N501:O501"/>
    <mergeCell ref="C480:D480"/>
    <mergeCell ref="E480:F480"/>
    <mergeCell ref="P510:R510"/>
    <mergeCell ref="C507:D507"/>
    <mergeCell ref="E507:F507"/>
    <mergeCell ref="G507:H507"/>
    <mergeCell ref="I507:J507"/>
    <mergeCell ref="N507:O507"/>
    <mergeCell ref="P507:R507"/>
    <mergeCell ref="C504:D504"/>
    <mergeCell ref="C506:D506"/>
    <mergeCell ref="E488:F488"/>
    <mergeCell ref="P503:R503"/>
    <mergeCell ref="N509:O509"/>
    <mergeCell ref="I504:J504"/>
    <mergeCell ref="G487:H487"/>
    <mergeCell ref="N504:O504"/>
    <mergeCell ref="E504:F504"/>
    <mergeCell ref="G504:H504"/>
    <mergeCell ref="G447:H447"/>
    <mergeCell ref="I447:J447"/>
    <mergeCell ref="C447:D447"/>
    <mergeCell ref="G445:H445"/>
    <mergeCell ref="G453:H453"/>
    <mergeCell ref="I453:J453"/>
    <mergeCell ref="C428:D428"/>
    <mergeCell ref="G438:H438"/>
    <mergeCell ref="C434:D434"/>
    <mergeCell ref="E434:F434"/>
    <mergeCell ref="C452:D452"/>
    <mergeCell ref="E452:F452"/>
    <mergeCell ref="C446:D446"/>
    <mergeCell ref="C440:D440"/>
    <mergeCell ref="I441:J441"/>
    <mergeCell ref="C442:D442"/>
    <mergeCell ref="E442:F442"/>
    <mergeCell ref="I442:J442"/>
    <mergeCell ref="C450:D450"/>
    <mergeCell ref="E450:F450"/>
    <mergeCell ref="G440:H440"/>
    <mergeCell ref="G434:H434"/>
    <mergeCell ref="E429:F429"/>
    <mergeCell ref="C432:D432"/>
    <mergeCell ref="E432:F432"/>
    <mergeCell ref="G451:H451"/>
    <mergeCell ref="I430:J430"/>
    <mergeCell ref="G457:H457"/>
    <mergeCell ref="I466:J466"/>
    <mergeCell ref="C477:D477"/>
    <mergeCell ref="E477:F477"/>
    <mergeCell ref="N456:O456"/>
    <mergeCell ref="E457:F457"/>
    <mergeCell ref="G422:H422"/>
    <mergeCell ref="I418:J418"/>
    <mergeCell ref="E413:F413"/>
    <mergeCell ref="G424:H424"/>
    <mergeCell ref="G413:H413"/>
    <mergeCell ref="I413:J413"/>
    <mergeCell ref="G423:H423"/>
    <mergeCell ref="I423:J423"/>
    <mergeCell ref="G416:H416"/>
    <mergeCell ref="C410:D410"/>
    <mergeCell ref="E410:F410"/>
    <mergeCell ref="G410:H410"/>
    <mergeCell ref="I410:J410"/>
    <mergeCell ref="N410:O410"/>
    <mergeCell ref="C412:D412"/>
    <mergeCell ref="C423:D423"/>
    <mergeCell ref="G417:H417"/>
    <mergeCell ref="C417:D417"/>
    <mergeCell ref="N422:O422"/>
    <mergeCell ref="I424:J424"/>
    <mergeCell ref="I417:J417"/>
    <mergeCell ref="C416:D416"/>
    <mergeCell ref="E416:F416"/>
    <mergeCell ref="C413:D413"/>
    <mergeCell ref="C422:D422"/>
    <mergeCell ref="C418:D418"/>
    <mergeCell ref="C411:D411"/>
    <mergeCell ref="E411:F411"/>
    <mergeCell ref="G411:H411"/>
    <mergeCell ref="I411:J411"/>
    <mergeCell ref="P415:R415"/>
    <mergeCell ref="C403:D403"/>
    <mergeCell ref="E403:F403"/>
    <mergeCell ref="G403:H403"/>
    <mergeCell ref="I403:J403"/>
    <mergeCell ref="N403:O403"/>
    <mergeCell ref="P403:R403"/>
    <mergeCell ref="C401:D401"/>
    <mergeCell ref="E401:F401"/>
    <mergeCell ref="G401:H401"/>
    <mergeCell ref="I401:J401"/>
    <mergeCell ref="N401:O401"/>
    <mergeCell ref="C402:D402"/>
    <mergeCell ref="C398:D398"/>
    <mergeCell ref="I398:J398"/>
    <mergeCell ref="P385:R385"/>
    <mergeCell ref="G379:H379"/>
    <mergeCell ref="I379:J379"/>
    <mergeCell ref="N379:O379"/>
    <mergeCell ref="I402:J402"/>
    <mergeCell ref="I392:J392"/>
    <mergeCell ref="G415:H415"/>
    <mergeCell ref="N382:O382"/>
    <mergeCell ref="P388:R388"/>
    <mergeCell ref="P379:R379"/>
    <mergeCell ref="I406:J406"/>
    <mergeCell ref="N406:O406"/>
    <mergeCell ref="C408:D408"/>
    <mergeCell ref="E408:F408"/>
    <mergeCell ref="G408:H408"/>
    <mergeCell ref="C382:D382"/>
    <mergeCell ref="I405:J405"/>
    <mergeCell ref="P376:R376"/>
    <mergeCell ref="C375:D375"/>
    <mergeCell ref="E375:F375"/>
    <mergeCell ref="G375:H375"/>
    <mergeCell ref="I375:J375"/>
    <mergeCell ref="N375:O375"/>
    <mergeCell ref="P375:R375"/>
    <mergeCell ref="C374:D374"/>
    <mergeCell ref="E374:F374"/>
    <mergeCell ref="G374:H374"/>
    <mergeCell ref="I374:J374"/>
    <mergeCell ref="N374:O374"/>
    <mergeCell ref="P374:R374"/>
    <mergeCell ref="P373:R373"/>
    <mergeCell ref="C376:D376"/>
    <mergeCell ref="E376:F376"/>
    <mergeCell ref="G376:H376"/>
    <mergeCell ref="I376:J376"/>
    <mergeCell ref="N376:O376"/>
    <mergeCell ref="G373:H373"/>
    <mergeCell ref="I373:J373"/>
    <mergeCell ref="N373:O373"/>
    <mergeCell ref="C345:D345"/>
    <mergeCell ref="E345:F345"/>
    <mergeCell ref="G345:H345"/>
    <mergeCell ref="I345:J345"/>
    <mergeCell ref="P368:R368"/>
    <mergeCell ref="P372:R372"/>
    <mergeCell ref="C371:D371"/>
    <mergeCell ref="E371:F371"/>
    <mergeCell ref="G371:H371"/>
    <mergeCell ref="I371:J371"/>
    <mergeCell ref="N371:O371"/>
    <mergeCell ref="P371:R371"/>
    <mergeCell ref="C370:D370"/>
    <mergeCell ref="E370:F370"/>
    <mergeCell ref="C369:D369"/>
    <mergeCell ref="E369:F369"/>
    <mergeCell ref="G369:H369"/>
    <mergeCell ref="P369:R369"/>
    <mergeCell ref="N372:O372"/>
    <mergeCell ref="C372:D372"/>
    <mergeCell ref="P370:R370"/>
    <mergeCell ref="G370:H370"/>
    <mergeCell ref="I370:J370"/>
    <mergeCell ref="N370:O370"/>
    <mergeCell ref="P362:R362"/>
    <mergeCell ref="I363:J363"/>
    <mergeCell ref="N363:O363"/>
    <mergeCell ref="E372:F372"/>
    <mergeCell ref="G372:H372"/>
    <mergeCell ref="I372:J372"/>
    <mergeCell ref="E368:F368"/>
    <mergeCell ref="G368:H368"/>
    <mergeCell ref="P334:R334"/>
    <mergeCell ref="C337:D337"/>
    <mergeCell ref="I336:J336"/>
    <mergeCell ref="N339:O339"/>
    <mergeCell ref="P366:R366"/>
    <mergeCell ref="P363:R363"/>
    <mergeCell ref="I362:J362"/>
    <mergeCell ref="G335:H335"/>
    <mergeCell ref="I335:J335"/>
    <mergeCell ref="N335:O335"/>
    <mergeCell ref="P335:R335"/>
    <mergeCell ref="G358:H358"/>
    <mergeCell ref="G351:H351"/>
    <mergeCell ref="I351:J351"/>
    <mergeCell ref="I353:J353"/>
    <mergeCell ref="C350:D350"/>
    <mergeCell ref="C338:D338"/>
    <mergeCell ref="E338:F338"/>
    <mergeCell ref="G338:H338"/>
    <mergeCell ref="I338:J338"/>
    <mergeCell ref="N338:O338"/>
    <mergeCell ref="E343:F343"/>
    <mergeCell ref="N353:O353"/>
    <mergeCell ref="G342:H342"/>
    <mergeCell ref="I342:J342"/>
    <mergeCell ref="N342:O342"/>
    <mergeCell ref="C343:D343"/>
    <mergeCell ref="G343:H343"/>
    <mergeCell ref="I343:J343"/>
    <mergeCell ref="G344:H344"/>
    <mergeCell ref="N349:O349"/>
    <mergeCell ref="C351:D351"/>
    <mergeCell ref="E290:F290"/>
    <mergeCell ref="G290:H290"/>
    <mergeCell ref="C325:D325"/>
    <mergeCell ref="C309:D309"/>
    <mergeCell ref="N321:O321"/>
    <mergeCell ref="G323:H323"/>
    <mergeCell ref="P328:R328"/>
    <mergeCell ref="C327:D327"/>
    <mergeCell ref="E327:F327"/>
    <mergeCell ref="G327:H327"/>
    <mergeCell ref="I327:J327"/>
    <mergeCell ref="N327:O327"/>
    <mergeCell ref="P327:R327"/>
    <mergeCell ref="N334:O334"/>
    <mergeCell ref="E339:F339"/>
    <mergeCell ref="G339:H339"/>
    <mergeCell ref="P330:R330"/>
    <mergeCell ref="C329:D329"/>
    <mergeCell ref="E329:F329"/>
    <mergeCell ref="G329:H329"/>
    <mergeCell ref="I329:J329"/>
    <mergeCell ref="N329:O329"/>
    <mergeCell ref="P329:R329"/>
    <mergeCell ref="C336:D336"/>
    <mergeCell ref="C331:D331"/>
    <mergeCell ref="E331:F331"/>
    <mergeCell ref="G331:H331"/>
    <mergeCell ref="I331:J331"/>
    <mergeCell ref="I332:J332"/>
    <mergeCell ref="G332:H332"/>
    <mergeCell ref="E332:F332"/>
    <mergeCell ref="C292:D292"/>
    <mergeCell ref="N264:O264"/>
    <mergeCell ref="P267:R267"/>
    <mergeCell ref="P270:R270"/>
    <mergeCell ref="C269:D269"/>
    <mergeCell ref="E269:F269"/>
    <mergeCell ref="G269:H269"/>
    <mergeCell ref="I269:J269"/>
    <mergeCell ref="N269:O269"/>
    <mergeCell ref="P269:R269"/>
    <mergeCell ref="C268:D268"/>
    <mergeCell ref="E268:F268"/>
    <mergeCell ref="P326:R326"/>
    <mergeCell ref="P285:R285"/>
    <mergeCell ref="N285:O285"/>
    <mergeCell ref="I285:J285"/>
    <mergeCell ref="G285:H285"/>
    <mergeCell ref="E285:F285"/>
    <mergeCell ref="C285:D285"/>
    <mergeCell ref="C286:D286"/>
    <mergeCell ref="E286:F286"/>
    <mergeCell ref="N292:O292"/>
    <mergeCell ref="G304:H304"/>
    <mergeCell ref="I304:J304"/>
    <mergeCell ref="N288:O288"/>
    <mergeCell ref="P286:R286"/>
    <mergeCell ref="N287:O287"/>
    <mergeCell ref="G286:H286"/>
    <mergeCell ref="N289:O289"/>
    <mergeCell ref="C299:D299"/>
    <mergeCell ref="I321:J321"/>
    <mergeCell ref="C296:D296"/>
    <mergeCell ref="C322:D322"/>
    <mergeCell ref="G262:H262"/>
    <mergeCell ref="I262:J262"/>
    <mergeCell ref="P268:R268"/>
    <mergeCell ref="C262:D262"/>
    <mergeCell ref="N262:O262"/>
    <mergeCell ref="C265:D265"/>
    <mergeCell ref="E265:F265"/>
    <mergeCell ref="G265:H265"/>
    <mergeCell ref="I265:J265"/>
    <mergeCell ref="G270:H270"/>
    <mergeCell ref="N270:O270"/>
    <mergeCell ref="P275:R275"/>
    <mergeCell ref="P273:R273"/>
    <mergeCell ref="P262:R262"/>
    <mergeCell ref="C263:D263"/>
    <mergeCell ref="E263:F263"/>
    <mergeCell ref="G263:H263"/>
    <mergeCell ref="I263:J263"/>
    <mergeCell ref="N263:O263"/>
    <mergeCell ref="P263:R263"/>
    <mergeCell ref="P271:R271"/>
    <mergeCell ref="C264:D264"/>
    <mergeCell ref="E264:F264"/>
    <mergeCell ref="P264:R264"/>
    <mergeCell ref="P265:R265"/>
    <mergeCell ref="E266:F266"/>
    <mergeCell ref="G266:H266"/>
    <mergeCell ref="I266:J266"/>
    <mergeCell ref="N266:O266"/>
    <mergeCell ref="P266:R266"/>
    <mergeCell ref="G264:H264"/>
    <mergeCell ref="C272:D272"/>
    <mergeCell ref="C258:D258"/>
    <mergeCell ref="E258:F258"/>
    <mergeCell ref="G258:H258"/>
    <mergeCell ref="I258:J258"/>
    <mergeCell ref="N258:O258"/>
    <mergeCell ref="P258:R258"/>
    <mergeCell ref="C257:D257"/>
    <mergeCell ref="E257:F257"/>
    <mergeCell ref="G257:H257"/>
    <mergeCell ref="I257:J257"/>
    <mergeCell ref="N257:O257"/>
    <mergeCell ref="P257:R257"/>
    <mergeCell ref="P256:R256"/>
    <mergeCell ref="I259:J259"/>
    <mergeCell ref="P253:R253"/>
    <mergeCell ref="P261:R261"/>
    <mergeCell ref="I261:J261"/>
    <mergeCell ref="N261:O261"/>
    <mergeCell ref="C261:D261"/>
    <mergeCell ref="E261:F261"/>
    <mergeCell ref="G261:H261"/>
    <mergeCell ref="N255:O255"/>
    <mergeCell ref="E252:F252"/>
    <mergeCell ref="G252:H252"/>
    <mergeCell ref="I252:J252"/>
    <mergeCell ref="N252:O252"/>
    <mergeCell ref="P252:R252"/>
    <mergeCell ref="C255:D255"/>
    <mergeCell ref="C254:D254"/>
    <mergeCell ref="E254:F254"/>
    <mergeCell ref="G254:H254"/>
    <mergeCell ref="I254:J254"/>
    <mergeCell ref="N254:O254"/>
    <mergeCell ref="P254:R254"/>
    <mergeCell ref="C253:D253"/>
    <mergeCell ref="C260:D260"/>
    <mergeCell ref="E260:F260"/>
    <mergeCell ref="G260:H260"/>
    <mergeCell ref="I260:J260"/>
    <mergeCell ref="N260:O260"/>
    <mergeCell ref="P260:R260"/>
    <mergeCell ref="C256:D256"/>
    <mergeCell ref="E256:F256"/>
    <mergeCell ref="G256:H256"/>
    <mergeCell ref="E259:F259"/>
    <mergeCell ref="G259:H259"/>
    <mergeCell ref="N253:O253"/>
    <mergeCell ref="I256:J256"/>
    <mergeCell ref="N256:O256"/>
    <mergeCell ref="N259:O259"/>
    <mergeCell ref="C259:D259"/>
    <mergeCell ref="E253:F253"/>
    <mergeCell ref="P255:R255"/>
    <mergeCell ref="P259:R259"/>
    <mergeCell ref="P251:R251"/>
    <mergeCell ref="P250:R250"/>
    <mergeCell ref="C249:D249"/>
    <mergeCell ref="E249:F249"/>
    <mergeCell ref="G249:H249"/>
    <mergeCell ref="I249:J249"/>
    <mergeCell ref="N249:O249"/>
    <mergeCell ref="P249:R249"/>
    <mergeCell ref="C246:D246"/>
    <mergeCell ref="E246:F246"/>
    <mergeCell ref="G246:H246"/>
    <mergeCell ref="I246:J246"/>
    <mergeCell ref="N246:O246"/>
    <mergeCell ref="P246:R246"/>
    <mergeCell ref="C250:D250"/>
    <mergeCell ref="E250:F250"/>
    <mergeCell ref="G250:H250"/>
    <mergeCell ref="I250:J250"/>
    <mergeCell ref="N250:O250"/>
    <mergeCell ref="E251:F251"/>
    <mergeCell ref="G251:H251"/>
    <mergeCell ref="I251:J251"/>
    <mergeCell ref="N251:O251"/>
    <mergeCell ref="C251:D251"/>
    <mergeCell ref="G248:H248"/>
    <mergeCell ref="I248:J248"/>
    <mergeCell ref="N248:O248"/>
    <mergeCell ref="P240:R240"/>
    <mergeCell ref="C245:D245"/>
    <mergeCell ref="E245:F245"/>
    <mergeCell ref="G245:H245"/>
    <mergeCell ref="I245:J245"/>
    <mergeCell ref="N245:O245"/>
    <mergeCell ref="G244:H244"/>
    <mergeCell ref="I244:J244"/>
    <mergeCell ref="N244:O244"/>
    <mergeCell ref="C243:D243"/>
    <mergeCell ref="E243:F243"/>
    <mergeCell ref="G243:H243"/>
    <mergeCell ref="I243:J243"/>
    <mergeCell ref="N243:O243"/>
    <mergeCell ref="P243:R243"/>
    <mergeCell ref="C241:D241"/>
    <mergeCell ref="E241:F241"/>
    <mergeCell ref="G241:H241"/>
    <mergeCell ref="I241:J241"/>
    <mergeCell ref="N241:O241"/>
    <mergeCell ref="P241:R241"/>
    <mergeCell ref="C242:D242"/>
    <mergeCell ref="C244:D244"/>
    <mergeCell ref="E244:F244"/>
    <mergeCell ref="I240:J240"/>
    <mergeCell ref="E242:F242"/>
    <mergeCell ref="G242:H242"/>
    <mergeCell ref="I242:J242"/>
    <mergeCell ref="N242:O242"/>
    <mergeCell ref="C240:D240"/>
    <mergeCell ref="E240:F240"/>
    <mergeCell ref="G240:H240"/>
    <mergeCell ref="P239:R239"/>
    <mergeCell ref="C238:D238"/>
    <mergeCell ref="C237:D237"/>
    <mergeCell ref="E237:F237"/>
    <mergeCell ref="G237:H237"/>
    <mergeCell ref="E238:F238"/>
    <mergeCell ref="G238:H238"/>
    <mergeCell ref="I238:J238"/>
    <mergeCell ref="N238:O238"/>
    <mergeCell ref="P238:R238"/>
    <mergeCell ref="P237:R237"/>
    <mergeCell ref="C236:D236"/>
    <mergeCell ref="E236:F236"/>
    <mergeCell ref="G236:H236"/>
    <mergeCell ref="I236:J236"/>
    <mergeCell ref="N236:O236"/>
    <mergeCell ref="P236:R236"/>
    <mergeCell ref="G239:H239"/>
    <mergeCell ref="I239:J239"/>
    <mergeCell ref="N239:O239"/>
    <mergeCell ref="I237:J237"/>
    <mergeCell ref="N237:O237"/>
    <mergeCell ref="P230:R230"/>
    <mergeCell ref="N229:O229"/>
    <mergeCell ref="P235:R235"/>
    <mergeCell ref="C234:D234"/>
    <mergeCell ref="E234:F234"/>
    <mergeCell ref="G234:H234"/>
    <mergeCell ref="I234:J234"/>
    <mergeCell ref="N234:O234"/>
    <mergeCell ref="P234:R234"/>
    <mergeCell ref="C233:D233"/>
    <mergeCell ref="E233:F233"/>
    <mergeCell ref="G233:H233"/>
    <mergeCell ref="N231:O231"/>
    <mergeCell ref="I233:J233"/>
    <mergeCell ref="N233:O233"/>
    <mergeCell ref="P233:R233"/>
    <mergeCell ref="E230:F230"/>
    <mergeCell ref="G230:H230"/>
    <mergeCell ref="I230:J230"/>
    <mergeCell ref="C235:D235"/>
    <mergeCell ref="E235:F235"/>
    <mergeCell ref="G235:H235"/>
    <mergeCell ref="I235:J235"/>
    <mergeCell ref="P232:R232"/>
    <mergeCell ref="C231:D231"/>
    <mergeCell ref="P231:R231"/>
    <mergeCell ref="C230:D230"/>
    <mergeCell ref="I229:J229"/>
    <mergeCell ref="C232:D232"/>
    <mergeCell ref="E232:F232"/>
    <mergeCell ref="G232:H232"/>
    <mergeCell ref="N230:O230"/>
    <mergeCell ref="C190:D190"/>
    <mergeCell ref="E190:F190"/>
    <mergeCell ref="P195:R195"/>
    <mergeCell ref="C193:D193"/>
    <mergeCell ref="I193:J193"/>
    <mergeCell ref="N193:O193"/>
    <mergeCell ref="P192:R192"/>
    <mergeCell ref="E199:F199"/>
    <mergeCell ref="C211:D211"/>
    <mergeCell ref="E211:F211"/>
    <mergeCell ref="G211:H211"/>
    <mergeCell ref="I211:J211"/>
    <mergeCell ref="N211:O211"/>
    <mergeCell ref="P211:R211"/>
    <mergeCell ref="C209:D209"/>
    <mergeCell ref="E209:F209"/>
    <mergeCell ref="G209:H209"/>
    <mergeCell ref="P208:R208"/>
    <mergeCell ref="C204:D204"/>
    <mergeCell ref="E204:F204"/>
    <mergeCell ref="N207:O207"/>
    <mergeCell ref="P207:R207"/>
    <mergeCell ref="P204:R204"/>
    <mergeCell ref="C205:D205"/>
    <mergeCell ref="E205:F205"/>
    <mergeCell ref="G205:H205"/>
    <mergeCell ref="I198:J198"/>
    <mergeCell ref="I205:J205"/>
    <mergeCell ref="N205:O205"/>
    <mergeCell ref="P205:R205"/>
    <mergeCell ref="N201:O201"/>
    <mergeCell ref="C200:D200"/>
    <mergeCell ref="N179:O179"/>
    <mergeCell ref="C187:D187"/>
    <mergeCell ref="E187:F187"/>
    <mergeCell ref="G187:H187"/>
    <mergeCell ref="I187:J187"/>
    <mergeCell ref="N187:O187"/>
    <mergeCell ref="C188:D188"/>
    <mergeCell ref="E188:F188"/>
    <mergeCell ref="G188:H188"/>
    <mergeCell ref="I188:J188"/>
    <mergeCell ref="N188:O188"/>
    <mergeCell ref="C189:D189"/>
    <mergeCell ref="E189:F189"/>
    <mergeCell ref="G189:H189"/>
    <mergeCell ref="I189:J189"/>
    <mergeCell ref="N189:O189"/>
    <mergeCell ref="C180:D180"/>
    <mergeCell ref="E179:F179"/>
    <mergeCell ref="G179:H179"/>
    <mergeCell ref="I179:J179"/>
    <mergeCell ref="G180:H180"/>
    <mergeCell ref="I180:J180"/>
    <mergeCell ref="N180:O180"/>
    <mergeCell ref="P187:R187"/>
    <mergeCell ref="P188:R188"/>
    <mergeCell ref="P189:R189"/>
    <mergeCell ref="P194:R194"/>
    <mergeCell ref="N198:O198"/>
    <mergeCell ref="P198:R198"/>
    <mergeCell ref="N195:O195"/>
    <mergeCell ref="G190:H190"/>
    <mergeCell ref="I190:J190"/>
    <mergeCell ref="C178:D178"/>
    <mergeCell ref="E178:F178"/>
    <mergeCell ref="G178:H178"/>
    <mergeCell ref="I178:J178"/>
    <mergeCell ref="C195:D195"/>
    <mergeCell ref="I209:J209"/>
    <mergeCell ref="N209:O209"/>
    <mergeCell ref="C210:D210"/>
    <mergeCell ref="E210:F210"/>
    <mergeCell ref="G210:H210"/>
    <mergeCell ref="I210:J210"/>
    <mergeCell ref="N210:O210"/>
    <mergeCell ref="C208:D208"/>
    <mergeCell ref="E208:F208"/>
    <mergeCell ref="G208:H208"/>
    <mergeCell ref="I208:J208"/>
    <mergeCell ref="N208:O208"/>
    <mergeCell ref="C183:D183"/>
    <mergeCell ref="E183:F183"/>
    <mergeCell ref="G183:H183"/>
    <mergeCell ref="I183:J183"/>
    <mergeCell ref="N183:O183"/>
    <mergeCell ref="C179:D179"/>
    <mergeCell ref="G175:H175"/>
    <mergeCell ref="I175:J175"/>
    <mergeCell ref="N175:O175"/>
    <mergeCell ref="I197:J197"/>
    <mergeCell ref="N197:O197"/>
    <mergeCell ref="I192:J192"/>
    <mergeCell ref="N192:O192"/>
    <mergeCell ref="C196:D196"/>
    <mergeCell ref="E196:F196"/>
    <mergeCell ref="G196:H196"/>
    <mergeCell ref="I196:J196"/>
    <mergeCell ref="N196:O196"/>
    <mergeCell ref="C184:D184"/>
    <mergeCell ref="E184:F184"/>
    <mergeCell ref="G184:H184"/>
    <mergeCell ref="I184:J184"/>
    <mergeCell ref="N184:O184"/>
    <mergeCell ref="C185:D185"/>
    <mergeCell ref="E185:F185"/>
    <mergeCell ref="C177:D177"/>
    <mergeCell ref="C194:D194"/>
    <mergeCell ref="E194:F194"/>
    <mergeCell ref="G194:H194"/>
    <mergeCell ref="I194:J194"/>
    <mergeCell ref="N194:O194"/>
    <mergeCell ref="E191:F191"/>
    <mergeCell ref="G176:H176"/>
    <mergeCell ref="G185:H185"/>
    <mergeCell ref="I185:J185"/>
    <mergeCell ref="E195:F195"/>
    <mergeCell ref="G195:H195"/>
    <mergeCell ref="I195:J195"/>
    <mergeCell ref="P173:R173"/>
    <mergeCell ref="C172:D172"/>
    <mergeCell ref="E172:F172"/>
    <mergeCell ref="G172:H172"/>
    <mergeCell ref="I172:J172"/>
    <mergeCell ref="N172:O172"/>
    <mergeCell ref="P172:R172"/>
    <mergeCell ref="G174:H174"/>
    <mergeCell ref="I174:J174"/>
    <mergeCell ref="N174:O174"/>
    <mergeCell ref="E174:F174"/>
    <mergeCell ref="C171:D171"/>
    <mergeCell ref="E171:F171"/>
    <mergeCell ref="G171:H171"/>
    <mergeCell ref="I171:J171"/>
    <mergeCell ref="N171:O171"/>
    <mergeCell ref="P171:R171"/>
    <mergeCell ref="C173:D173"/>
    <mergeCell ref="E173:F173"/>
    <mergeCell ref="G173:H173"/>
    <mergeCell ref="I173:J173"/>
    <mergeCell ref="N173:O173"/>
    <mergeCell ref="C174:D174"/>
    <mergeCell ref="C170:D170"/>
    <mergeCell ref="E170:F170"/>
    <mergeCell ref="G170:H170"/>
    <mergeCell ref="I170:J170"/>
    <mergeCell ref="N170:O170"/>
    <mergeCell ref="P170:R170"/>
    <mergeCell ref="C167:D167"/>
    <mergeCell ref="E167:F167"/>
    <mergeCell ref="G167:H167"/>
    <mergeCell ref="I167:J167"/>
    <mergeCell ref="N167:O167"/>
    <mergeCell ref="P167:R167"/>
    <mergeCell ref="C169:D169"/>
    <mergeCell ref="E169:F169"/>
    <mergeCell ref="G169:H169"/>
    <mergeCell ref="I169:J169"/>
    <mergeCell ref="N169:O169"/>
    <mergeCell ref="P169:R169"/>
    <mergeCell ref="C166:D166"/>
    <mergeCell ref="E166:F166"/>
    <mergeCell ref="G166:H166"/>
    <mergeCell ref="I166:J166"/>
    <mergeCell ref="N166:O166"/>
    <mergeCell ref="P166:R166"/>
    <mergeCell ref="C168:D168"/>
    <mergeCell ref="E168:F168"/>
    <mergeCell ref="G168:H168"/>
    <mergeCell ref="I168:J168"/>
    <mergeCell ref="N168:O168"/>
    <mergeCell ref="P168:R168"/>
    <mergeCell ref="C165:D165"/>
    <mergeCell ref="E165:F165"/>
    <mergeCell ref="G165:H165"/>
    <mergeCell ref="I165:J165"/>
    <mergeCell ref="N165:O165"/>
    <mergeCell ref="P165:R165"/>
    <mergeCell ref="C164:D164"/>
    <mergeCell ref="E164:F164"/>
    <mergeCell ref="G164:H164"/>
    <mergeCell ref="I164:J164"/>
    <mergeCell ref="N164:O164"/>
    <mergeCell ref="P164:R164"/>
    <mergeCell ref="C163:D163"/>
    <mergeCell ref="E163:F163"/>
    <mergeCell ref="G163:H163"/>
    <mergeCell ref="I163:J163"/>
    <mergeCell ref="N163:O163"/>
    <mergeCell ref="P163:R163"/>
    <mergeCell ref="C162:D162"/>
    <mergeCell ref="E162:F162"/>
    <mergeCell ref="G162:H162"/>
    <mergeCell ref="I162:J162"/>
    <mergeCell ref="N162:O162"/>
    <mergeCell ref="P162:R162"/>
    <mergeCell ref="G150:H150"/>
    <mergeCell ref="I150:J150"/>
    <mergeCell ref="N150:O150"/>
    <mergeCell ref="P150:R150"/>
    <mergeCell ref="C156:D156"/>
    <mergeCell ref="E156:F156"/>
    <mergeCell ref="G156:H156"/>
    <mergeCell ref="I156:J156"/>
    <mergeCell ref="N156:O156"/>
    <mergeCell ref="P156:R156"/>
    <mergeCell ref="C155:D155"/>
    <mergeCell ref="E155:F155"/>
    <mergeCell ref="G155:H155"/>
    <mergeCell ref="I155:J155"/>
    <mergeCell ref="N155:O155"/>
    <mergeCell ref="P155:R155"/>
    <mergeCell ref="C161:D161"/>
    <mergeCell ref="E161:F161"/>
    <mergeCell ref="G161:H161"/>
    <mergeCell ref="I161:J161"/>
    <mergeCell ref="N161:O161"/>
    <mergeCell ref="P161:R161"/>
    <mergeCell ref="C160:D160"/>
    <mergeCell ref="E160:F160"/>
    <mergeCell ref="G160:H160"/>
    <mergeCell ref="I160:J160"/>
    <mergeCell ref="N160:O160"/>
    <mergeCell ref="P160:R160"/>
    <mergeCell ref="P157:R157"/>
    <mergeCell ref="C158:D158"/>
    <mergeCell ref="C157:D157"/>
    <mergeCell ref="E157:F157"/>
    <mergeCell ref="C154:D154"/>
    <mergeCell ref="E154:F154"/>
    <mergeCell ref="G154:H154"/>
    <mergeCell ref="I154:J154"/>
    <mergeCell ref="N154:O154"/>
    <mergeCell ref="P154:R154"/>
    <mergeCell ref="C153:D153"/>
    <mergeCell ref="E153:F153"/>
    <mergeCell ref="G153:H153"/>
    <mergeCell ref="I153:J153"/>
    <mergeCell ref="N153:O153"/>
    <mergeCell ref="P153:R153"/>
    <mergeCell ref="C149:D149"/>
    <mergeCell ref="E149:F149"/>
    <mergeCell ref="G149:H149"/>
    <mergeCell ref="I149:J149"/>
    <mergeCell ref="N149:O149"/>
    <mergeCell ref="P149:R149"/>
    <mergeCell ref="C152:D152"/>
    <mergeCell ref="E152:F152"/>
    <mergeCell ref="G152:H152"/>
    <mergeCell ref="I152:J152"/>
    <mergeCell ref="N152:O152"/>
    <mergeCell ref="P152:R152"/>
    <mergeCell ref="C151:D151"/>
    <mergeCell ref="E151:F151"/>
    <mergeCell ref="G151:H151"/>
    <mergeCell ref="I151:J151"/>
    <mergeCell ref="N151:O151"/>
    <mergeCell ref="P151:R151"/>
    <mergeCell ref="C150:D150"/>
    <mergeCell ref="E150:F150"/>
    <mergeCell ref="C148:D148"/>
    <mergeCell ref="E148:F148"/>
    <mergeCell ref="G148:H148"/>
    <mergeCell ref="I148:J148"/>
    <mergeCell ref="N148:O148"/>
    <mergeCell ref="P148:R148"/>
    <mergeCell ref="C147:D147"/>
    <mergeCell ref="E147:F147"/>
    <mergeCell ref="G147:H147"/>
    <mergeCell ref="I147:J147"/>
    <mergeCell ref="N147:O147"/>
    <mergeCell ref="P147:R147"/>
    <mergeCell ref="C146:D146"/>
    <mergeCell ref="E146:F146"/>
    <mergeCell ref="G146:H146"/>
    <mergeCell ref="I146:J146"/>
    <mergeCell ref="N146:O146"/>
    <mergeCell ref="P146:R146"/>
    <mergeCell ref="C145:D145"/>
    <mergeCell ref="E145:F145"/>
    <mergeCell ref="G145:H145"/>
    <mergeCell ref="I145:J145"/>
    <mergeCell ref="N145:O145"/>
    <mergeCell ref="P145:R145"/>
    <mergeCell ref="C142:D142"/>
    <mergeCell ref="E142:F142"/>
    <mergeCell ref="G142:H142"/>
    <mergeCell ref="I142:J142"/>
    <mergeCell ref="N142:O142"/>
    <mergeCell ref="P142:R142"/>
    <mergeCell ref="C143:D143"/>
    <mergeCell ref="E143:F143"/>
    <mergeCell ref="G143:H143"/>
    <mergeCell ref="I143:J143"/>
    <mergeCell ref="N143:O143"/>
    <mergeCell ref="C144:D144"/>
    <mergeCell ref="E144:F144"/>
    <mergeCell ref="G144:H144"/>
    <mergeCell ref="I144:J144"/>
    <mergeCell ref="N144:O144"/>
    <mergeCell ref="P144:R144"/>
    <mergeCell ref="C141:D141"/>
    <mergeCell ref="E141:F141"/>
    <mergeCell ref="G141:H141"/>
    <mergeCell ref="I141:J141"/>
    <mergeCell ref="N141:O141"/>
    <mergeCell ref="P141:R141"/>
    <mergeCell ref="C140:D140"/>
    <mergeCell ref="E140:F140"/>
    <mergeCell ref="G140:H140"/>
    <mergeCell ref="I140:J140"/>
    <mergeCell ref="N140:O140"/>
    <mergeCell ref="P140:R140"/>
    <mergeCell ref="C139:D139"/>
    <mergeCell ref="E139:F139"/>
    <mergeCell ref="G139:H139"/>
    <mergeCell ref="I139:J139"/>
    <mergeCell ref="N139:O139"/>
    <mergeCell ref="P139:R139"/>
    <mergeCell ref="C138:D138"/>
    <mergeCell ref="E138:F138"/>
    <mergeCell ref="G138:H138"/>
    <mergeCell ref="I138:J138"/>
    <mergeCell ref="N138:O138"/>
    <mergeCell ref="P138:R138"/>
    <mergeCell ref="C137:D137"/>
    <mergeCell ref="E137:F137"/>
    <mergeCell ref="G137:H137"/>
    <mergeCell ref="I137:J137"/>
    <mergeCell ref="N137:O137"/>
    <mergeCell ref="P137:R137"/>
    <mergeCell ref="C136:D136"/>
    <mergeCell ref="E136:F136"/>
    <mergeCell ref="G136:H136"/>
    <mergeCell ref="I136:J136"/>
    <mergeCell ref="N136:O136"/>
    <mergeCell ref="P136:R136"/>
    <mergeCell ref="C134:D134"/>
    <mergeCell ref="E134:F134"/>
    <mergeCell ref="G134:H134"/>
    <mergeCell ref="I134:J134"/>
    <mergeCell ref="N134:O134"/>
    <mergeCell ref="P134:R134"/>
    <mergeCell ref="C133:D133"/>
    <mergeCell ref="E133:F133"/>
    <mergeCell ref="G133:H133"/>
    <mergeCell ref="I133:J133"/>
    <mergeCell ref="N133:O133"/>
    <mergeCell ref="P133:R133"/>
    <mergeCell ref="C132:D132"/>
    <mergeCell ref="E132:F132"/>
    <mergeCell ref="G132:H132"/>
    <mergeCell ref="I132:J132"/>
    <mergeCell ref="N132:O132"/>
    <mergeCell ref="P132:R132"/>
    <mergeCell ref="C129:D129"/>
    <mergeCell ref="E129:F129"/>
    <mergeCell ref="G129:H129"/>
    <mergeCell ref="I129:J129"/>
    <mergeCell ref="N129:O129"/>
    <mergeCell ref="P129:R129"/>
    <mergeCell ref="C128:D128"/>
    <mergeCell ref="E128:F128"/>
    <mergeCell ref="G128:H128"/>
    <mergeCell ref="I128:J128"/>
    <mergeCell ref="N128:O128"/>
    <mergeCell ref="P128:R128"/>
    <mergeCell ref="C130:D130"/>
    <mergeCell ref="E130:F130"/>
    <mergeCell ref="G130:H130"/>
    <mergeCell ref="I130:J130"/>
    <mergeCell ref="N130:O130"/>
    <mergeCell ref="P130:R130"/>
    <mergeCell ref="C127:D127"/>
    <mergeCell ref="E127:F127"/>
    <mergeCell ref="G127:H127"/>
    <mergeCell ref="I127:J127"/>
    <mergeCell ref="N127:O127"/>
    <mergeCell ref="P127:R127"/>
    <mergeCell ref="C126:D126"/>
    <mergeCell ref="E126:F126"/>
    <mergeCell ref="G126:H126"/>
    <mergeCell ref="I126:J126"/>
    <mergeCell ref="N126:O126"/>
    <mergeCell ref="P126:R126"/>
    <mergeCell ref="C125:D125"/>
    <mergeCell ref="E125:F125"/>
    <mergeCell ref="G125:H125"/>
    <mergeCell ref="I125:J125"/>
    <mergeCell ref="N125:O125"/>
    <mergeCell ref="P125:R125"/>
    <mergeCell ref="C124:D124"/>
    <mergeCell ref="E124:F124"/>
    <mergeCell ref="G124:H124"/>
    <mergeCell ref="I124:J124"/>
    <mergeCell ref="N124:O124"/>
    <mergeCell ref="P124:R124"/>
    <mergeCell ref="C123:D123"/>
    <mergeCell ref="E123:F123"/>
    <mergeCell ref="G123:H123"/>
    <mergeCell ref="I123:J123"/>
    <mergeCell ref="N123:O123"/>
    <mergeCell ref="P123:R123"/>
    <mergeCell ref="C122:D122"/>
    <mergeCell ref="E122:F122"/>
    <mergeCell ref="G122:H122"/>
    <mergeCell ref="I122:J122"/>
    <mergeCell ref="N122:O122"/>
    <mergeCell ref="P122:R122"/>
    <mergeCell ref="C121:D121"/>
    <mergeCell ref="E121:F121"/>
    <mergeCell ref="G121:H121"/>
    <mergeCell ref="I121:J121"/>
    <mergeCell ref="N121:O121"/>
    <mergeCell ref="P121:R121"/>
    <mergeCell ref="C120:D120"/>
    <mergeCell ref="E120:F120"/>
    <mergeCell ref="G120:H120"/>
    <mergeCell ref="I120:J120"/>
    <mergeCell ref="N120:O120"/>
    <mergeCell ref="P120:R120"/>
    <mergeCell ref="C119:D119"/>
    <mergeCell ref="E119:F119"/>
    <mergeCell ref="G119:H119"/>
    <mergeCell ref="I119:J119"/>
    <mergeCell ref="N119:O119"/>
    <mergeCell ref="P119:R119"/>
    <mergeCell ref="C118:D118"/>
    <mergeCell ref="E118:F118"/>
    <mergeCell ref="G118:H118"/>
    <mergeCell ref="I118:J118"/>
    <mergeCell ref="N118:O118"/>
    <mergeCell ref="P118:R118"/>
    <mergeCell ref="C117:D117"/>
    <mergeCell ref="E117:F117"/>
    <mergeCell ref="G117:H117"/>
    <mergeCell ref="I117:J117"/>
    <mergeCell ref="N117:O117"/>
    <mergeCell ref="P117:R117"/>
    <mergeCell ref="C116:D116"/>
    <mergeCell ref="E116:F116"/>
    <mergeCell ref="G116:H116"/>
    <mergeCell ref="I116:J116"/>
    <mergeCell ref="N116:O116"/>
    <mergeCell ref="P116:R116"/>
    <mergeCell ref="C115:D115"/>
    <mergeCell ref="E115:F115"/>
    <mergeCell ref="G115:H115"/>
    <mergeCell ref="I115:J115"/>
    <mergeCell ref="N115:O115"/>
    <mergeCell ref="P115:R115"/>
    <mergeCell ref="C114:D114"/>
    <mergeCell ref="E114:F114"/>
    <mergeCell ref="G114:H114"/>
    <mergeCell ref="I114:J114"/>
    <mergeCell ref="N114:O114"/>
    <mergeCell ref="P114:R114"/>
    <mergeCell ref="C113:D113"/>
    <mergeCell ref="E113:F113"/>
    <mergeCell ref="G113:H113"/>
    <mergeCell ref="I113:J113"/>
    <mergeCell ref="N113:O113"/>
    <mergeCell ref="P113:R113"/>
    <mergeCell ref="C112:D112"/>
    <mergeCell ref="E112:F112"/>
    <mergeCell ref="G112:H112"/>
    <mergeCell ref="I112:J112"/>
    <mergeCell ref="N112:O112"/>
    <mergeCell ref="P112:R112"/>
    <mergeCell ref="C111:D111"/>
    <mergeCell ref="E111:F111"/>
    <mergeCell ref="G111:H111"/>
    <mergeCell ref="I111:J111"/>
    <mergeCell ref="N111:O111"/>
    <mergeCell ref="P111:R111"/>
    <mergeCell ref="C110:D110"/>
    <mergeCell ref="E110:F110"/>
    <mergeCell ref="G110:H110"/>
    <mergeCell ref="I110:J110"/>
    <mergeCell ref="N110:O110"/>
    <mergeCell ref="P110:R110"/>
    <mergeCell ref="C109:D109"/>
    <mergeCell ref="E109:F109"/>
    <mergeCell ref="G109:H109"/>
    <mergeCell ref="I109:J109"/>
    <mergeCell ref="N109:O109"/>
    <mergeCell ref="P109:R109"/>
    <mergeCell ref="C108:D108"/>
    <mergeCell ref="E108:F108"/>
    <mergeCell ref="G108:H108"/>
    <mergeCell ref="I108:J108"/>
    <mergeCell ref="N108:O108"/>
    <mergeCell ref="P108:R108"/>
    <mergeCell ref="C107:D107"/>
    <mergeCell ref="E107:F107"/>
    <mergeCell ref="G107:H107"/>
    <mergeCell ref="I107:J107"/>
    <mergeCell ref="N107:O107"/>
    <mergeCell ref="P107:R107"/>
    <mergeCell ref="C106:D106"/>
    <mergeCell ref="E106:F106"/>
    <mergeCell ref="G106:H106"/>
    <mergeCell ref="I106:J106"/>
    <mergeCell ref="N106:O106"/>
    <mergeCell ref="P106:R106"/>
    <mergeCell ref="C105:D105"/>
    <mergeCell ref="E105:F105"/>
    <mergeCell ref="G105:H105"/>
    <mergeCell ref="I105:J105"/>
    <mergeCell ref="N105:O105"/>
    <mergeCell ref="P105:R105"/>
    <mergeCell ref="C104:D104"/>
    <mergeCell ref="E104:F104"/>
    <mergeCell ref="G104:H104"/>
    <mergeCell ref="I104:J104"/>
    <mergeCell ref="N104:O104"/>
    <mergeCell ref="P104:R104"/>
    <mergeCell ref="C103:D103"/>
    <mergeCell ref="E103:F103"/>
    <mergeCell ref="G103:H103"/>
    <mergeCell ref="I103:J103"/>
    <mergeCell ref="N103:O103"/>
    <mergeCell ref="P103:R103"/>
    <mergeCell ref="C102:D102"/>
    <mergeCell ref="E102:F102"/>
    <mergeCell ref="G102:H102"/>
    <mergeCell ref="I102:J102"/>
    <mergeCell ref="N102:O102"/>
    <mergeCell ref="P102:R102"/>
    <mergeCell ref="C101:D101"/>
    <mergeCell ref="E101:F101"/>
    <mergeCell ref="G101:H101"/>
    <mergeCell ref="I101:J101"/>
    <mergeCell ref="N101:O101"/>
    <mergeCell ref="P101:R101"/>
    <mergeCell ref="C100:D100"/>
    <mergeCell ref="E100:F100"/>
    <mergeCell ref="G100:H100"/>
    <mergeCell ref="I100:J100"/>
    <mergeCell ref="N100:O100"/>
    <mergeCell ref="P100:R100"/>
    <mergeCell ref="C99:D99"/>
    <mergeCell ref="E99:F99"/>
    <mergeCell ref="G99:H99"/>
    <mergeCell ref="I99:J99"/>
    <mergeCell ref="N99:O99"/>
    <mergeCell ref="P99:R99"/>
    <mergeCell ref="C98:D98"/>
    <mergeCell ref="E98:F98"/>
    <mergeCell ref="G98:H98"/>
    <mergeCell ref="I98:J98"/>
    <mergeCell ref="N98:O98"/>
    <mergeCell ref="P98:R98"/>
    <mergeCell ref="T96:Y96"/>
    <mergeCell ref="C97:D97"/>
    <mergeCell ref="E97:F97"/>
    <mergeCell ref="G97:H97"/>
    <mergeCell ref="I97:J97"/>
    <mergeCell ref="N97:O97"/>
    <mergeCell ref="P97:R97"/>
    <mergeCell ref="C96:D96"/>
    <mergeCell ref="E96:F96"/>
    <mergeCell ref="G96:H96"/>
    <mergeCell ref="I96:J96"/>
    <mergeCell ref="N96:O96"/>
    <mergeCell ref="P96:R96"/>
    <mergeCell ref="C95:D95"/>
    <mergeCell ref="E95:F95"/>
    <mergeCell ref="G95:H95"/>
    <mergeCell ref="I95:J95"/>
    <mergeCell ref="N95:O95"/>
    <mergeCell ref="P95:R95"/>
    <mergeCell ref="C94:D94"/>
    <mergeCell ref="E94:F94"/>
    <mergeCell ref="G94:H94"/>
    <mergeCell ref="I94:J94"/>
    <mergeCell ref="N94:O94"/>
    <mergeCell ref="P94:R94"/>
    <mergeCell ref="C93:D93"/>
    <mergeCell ref="E93:F93"/>
    <mergeCell ref="G93:H93"/>
    <mergeCell ref="I93:J93"/>
    <mergeCell ref="N93:O93"/>
    <mergeCell ref="P93:R93"/>
    <mergeCell ref="C92:D92"/>
    <mergeCell ref="E92:F92"/>
    <mergeCell ref="G92:H92"/>
    <mergeCell ref="I92:J92"/>
    <mergeCell ref="N92:O92"/>
    <mergeCell ref="P92:R92"/>
    <mergeCell ref="C91:D91"/>
    <mergeCell ref="E91:F91"/>
    <mergeCell ref="G91:H91"/>
    <mergeCell ref="I91:J91"/>
    <mergeCell ref="N91:O91"/>
    <mergeCell ref="P91:R91"/>
    <mergeCell ref="C90:D90"/>
    <mergeCell ref="E90:F90"/>
    <mergeCell ref="G90:H90"/>
    <mergeCell ref="I90:J90"/>
    <mergeCell ref="N90:O90"/>
    <mergeCell ref="P90:R90"/>
    <mergeCell ref="C89:D89"/>
    <mergeCell ref="E89:F89"/>
    <mergeCell ref="G89:H89"/>
    <mergeCell ref="I89:J89"/>
    <mergeCell ref="N89:O89"/>
    <mergeCell ref="P89:R89"/>
    <mergeCell ref="C88:D88"/>
    <mergeCell ref="E88:F88"/>
    <mergeCell ref="G88:H88"/>
    <mergeCell ref="I88:J88"/>
    <mergeCell ref="N88:O88"/>
    <mergeCell ref="P88:R88"/>
    <mergeCell ref="C87:D87"/>
    <mergeCell ref="E87:F87"/>
    <mergeCell ref="G87:H87"/>
    <mergeCell ref="I87:J87"/>
    <mergeCell ref="N87:O87"/>
    <mergeCell ref="P87:R87"/>
    <mergeCell ref="C86:D86"/>
    <mergeCell ref="E86:F86"/>
    <mergeCell ref="G86:H86"/>
    <mergeCell ref="I86:J86"/>
    <mergeCell ref="N86:O86"/>
    <mergeCell ref="P86:R86"/>
    <mergeCell ref="T84:W84"/>
    <mergeCell ref="C85:D85"/>
    <mergeCell ref="E85:F85"/>
    <mergeCell ref="G85:H85"/>
    <mergeCell ref="I85:J85"/>
    <mergeCell ref="N85:O85"/>
    <mergeCell ref="P85:R85"/>
    <mergeCell ref="C84:D84"/>
    <mergeCell ref="E84:F84"/>
    <mergeCell ref="G84:H84"/>
    <mergeCell ref="I84:J84"/>
    <mergeCell ref="N84:O84"/>
    <mergeCell ref="P84:R84"/>
    <mergeCell ref="C83:D83"/>
    <mergeCell ref="E83:F83"/>
    <mergeCell ref="G83:H83"/>
    <mergeCell ref="I83:J83"/>
    <mergeCell ref="N83:O83"/>
    <mergeCell ref="P83:R83"/>
    <mergeCell ref="C82:D82"/>
    <mergeCell ref="E82:F82"/>
    <mergeCell ref="G82:H82"/>
    <mergeCell ref="I82:J82"/>
    <mergeCell ref="N82:O82"/>
    <mergeCell ref="P82:R82"/>
    <mergeCell ref="C81:D81"/>
    <mergeCell ref="E81:F81"/>
    <mergeCell ref="G81:H81"/>
    <mergeCell ref="I81:J81"/>
    <mergeCell ref="N81:O81"/>
    <mergeCell ref="P81:R81"/>
    <mergeCell ref="C80:D80"/>
    <mergeCell ref="E80:F80"/>
    <mergeCell ref="G80:H80"/>
    <mergeCell ref="I80:J80"/>
    <mergeCell ref="N80:O80"/>
    <mergeCell ref="P80:R80"/>
    <mergeCell ref="I73:J73"/>
    <mergeCell ref="N73:O73"/>
    <mergeCell ref="P73:R73"/>
    <mergeCell ref="C72:D72"/>
    <mergeCell ref="E72:F72"/>
    <mergeCell ref="G72:H72"/>
    <mergeCell ref="I72:J72"/>
    <mergeCell ref="N72:O72"/>
    <mergeCell ref="P72:R72"/>
    <mergeCell ref="C79:D79"/>
    <mergeCell ref="E79:F79"/>
    <mergeCell ref="G79:H79"/>
    <mergeCell ref="I79:J79"/>
    <mergeCell ref="N79:O79"/>
    <mergeCell ref="P79:R79"/>
    <mergeCell ref="C78:D78"/>
    <mergeCell ref="E78:F78"/>
    <mergeCell ref="G78:H78"/>
    <mergeCell ref="I78:J78"/>
    <mergeCell ref="N78:O78"/>
    <mergeCell ref="P78:R78"/>
    <mergeCell ref="C77:D77"/>
    <mergeCell ref="E77:F77"/>
    <mergeCell ref="G77:H77"/>
    <mergeCell ref="I77:J77"/>
    <mergeCell ref="N77:O77"/>
    <mergeCell ref="P77:R77"/>
    <mergeCell ref="C67:D67"/>
    <mergeCell ref="E67:F67"/>
    <mergeCell ref="G67:H67"/>
    <mergeCell ref="I67:J67"/>
    <mergeCell ref="N67:O67"/>
    <mergeCell ref="P65:R65"/>
    <mergeCell ref="N65:O65"/>
    <mergeCell ref="C57:D57"/>
    <mergeCell ref="E57:F57"/>
    <mergeCell ref="C76:D76"/>
    <mergeCell ref="E76:F76"/>
    <mergeCell ref="G76:H76"/>
    <mergeCell ref="I76:J76"/>
    <mergeCell ref="N76:O76"/>
    <mergeCell ref="P76:R76"/>
    <mergeCell ref="C75:D75"/>
    <mergeCell ref="E75:F75"/>
    <mergeCell ref="G75:H75"/>
    <mergeCell ref="I75:J75"/>
    <mergeCell ref="N75:O75"/>
    <mergeCell ref="P75:R75"/>
    <mergeCell ref="N69:O69"/>
    <mergeCell ref="P69:R69"/>
    <mergeCell ref="C74:D74"/>
    <mergeCell ref="E74:F74"/>
    <mergeCell ref="G74:H74"/>
    <mergeCell ref="I74:J74"/>
    <mergeCell ref="N74:O74"/>
    <mergeCell ref="P74:R74"/>
    <mergeCell ref="C73:D73"/>
    <mergeCell ref="E73:F73"/>
    <mergeCell ref="G73:H73"/>
    <mergeCell ref="I71:J71"/>
    <mergeCell ref="N71:O71"/>
    <mergeCell ref="P71:R71"/>
    <mergeCell ref="C70:D70"/>
    <mergeCell ref="E70:F70"/>
    <mergeCell ref="G70:H70"/>
    <mergeCell ref="I70:J70"/>
    <mergeCell ref="N70:O70"/>
    <mergeCell ref="P70:R70"/>
    <mergeCell ref="P68:R68"/>
    <mergeCell ref="C69:D69"/>
    <mergeCell ref="E69:F69"/>
    <mergeCell ref="G69:H69"/>
    <mergeCell ref="I69:J69"/>
    <mergeCell ref="C68:D68"/>
    <mergeCell ref="E68:F68"/>
    <mergeCell ref="G68:H68"/>
    <mergeCell ref="I68:J68"/>
    <mergeCell ref="N68:O68"/>
    <mergeCell ref="G53:H53"/>
    <mergeCell ref="I53:J53"/>
    <mergeCell ref="C66:D66"/>
    <mergeCell ref="E66:F66"/>
    <mergeCell ref="G66:H66"/>
    <mergeCell ref="I66:J66"/>
    <mergeCell ref="N66:O66"/>
    <mergeCell ref="P66:R66"/>
    <mergeCell ref="I64:J64"/>
    <mergeCell ref="I57:J57"/>
    <mergeCell ref="N57:O57"/>
    <mergeCell ref="P57:R57"/>
    <mergeCell ref="C56:D56"/>
    <mergeCell ref="E56:F56"/>
    <mergeCell ref="P58:R58"/>
    <mergeCell ref="I61:J61"/>
    <mergeCell ref="N61:O61"/>
    <mergeCell ref="P61:R61"/>
    <mergeCell ref="C59:D59"/>
    <mergeCell ref="N64:O64"/>
    <mergeCell ref="G56:H56"/>
    <mergeCell ref="I56:J56"/>
    <mergeCell ref="N56:O56"/>
    <mergeCell ref="P56:R56"/>
    <mergeCell ref="E59:F59"/>
    <mergeCell ref="G59:H59"/>
    <mergeCell ref="I59:J59"/>
    <mergeCell ref="N59:O59"/>
    <mergeCell ref="P59:R59"/>
    <mergeCell ref="C58:D58"/>
    <mergeCell ref="G58:H58"/>
    <mergeCell ref="I58:J58"/>
    <mergeCell ref="P54:R54"/>
    <mergeCell ref="I42:J42"/>
    <mergeCell ref="N42:O42"/>
    <mergeCell ref="G54:H54"/>
    <mergeCell ref="I54:J54"/>
    <mergeCell ref="P42:R42"/>
    <mergeCell ref="E43:F43"/>
    <mergeCell ref="C47:D47"/>
    <mergeCell ref="E47:F47"/>
    <mergeCell ref="P52:R52"/>
    <mergeCell ref="Y62:Y72"/>
    <mergeCell ref="C63:D63"/>
    <mergeCell ref="E63:F63"/>
    <mergeCell ref="G63:H63"/>
    <mergeCell ref="I63:J63"/>
    <mergeCell ref="N63:O63"/>
    <mergeCell ref="P63:R63"/>
    <mergeCell ref="C64:D64"/>
    <mergeCell ref="E64:F64"/>
    <mergeCell ref="G64:H64"/>
    <mergeCell ref="C62:D62"/>
    <mergeCell ref="E62:F62"/>
    <mergeCell ref="G62:H62"/>
    <mergeCell ref="I62:J62"/>
    <mergeCell ref="N62:O62"/>
    <mergeCell ref="P62:R62"/>
    <mergeCell ref="C61:D61"/>
    <mergeCell ref="E61:F61"/>
    <mergeCell ref="G61:H61"/>
    <mergeCell ref="Y52:Y61"/>
    <mergeCell ref="C53:D53"/>
    <mergeCell ref="E53:F53"/>
    <mergeCell ref="C42:D42"/>
    <mergeCell ref="E42:F42"/>
    <mergeCell ref="G42:H42"/>
    <mergeCell ref="G44:H44"/>
    <mergeCell ref="I44:J44"/>
    <mergeCell ref="N44:O44"/>
    <mergeCell ref="P44:R44"/>
    <mergeCell ref="C43:D43"/>
    <mergeCell ref="U29:V29"/>
    <mergeCell ref="T49:Y49"/>
    <mergeCell ref="C50:D50"/>
    <mergeCell ref="E50:F50"/>
    <mergeCell ref="G50:H50"/>
    <mergeCell ref="I50:J50"/>
    <mergeCell ref="N50:O50"/>
    <mergeCell ref="P50:R50"/>
    <mergeCell ref="C49:D49"/>
    <mergeCell ref="E49:F49"/>
    <mergeCell ref="G49:H49"/>
    <mergeCell ref="I49:J49"/>
    <mergeCell ref="N49:O49"/>
    <mergeCell ref="P49:R49"/>
    <mergeCell ref="C48:D48"/>
    <mergeCell ref="E48:F48"/>
    <mergeCell ref="G48:H48"/>
    <mergeCell ref="I48:J48"/>
    <mergeCell ref="N48:O48"/>
    <mergeCell ref="P48:R48"/>
    <mergeCell ref="P47:R47"/>
    <mergeCell ref="C46:D46"/>
    <mergeCell ref="E46:F46"/>
    <mergeCell ref="G46:H46"/>
    <mergeCell ref="N46:O46"/>
    <mergeCell ref="P46:R46"/>
    <mergeCell ref="C45:D45"/>
    <mergeCell ref="E45:F45"/>
    <mergeCell ref="G45:H45"/>
    <mergeCell ref="I45:J45"/>
    <mergeCell ref="N45:O45"/>
    <mergeCell ref="P45:R45"/>
    <mergeCell ref="G43:H43"/>
    <mergeCell ref="I43:J43"/>
    <mergeCell ref="N43:O43"/>
    <mergeCell ref="P43:R43"/>
    <mergeCell ref="C44:D44"/>
    <mergeCell ref="E44:F44"/>
    <mergeCell ref="G47:H47"/>
    <mergeCell ref="I47:J47"/>
    <mergeCell ref="N47:O47"/>
    <mergeCell ref="U25:V25"/>
    <mergeCell ref="B23:D23"/>
    <mergeCell ref="E23:G23"/>
    <mergeCell ref="I23:K23"/>
    <mergeCell ref="O23:Q23"/>
    <mergeCell ref="B21:D21"/>
    <mergeCell ref="E21:F21"/>
    <mergeCell ref="I21:K21"/>
    <mergeCell ref="N37:O37"/>
    <mergeCell ref="P37:R37"/>
    <mergeCell ref="B18:D18"/>
    <mergeCell ref="E18:F18"/>
    <mergeCell ref="B19:D19"/>
    <mergeCell ref="E19:F19"/>
    <mergeCell ref="C36:D36"/>
    <mergeCell ref="I19:K19"/>
    <mergeCell ref="I25:M25"/>
    <mergeCell ref="C34:D34"/>
    <mergeCell ref="E34:F34"/>
    <mergeCell ref="G34:H34"/>
    <mergeCell ref="I34:J34"/>
    <mergeCell ref="N34:O34"/>
    <mergeCell ref="P34:R34"/>
    <mergeCell ref="N36:O36"/>
    <mergeCell ref="P36:R36"/>
    <mergeCell ref="G36:H36"/>
    <mergeCell ref="G37:H37"/>
    <mergeCell ref="I37:J37"/>
    <mergeCell ref="E36:F36"/>
    <mergeCell ref="U3:V3"/>
    <mergeCell ref="U7:V7"/>
    <mergeCell ref="B8:D8"/>
    <mergeCell ref="E8:F8"/>
    <mergeCell ref="I8:K8"/>
    <mergeCell ref="O8:S8"/>
    <mergeCell ref="B9:D9"/>
    <mergeCell ref="E9:F9"/>
    <mergeCell ref="I9:K9"/>
    <mergeCell ref="O9:Q9"/>
    <mergeCell ref="B6:D6"/>
    <mergeCell ref="E6:G6"/>
    <mergeCell ref="I6:K6"/>
    <mergeCell ref="O6:Q6"/>
    <mergeCell ref="B7:D7"/>
    <mergeCell ref="E7:G7"/>
    <mergeCell ref="O7:Q7"/>
    <mergeCell ref="B4:C4"/>
    <mergeCell ref="F3:G3"/>
    <mergeCell ref="I3:M3"/>
    <mergeCell ref="O3:S3"/>
    <mergeCell ref="B3:C3"/>
    <mergeCell ref="D3:E3"/>
    <mergeCell ref="O4:S4"/>
    <mergeCell ref="D4:E4"/>
    <mergeCell ref="F4:G4"/>
    <mergeCell ref="U13:V13"/>
    <mergeCell ref="U21:V21"/>
    <mergeCell ref="I22:K22"/>
    <mergeCell ref="O22:S22"/>
    <mergeCell ref="I17:K17"/>
    <mergeCell ref="U4:V4"/>
    <mergeCell ref="B5:D5"/>
    <mergeCell ref="U5:V5"/>
    <mergeCell ref="I5:K5"/>
    <mergeCell ref="O5:Q5"/>
    <mergeCell ref="E11:F11"/>
    <mergeCell ref="C39:D39"/>
    <mergeCell ref="E39:F39"/>
    <mergeCell ref="G39:H39"/>
    <mergeCell ref="N39:O39"/>
    <mergeCell ref="P39:R39"/>
    <mergeCell ref="B15:D15"/>
    <mergeCell ref="I26:K26"/>
    <mergeCell ref="O26:P26"/>
    <mergeCell ref="I27:K27"/>
    <mergeCell ref="I28:K28"/>
    <mergeCell ref="C38:D38"/>
    <mergeCell ref="E38:F38"/>
    <mergeCell ref="G38:H38"/>
    <mergeCell ref="I38:J38"/>
    <mergeCell ref="N38:O38"/>
    <mergeCell ref="P38:R38"/>
    <mergeCell ref="C37:D37"/>
    <mergeCell ref="E37:F37"/>
    <mergeCell ref="I39:J39"/>
    <mergeCell ref="I36:J36"/>
    <mergeCell ref="U17:V17"/>
    <mergeCell ref="O11:Q11"/>
    <mergeCell ref="B12:D12"/>
    <mergeCell ref="I29:K29"/>
    <mergeCell ref="E5:G5"/>
    <mergeCell ref="I10:K10"/>
    <mergeCell ref="O14:Q14"/>
    <mergeCell ref="C41:D41"/>
    <mergeCell ref="P35:R35"/>
    <mergeCell ref="B16:D16"/>
    <mergeCell ref="E16:F16"/>
    <mergeCell ref="I16:K16"/>
    <mergeCell ref="I13:K13"/>
    <mergeCell ref="O13:S13"/>
    <mergeCell ref="B24:D24"/>
    <mergeCell ref="E24:G24"/>
    <mergeCell ref="O24:Q24"/>
    <mergeCell ref="C35:D35"/>
    <mergeCell ref="E35:F35"/>
    <mergeCell ref="G35:H35"/>
    <mergeCell ref="I35:J35"/>
    <mergeCell ref="N35:O35"/>
    <mergeCell ref="E41:F41"/>
    <mergeCell ref="G41:H41"/>
    <mergeCell ref="I41:J41"/>
    <mergeCell ref="N41:O41"/>
    <mergeCell ref="P41:R41"/>
    <mergeCell ref="C40:D40"/>
    <mergeCell ref="E40:F40"/>
    <mergeCell ref="N40:O40"/>
    <mergeCell ref="P40:R40"/>
    <mergeCell ref="G40:H40"/>
    <mergeCell ref="I40:J40"/>
    <mergeCell ref="E12:F12"/>
    <mergeCell ref="I12:K12"/>
    <mergeCell ref="E15:F15"/>
    <mergeCell ref="O15:Q15"/>
    <mergeCell ref="B14:D14"/>
    <mergeCell ref="E14:F14"/>
    <mergeCell ref="I14:K14"/>
    <mergeCell ref="E217:F217"/>
    <mergeCell ref="G217:H217"/>
    <mergeCell ref="I217:J217"/>
    <mergeCell ref="N217:O217"/>
    <mergeCell ref="P217:R217"/>
    <mergeCell ref="E214:F214"/>
    <mergeCell ref="N53:O53"/>
    <mergeCell ref="P53:R53"/>
    <mergeCell ref="C54:D54"/>
    <mergeCell ref="E54:F54"/>
    <mergeCell ref="C51:D51"/>
    <mergeCell ref="E51:F51"/>
    <mergeCell ref="G51:H51"/>
    <mergeCell ref="I51:J51"/>
    <mergeCell ref="N51:O51"/>
    <mergeCell ref="C52:D52"/>
    <mergeCell ref="E52:F52"/>
    <mergeCell ref="G52:H52"/>
    <mergeCell ref="I52:J52"/>
    <mergeCell ref="N52:O52"/>
    <mergeCell ref="N54:O54"/>
    <mergeCell ref="P193:R193"/>
    <mergeCell ref="O17:P17"/>
    <mergeCell ref="I46:J46"/>
    <mergeCell ref="P55:R55"/>
    <mergeCell ref="O10:Q10"/>
    <mergeCell ref="B11:D11"/>
    <mergeCell ref="C198:D198"/>
    <mergeCell ref="E198:F198"/>
    <mergeCell ref="G198:H198"/>
    <mergeCell ref="C214:D214"/>
    <mergeCell ref="G199:H199"/>
    <mergeCell ref="I199:J199"/>
    <mergeCell ref="N199:O199"/>
    <mergeCell ref="P199:R199"/>
    <mergeCell ref="N204:O204"/>
    <mergeCell ref="N60:O60"/>
    <mergeCell ref="P60:R60"/>
    <mergeCell ref="P64:R64"/>
    <mergeCell ref="C65:D65"/>
    <mergeCell ref="E65:F65"/>
    <mergeCell ref="G65:H65"/>
    <mergeCell ref="I65:J65"/>
    <mergeCell ref="C55:D55"/>
    <mergeCell ref="P184:R184"/>
    <mergeCell ref="P185:R185"/>
    <mergeCell ref="P186:R186"/>
    <mergeCell ref="P197:R197"/>
    <mergeCell ref="C135:D135"/>
    <mergeCell ref="E58:F58"/>
    <mergeCell ref="I55:J55"/>
    <mergeCell ref="P190:R190"/>
    <mergeCell ref="C199:D199"/>
    <mergeCell ref="G204:H204"/>
    <mergeCell ref="E193:F193"/>
    <mergeCell ref="G193:H193"/>
    <mergeCell ref="C192:D192"/>
    <mergeCell ref="C60:D60"/>
    <mergeCell ref="E60:F60"/>
    <mergeCell ref="G60:H60"/>
    <mergeCell ref="G55:H55"/>
    <mergeCell ref="E215:F215"/>
    <mergeCell ref="G215:H215"/>
    <mergeCell ref="I215:J215"/>
    <mergeCell ref="N215:O215"/>
    <mergeCell ref="P196:R196"/>
    <mergeCell ref="C197:D197"/>
    <mergeCell ref="E197:F197"/>
    <mergeCell ref="G197:H197"/>
    <mergeCell ref="I60:J60"/>
    <mergeCell ref="N55:O55"/>
    <mergeCell ref="C191:D191"/>
    <mergeCell ref="N190:O190"/>
    <mergeCell ref="G191:H191"/>
    <mergeCell ref="I191:J191"/>
    <mergeCell ref="N191:O191"/>
    <mergeCell ref="P191:R191"/>
    <mergeCell ref="E55:F55"/>
    <mergeCell ref="N58:O58"/>
    <mergeCell ref="P206:R206"/>
    <mergeCell ref="E135:F135"/>
    <mergeCell ref="G135:H135"/>
    <mergeCell ref="E192:F192"/>
    <mergeCell ref="G192:H192"/>
    <mergeCell ref="G57:H57"/>
    <mergeCell ref="C71:D71"/>
    <mergeCell ref="E71:F71"/>
    <mergeCell ref="G71:H71"/>
    <mergeCell ref="G200:H200"/>
    <mergeCell ref="P214:R214"/>
    <mergeCell ref="C213:D213"/>
    <mergeCell ref="E213:F213"/>
    <mergeCell ref="G213:H213"/>
    <mergeCell ref="I213:J213"/>
    <mergeCell ref="N213:O213"/>
    <mergeCell ref="P229:R229"/>
    <mergeCell ref="C228:D228"/>
    <mergeCell ref="C229:D229"/>
    <mergeCell ref="E228:F228"/>
    <mergeCell ref="C284:D284"/>
    <mergeCell ref="N300:O300"/>
    <mergeCell ref="E311:F311"/>
    <mergeCell ref="P213:R213"/>
    <mergeCell ref="C212:D212"/>
    <mergeCell ref="E212:F212"/>
    <mergeCell ref="G212:H212"/>
    <mergeCell ref="I212:J212"/>
    <mergeCell ref="N212:O212"/>
    <mergeCell ref="G229:H229"/>
    <mergeCell ref="N220:O220"/>
    <mergeCell ref="P220:R220"/>
    <mergeCell ref="P228:R228"/>
    <mergeCell ref="C227:D227"/>
    <mergeCell ref="E227:F227"/>
    <mergeCell ref="G227:H227"/>
    <mergeCell ref="I227:J227"/>
    <mergeCell ref="N227:O227"/>
    <mergeCell ref="P227:R227"/>
    <mergeCell ref="P221:R221"/>
    <mergeCell ref="C221:D221"/>
    <mergeCell ref="G228:H228"/>
    <mergeCell ref="I200:J200"/>
    <mergeCell ref="N200:O200"/>
    <mergeCell ref="E200:F200"/>
    <mergeCell ref="C202:D202"/>
    <mergeCell ref="E202:F202"/>
    <mergeCell ref="G202:H202"/>
    <mergeCell ref="I202:J202"/>
    <mergeCell ref="N202:O202"/>
    <mergeCell ref="C203:D203"/>
    <mergeCell ref="E203:F203"/>
    <mergeCell ref="G203:H203"/>
    <mergeCell ref="I203:J203"/>
    <mergeCell ref="N203:O203"/>
    <mergeCell ref="N235:O235"/>
    <mergeCell ref="N240:O240"/>
    <mergeCell ref="P212:R212"/>
    <mergeCell ref="C216:D216"/>
    <mergeCell ref="I216:J216"/>
    <mergeCell ref="N216:O216"/>
    <mergeCell ref="C239:D239"/>
    <mergeCell ref="E239:F239"/>
    <mergeCell ref="P215:R215"/>
    <mergeCell ref="C217:D217"/>
    <mergeCell ref="P216:R216"/>
    <mergeCell ref="C215:D215"/>
    <mergeCell ref="G214:H214"/>
    <mergeCell ref="I214:J214"/>
    <mergeCell ref="N214:O214"/>
    <mergeCell ref="P218:R218"/>
    <mergeCell ref="C219:D219"/>
    <mergeCell ref="E219:F219"/>
    <mergeCell ref="P219:R219"/>
    <mergeCell ref="N297:O297"/>
    <mergeCell ref="C332:D332"/>
    <mergeCell ref="I204:J204"/>
    <mergeCell ref="C206:D206"/>
    <mergeCell ref="E206:F206"/>
    <mergeCell ref="G206:H206"/>
    <mergeCell ref="I206:J206"/>
    <mergeCell ref="N206:O206"/>
    <mergeCell ref="C207:D207"/>
    <mergeCell ref="E207:F207"/>
    <mergeCell ref="G207:H207"/>
    <mergeCell ref="I207:J207"/>
    <mergeCell ref="C218:D218"/>
    <mergeCell ref="E218:F218"/>
    <mergeCell ref="G218:H218"/>
    <mergeCell ref="I218:J218"/>
    <mergeCell ref="N218:O218"/>
    <mergeCell ref="G219:H219"/>
    <mergeCell ref="I219:J219"/>
    <mergeCell ref="N219:O219"/>
    <mergeCell ref="G221:H221"/>
    <mergeCell ref="I221:J221"/>
    <mergeCell ref="N221:O221"/>
    <mergeCell ref="C220:D220"/>
    <mergeCell ref="E220:F220"/>
    <mergeCell ref="G220:H220"/>
    <mergeCell ref="I220:J220"/>
    <mergeCell ref="I228:J228"/>
    <mergeCell ref="N228:O228"/>
    <mergeCell ref="E229:F229"/>
    <mergeCell ref="E221:F221"/>
    <mergeCell ref="C252:D252"/>
    <mergeCell ref="E287:F287"/>
    <mergeCell ref="G287:H287"/>
    <mergeCell ref="I287:J287"/>
    <mergeCell ref="N317:O317"/>
    <mergeCell ref="E282:F282"/>
    <mergeCell ref="G282:H282"/>
    <mergeCell ref="I282:J282"/>
    <mergeCell ref="E292:F292"/>
    <mergeCell ref="I297:J297"/>
    <mergeCell ref="I308:J308"/>
    <mergeCell ref="E310:F310"/>
    <mergeCell ref="G310:H310"/>
    <mergeCell ref="I310:J310"/>
    <mergeCell ref="C291:D291"/>
    <mergeCell ref="E291:F291"/>
    <mergeCell ref="I324:J324"/>
    <mergeCell ref="C323:D323"/>
    <mergeCell ref="G316:H316"/>
    <mergeCell ref="C294:D294"/>
    <mergeCell ref="C324:D324"/>
    <mergeCell ref="N316:O316"/>
    <mergeCell ref="E318:F318"/>
    <mergeCell ref="G318:H318"/>
    <mergeCell ref="I318:J318"/>
    <mergeCell ref="C321:D321"/>
    <mergeCell ref="G311:H311"/>
    <mergeCell ref="E308:F308"/>
    <mergeCell ref="G308:H308"/>
    <mergeCell ref="E319:F319"/>
    <mergeCell ref="I320:J320"/>
    <mergeCell ref="C302:D302"/>
    <mergeCell ref="N294:O294"/>
    <mergeCell ref="N429:O429"/>
    <mergeCell ref="I415:J415"/>
    <mergeCell ref="E390:F390"/>
    <mergeCell ref="E423:F423"/>
    <mergeCell ref="G412:H412"/>
    <mergeCell ref="I426:J426"/>
    <mergeCell ref="E373:F373"/>
    <mergeCell ref="N411:O411"/>
    <mergeCell ref="N415:O415"/>
    <mergeCell ref="E392:F392"/>
    <mergeCell ref="E405:F405"/>
    <mergeCell ref="I232:J232"/>
    <mergeCell ref="N232:O232"/>
    <mergeCell ref="G350:H350"/>
    <mergeCell ref="E355:F355"/>
    <mergeCell ref="G355:H355"/>
    <mergeCell ref="I355:J355"/>
    <mergeCell ref="N355:O355"/>
    <mergeCell ref="I322:J322"/>
    <mergeCell ref="I319:J319"/>
    <mergeCell ref="N319:O319"/>
    <mergeCell ref="E289:F289"/>
    <mergeCell ref="E321:F321"/>
    <mergeCell ref="N302:O302"/>
    <mergeCell ref="G322:H322"/>
    <mergeCell ref="N301:O301"/>
    <mergeCell ref="G284:H284"/>
    <mergeCell ref="I284:J284"/>
    <mergeCell ref="N284:O284"/>
    <mergeCell ref="N295:O295"/>
    <mergeCell ref="N281:O281"/>
    <mergeCell ref="E341:F341"/>
    <mergeCell ref="C420:D420"/>
    <mergeCell ref="N409:O409"/>
    <mergeCell ref="N453:O453"/>
    <mergeCell ref="C441:D441"/>
    <mergeCell ref="E441:F441"/>
    <mergeCell ref="C439:D439"/>
    <mergeCell ref="E439:F439"/>
    <mergeCell ref="N452:O452"/>
    <mergeCell ref="N449:O449"/>
    <mergeCell ref="C427:D427"/>
    <mergeCell ref="C424:D424"/>
    <mergeCell ref="N416:O416"/>
    <mergeCell ref="I425:J425"/>
    <mergeCell ref="N423:O423"/>
    <mergeCell ref="N451:O451"/>
    <mergeCell ref="C448:D448"/>
    <mergeCell ref="G439:H439"/>
    <mergeCell ref="I439:J439"/>
    <mergeCell ref="E412:F412"/>
    <mergeCell ref="N430:O430"/>
    <mergeCell ref="G431:H431"/>
    <mergeCell ref="I431:J431"/>
    <mergeCell ref="N431:O431"/>
    <mergeCell ref="E430:F430"/>
    <mergeCell ref="N424:O424"/>
    <mergeCell ref="E431:F431"/>
    <mergeCell ref="G418:H418"/>
    <mergeCell ref="I412:J412"/>
    <mergeCell ref="N412:O412"/>
    <mergeCell ref="G429:H429"/>
    <mergeCell ref="E425:F425"/>
    <mergeCell ref="C409:D409"/>
    <mergeCell ref="N466:O466"/>
    <mergeCell ref="N467:O467"/>
    <mergeCell ref="G446:H446"/>
    <mergeCell ref="I446:J446"/>
    <mergeCell ref="I449:J449"/>
    <mergeCell ref="E451:F451"/>
    <mergeCell ref="N447:O447"/>
    <mergeCell ref="N439:O439"/>
    <mergeCell ref="N441:O441"/>
    <mergeCell ref="I475:J475"/>
    <mergeCell ref="N462:O462"/>
    <mergeCell ref="C459:D459"/>
    <mergeCell ref="E474:F474"/>
    <mergeCell ref="G474:H474"/>
    <mergeCell ref="I451:J451"/>
    <mergeCell ref="E461:F461"/>
    <mergeCell ref="N454:O454"/>
    <mergeCell ref="I452:J452"/>
    <mergeCell ref="C457:D457"/>
    <mergeCell ref="G450:H450"/>
    <mergeCell ref="E447:F447"/>
    <mergeCell ref="C449:D449"/>
    <mergeCell ref="C445:D445"/>
    <mergeCell ref="E445:F445"/>
    <mergeCell ref="E446:F446"/>
    <mergeCell ref="I454:J454"/>
    <mergeCell ref="G452:H452"/>
    <mergeCell ref="I440:J440"/>
    <mergeCell ref="E456:F456"/>
    <mergeCell ref="G456:H456"/>
    <mergeCell ref="N450:O450"/>
    <mergeCell ref="C451:D451"/>
    <mergeCell ref="G477:H477"/>
    <mergeCell ref="N268:O268"/>
    <mergeCell ref="N282:O282"/>
    <mergeCell ref="I286:J286"/>
    <mergeCell ref="N286:O286"/>
    <mergeCell ref="C283:D283"/>
    <mergeCell ref="E283:F283"/>
    <mergeCell ref="C399:D399"/>
    <mergeCell ref="G399:H399"/>
    <mergeCell ref="I399:J399"/>
    <mergeCell ref="N399:O399"/>
    <mergeCell ref="C366:D366"/>
    <mergeCell ref="E366:F366"/>
    <mergeCell ref="C358:D358"/>
    <mergeCell ref="N385:O385"/>
    <mergeCell ref="I352:J352"/>
    <mergeCell ref="N356:O356"/>
    <mergeCell ref="E357:F357"/>
    <mergeCell ref="G357:H357"/>
    <mergeCell ref="I357:J357"/>
    <mergeCell ref="N357:O357"/>
    <mergeCell ref="G354:H354"/>
    <mergeCell ref="I354:J354"/>
    <mergeCell ref="N390:O390"/>
    <mergeCell ref="I367:J367"/>
    <mergeCell ref="C368:D368"/>
    <mergeCell ref="G396:H396"/>
    <mergeCell ref="N343:O343"/>
    <mergeCell ref="I361:J361"/>
    <mergeCell ref="C361:D361"/>
    <mergeCell ref="N360:O360"/>
    <mergeCell ref="C352:D352"/>
    <mergeCell ref="I493:J493"/>
    <mergeCell ref="I496:J496"/>
    <mergeCell ref="N493:O493"/>
    <mergeCell ref="N496:O496"/>
    <mergeCell ref="C492:D492"/>
    <mergeCell ref="E492:F492"/>
    <mergeCell ref="C491:D491"/>
    <mergeCell ref="E491:F491"/>
    <mergeCell ref="G491:H491"/>
    <mergeCell ref="I491:J491"/>
    <mergeCell ref="N491:O491"/>
    <mergeCell ref="N478:O478"/>
    <mergeCell ref="E485:F485"/>
    <mergeCell ref="G485:H485"/>
    <mergeCell ref="G484:H484"/>
    <mergeCell ref="C482:D482"/>
    <mergeCell ref="E482:F482"/>
    <mergeCell ref="C478:D478"/>
    <mergeCell ref="E478:F478"/>
    <mergeCell ref="G478:H478"/>
    <mergeCell ref="I478:J478"/>
    <mergeCell ref="G479:H479"/>
    <mergeCell ref="G486:H486"/>
    <mergeCell ref="I486:J486"/>
    <mergeCell ref="N486:O486"/>
    <mergeCell ref="C487:D487"/>
    <mergeCell ref="E487:F487"/>
    <mergeCell ref="I484:J484"/>
    <mergeCell ref="N484:O484"/>
    <mergeCell ref="G481:H481"/>
    <mergeCell ref="G495:H495"/>
    <mergeCell ref="I495:J495"/>
    <mergeCell ref="P135:R135"/>
    <mergeCell ref="I489:J489"/>
    <mergeCell ref="N489:O489"/>
    <mergeCell ref="C498:D498"/>
    <mergeCell ref="E498:F498"/>
    <mergeCell ref="G498:H498"/>
    <mergeCell ref="I498:J498"/>
    <mergeCell ref="N498:O498"/>
    <mergeCell ref="P183:R183"/>
    <mergeCell ref="C182:D182"/>
    <mergeCell ref="E182:F182"/>
    <mergeCell ref="G182:H182"/>
    <mergeCell ref="I182:J182"/>
    <mergeCell ref="N182:O182"/>
    <mergeCell ref="P182:R182"/>
    <mergeCell ref="G492:H492"/>
    <mergeCell ref="I492:J492"/>
    <mergeCell ref="N492:O492"/>
    <mergeCell ref="C494:D494"/>
    <mergeCell ref="E494:F494"/>
    <mergeCell ref="G494:H494"/>
    <mergeCell ref="I494:J494"/>
    <mergeCell ref="C407:D407"/>
    <mergeCell ref="N494:O494"/>
    <mergeCell ref="C496:D496"/>
    <mergeCell ref="C493:D493"/>
    <mergeCell ref="E493:F493"/>
    <mergeCell ref="E496:F496"/>
    <mergeCell ref="N413:O413"/>
    <mergeCell ref="C342:D342"/>
    <mergeCell ref="G493:H493"/>
    <mergeCell ref="G496:H496"/>
    <mergeCell ref="G409:H409"/>
    <mergeCell ref="I409:J409"/>
    <mergeCell ref="I396:J396"/>
    <mergeCell ref="E407:F407"/>
    <mergeCell ref="N384:O384"/>
    <mergeCell ref="E388:F388"/>
    <mergeCell ref="N397:O397"/>
    <mergeCell ref="G397:H397"/>
    <mergeCell ref="I397:J397"/>
    <mergeCell ref="I390:J390"/>
    <mergeCell ref="C391:D391"/>
    <mergeCell ref="I408:J408"/>
    <mergeCell ref="N408:O408"/>
    <mergeCell ref="I135:J135"/>
    <mergeCell ref="N135:O135"/>
    <mergeCell ref="G281:H281"/>
    <mergeCell ref="I281:J281"/>
    <mergeCell ref="E402:F402"/>
    <mergeCell ref="G402:H402"/>
    <mergeCell ref="C397:D397"/>
    <mergeCell ref="G407:H407"/>
    <mergeCell ref="I407:J407"/>
    <mergeCell ref="N407:O407"/>
    <mergeCell ref="N405:O405"/>
    <mergeCell ref="C404:D404"/>
    <mergeCell ref="E404:F404"/>
    <mergeCell ref="I368:J368"/>
    <mergeCell ref="N388:O388"/>
    <mergeCell ref="G390:H390"/>
    <mergeCell ref="G365:H365"/>
    <mergeCell ref="C406:D406"/>
    <mergeCell ref="N395:O395"/>
    <mergeCell ref="N396:O396"/>
    <mergeCell ref="N290:O290"/>
    <mergeCell ref="N381:O381"/>
    <mergeCell ref="E382:F382"/>
    <mergeCell ref="G382:H382"/>
    <mergeCell ref="I382:J382"/>
    <mergeCell ref="E365:F365"/>
    <mergeCell ref="N362:O362"/>
    <mergeCell ref="G362:H362"/>
    <mergeCell ref="C344:D344"/>
    <mergeCell ref="E344:F344"/>
    <mergeCell ref="G291:H291"/>
    <mergeCell ref="N308:O308"/>
    <mergeCell ref="N313:O313"/>
    <mergeCell ref="I337:J337"/>
    <mergeCell ref="N337:O337"/>
    <mergeCell ref="N347:O347"/>
    <mergeCell ref="I350:J350"/>
    <mergeCell ref="N350:O350"/>
    <mergeCell ref="C394:D394"/>
    <mergeCell ref="C388:D388"/>
    <mergeCell ref="G391:H391"/>
    <mergeCell ref="I391:J391"/>
    <mergeCell ref="I388:J388"/>
    <mergeCell ref="G341:H341"/>
    <mergeCell ref="N354:O354"/>
    <mergeCell ref="I323:J323"/>
    <mergeCell ref="N348:O348"/>
    <mergeCell ref="G337:H337"/>
    <mergeCell ref="N326:O326"/>
    <mergeCell ref="C316:D316"/>
    <mergeCell ref="E316:F316"/>
    <mergeCell ref="N398:O398"/>
    <mergeCell ref="C405:D405"/>
    <mergeCell ref="N391:O391"/>
    <mergeCell ref="G394:H394"/>
    <mergeCell ref="I366:J366"/>
    <mergeCell ref="N367:O367"/>
    <mergeCell ref="E351:F351"/>
    <mergeCell ref="N359:O359"/>
    <mergeCell ref="C298:D298"/>
    <mergeCell ref="E298:F298"/>
    <mergeCell ref="G298:H298"/>
    <mergeCell ref="I298:J298"/>
    <mergeCell ref="N298:O298"/>
    <mergeCell ref="E361:F361"/>
    <mergeCell ref="G353:H353"/>
    <mergeCell ref="E358:F358"/>
    <mergeCell ref="C396:D396"/>
    <mergeCell ref="N377:O377"/>
    <mergeCell ref="I369:J369"/>
    <mergeCell ref="N369:O369"/>
    <mergeCell ref="C380:D380"/>
    <mergeCell ref="E380:F380"/>
    <mergeCell ref="G380:H380"/>
    <mergeCell ref="I380:J380"/>
    <mergeCell ref="N380:O380"/>
    <mergeCell ref="C381:D381"/>
    <mergeCell ref="E381:F381"/>
    <mergeCell ref="G381:H381"/>
    <mergeCell ref="N368:O368"/>
    <mergeCell ref="G366:H366"/>
    <mergeCell ref="I378:J378"/>
    <mergeCell ref="N378:O378"/>
  </mergeCells>
  <phoneticPr fontId="128" type="noConversion"/>
  <conditionalFormatting sqref="R10">
    <cfRule type="cellIs" dxfId="4" priority="1" operator="between">
      <formula>17</formula>
      <formula>20</formula>
    </cfRule>
    <cfRule type="cellIs" dxfId="3" priority="4" operator="greaterThan">
      <formula>20</formula>
    </cfRule>
    <cfRule type="cellIs" dxfId="2" priority="5" operator="lessThanOrEqual">
      <formula>15</formula>
    </cfRule>
  </conditionalFormatting>
  <conditionalFormatting sqref="U5:V5">
    <cfRule type="cellIs" dxfId="1" priority="2" operator="notBetween">
      <formula>4/3</formula>
      <formula>16/9</formula>
    </cfRule>
    <cfRule type="cellIs" dxfId="0" priority="3" operator="between">
      <formula>4/3</formula>
      <formula>16/9</formula>
    </cfRule>
  </conditionalFormatting>
  <dataValidations count="6">
    <dataValidation type="list" allowBlank="1" showInputMessage="1" showErrorMessage="1" sqref="L27" xr:uid="{F50C6C27-4BED-4E79-8604-D5072F28DBCE}">
      <formula1>$T$52:$T$72</formula1>
    </dataValidation>
    <dataValidation type="list" allowBlank="1" showInputMessage="1" showErrorMessage="1" sqref="V26" xr:uid="{CE7C95AA-68EE-434A-AAD3-097E44CFA545}">
      <formula1>$AA$66:$AA$97</formula1>
    </dataValidation>
    <dataValidation type="list" allowBlank="1" showInputMessage="1" showErrorMessage="1" sqref="E11:F12" xr:uid="{DC8C04CD-EBC3-48AC-87BF-855822AA942E}">
      <formula1>$AA$35:$AA$64</formula1>
    </dataValidation>
    <dataValidation type="list" allowBlank="1" showInputMessage="1" showErrorMessage="1" sqref="R9" xr:uid="{71E045BD-7C47-4393-8DD1-B0CC2445F6DE}">
      <formula1>$AA$68:$AA$326</formula1>
    </dataValidation>
    <dataValidation type="list" allowBlank="1" showInputMessage="1" showErrorMessage="1" sqref="B4:C4" xr:uid="{93D931F9-5D14-4A28-A00D-396A047C151D}">
      <formula1>$A$35:$A$510</formula1>
    </dataValidation>
    <dataValidation type="list" allowBlank="1" showInputMessage="1" showErrorMessage="1" sqref="E8:F9" xr:uid="{77A49DB5-0DA0-4DF2-BF66-8E51A127C1F2}">
      <formula1>$AA$66:$AA$674</formula1>
    </dataValidation>
  </dataValidations>
  <pageMargins left="0.70866141732283472" right="0.70866141732283472" top="0.74803149606299213" bottom="0.74803149606299213" header="0.31496062992125984" footer="0.31496062992125984"/>
  <pageSetup scale="53" orientation="landscape" horizontalDpi="4294967293" r:id="rId1"/>
  <rowBreaks count="1" manualBreakCount="1">
    <brk id="31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D51B-3439-4ECC-B3DA-0EC016E0ADCF}">
  <dimension ref="A1:E4"/>
  <sheetViews>
    <sheetView zoomScale="145" zoomScaleNormal="145" workbookViewId="0">
      <selection activeCell="G11" sqref="G11"/>
    </sheetView>
  </sheetViews>
  <sheetFormatPr defaultRowHeight="14.4" x14ac:dyDescent="0.3"/>
  <cols>
    <col min="1" max="1" width="41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1584</v>
      </c>
      <c r="B2">
        <v>0</v>
      </c>
    </row>
    <row r="3" spans="1:5" x14ac:dyDescent="0.3">
      <c r="A3" t="s">
        <v>1585</v>
      </c>
      <c r="B3">
        <f>E3</f>
        <v>16500</v>
      </c>
      <c r="E3">
        <v>16500</v>
      </c>
    </row>
    <row r="4" spans="1:5" x14ac:dyDescent="0.3">
      <c r="A4" t="s">
        <v>1586</v>
      </c>
      <c r="B4">
        <f>E4</f>
        <v>5395</v>
      </c>
      <c r="E4">
        <v>5395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CA10-C59A-4233-B5CE-8C7434697FE0}">
  <dimension ref="A1:B4"/>
  <sheetViews>
    <sheetView zoomScale="145" zoomScaleNormal="145" workbookViewId="0">
      <selection activeCell="A5" sqref="A5"/>
    </sheetView>
  </sheetViews>
  <sheetFormatPr defaultRowHeight="14.4" x14ac:dyDescent="0.3"/>
  <cols>
    <col min="1" max="1" width="41" customWidth="1"/>
  </cols>
  <sheetData>
    <row r="1" spans="1:2" x14ac:dyDescent="0.3">
      <c r="A1" t="s">
        <v>23</v>
      </c>
      <c r="B1" t="s">
        <v>27</v>
      </c>
    </row>
    <row r="2" spans="1:2" x14ac:dyDescent="0.3">
      <c r="A2" t="s">
        <v>1581</v>
      </c>
      <c r="B2">
        <v>0</v>
      </c>
    </row>
    <row r="3" spans="1:2" x14ac:dyDescent="0.3">
      <c r="A3" t="s">
        <v>1582</v>
      </c>
      <c r="B3">
        <v>380</v>
      </c>
    </row>
    <row r="4" spans="1:2" x14ac:dyDescent="0.3">
      <c r="A4" t="s">
        <v>1583</v>
      </c>
      <c r="B4">
        <v>950</v>
      </c>
    </row>
  </sheetData>
  <phoneticPr fontId="12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F986-1D9D-495B-BD30-76B9BA7A9D6C}">
  <dimension ref="A1:A27"/>
  <sheetViews>
    <sheetView zoomScale="145" zoomScaleNormal="145" workbookViewId="0">
      <selection activeCell="B19" sqref="B19"/>
    </sheetView>
  </sheetViews>
  <sheetFormatPr defaultRowHeight="14.4" x14ac:dyDescent="0.3"/>
  <cols>
    <col min="1" max="1" width="41" customWidth="1"/>
    <col min="4" max="4" width="8.88671875" customWidth="1"/>
  </cols>
  <sheetData>
    <row r="1" spans="1:1" x14ac:dyDescent="0.3">
      <c r="A1" t="s">
        <v>23</v>
      </c>
    </row>
    <row r="2" spans="1:1" x14ac:dyDescent="0.3">
      <c r="A2" t="s">
        <v>1622</v>
      </c>
    </row>
    <row r="3" spans="1:1" x14ac:dyDescent="0.3">
      <c r="A3" t="s">
        <v>1623</v>
      </c>
    </row>
    <row r="4" spans="1:1" x14ac:dyDescent="0.3">
      <c r="A4" t="s">
        <v>1326</v>
      </c>
    </row>
    <row r="5" spans="1:1" x14ac:dyDescent="0.3">
      <c r="A5" t="s">
        <v>1327</v>
      </c>
    </row>
    <row r="6" spans="1:1" x14ac:dyDescent="0.3">
      <c r="A6" t="s">
        <v>1328</v>
      </c>
    </row>
    <row r="7" spans="1:1" x14ac:dyDescent="0.3">
      <c r="A7" t="s">
        <v>1329</v>
      </c>
    </row>
    <row r="8" spans="1:1" x14ac:dyDescent="0.3">
      <c r="A8" t="s">
        <v>1712</v>
      </c>
    </row>
    <row r="9" spans="1:1" x14ac:dyDescent="0.3">
      <c r="A9" t="s">
        <v>1330</v>
      </c>
    </row>
    <row r="10" spans="1:1" x14ac:dyDescent="0.3">
      <c r="A10" t="s">
        <v>1653</v>
      </c>
    </row>
    <row r="11" spans="1:1" x14ac:dyDescent="0.3">
      <c r="A11" t="s">
        <v>1699</v>
      </c>
    </row>
    <row r="12" spans="1:1" x14ac:dyDescent="0.3">
      <c r="A12" t="s">
        <v>1713</v>
      </c>
    </row>
    <row r="13" spans="1:1" x14ac:dyDescent="0.3">
      <c r="A13" t="s">
        <v>1714</v>
      </c>
    </row>
    <row r="14" spans="1:1" x14ac:dyDescent="0.3">
      <c r="A14" t="s">
        <v>1715</v>
      </c>
    </row>
    <row r="15" spans="1:1" x14ac:dyDescent="0.3">
      <c r="A15" t="s">
        <v>1716</v>
      </c>
    </row>
    <row r="16" spans="1:1" x14ac:dyDescent="0.3">
      <c r="A16" t="s">
        <v>876</v>
      </c>
    </row>
    <row r="17" spans="1:1" x14ac:dyDescent="0.3">
      <c r="A17" t="s">
        <v>1331</v>
      </c>
    </row>
    <row r="18" spans="1:1" x14ac:dyDescent="0.3">
      <c r="A18" t="s">
        <v>1332</v>
      </c>
    </row>
    <row r="19" spans="1:1" x14ac:dyDescent="0.3">
      <c r="A19" t="s">
        <v>1333</v>
      </c>
    </row>
    <row r="20" spans="1:1" x14ac:dyDescent="0.3">
      <c r="A20" t="s">
        <v>1334</v>
      </c>
    </row>
    <row r="21" spans="1:1" x14ac:dyDescent="0.3">
      <c r="A21" t="s">
        <v>1340</v>
      </c>
    </row>
    <row r="22" spans="1:1" x14ac:dyDescent="0.3">
      <c r="A22" t="s">
        <v>1335</v>
      </c>
    </row>
    <row r="23" spans="1:1" x14ac:dyDescent="0.3">
      <c r="A23" t="s">
        <v>1336</v>
      </c>
    </row>
    <row r="24" spans="1:1" x14ac:dyDescent="0.3">
      <c r="A24" t="s">
        <v>1337</v>
      </c>
    </row>
    <row r="25" spans="1:1" x14ac:dyDescent="0.3">
      <c r="A25" t="s">
        <v>1338</v>
      </c>
    </row>
    <row r="26" spans="1:1" x14ac:dyDescent="0.3">
      <c r="A26" t="s">
        <v>1339</v>
      </c>
    </row>
    <row r="27" spans="1:1" x14ac:dyDescent="0.3">
      <c r="A27" t="s">
        <v>1717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6"/>
  <dimension ref="A1:E3"/>
  <sheetViews>
    <sheetView zoomScale="145" zoomScaleNormal="145" workbookViewId="0">
      <selection activeCell="G10" sqref="G10"/>
    </sheetView>
  </sheetViews>
  <sheetFormatPr defaultRowHeight="14.4" x14ac:dyDescent="0.3"/>
  <cols>
    <col min="1" max="1" width="32.10937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765</v>
      </c>
      <c r="B2">
        <v>0</v>
      </c>
    </row>
    <row r="3" spans="1:5" x14ac:dyDescent="0.3">
      <c r="A3" t="s">
        <v>766</v>
      </c>
      <c r="B3">
        <f>E3*1.1</f>
        <v>1650.0000000000002</v>
      </c>
      <c r="E3">
        <v>1500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E13"/>
  <sheetViews>
    <sheetView zoomScale="145" zoomScaleNormal="145" workbookViewId="0">
      <selection activeCell="H11" sqref="H11"/>
    </sheetView>
  </sheetViews>
  <sheetFormatPr defaultRowHeight="14.4" x14ac:dyDescent="0.3"/>
  <cols>
    <col min="1" max="1" width="30.664062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913</v>
      </c>
      <c r="B2">
        <v>0</v>
      </c>
    </row>
    <row r="3" spans="1:5" x14ac:dyDescent="0.3">
      <c r="A3" s="74" t="s">
        <v>903</v>
      </c>
      <c r="B3">
        <v>935</v>
      </c>
      <c r="E3">
        <v>780</v>
      </c>
    </row>
    <row r="4" spans="1:5" x14ac:dyDescent="0.3">
      <c r="A4" s="74" t="s">
        <v>904</v>
      </c>
      <c r="B4">
        <v>968</v>
      </c>
      <c r="E4">
        <v>980</v>
      </c>
    </row>
    <row r="5" spans="1:5" x14ac:dyDescent="0.3">
      <c r="A5" s="74" t="s">
        <v>905</v>
      </c>
      <c r="B5">
        <v>990</v>
      </c>
      <c r="E5">
        <v>1220</v>
      </c>
    </row>
    <row r="6" spans="1:5" x14ac:dyDescent="0.3">
      <c r="A6" s="74" t="s">
        <v>906</v>
      </c>
      <c r="B6">
        <v>4950</v>
      </c>
      <c r="E6">
        <v>4550</v>
      </c>
    </row>
    <row r="7" spans="1:5" x14ac:dyDescent="0.3">
      <c r="A7" s="74" t="s">
        <v>907</v>
      </c>
      <c r="B7">
        <v>6050</v>
      </c>
      <c r="E7">
        <v>6210</v>
      </c>
    </row>
    <row r="8" spans="1:5" x14ac:dyDescent="0.3">
      <c r="A8" s="75" t="s">
        <v>908</v>
      </c>
      <c r="B8">
        <v>8250</v>
      </c>
      <c r="E8">
        <v>9000</v>
      </c>
    </row>
    <row r="9" spans="1:5" x14ac:dyDescent="0.3">
      <c r="A9" s="74" t="s">
        <v>905</v>
      </c>
      <c r="B9">
        <v>935</v>
      </c>
      <c r="E9">
        <v>1250</v>
      </c>
    </row>
    <row r="10" spans="1:5" x14ac:dyDescent="0.3">
      <c r="A10" s="74" t="s">
        <v>909</v>
      </c>
      <c r="B10">
        <v>10571</v>
      </c>
      <c r="E10">
        <v>8000</v>
      </c>
    </row>
    <row r="11" spans="1:5" x14ac:dyDescent="0.3">
      <c r="A11" s="74" t="s">
        <v>910</v>
      </c>
      <c r="B11">
        <v>12573</v>
      </c>
      <c r="E11">
        <v>10000</v>
      </c>
    </row>
    <row r="12" spans="1:5" x14ac:dyDescent="0.3">
      <c r="A12" s="74" t="s">
        <v>911</v>
      </c>
      <c r="B12">
        <v>18326</v>
      </c>
      <c r="E12">
        <v>12000</v>
      </c>
    </row>
    <row r="13" spans="1:5" x14ac:dyDescent="0.3">
      <c r="A13" s="76" t="s">
        <v>912</v>
      </c>
      <c r="B13">
        <v>46156</v>
      </c>
      <c r="E13">
        <v>40000</v>
      </c>
    </row>
  </sheetData>
  <phoneticPr fontId="128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E12"/>
  <sheetViews>
    <sheetView zoomScale="145" zoomScaleNormal="145" workbookViewId="0">
      <selection activeCell="H11" sqref="H11"/>
    </sheetView>
  </sheetViews>
  <sheetFormatPr defaultRowHeight="14.4" x14ac:dyDescent="0.3"/>
  <cols>
    <col min="1" max="1" width="37.8867187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638</v>
      </c>
      <c r="B2">
        <v>0</v>
      </c>
    </row>
    <row r="3" spans="1:5" x14ac:dyDescent="0.3">
      <c r="A3" t="s">
        <v>639</v>
      </c>
      <c r="B3">
        <f t="shared" ref="B3:B12" si="0">E3</f>
        <v>44000</v>
      </c>
      <c r="E3">
        <v>44000</v>
      </c>
    </row>
    <row r="4" spans="1:5" x14ac:dyDescent="0.3">
      <c r="A4" t="s">
        <v>873</v>
      </c>
      <c r="B4">
        <f t="shared" si="0"/>
        <v>56000</v>
      </c>
      <c r="E4">
        <v>56000</v>
      </c>
    </row>
    <row r="5" spans="1:5" x14ac:dyDescent="0.3">
      <c r="A5" t="s">
        <v>1659</v>
      </c>
      <c r="B5">
        <f t="shared" si="0"/>
        <v>5800</v>
      </c>
      <c r="E5">
        <v>5800</v>
      </c>
    </row>
    <row r="6" spans="1:5" x14ac:dyDescent="0.3">
      <c r="A6" t="s">
        <v>1285</v>
      </c>
      <c r="B6">
        <f t="shared" si="0"/>
        <v>11000</v>
      </c>
      <c r="E6">
        <v>11000</v>
      </c>
    </row>
    <row r="7" spans="1:5" x14ac:dyDescent="0.3">
      <c r="A7" t="s">
        <v>1047</v>
      </c>
      <c r="B7">
        <f t="shared" si="0"/>
        <v>45200</v>
      </c>
      <c r="E7">
        <v>45200</v>
      </c>
    </row>
    <row r="8" spans="1:5" x14ac:dyDescent="0.3">
      <c r="A8" t="s">
        <v>1048</v>
      </c>
      <c r="B8">
        <f t="shared" si="0"/>
        <v>48800</v>
      </c>
      <c r="E8">
        <v>48800</v>
      </c>
    </row>
    <row r="9" spans="1:5" x14ac:dyDescent="0.3">
      <c r="A9" t="s">
        <v>1259</v>
      </c>
      <c r="B9">
        <f t="shared" si="0"/>
        <v>115000</v>
      </c>
      <c r="E9">
        <v>115000</v>
      </c>
    </row>
    <row r="10" spans="1:5" x14ac:dyDescent="0.3">
      <c r="A10" t="s">
        <v>1260</v>
      </c>
      <c r="B10">
        <f t="shared" si="0"/>
        <v>115000</v>
      </c>
      <c r="E10">
        <v>115000</v>
      </c>
    </row>
    <row r="11" spans="1:5" x14ac:dyDescent="0.3">
      <c r="A11" t="s">
        <v>640</v>
      </c>
      <c r="B11">
        <f t="shared" si="0"/>
        <v>43500</v>
      </c>
      <c r="E11">
        <v>43500</v>
      </c>
    </row>
    <row r="12" spans="1:5" x14ac:dyDescent="0.3">
      <c r="A12" t="s">
        <v>641</v>
      </c>
      <c r="B12">
        <f t="shared" si="0"/>
        <v>40700</v>
      </c>
      <c r="E12">
        <v>40700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F9"/>
  <sheetViews>
    <sheetView zoomScale="145" zoomScaleNormal="145" workbookViewId="0">
      <selection activeCell="I10" sqref="I10"/>
    </sheetView>
  </sheetViews>
  <sheetFormatPr defaultRowHeight="14.4" x14ac:dyDescent="0.3"/>
  <cols>
    <col min="1" max="1" width="41.33203125" customWidth="1"/>
    <col min="4" max="4" width="8.88671875" customWidth="1"/>
    <col min="6" max="6" width="8.88671875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647</v>
      </c>
      <c r="B2">
        <v>0</v>
      </c>
    </row>
    <row r="3" spans="1:6" x14ac:dyDescent="0.3">
      <c r="A3" t="s">
        <v>1639</v>
      </c>
      <c r="B3">
        <f t="shared" ref="B3:B9" si="0">F3</f>
        <v>3650</v>
      </c>
      <c r="D3" s="451"/>
      <c r="F3">
        <v>3650</v>
      </c>
    </row>
    <row r="4" spans="1:6" x14ac:dyDescent="0.3">
      <c r="A4" t="s">
        <v>1640</v>
      </c>
      <c r="B4">
        <f t="shared" si="0"/>
        <v>4180</v>
      </c>
      <c r="D4" s="451"/>
      <c r="F4">
        <v>4180</v>
      </c>
    </row>
    <row r="5" spans="1:6" x14ac:dyDescent="0.3">
      <c r="A5" t="s">
        <v>917</v>
      </c>
      <c r="B5">
        <f t="shared" si="0"/>
        <v>8200</v>
      </c>
      <c r="D5" s="451"/>
      <c r="F5">
        <v>8200</v>
      </c>
    </row>
    <row r="6" spans="1:6" x14ac:dyDescent="0.3">
      <c r="A6" t="s">
        <v>916</v>
      </c>
      <c r="B6">
        <f t="shared" si="0"/>
        <v>10400</v>
      </c>
      <c r="D6" s="451"/>
      <c r="F6">
        <v>10400</v>
      </c>
    </row>
    <row r="7" spans="1:6" x14ac:dyDescent="0.3">
      <c r="A7" t="s">
        <v>915</v>
      </c>
      <c r="B7">
        <f t="shared" si="0"/>
        <v>17600</v>
      </c>
      <c r="D7" s="451"/>
      <c r="F7">
        <v>17600</v>
      </c>
    </row>
    <row r="8" spans="1:6" x14ac:dyDescent="0.3">
      <c r="A8" t="s">
        <v>648</v>
      </c>
      <c r="B8">
        <f t="shared" si="0"/>
        <v>31800</v>
      </c>
      <c r="D8" s="451"/>
      <c r="F8">
        <v>31800</v>
      </c>
    </row>
    <row r="9" spans="1:6" x14ac:dyDescent="0.3">
      <c r="A9" t="s">
        <v>649</v>
      </c>
      <c r="B9">
        <f t="shared" si="0"/>
        <v>37300</v>
      </c>
      <c r="D9" s="451"/>
      <c r="F9">
        <v>37300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45" zoomScaleNormal="145" workbookViewId="0">
      <selection activeCell="C9" sqref="C9"/>
    </sheetView>
  </sheetViews>
  <sheetFormatPr defaultRowHeight="14.4" x14ac:dyDescent="0.3"/>
  <cols>
    <col min="1" max="1" width="41.3320312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751</v>
      </c>
      <c r="B2">
        <v>0</v>
      </c>
    </row>
    <row r="3" spans="1:5" x14ac:dyDescent="0.3">
      <c r="A3" t="s">
        <v>752</v>
      </c>
      <c r="B3">
        <f>E3</f>
        <v>20</v>
      </c>
      <c r="E3">
        <v>20</v>
      </c>
    </row>
    <row r="4" spans="1:5" x14ac:dyDescent="0.3">
      <c r="A4" t="s">
        <v>753</v>
      </c>
      <c r="B4">
        <f t="shared" ref="B4:B9" si="0">E4</f>
        <v>23</v>
      </c>
      <c r="E4">
        <v>23</v>
      </c>
    </row>
    <row r="5" spans="1:5" x14ac:dyDescent="0.3">
      <c r="A5" t="s">
        <v>754</v>
      </c>
      <c r="B5">
        <f t="shared" si="0"/>
        <v>24</v>
      </c>
      <c r="E5">
        <v>24</v>
      </c>
    </row>
    <row r="6" spans="1:5" x14ac:dyDescent="0.3">
      <c r="A6" t="s">
        <v>755</v>
      </c>
      <c r="B6">
        <f t="shared" si="0"/>
        <v>24</v>
      </c>
      <c r="E6">
        <v>24</v>
      </c>
    </row>
    <row r="7" spans="1:5" x14ac:dyDescent="0.3">
      <c r="A7" t="s">
        <v>756</v>
      </c>
      <c r="B7">
        <f t="shared" si="0"/>
        <v>26</v>
      </c>
      <c r="E7">
        <v>26</v>
      </c>
    </row>
    <row r="8" spans="1:5" x14ac:dyDescent="0.3">
      <c r="A8" t="s">
        <v>757</v>
      </c>
      <c r="B8">
        <f t="shared" si="0"/>
        <v>30</v>
      </c>
      <c r="E8">
        <v>30</v>
      </c>
    </row>
    <row r="9" spans="1:5" x14ac:dyDescent="0.3">
      <c r="A9" t="s">
        <v>758</v>
      </c>
      <c r="B9">
        <f t="shared" si="0"/>
        <v>35</v>
      </c>
      <c r="E9">
        <v>35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F10"/>
  <sheetViews>
    <sheetView zoomScale="145" zoomScaleNormal="145" workbookViewId="0">
      <selection activeCell="I19" sqref="I19"/>
    </sheetView>
  </sheetViews>
  <sheetFormatPr defaultRowHeight="14.4" x14ac:dyDescent="0.3"/>
  <cols>
    <col min="1" max="1" width="26.44140625" customWidth="1"/>
    <col min="6" max="6" width="8.88671875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760</v>
      </c>
      <c r="B2">
        <v>0</v>
      </c>
    </row>
    <row r="3" spans="1:6" x14ac:dyDescent="0.3">
      <c r="A3" t="s">
        <v>972</v>
      </c>
      <c r="B3">
        <f>F3</f>
        <v>9680</v>
      </c>
      <c r="F3">
        <v>9680</v>
      </c>
    </row>
    <row r="4" spans="1:6" x14ac:dyDescent="0.3">
      <c r="A4" t="s">
        <v>936</v>
      </c>
      <c r="B4">
        <f t="shared" ref="B4:B10" si="0">F4</f>
        <v>120</v>
      </c>
      <c r="F4">
        <v>120</v>
      </c>
    </row>
    <row r="5" spans="1:6" x14ac:dyDescent="0.3">
      <c r="A5" t="s">
        <v>1555</v>
      </c>
      <c r="B5">
        <f t="shared" si="0"/>
        <v>8400</v>
      </c>
      <c r="F5">
        <v>8400</v>
      </c>
    </row>
    <row r="6" spans="1:6" x14ac:dyDescent="0.3">
      <c r="A6" t="s">
        <v>1556</v>
      </c>
      <c r="B6">
        <f t="shared" si="0"/>
        <v>40</v>
      </c>
      <c r="F6">
        <v>40</v>
      </c>
    </row>
    <row r="7" spans="1:6" x14ac:dyDescent="0.3">
      <c r="A7" t="s">
        <v>1504</v>
      </c>
      <c r="B7">
        <f t="shared" si="0"/>
        <v>8580</v>
      </c>
      <c r="F7">
        <v>8580</v>
      </c>
    </row>
    <row r="8" spans="1:6" x14ac:dyDescent="0.3">
      <c r="A8" t="s">
        <v>1505</v>
      </c>
      <c r="B8">
        <f t="shared" si="0"/>
        <v>40</v>
      </c>
      <c r="F8">
        <v>40</v>
      </c>
    </row>
    <row r="9" spans="1:6" x14ac:dyDescent="0.3">
      <c r="A9" t="s">
        <v>762</v>
      </c>
      <c r="B9">
        <f t="shared" si="0"/>
        <v>6600</v>
      </c>
      <c r="F9">
        <v>6600</v>
      </c>
    </row>
    <row r="10" spans="1:6" x14ac:dyDescent="0.3">
      <c r="A10" t="s">
        <v>761</v>
      </c>
      <c r="B10">
        <f t="shared" si="0"/>
        <v>22000</v>
      </c>
      <c r="F10">
        <v>22000</v>
      </c>
    </row>
  </sheetData>
  <phoneticPr fontId="128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E5"/>
  <sheetViews>
    <sheetView zoomScale="145" zoomScaleNormal="145" workbookViewId="0">
      <selection activeCell="D5" sqref="D5"/>
    </sheetView>
  </sheetViews>
  <sheetFormatPr defaultRowHeight="14.4" x14ac:dyDescent="0.3"/>
  <cols>
    <col min="1" max="1" width="41.8867187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223</v>
      </c>
      <c r="B2">
        <v>0</v>
      </c>
    </row>
    <row r="3" spans="1:5" x14ac:dyDescent="0.3">
      <c r="A3" t="s">
        <v>224</v>
      </c>
      <c r="B3">
        <f>E3</f>
        <v>18000</v>
      </c>
      <c r="E3">
        <v>18000</v>
      </c>
    </row>
    <row r="4" spans="1:5" x14ac:dyDescent="0.3">
      <c r="A4" t="s">
        <v>1012</v>
      </c>
      <c r="B4">
        <f t="shared" ref="B4:B5" si="0">E4</f>
        <v>30</v>
      </c>
      <c r="E4">
        <v>30</v>
      </c>
    </row>
    <row r="5" spans="1:5" x14ac:dyDescent="0.3">
      <c r="A5" t="s">
        <v>1013</v>
      </c>
      <c r="B5">
        <f t="shared" si="0"/>
        <v>35</v>
      </c>
      <c r="E5">
        <v>35</v>
      </c>
    </row>
  </sheetData>
  <phoneticPr fontId="128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2794-F091-497F-AFEE-CFA3DA5C0ADF}">
  <sheetPr>
    <tabColor rgb="FFFF33CC"/>
    <pageSetUpPr fitToPage="1"/>
  </sheetPr>
  <dimension ref="A1:U75"/>
  <sheetViews>
    <sheetView showWhiteSpace="0" topLeftCell="A40" zoomScale="55" zoomScaleNormal="55" zoomScaleSheetLayoutView="70" zoomScalePageLayoutView="62" workbookViewId="0">
      <selection activeCell="AD66" sqref="AD66"/>
    </sheetView>
  </sheetViews>
  <sheetFormatPr defaultColWidth="9.109375" defaultRowHeight="15" x14ac:dyDescent="0.25"/>
  <cols>
    <col min="1" max="1" width="5" style="303" customWidth="1"/>
    <col min="2" max="2" width="4.109375" style="303" customWidth="1"/>
    <col min="3" max="3" width="8.88671875" style="303" customWidth="1"/>
    <col min="4" max="4" width="7.6640625" style="303" customWidth="1"/>
    <col min="5" max="5" width="2.33203125" style="303" customWidth="1"/>
    <col min="6" max="6" width="4" style="303" customWidth="1"/>
    <col min="7" max="7" width="27.33203125" style="303" customWidth="1"/>
    <col min="8" max="8" width="5.5546875" style="303" customWidth="1"/>
    <col min="9" max="9" width="10.6640625" style="303" customWidth="1"/>
    <col min="10" max="10" width="10.5546875" style="303" customWidth="1"/>
    <col min="11" max="12" width="9.109375" style="303" customWidth="1"/>
    <col min="13" max="13" width="9" style="303" customWidth="1"/>
    <col min="14" max="14" width="10.109375" style="303" customWidth="1"/>
    <col min="15" max="15" width="14" style="303" customWidth="1"/>
    <col min="16" max="16" width="2.109375" style="303" customWidth="1"/>
    <col min="17" max="17" width="11.33203125" style="303" customWidth="1"/>
    <col min="18" max="18" width="9.109375" style="303"/>
    <col min="19" max="19" width="9.109375" style="303" customWidth="1"/>
    <col min="20" max="20" width="10.44140625" style="303" customWidth="1"/>
    <col min="21" max="21" width="5.88671875" style="303" customWidth="1"/>
    <col min="22" max="16384" width="9.109375" style="303"/>
  </cols>
  <sheetData>
    <row r="1" spans="1:21" ht="111" customHeight="1" thickBot="1" x14ac:dyDescent="0.3">
      <c r="A1" s="302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</row>
    <row r="2" spans="1:21" ht="28.5" customHeight="1" x14ac:dyDescent="0.25">
      <c r="A2" s="302"/>
      <c r="B2" s="654" t="s">
        <v>228</v>
      </c>
      <c r="C2" s="655"/>
      <c r="D2" s="655"/>
      <c r="E2" s="655"/>
      <c r="F2" s="655"/>
      <c r="G2" s="655"/>
      <c r="H2" s="655"/>
      <c r="I2" s="655"/>
      <c r="J2" s="655"/>
      <c r="K2" s="655"/>
      <c r="L2" s="655"/>
      <c r="M2" s="655"/>
      <c r="N2" s="655"/>
      <c r="O2" s="655"/>
      <c r="P2" s="656"/>
      <c r="Q2" s="385" t="s">
        <v>1071</v>
      </c>
      <c r="R2" s="657"/>
      <c r="S2" s="657"/>
      <c r="T2" s="658"/>
      <c r="U2" s="302"/>
    </row>
    <row r="3" spans="1:21" ht="26.25" customHeight="1" x14ac:dyDescent="0.25">
      <c r="A3" s="302"/>
      <c r="B3" s="642" t="s">
        <v>229</v>
      </c>
      <c r="C3" s="643"/>
      <c r="D3" s="644" t="s">
        <v>1731</v>
      </c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5"/>
      <c r="Q3" s="352" t="s">
        <v>19</v>
      </c>
      <c r="R3" s="660">
        <v>45883</v>
      </c>
      <c r="S3" s="661"/>
      <c r="T3" s="662"/>
      <c r="U3" s="304"/>
    </row>
    <row r="4" spans="1:21" ht="25.5" customHeight="1" x14ac:dyDescent="0.25">
      <c r="A4" s="302"/>
      <c r="B4" s="642" t="s">
        <v>230</v>
      </c>
      <c r="C4" s="643"/>
      <c r="D4" s="644" t="s">
        <v>1732</v>
      </c>
      <c r="E4" s="644"/>
      <c r="F4" s="644"/>
      <c r="G4" s="644"/>
      <c r="H4" s="644"/>
      <c r="I4" s="644"/>
      <c r="J4" s="644"/>
      <c r="K4" s="644"/>
      <c r="L4" s="644"/>
      <c r="M4" s="644"/>
      <c r="N4" s="659"/>
      <c r="O4" s="659"/>
      <c r="P4" s="659"/>
      <c r="Q4" s="644"/>
      <c r="R4" s="353" t="s">
        <v>231</v>
      </c>
      <c r="S4" s="353" t="s">
        <v>232</v>
      </c>
      <c r="T4" s="354" t="s">
        <v>233</v>
      </c>
      <c r="U4" s="305"/>
    </row>
    <row r="5" spans="1:21" ht="24.75" customHeight="1" x14ac:dyDescent="0.25">
      <c r="A5" s="302"/>
      <c r="B5" s="642" t="s">
        <v>234</v>
      </c>
      <c r="C5" s="643"/>
      <c r="D5" s="643"/>
      <c r="E5" s="643"/>
      <c r="F5" s="644"/>
      <c r="G5" s="644"/>
      <c r="H5" s="644"/>
      <c r="I5" s="644"/>
      <c r="J5" s="644"/>
      <c r="K5" s="644"/>
      <c r="L5" s="644"/>
      <c r="M5" s="645"/>
      <c r="N5" s="646" t="s">
        <v>235</v>
      </c>
      <c r="O5" s="647"/>
      <c r="P5" s="648"/>
      <c r="Q5" s="649"/>
      <c r="R5" s="649"/>
      <c r="S5" s="649"/>
      <c r="T5" s="650"/>
      <c r="U5" s="306"/>
    </row>
    <row r="6" spans="1:21" ht="24" customHeight="1" x14ac:dyDescent="0.25">
      <c r="A6" s="302"/>
      <c r="B6" s="642" t="s">
        <v>768</v>
      </c>
      <c r="C6" s="643"/>
      <c r="D6" s="643"/>
      <c r="E6" s="643"/>
      <c r="F6" s="643"/>
      <c r="G6" s="643"/>
      <c r="H6" s="643"/>
      <c r="I6" s="643"/>
      <c r="J6" s="643"/>
      <c r="K6" s="643"/>
      <c r="L6" s="643"/>
      <c r="M6" s="643"/>
      <c r="N6" s="651"/>
      <c r="O6" s="651"/>
      <c r="P6" s="652"/>
      <c r="Q6" s="355"/>
      <c r="R6" s="380" t="s">
        <v>236</v>
      </c>
      <c r="S6" s="356"/>
      <c r="T6" s="357"/>
      <c r="U6" s="302"/>
    </row>
    <row r="7" spans="1:21" x14ac:dyDescent="0.25">
      <c r="A7" s="302"/>
      <c r="B7" s="307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9"/>
      <c r="U7" s="302"/>
    </row>
    <row r="8" spans="1:21" x14ac:dyDescent="0.25">
      <c r="A8" s="302"/>
      <c r="B8" s="310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11"/>
      <c r="U8" s="302"/>
    </row>
    <row r="9" spans="1:21" x14ac:dyDescent="0.25">
      <c r="A9" s="302"/>
      <c r="B9" s="310"/>
      <c r="C9" s="302"/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2"/>
      <c r="O9" s="302"/>
      <c r="P9" s="302"/>
      <c r="Q9" s="302"/>
      <c r="R9" s="302"/>
      <c r="S9" s="302"/>
      <c r="T9" s="311"/>
      <c r="U9" s="302"/>
    </row>
    <row r="10" spans="1:21" x14ac:dyDescent="0.25">
      <c r="A10" s="302"/>
      <c r="B10" s="310"/>
      <c r="C10" s="302"/>
      <c r="D10" s="302"/>
      <c r="E10" s="302"/>
      <c r="F10" s="302"/>
      <c r="G10" s="302"/>
      <c r="H10" s="302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11"/>
      <c r="U10" s="302"/>
    </row>
    <row r="11" spans="1:21" x14ac:dyDescent="0.25">
      <c r="A11" s="302"/>
      <c r="B11" s="310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11"/>
      <c r="U11" s="302"/>
    </row>
    <row r="12" spans="1:21" x14ac:dyDescent="0.25">
      <c r="A12" s="302"/>
      <c r="B12" s="310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11"/>
      <c r="U12" s="302"/>
    </row>
    <row r="13" spans="1:21" x14ac:dyDescent="0.25">
      <c r="A13" s="302"/>
      <c r="B13" s="310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11"/>
      <c r="U13" s="302"/>
    </row>
    <row r="14" spans="1:21" x14ac:dyDescent="0.25">
      <c r="A14" s="302"/>
      <c r="B14" s="310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11"/>
      <c r="U14" s="302"/>
    </row>
    <row r="15" spans="1:21" x14ac:dyDescent="0.25">
      <c r="A15" s="302"/>
      <c r="B15" s="310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11"/>
      <c r="U15" s="302"/>
    </row>
    <row r="16" spans="1:21" x14ac:dyDescent="0.25">
      <c r="A16" s="302"/>
      <c r="B16" s="310"/>
      <c r="C16" s="302"/>
      <c r="D16" s="302"/>
      <c r="E16" s="302"/>
      <c r="F16" s="302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11"/>
      <c r="U16" s="302"/>
    </row>
    <row r="17" spans="1:21" x14ac:dyDescent="0.25">
      <c r="A17" s="302"/>
      <c r="B17" s="310"/>
      <c r="C17" s="302"/>
      <c r="D17" s="302"/>
      <c r="E17" s="302"/>
      <c r="F17" s="302"/>
      <c r="G17" s="302"/>
      <c r="H17" s="302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11"/>
      <c r="U17" s="302"/>
    </row>
    <row r="18" spans="1:21" x14ac:dyDescent="0.25">
      <c r="A18" s="302"/>
      <c r="B18" s="310"/>
      <c r="C18" s="302"/>
      <c r="D18" s="302"/>
      <c r="E18" s="30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11"/>
      <c r="U18" s="302"/>
    </row>
    <row r="19" spans="1:21" x14ac:dyDescent="0.25">
      <c r="A19" s="302"/>
      <c r="B19" s="310"/>
      <c r="C19" s="302"/>
      <c r="D19" s="302"/>
      <c r="E19" s="302"/>
      <c r="F19" s="302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11"/>
      <c r="U19" s="302"/>
    </row>
    <row r="20" spans="1:21" x14ac:dyDescent="0.25">
      <c r="A20" s="302"/>
      <c r="B20" s="310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11"/>
      <c r="U20" s="302"/>
    </row>
    <row r="21" spans="1:21" x14ac:dyDescent="0.25">
      <c r="A21" s="302"/>
      <c r="B21" s="310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11"/>
      <c r="U21" s="302"/>
    </row>
    <row r="22" spans="1:21" x14ac:dyDescent="0.25">
      <c r="A22" s="302"/>
      <c r="B22" s="310"/>
      <c r="C22" s="302"/>
      <c r="D22" s="302"/>
      <c r="E22" s="302"/>
      <c r="F22" s="302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2"/>
      <c r="R22" s="302"/>
      <c r="S22" s="302"/>
      <c r="T22" s="311"/>
      <c r="U22" s="302"/>
    </row>
    <row r="23" spans="1:21" x14ac:dyDescent="0.25">
      <c r="A23" s="302"/>
      <c r="B23" s="310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2"/>
      <c r="R23" s="302"/>
      <c r="S23" s="302"/>
      <c r="T23" s="311"/>
      <c r="U23" s="302"/>
    </row>
    <row r="24" spans="1:21" x14ac:dyDescent="0.25">
      <c r="A24" s="302"/>
      <c r="B24" s="310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2"/>
      <c r="P24" s="302"/>
      <c r="Q24" s="302"/>
      <c r="R24" s="302"/>
      <c r="S24" s="302"/>
      <c r="T24" s="311"/>
      <c r="U24" s="302"/>
    </row>
    <row r="25" spans="1:21" x14ac:dyDescent="0.25">
      <c r="A25" s="302"/>
      <c r="B25" s="310"/>
      <c r="C25" s="302"/>
      <c r="D25" s="302"/>
      <c r="E25" s="302"/>
      <c r="F25" s="302"/>
      <c r="G25" s="302"/>
      <c r="H25" s="302"/>
      <c r="I25" s="302"/>
      <c r="J25" s="302"/>
      <c r="K25" s="302"/>
      <c r="L25" s="302"/>
      <c r="M25" s="302"/>
      <c r="N25" s="302"/>
      <c r="O25" s="302"/>
      <c r="P25" s="302"/>
      <c r="Q25" s="302"/>
      <c r="R25" s="302"/>
      <c r="S25" s="302"/>
      <c r="T25" s="311"/>
      <c r="U25" s="302"/>
    </row>
    <row r="26" spans="1:21" x14ac:dyDescent="0.25">
      <c r="A26" s="302"/>
      <c r="B26" s="310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11"/>
      <c r="U26" s="302"/>
    </row>
    <row r="27" spans="1:21" x14ac:dyDescent="0.25">
      <c r="A27" s="302"/>
      <c r="B27" s="310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11"/>
      <c r="U27" s="302"/>
    </row>
    <row r="28" spans="1:21" x14ac:dyDescent="0.25">
      <c r="A28" s="302"/>
      <c r="B28" s="312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4"/>
      <c r="U28" s="302"/>
    </row>
    <row r="29" spans="1:21" ht="25.5" customHeight="1" x14ac:dyDescent="0.25">
      <c r="A29" s="302"/>
      <c r="B29" s="642" t="s">
        <v>769</v>
      </c>
      <c r="C29" s="643"/>
      <c r="D29" s="643"/>
      <c r="E29" s="643"/>
      <c r="F29" s="643"/>
      <c r="G29" s="643"/>
      <c r="H29" s="643"/>
      <c r="I29" s="643"/>
      <c r="J29" s="643"/>
      <c r="K29" s="643"/>
      <c r="L29" s="643"/>
      <c r="M29" s="643"/>
      <c r="N29" s="643"/>
      <c r="O29" s="643"/>
      <c r="P29" s="643"/>
      <c r="Q29" s="643"/>
      <c r="R29" s="643"/>
      <c r="S29" s="643"/>
      <c r="T29" s="653"/>
      <c r="U29" s="302"/>
    </row>
    <row r="30" spans="1:21" ht="16.5" customHeight="1" x14ac:dyDescent="0.25">
      <c r="A30" s="302"/>
      <c r="B30" s="381" t="s">
        <v>237</v>
      </c>
      <c r="C30" s="359"/>
      <c r="D30" s="359"/>
      <c r="E30" s="359"/>
      <c r="F30" s="359"/>
      <c r="G30" s="360"/>
      <c r="H30" s="382" t="s">
        <v>238</v>
      </c>
      <c r="I30" s="359"/>
      <c r="J30" s="359"/>
      <c r="K30" s="359"/>
      <c r="L30" s="359"/>
      <c r="M30" s="360"/>
      <c r="N30" s="382" t="s">
        <v>239</v>
      </c>
      <c r="O30" s="359"/>
      <c r="P30" s="359"/>
      <c r="Q30" s="359"/>
      <c r="R30" s="359"/>
      <c r="S30" s="359"/>
      <c r="T30" s="362"/>
      <c r="U30" s="302"/>
    </row>
    <row r="31" spans="1:21" x14ac:dyDescent="0.25">
      <c r="A31" s="302"/>
      <c r="B31" s="363"/>
      <c r="C31" s="364"/>
      <c r="D31" s="364"/>
      <c r="E31" s="364"/>
      <c r="F31" s="364"/>
      <c r="G31" s="365"/>
      <c r="H31" s="366"/>
      <c r="I31" s="364"/>
      <c r="J31" s="364"/>
      <c r="K31" s="364"/>
      <c r="L31" s="364"/>
      <c r="M31" s="365"/>
      <c r="N31" s="366"/>
      <c r="O31" s="364"/>
      <c r="P31" s="364"/>
      <c r="Q31" s="364"/>
      <c r="R31" s="364"/>
      <c r="S31" s="364"/>
      <c r="T31" s="367"/>
      <c r="U31" s="302"/>
    </row>
    <row r="32" spans="1:21" x14ac:dyDescent="0.25">
      <c r="A32" s="302"/>
      <c r="B32" s="363"/>
      <c r="C32" s="383" t="s">
        <v>240</v>
      </c>
      <c r="D32" s="364"/>
      <c r="E32" s="364"/>
      <c r="F32" s="364"/>
      <c r="G32" s="368"/>
      <c r="H32" s="366"/>
      <c r="I32" s="383" t="s">
        <v>241</v>
      </c>
      <c r="J32" s="639" t="s">
        <v>1733</v>
      </c>
      <c r="K32" s="639"/>
      <c r="L32" s="639"/>
      <c r="M32" s="640"/>
      <c r="N32" s="366"/>
      <c r="O32" s="383" t="s">
        <v>242</v>
      </c>
      <c r="P32" s="639"/>
      <c r="Q32" s="639"/>
      <c r="R32" s="639"/>
      <c r="S32" s="639"/>
      <c r="T32" s="641"/>
      <c r="U32" s="302"/>
    </row>
    <row r="33" spans="1:21" x14ac:dyDescent="0.25">
      <c r="A33" s="302"/>
      <c r="B33" s="363"/>
      <c r="C33" s="364"/>
      <c r="D33" s="364"/>
      <c r="E33" s="364"/>
      <c r="F33" s="364"/>
      <c r="G33" s="365"/>
      <c r="H33" s="366"/>
      <c r="I33" s="364"/>
      <c r="J33" s="364"/>
      <c r="K33" s="364"/>
      <c r="L33" s="364"/>
      <c r="M33" s="365"/>
      <c r="N33" s="366"/>
      <c r="O33" s="364"/>
      <c r="P33" s="364"/>
      <c r="Q33" s="364"/>
      <c r="R33" s="364"/>
      <c r="S33" s="364"/>
      <c r="T33" s="367"/>
      <c r="U33" s="302"/>
    </row>
    <row r="34" spans="1:21" x14ac:dyDescent="0.25">
      <c r="A34" s="302"/>
      <c r="B34" s="363"/>
      <c r="C34" s="383" t="s">
        <v>243</v>
      </c>
      <c r="D34" s="364"/>
      <c r="E34" s="364"/>
      <c r="F34" s="364"/>
      <c r="G34" s="368" t="s">
        <v>815</v>
      </c>
      <c r="H34" s="366"/>
      <c r="I34" s="383" t="s">
        <v>244</v>
      </c>
      <c r="J34" s="639" t="s">
        <v>1734</v>
      </c>
      <c r="K34" s="639"/>
      <c r="L34" s="639"/>
      <c r="M34" s="640"/>
      <c r="N34" s="366"/>
      <c r="O34" s="383" t="s">
        <v>245</v>
      </c>
      <c r="P34" s="364"/>
      <c r="Q34" s="364"/>
      <c r="R34" s="639" t="s">
        <v>1316</v>
      </c>
      <c r="S34" s="639"/>
      <c r="T34" s="641"/>
      <c r="U34" s="302"/>
    </row>
    <row r="35" spans="1:21" x14ac:dyDescent="0.25">
      <c r="A35" s="302"/>
      <c r="B35" s="363"/>
      <c r="C35" s="364"/>
      <c r="D35" s="364"/>
      <c r="E35" s="364"/>
      <c r="F35" s="364"/>
      <c r="G35" s="365"/>
      <c r="H35" s="366"/>
      <c r="I35" s="364"/>
      <c r="J35" s="364"/>
      <c r="K35" s="364"/>
      <c r="L35" s="364"/>
      <c r="M35" s="365"/>
      <c r="N35" s="366"/>
      <c r="O35" s="364"/>
      <c r="P35" s="364"/>
      <c r="Q35" s="364"/>
      <c r="R35" s="364"/>
      <c r="S35" s="364"/>
      <c r="T35" s="367"/>
      <c r="U35" s="302"/>
    </row>
    <row r="36" spans="1:21" x14ac:dyDescent="0.25">
      <c r="A36" s="302"/>
      <c r="B36" s="363"/>
      <c r="C36" s="383" t="s">
        <v>246</v>
      </c>
      <c r="D36" s="364"/>
      <c r="E36" s="364"/>
      <c r="F36" s="639"/>
      <c r="G36" s="640"/>
      <c r="H36" s="366"/>
      <c r="I36" s="383" t="s">
        <v>247</v>
      </c>
      <c r="J36" s="639"/>
      <c r="K36" s="639"/>
      <c r="L36" s="639"/>
      <c r="M36" s="640"/>
      <c r="N36" s="366"/>
      <c r="O36" s="383" t="s">
        <v>248</v>
      </c>
      <c r="P36" s="364"/>
      <c r="Q36" s="639" t="s">
        <v>1735</v>
      </c>
      <c r="R36" s="639"/>
      <c r="S36" s="639"/>
      <c r="T36" s="641"/>
      <c r="U36" s="302"/>
    </row>
    <row r="37" spans="1:21" x14ac:dyDescent="0.25">
      <c r="A37" s="302"/>
      <c r="B37" s="363"/>
      <c r="C37" s="364"/>
      <c r="D37" s="364"/>
      <c r="E37" s="364"/>
      <c r="F37" s="364"/>
      <c r="G37" s="365"/>
      <c r="H37" s="366"/>
      <c r="I37" s="364"/>
      <c r="J37" s="364"/>
      <c r="K37" s="364"/>
      <c r="L37" s="364"/>
      <c r="M37" s="365"/>
      <c r="N37" s="366"/>
      <c r="O37" s="364"/>
      <c r="P37" s="364"/>
      <c r="Q37" s="364"/>
      <c r="R37" s="364"/>
      <c r="S37" s="364"/>
      <c r="T37" s="367"/>
      <c r="U37" s="302"/>
    </row>
    <row r="38" spans="1:21" x14ac:dyDescent="0.25">
      <c r="A38" s="302"/>
      <c r="B38" s="363"/>
      <c r="C38" s="383" t="s">
        <v>249</v>
      </c>
      <c r="D38" s="364"/>
      <c r="E38" s="364"/>
      <c r="F38" s="639" t="s">
        <v>1316</v>
      </c>
      <c r="G38" s="640"/>
      <c r="H38" s="366"/>
      <c r="I38" s="383" t="s">
        <v>250</v>
      </c>
      <c r="J38" s="364"/>
      <c r="K38" s="639" t="s">
        <v>1174</v>
      </c>
      <c r="L38" s="639"/>
      <c r="M38" s="640"/>
      <c r="N38" s="366"/>
      <c r="O38" s="383" t="s">
        <v>251</v>
      </c>
      <c r="P38" s="364"/>
      <c r="Q38" s="364"/>
      <c r="R38" s="639"/>
      <c r="S38" s="639"/>
      <c r="T38" s="641"/>
      <c r="U38" s="302"/>
    </row>
    <row r="39" spans="1:21" x14ac:dyDescent="0.25">
      <c r="A39" s="302"/>
      <c r="B39" s="363"/>
      <c r="C39" s="364"/>
      <c r="D39" s="364"/>
      <c r="E39" s="364"/>
      <c r="F39" s="364"/>
      <c r="G39" s="365"/>
      <c r="H39" s="366"/>
      <c r="I39" s="364"/>
      <c r="J39" s="364"/>
      <c r="K39" s="364"/>
      <c r="L39" s="364"/>
      <c r="M39" s="365"/>
      <c r="N39" s="366"/>
      <c r="O39" s="364"/>
      <c r="P39" s="364"/>
      <c r="Q39" s="364"/>
      <c r="R39" s="364"/>
      <c r="S39" s="364"/>
      <c r="T39" s="367"/>
      <c r="U39" s="302"/>
    </row>
    <row r="40" spans="1:21" x14ac:dyDescent="0.25">
      <c r="A40" s="302"/>
      <c r="B40" s="363"/>
      <c r="C40" s="383" t="s">
        <v>207</v>
      </c>
      <c r="D40" s="364"/>
      <c r="E40" s="364"/>
      <c r="F40" s="639"/>
      <c r="G40" s="640"/>
      <c r="H40" s="366"/>
      <c r="I40" s="383" t="s">
        <v>207</v>
      </c>
      <c r="J40" s="639" t="s">
        <v>1316</v>
      </c>
      <c r="K40" s="639"/>
      <c r="L40" s="639"/>
      <c r="M40" s="640"/>
      <c r="N40" s="366"/>
      <c r="O40" s="383" t="s">
        <v>811</v>
      </c>
      <c r="P40" s="364"/>
      <c r="Q40" s="364"/>
      <c r="R40" s="639" t="s">
        <v>1316</v>
      </c>
      <c r="S40" s="639"/>
      <c r="T40" s="641"/>
      <c r="U40" s="302"/>
    </row>
    <row r="41" spans="1:21" x14ac:dyDescent="0.25">
      <c r="A41" s="302"/>
      <c r="B41" s="369"/>
      <c r="C41" s="370"/>
      <c r="D41" s="370"/>
      <c r="E41" s="370"/>
      <c r="F41" s="370"/>
      <c r="G41" s="371"/>
      <c r="H41" s="372"/>
      <c r="I41" s="370"/>
      <c r="J41" s="370"/>
      <c r="K41" s="370"/>
      <c r="L41" s="370"/>
      <c r="M41" s="371"/>
      <c r="N41" s="372"/>
      <c r="O41" s="370"/>
      <c r="P41" s="370"/>
      <c r="Q41" s="370"/>
      <c r="R41" s="370"/>
      <c r="S41" s="370"/>
      <c r="T41" s="373"/>
      <c r="U41" s="302"/>
    </row>
    <row r="42" spans="1:21" ht="17.25" customHeight="1" x14ac:dyDescent="0.25">
      <c r="A42" s="302"/>
      <c r="B42" s="622" t="s">
        <v>252</v>
      </c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23"/>
      <c r="P42" s="623"/>
      <c r="Q42" s="623"/>
      <c r="R42" s="623"/>
      <c r="S42" s="623"/>
      <c r="T42" s="624"/>
      <c r="U42" s="315"/>
    </row>
    <row r="43" spans="1:21" ht="17.25" customHeight="1" x14ac:dyDescent="0.25">
      <c r="A43" s="302"/>
      <c r="B43" s="622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4"/>
      <c r="U43" s="315"/>
    </row>
    <row r="44" spans="1:21" ht="31.5" customHeight="1" x14ac:dyDescent="0.25">
      <c r="A44" s="302"/>
      <c r="B44" s="638" t="s">
        <v>253</v>
      </c>
      <c r="C44" s="623"/>
      <c r="D44" s="623" t="s">
        <v>3</v>
      </c>
      <c r="E44" s="623"/>
      <c r="F44" s="623"/>
      <c r="G44" s="623"/>
      <c r="H44" s="623"/>
      <c r="I44" s="623"/>
      <c r="J44" s="623"/>
      <c r="K44" s="623"/>
      <c r="L44" s="623"/>
      <c r="M44" s="623"/>
      <c r="N44" s="623" t="s">
        <v>254</v>
      </c>
      <c r="O44" s="623"/>
      <c r="P44" s="623"/>
      <c r="Q44" s="623"/>
      <c r="R44" s="623" t="s">
        <v>255</v>
      </c>
      <c r="S44" s="623"/>
      <c r="T44" s="624"/>
      <c r="U44" s="315"/>
    </row>
    <row r="45" spans="1:21" ht="27" customHeight="1" x14ac:dyDescent="0.25">
      <c r="A45" s="302"/>
      <c r="B45" s="633" t="s">
        <v>1736</v>
      </c>
      <c r="C45" s="634"/>
      <c r="D45" s="635" t="s">
        <v>1737</v>
      </c>
      <c r="E45" s="635"/>
      <c r="F45" s="635"/>
      <c r="G45" s="635"/>
      <c r="H45" s="635"/>
      <c r="I45" s="635"/>
      <c r="J45" s="635"/>
      <c r="K45" s="635"/>
      <c r="L45" s="635"/>
      <c r="M45" s="635"/>
      <c r="N45" s="634" t="s">
        <v>1738</v>
      </c>
      <c r="O45" s="634"/>
      <c r="P45" s="634"/>
      <c r="Q45" s="634"/>
      <c r="R45" s="634" t="s">
        <v>814</v>
      </c>
      <c r="S45" s="634"/>
      <c r="T45" s="636"/>
      <c r="U45" s="315"/>
    </row>
    <row r="46" spans="1:21" ht="27" customHeight="1" x14ac:dyDescent="0.25">
      <c r="A46" s="302"/>
      <c r="B46" s="633" t="s">
        <v>1739</v>
      </c>
      <c r="C46" s="634"/>
      <c r="D46" s="635" t="s">
        <v>1740</v>
      </c>
      <c r="E46" s="635"/>
      <c r="F46" s="635"/>
      <c r="G46" s="635"/>
      <c r="H46" s="635"/>
      <c r="I46" s="635"/>
      <c r="J46" s="635"/>
      <c r="K46" s="635"/>
      <c r="L46" s="635"/>
      <c r="M46" s="635"/>
      <c r="N46" s="634"/>
      <c r="O46" s="634"/>
      <c r="P46" s="634"/>
      <c r="Q46" s="634"/>
      <c r="R46" s="634" t="s">
        <v>814</v>
      </c>
      <c r="S46" s="634"/>
      <c r="T46" s="636"/>
      <c r="U46" s="315"/>
    </row>
    <row r="47" spans="1:21" ht="27" customHeight="1" x14ac:dyDescent="0.25">
      <c r="A47" s="302"/>
      <c r="B47" s="633" t="s">
        <v>1736</v>
      </c>
      <c r="C47" s="634"/>
      <c r="D47" s="635" t="s">
        <v>632</v>
      </c>
      <c r="E47" s="635"/>
      <c r="F47" s="635"/>
      <c r="G47" s="635"/>
      <c r="H47" s="635"/>
      <c r="I47" s="635"/>
      <c r="J47" s="635"/>
      <c r="K47" s="635"/>
      <c r="L47" s="635"/>
      <c r="M47" s="635"/>
      <c r="N47" s="634" t="s">
        <v>1742</v>
      </c>
      <c r="O47" s="634"/>
      <c r="P47" s="634"/>
      <c r="Q47" s="634"/>
      <c r="R47" s="634" t="s">
        <v>1741</v>
      </c>
      <c r="S47" s="634"/>
      <c r="T47" s="636"/>
      <c r="U47" s="315"/>
    </row>
    <row r="48" spans="1:21" ht="45" customHeight="1" x14ac:dyDescent="0.25">
      <c r="A48" s="302"/>
      <c r="B48" s="633" t="s">
        <v>1743</v>
      </c>
      <c r="C48" s="634"/>
      <c r="D48" s="635" t="s">
        <v>1744</v>
      </c>
      <c r="E48" s="635"/>
      <c r="F48" s="635"/>
      <c r="G48" s="635"/>
      <c r="H48" s="635"/>
      <c r="I48" s="635"/>
      <c r="J48" s="635"/>
      <c r="K48" s="635"/>
      <c r="L48" s="635"/>
      <c r="M48" s="635"/>
      <c r="N48" s="637" t="s">
        <v>1745</v>
      </c>
      <c r="O48" s="634"/>
      <c r="P48" s="634"/>
      <c r="Q48" s="634"/>
      <c r="R48" s="634"/>
      <c r="S48" s="634"/>
      <c r="T48" s="636"/>
      <c r="U48" s="315"/>
    </row>
    <row r="49" spans="1:21" ht="27" customHeight="1" x14ac:dyDescent="0.25">
      <c r="A49" s="302"/>
      <c r="B49" s="633" t="s">
        <v>1743</v>
      </c>
      <c r="C49" s="634"/>
      <c r="D49" s="635" t="s">
        <v>1746</v>
      </c>
      <c r="E49" s="635"/>
      <c r="F49" s="635"/>
      <c r="G49" s="635"/>
      <c r="H49" s="635"/>
      <c r="I49" s="635"/>
      <c r="J49" s="635"/>
      <c r="K49" s="635"/>
      <c r="L49" s="635"/>
      <c r="M49" s="635"/>
      <c r="N49" s="634"/>
      <c r="O49" s="634"/>
      <c r="P49" s="634"/>
      <c r="Q49" s="634"/>
      <c r="R49" s="634"/>
      <c r="S49" s="634"/>
      <c r="T49" s="636"/>
      <c r="U49" s="315"/>
    </row>
    <row r="50" spans="1:21" ht="27" customHeight="1" x14ac:dyDescent="0.25">
      <c r="A50" s="302"/>
      <c r="B50" s="633" t="s">
        <v>1739</v>
      </c>
      <c r="C50" s="634"/>
      <c r="D50" s="635" t="s">
        <v>1747</v>
      </c>
      <c r="E50" s="635"/>
      <c r="F50" s="635"/>
      <c r="G50" s="635"/>
      <c r="H50" s="635"/>
      <c r="I50" s="635"/>
      <c r="J50" s="635"/>
      <c r="K50" s="635"/>
      <c r="L50" s="635"/>
      <c r="M50" s="635"/>
      <c r="N50" s="634" t="s">
        <v>1748</v>
      </c>
      <c r="O50" s="634"/>
      <c r="P50" s="634"/>
      <c r="Q50" s="634"/>
      <c r="R50" s="634"/>
      <c r="S50" s="634"/>
      <c r="T50" s="636"/>
      <c r="U50" s="315"/>
    </row>
    <row r="51" spans="1:21" ht="27" customHeight="1" x14ac:dyDescent="0.25">
      <c r="A51" s="302"/>
      <c r="B51" s="633"/>
      <c r="C51" s="634"/>
      <c r="D51" s="635"/>
      <c r="E51" s="635"/>
      <c r="F51" s="635"/>
      <c r="G51" s="635"/>
      <c r="H51" s="635"/>
      <c r="I51" s="635"/>
      <c r="J51" s="635"/>
      <c r="K51" s="635"/>
      <c r="L51" s="635"/>
      <c r="M51" s="635"/>
      <c r="N51" s="634"/>
      <c r="O51" s="634"/>
      <c r="P51" s="634"/>
      <c r="Q51" s="634"/>
      <c r="R51" s="634"/>
      <c r="S51" s="634"/>
      <c r="T51" s="636"/>
      <c r="U51" s="315"/>
    </row>
    <row r="52" spans="1:21" ht="27" customHeight="1" x14ac:dyDescent="0.25">
      <c r="A52" s="302"/>
      <c r="B52" s="633"/>
      <c r="C52" s="634"/>
      <c r="D52" s="635" t="s">
        <v>1753</v>
      </c>
      <c r="E52" s="635"/>
      <c r="F52" s="635"/>
      <c r="G52" s="635"/>
      <c r="H52" s="635"/>
      <c r="I52" s="635"/>
      <c r="J52" s="635"/>
      <c r="K52" s="635"/>
      <c r="L52" s="635"/>
      <c r="M52" s="635"/>
      <c r="N52" s="634"/>
      <c r="O52" s="634"/>
      <c r="P52" s="634"/>
      <c r="Q52" s="634"/>
      <c r="R52" s="634"/>
      <c r="S52" s="634"/>
      <c r="T52" s="636"/>
      <c r="U52" s="315"/>
    </row>
    <row r="53" spans="1:21" ht="27" customHeight="1" x14ac:dyDescent="0.25">
      <c r="A53" s="302"/>
      <c r="B53" s="633"/>
      <c r="C53" s="634"/>
      <c r="D53" s="635" t="s">
        <v>1755</v>
      </c>
      <c r="E53" s="635"/>
      <c r="F53" s="635"/>
      <c r="G53" s="635"/>
      <c r="H53" s="635"/>
      <c r="I53" s="635"/>
      <c r="J53" s="635"/>
      <c r="K53" s="635"/>
      <c r="L53" s="635"/>
      <c r="M53" s="635"/>
      <c r="N53" s="634"/>
      <c r="O53" s="634"/>
      <c r="P53" s="634"/>
      <c r="Q53" s="634"/>
      <c r="R53" s="634"/>
      <c r="S53" s="634"/>
      <c r="T53" s="636"/>
      <c r="U53" s="315"/>
    </row>
    <row r="54" spans="1:21" ht="27" customHeight="1" x14ac:dyDescent="0.25">
      <c r="A54" s="302"/>
      <c r="B54" s="633"/>
      <c r="C54" s="634"/>
      <c r="D54" s="635" t="s">
        <v>1754</v>
      </c>
      <c r="E54" s="635"/>
      <c r="F54" s="635"/>
      <c r="G54" s="635"/>
      <c r="H54" s="635"/>
      <c r="I54" s="635"/>
      <c r="J54" s="635"/>
      <c r="K54" s="635"/>
      <c r="L54" s="635"/>
      <c r="M54" s="635"/>
      <c r="N54" s="634"/>
      <c r="O54" s="634"/>
      <c r="P54" s="634"/>
      <c r="Q54" s="634"/>
      <c r="R54" s="634"/>
      <c r="S54" s="634"/>
      <c r="T54" s="636"/>
      <c r="U54" s="315"/>
    </row>
    <row r="55" spans="1:21" ht="27" customHeight="1" x14ac:dyDescent="0.25">
      <c r="A55" s="302"/>
      <c r="B55" s="633"/>
      <c r="C55" s="634"/>
      <c r="D55" s="635"/>
      <c r="E55" s="635"/>
      <c r="F55" s="635"/>
      <c r="G55" s="635"/>
      <c r="H55" s="635"/>
      <c r="I55" s="635"/>
      <c r="J55" s="635"/>
      <c r="K55" s="635"/>
      <c r="L55" s="635"/>
      <c r="M55" s="635"/>
      <c r="N55" s="634"/>
      <c r="O55" s="634"/>
      <c r="P55" s="634"/>
      <c r="Q55" s="634"/>
      <c r="R55" s="634"/>
      <c r="S55" s="634"/>
      <c r="T55" s="636"/>
      <c r="U55" s="315"/>
    </row>
    <row r="56" spans="1:21" ht="27" customHeight="1" x14ac:dyDescent="0.25">
      <c r="A56" s="302"/>
      <c r="B56" s="633"/>
      <c r="C56" s="634"/>
      <c r="D56" s="635"/>
      <c r="E56" s="635"/>
      <c r="F56" s="635"/>
      <c r="G56" s="635"/>
      <c r="H56" s="635"/>
      <c r="I56" s="635"/>
      <c r="J56" s="635"/>
      <c r="K56" s="635"/>
      <c r="L56" s="635"/>
      <c r="M56" s="635"/>
      <c r="N56" s="634"/>
      <c r="O56" s="634"/>
      <c r="P56" s="634"/>
      <c r="Q56" s="634"/>
      <c r="R56" s="634"/>
      <c r="S56" s="634"/>
      <c r="T56" s="636"/>
      <c r="U56" s="315"/>
    </row>
    <row r="57" spans="1:21" ht="27" customHeight="1" x14ac:dyDescent="0.25">
      <c r="A57" s="302"/>
      <c r="B57" s="633"/>
      <c r="C57" s="634"/>
      <c r="D57" s="635"/>
      <c r="E57" s="635"/>
      <c r="F57" s="635"/>
      <c r="G57" s="635"/>
      <c r="H57" s="635"/>
      <c r="I57" s="635"/>
      <c r="J57" s="635"/>
      <c r="K57" s="635"/>
      <c r="L57" s="635"/>
      <c r="M57" s="635"/>
      <c r="N57" s="634"/>
      <c r="O57" s="634"/>
      <c r="P57" s="634"/>
      <c r="Q57" s="634"/>
      <c r="R57" s="634"/>
      <c r="S57" s="634"/>
      <c r="T57" s="636"/>
      <c r="U57" s="315"/>
    </row>
    <row r="58" spans="1:21" ht="27" customHeight="1" x14ac:dyDescent="0.25">
      <c r="A58" s="302"/>
      <c r="B58" s="633"/>
      <c r="C58" s="634"/>
      <c r="D58" s="635"/>
      <c r="E58" s="635"/>
      <c r="F58" s="635"/>
      <c r="G58" s="635"/>
      <c r="H58" s="635"/>
      <c r="I58" s="635"/>
      <c r="J58" s="635"/>
      <c r="K58" s="635"/>
      <c r="L58" s="635"/>
      <c r="M58" s="635"/>
      <c r="N58" s="634"/>
      <c r="O58" s="634"/>
      <c r="P58" s="634"/>
      <c r="Q58" s="634"/>
      <c r="R58" s="634"/>
      <c r="S58" s="634"/>
      <c r="T58" s="636"/>
      <c r="U58" s="315"/>
    </row>
    <row r="59" spans="1:21" ht="27" customHeight="1" x14ac:dyDescent="0.25">
      <c r="A59" s="302"/>
      <c r="B59" s="633"/>
      <c r="C59" s="634"/>
      <c r="D59" s="635"/>
      <c r="E59" s="635"/>
      <c r="F59" s="635"/>
      <c r="G59" s="635"/>
      <c r="H59" s="635"/>
      <c r="I59" s="635"/>
      <c r="J59" s="635"/>
      <c r="K59" s="635"/>
      <c r="L59" s="635"/>
      <c r="M59" s="635"/>
      <c r="N59" s="634"/>
      <c r="O59" s="634"/>
      <c r="P59" s="634"/>
      <c r="Q59" s="634"/>
      <c r="R59" s="634"/>
      <c r="S59" s="634"/>
      <c r="T59" s="636"/>
      <c r="U59" s="315"/>
    </row>
    <row r="60" spans="1:21" ht="27" customHeight="1" x14ac:dyDescent="0.25">
      <c r="A60" s="302"/>
      <c r="B60" s="633"/>
      <c r="C60" s="634"/>
      <c r="D60" s="635"/>
      <c r="E60" s="635"/>
      <c r="F60" s="635"/>
      <c r="G60" s="635"/>
      <c r="H60" s="635"/>
      <c r="I60" s="635"/>
      <c r="J60" s="635"/>
      <c r="K60" s="635"/>
      <c r="L60" s="635"/>
      <c r="M60" s="635"/>
      <c r="N60" s="634"/>
      <c r="O60" s="634"/>
      <c r="P60" s="634"/>
      <c r="Q60" s="634"/>
      <c r="R60" s="634"/>
      <c r="S60" s="634"/>
      <c r="T60" s="636"/>
      <c r="U60" s="315"/>
    </row>
    <row r="61" spans="1:21" ht="27" customHeight="1" x14ac:dyDescent="0.25">
      <c r="A61" s="302"/>
      <c r="B61" s="633"/>
      <c r="C61" s="634"/>
      <c r="D61" s="635"/>
      <c r="E61" s="635"/>
      <c r="F61" s="635"/>
      <c r="G61" s="635"/>
      <c r="H61" s="635"/>
      <c r="I61" s="635"/>
      <c r="J61" s="635"/>
      <c r="K61" s="635"/>
      <c r="L61" s="635"/>
      <c r="M61" s="635"/>
      <c r="N61" s="634"/>
      <c r="O61" s="634"/>
      <c r="P61" s="634"/>
      <c r="Q61" s="634"/>
      <c r="R61" s="634"/>
      <c r="S61" s="634"/>
      <c r="T61" s="636"/>
      <c r="U61" s="315"/>
    </row>
    <row r="62" spans="1:21" ht="17.25" customHeight="1" x14ac:dyDescent="0.25">
      <c r="A62" s="302"/>
      <c r="B62" s="622" t="s">
        <v>1070</v>
      </c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23"/>
      <c r="P62" s="623"/>
      <c r="Q62" s="623"/>
      <c r="R62" s="623"/>
      <c r="S62" s="623"/>
      <c r="T62" s="624"/>
      <c r="U62" s="315"/>
    </row>
    <row r="63" spans="1:21" ht="17.25" customHeight="1" x14ac:dyDescent="0.25">
      <c r="A63" s="302"/>
      <c r="B63" s="622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23"/>
      <c r="P63" s="623"/>
      <c r="Q63" s="623"/>
      <c r="R63" s="623"/>
      <c r="S63" s="623"/>
      <c r="T63" s="624"/>
      <c r="U63" s="315"/>
    </row>
    <row r="64" spans="1:21" ht="30" customHeight="1" x14ac:dyDescent="0.25">
      <c r="A64" s="302"/>
      <c r="B64" s="625"/>
      <c r="C64" s="626"/>
      <c r="D64" s="626"/>
      <c r="E64" s="626"/>
      <c r="F64" s="626"/>
      <c r="G64" s="626"/>
      <c r="H64" s="626"/>
      <c r="I64" s="626"/>
      <c r="J64" s="626"/>
      <c r="K64" s="626"/>
      <c r="L64" s="626"/>
      <c r="M64" s="626"/>
      <c r="N64" s="626"/>
      <c r="O64" s="626"/>
      <c r="P64" s="626"/>
      <c r="Q64" s="626"/>
      <c r="R64" s="626"/>
      <c r="S64" s="626"/>
      <c r="T64" s="627"/>
      <c r="U64" s="316"/>
    </row>
    <row r="65" spans="1:21" ht="30" customHeight="1" x14ac:dyDescent="0.25">
      <c r="A65" s="302"/>
      <c r="B65" s="625"/>
      <c r="C65" s="626"/>
      <c r="D65" s="626"/>
      <c r="E65" s="626"/>
      <c r="F65" s="626"/>
      <c r="G65" s="626"/>
      <c r="H65" s="626"/>
      <c r="I65" s="626"/>
      <c r="J65" s="626"/>
      <c r="K65" s="626"/>
      <c r="L65" s="626"/>
      <c r="M65" s="626"/>
      <c r="N65" s="626"/>
      <c r="O65" s="626"/>
      <c r="P65" s="626"/>
      <c r="Q65" s="626"/>
      <c r="R65" s="626"/>
      <c r="S65" s="626"/>
      <c r="T65" s="627"/>
      <c r="U65" s="316"/>
    </row>
    <row r="66" spans="1:21" ht="30" customHeight="1" x14ac:dyDescent="0.25">
      <c r="A66" s="302"/>
      <c r="B66" s="625"/>
      <c r="C66" s="626"/>
      <c r="D66" s="626"/>
      <c r="E66" s="626"/>
      <c r="F66" s="626"/>
      <c r="G66" s="626"/>
      <c r="H66" s="626"/>
      <c r="I66" s="626"/>
      <c r="J66" s="626"/>
      <c r="K66" s="626"/>
      <c r="L66" s="626"/>
      <c r="M66" s="626"/>
      <c r="N66" s="626"/>
      <c r="O66" s="626"/>
      <c r="P66" s="626"/>
      <c r="Q66" s="626"/>
      <c r="R66" s="626"/>
      <c r="S66" s="626"/>
      <c r="T66" s="627"/>
      <c r="U66" s="316"/>
    </row>
    <row r="67" spans="1:21" x14ac:dyDescent="0.25">
      <c r="A67" s="302"/>
      <c r="B67" s="358"/>
      <c r="C67" s="359"/>
      <c r="D67" s="359"/>
      <c r="E67" s="359"/>
      <c r="F67" s="359"/>
      <c r="G67" s="359"/>
      <c r="H67" s="359"/>
      <c r="I67" s="361"/>
      <c r="J67" s="359"/>
      <c r="K67" s="359"/>
      <c r="L67" s="359"/>
      <c r="M67" s="359"/>
      <c r="N67" s="360"/>
      <c r="O67" s="359"/>
      <c r="P67" s="359"/>
      <c r="Q67" s="359"/>
      <c r="R67" s="359"/>
      <c r="S67" s="359"/>
      <c r="T67" s="362"/>
      <c r="U67" s="302"/>
    </row>
    <row r="68" spans="1:21" x14ac:dyDescent="0.25">
      <c r="A68" s="302"/>
      <c r="B68" s="363"/>
      <c r="C68" s="364"/>
      <c r="D68" s="364"/>
      <c r="E68" s="364"/>
      <c r="F68" s="364"/>
      <c r="G68" s="364"/>
      <c r="H68" s="364"/>
      <c r="I68" s="366"/>
      <c r="J68" s="364"/>
      <c r="K68" s="364"/>
      <c r="L68" s="364"/>
      <c r="M68" s="364"/>
      <c r="N68" s="365"/>
      <c r="O68" s="364"/>
      <c r="P68" s="364"/>
      <c r="Q68" s="364"/>
      <c r="R68" s="364"/>
      <c r="S68" s="364"/>
      <c r="T68" s="367"/>
      <c r="U68" s="302"/>
    </row>
    <row r="69" spans="1:21" x14ac:dyDescent="0.25">
      <c r="A69" s="302"/>
      <c r="B69" s="363"/>
      <c r="C69" s="364"/>
      <c r="D69" s="364"/>
      <c r="E69" s="364"/>
      <c r="F69" s="364"/>
      <c r="G69" s="364"/>
      <c r="H69" s="364"/>
      <c r="I69" s="366"/>
      <c r="J69" s="364"/>
      <c r="K69" s="364"/>
      <c r="L69" s="364"/>
      <c r="M69" s="364"/>
      <c r="N69" s="365"/>
      <c r="O69" s="364"/>
      <c r="P69" s="364"/>
      <c r="Q69" s="364"/>
      <c r="R69" s="364"/>
      <c r="S69" s="364"/>
      <c r="T69" s="367"/>
      <c r="U69" s="302"/>
    </row>
    <row r="70" spans="1:21" x14ac:dyDescent="0.25">
      <c r="A70" s="302"/>
      <c r="B70" s="363"/>
      <c r="C70" s="364"/>
      <c r="D70" s="364"/>
      <c r="E70" s="364"/>
      <c r="F70" s="364"/>
      <c r="G70" s="364"/>
      <c r="H70" s="364"/>
      <c r="I70" s="366"/>
      <c r="J70" s="364"/>
      <c r="K70" s="364"/>
      <c r="L70" s="364"/>
      <c r="M70" s="364"/>
      <c r="N70" s="365"/>
      <c r="O70" s="364"/>
      <c r="P70" s="364"/>
      <c r="Q70" s="364"/>
      <c r="R70" s="364"/>
      <c r="S70" s="364"/>
      <c r="T70" s="367"/>
      <c r="U70" s="302"/>
    </row>
    <row r="71" spans="1:21" ht="9.75" customHeight="1" x14ac:dyDescent="0.25">
      <c r="A71" s="302"/>
      <c r="B71" s="363"/>
      <c r="C71" s="364"/>
      <c r="D71" s="364"/>
      <c r="E71" s="364"/>
      <c r="F71" s="364"/>
      <c r="G71" s="364"/>
      <c r="H71" s="364"/>
      <c r="I71" s="366"/>
      <c r="J71" s="364"/>
      <c r="K71" s="364"/>
      <c r="L71" s="364"/>
      <c r="M71" s="364"/>
      <c r="N71" s="365"/>
      <c r="O71" s="364"/>
      <c r="P71" s="364"/>
      <c r="Q71" s="364"/>
      <c r="R71" s="364"/>
      <c r="S71" s="364"/>
      <c r="T71" s="367"/>
      <c r="U71" s="302"/>
    </row>
    <row r="72" spans="1:21" ht="24" customHeight="1" x14ac:dyDescent="0.25">
      <c r="A72" s="302"/>
      <c r="B72" s="628" t="s">
        <v>1327</v>
      </c>
      <c r="C72" s="629"/>
      <c r="D72" s="629"/>
      <c r="E72" s="629"/>
      <c r="F72" s="629"/>
      <c r="G72" s="629"/>
      <c r="H72" s="630"/>
      <c r="I72" s="631" t="s">
        <v>1252</v>
      </c>
      <c r="J72" s="629"/>
      <c r="K72" s="629"/>
      <c r="L72" s="629"/>
      <c r="M72" s="629"/>
      <c r="N72" s="630"/>
      <c r="O72" s="631" t="s">
        <v>876</v>
      </c>
      <c r="P72" s="629"/>
      <c r="Q72" s="629"/>
      <c r="R72" s="629"/>
      <c r="S72" s="629"/>
      <c r="T72" s="632"/>
      <c r="U72" s="317"/>
    </row>
    <row r="73" spans="1:21" ht="15.75" customHeight="1" x14ac:dyDescent="0.25">
      <c r="A73" s="302"/>
      <c r="B73" s="617" t="s">
        <v>256</v>
      </c>
      <c r="C73" s="618"/>
      <c r="D73" s="618"/>
      <c r="E73" s="618"/>
      <c r="F73" s="618"/>
      <c r="G73" s="618"/>
      <c r="H73" s="618"/>
      <c r="I73" s="619" t="s">
        <v>257</v>
      </c>
      <c r="J73" s="618"/>
      <c r="K73" s="618"/>
      <c r="L73" s="618"/>
      <c r="M73" s="618"/>
      <c r="N73" s="620"/>
      <c r="O73" s="618" t="s">
        <v>258</v>
      </c>
      <c r="P73" s="618"/>
      <c r="Q73" s="618"/>
      <c r="R73" s="618"/>
      <c r="S73" s="618"/>
      <c r="T73" s="621"/>
      <c r="U73" s="302"/>
    </row>
    <row r="74" spans="1:21" ht="15.6" thickBot="1" x14ac:dyDescent="0.3">
      <c r="A74" s="302"/>
      <c r="B74" s="374"/>
      <c r="C74" s="375"/>
      <c r="D74" s="375"/>
      <c r="E74" s="375"/>
      <c r="F74" s="376"/>
      <c r="G74" s="375"/>
      <c r="H74" s="375"/>
      <c r="I74" s="377"/>
      <c r="J74" s="375"/>
      <c r="K74" s="375"/>
      <c r="L74" s="375"/>
      <c r="M74" s="375"/>
      <c r="N74" s="378"/>
      <c r="O74" s="375"/>
      <c r="P74" s="375"/>
      <c r="Q74" s="375"/>
      <c r="R74" s="375"/>
      <c r="S74" s="375"/>
      <c r="T74" s="379"/>
      <c r="U74" s="302"/>
    </row>
    <row r="75" spans="1:21" ht="26.4" customHeight="1" x14ac:dyDescent="0.25">
      <c r="A75" s="302"/>
      <c r="B75" s="302"/>
      <c r="C75" s="302"/>
      <c r="D75" s="302"/>
      <c r="E75" s="302"/>
      <c r="F75" s="317"/>
      <c r="G75" s="302"/>
      <c r="H75" s="302"/>
      <c r="I75" s="302"/>
      <c r="J75" s="302"/>
      <c r="K75" s="302"/>
      <c r="L75" s="302"/>
      <c r="M75" s="302"/>
      <c r="N75" s="302"/>
      <c r="O75" s="302"/>
      <c r="P75" s="302"/>
      <c r="Q75" s="302"/>
      <c r="R75" s="302"/>
      <c r="S75" s="302"/>
      <c r="T75" s="302"/>
      <c r="U75" s="302"/>
    </row>
  </sheetData>
  <mergeCells count="109">
    <mergeCell ref="B5:E5"/>
    <mergeCell ref="F5:M5"/>
    <mergeCell ref="N5:P5"/>
    <mergeCell ref="Q5:T5"/>
    <mergeCell ref="B6:P6"/>
    <mergeCell ref="B29:T29"/>
    <mergeCell ref="B2:P2"/>
    <mergeCell ref="R2:T2"/>
    <mergeCell ref="B3:C3"/>
    <mergeCell ref="D3:P3"/>
    <mergeCell ref="B4:C4"/>
    <mergeCell ref="D4:Q4"/>
    <mergeCell ref="R3:T3"/>
    <mergeCell ref="F38:G38"/>
    <mergeCell ref="K38:M38"/>
    <mergeCell ref="R38:T38"/>
    <mergeCell ref="F40:G40"/>
    <mergeCell ref="J40:M40"/>
    <mergeCell ref="R40:T40"/>
    <mergeCell ref="J32:M32"/>
    <mergeCell ref="P32:T32"/>
    <mergeCell ref="J34:M34"/>
    <mergeCell ref="R34:T34"/>
    <mergeCell ref="F36:G36"/>
    <mergeCell ref="J36:M36"/>
    <mergeCell ref="Q36:T36"/>
    <mergeCell ref="B42:T43"/>
    <mergeCell ref="B44:C44"/>
    <mergeCell ref="D44:M44"/>
    <mergeCell ref="N44:Q44"/>
    <mergeCell ref="R44:T44"/>
    <mergeCell ref="B45:C45"/>
    <mergeCell ref="D45:M45"/>
    <mergeCell ref="N45:Q45"/>
    <mergeCell ref="R45:T45"/>
    <mergeCell ref="B48:C48"/>
    <mergeCell ref="D48:M48"/>
    <mergeCell ref="N48:Q48"/>
    <mergeCell ref="R48:T48"/>
    <mergeCell ref="B49:C49"/>
    <mergeCell ref="D49:M49"/>
    <mergeCell ref="N49:Q49"/>
    <mergeCell ref="R49:T49"/>
    <mergeCell ref="B46:C46"/>
    <mergeCell ref="D46:M46"/>
    <mergeCell ref="N46:Q46"/>
    <mergeCell ref="R46:T46"/>
    <mergeCell ref="B47:C47"/>
    <mergeCell ref="D47:M47"/>
    <mergeCell ref="N47:Q47"/>
    <mergeCell ref="R47:T47"/>
    <mergeCell ref="B52:C52"/>
    <mergeCell ref="D52:M52"/>
    <mergeCell ref="N52:Q52"/>
    <mergeCell ref="R52:T52"/>
    <mergeCell ref="B53:C53"/>
    <mergeCell ref="D53:M53"/>
    <mergeCell ref="N53:Q53"/>
    <mergeCell ref="R53:T53"/>
    <mergeCell ref="B50:C50"/>
    <mergeCell ref="D50:M50"/>
    <mergeCell ref="N50:Q50"/>
    <mergeCell ref="R50:T50"/>
    <mergeCell ref="B51:C51"/>
    <mergeCell ref="D51:M51"/>
    <mergeCell ref="N51:Q51"/>
    <mergeCell ref="R51:T51"/>
    <mergeCell ref="B56:C56"/>
    <mergeCell ref="D56:M56"/>
    <mergeCell ref="N56:Q56"/>
    <mergeCell ref="R56:T56"/>
    <mergeCell ref="B57:C57"/>
    <mergeCell ref="D57:M57"/>
    <mergeCell ref="N57:Q57"/>
    <mergeCell ref="R57:T57"/>
    <mergeCell ref="B54:C54"/>
    <mergeCell ref="D54:M54"/>
    <mergeCell ref="N54:Q54"/>
    <mergeCell ref="R54:T54"/>
    <mergeCell ref="B55:C55"/>
    <mergeCell ref="D55:M55"/>
    <mergeCell ref="N55:Q55"/>
    <mergeCell ref="R55:T55"/>
    <mergeCell ref="B60:C60"/>
    <mergeCell ref="D60:M60"/>
    <mergeCell ref="N60:Q60"/>
    <mergeCell ref="R60:T60"/>
    <mergeCell ref="B61:C61"/>
    <mergeCell ref="D61:M61"/>
    <mergeCell ref="N61:Q61"/>
    <mergeCell ref="R61:T61"/>
    <mergeCell ref="B58:C58"/>
    <mergeCell ref="D58:M58"/>
    <mergeCell ref="N58:Q58"/>
    <mergeCell ref="R58:T58"/>
    <mergeCell ref="B59:C59"/>
    <mergeCell ref="D59:M59"/>
    <mergeCell ref="N59:Q59"/>
    <mergeCell ref="R59:T59"/>
    <mergeCell ref="B73:H73"/>
    <mergeCell ref="I73:N73"/>
    <mergeCell ref="O73:T73"/>
    <mergeCell ref="B62:T63"/>
    <mergeCell ref="B64:T64"/>
    <mergeCell ref="B65:T65"/>
    <mergeCell ref="B66:T66"/>
    <mergeCell ref="B72:H72"/>
    <mergeCell ref="I72:N72"/>
    <mergeCell ref="O72:T72"/>
  </mergeCells>
  <dataValidations count="7">
    <dataValidation type="list" allowBlank="1" showInputMessage="1" showErrorMessage="1" sqref="O72" xr:uid="{626A927E-916B-4345-B611-DBEE1D0C3F56}">
      <formula1>"JOHN MAGNO,MARVINNE ESTACIO"</formula1>
    </dataValidation>
    <dataValidation type="list" allowBlank="1" showInputMessage="1" showErrorMessage="1" sqref="I72:N72" xr:uid="{F2D5D6C3-76E0-4A16-B7B0-58B0EDDC57A0}">
      <formula1>"MARVINNE ESTACIO,BILLY JOEL TOPACIO,MARCIAL GIGANTE III,JAN RONNELL CAMERO,JOHN EDEN ROSS COLA,JILIAN MARK ARDINEL"</formula1>
    </dataValidation>
    <dataValidation type="list" allowBlank="1" showInputMessage="1" showErrorMessage="1" sqref="Q36:T36" xr:uid="{1849A846-95A6-4F8F-80EC-093BEE7F14A0}">
      <formula1>"-,Wall-mounted,Floor-mounted,Slab-mounted,Ceiling-mounted,Floor-to-ceiling-mounted,Collapsible,Movable,1-Pole-mounted,2-Pole-mounted, 3-Pole-mounted, 4-Pole-mounted, 5-Pole-mounted,Cantilever-mounted,Gantry-mounted,Mounted on existing structure,Retrofit"</formula1>
    </dataValidation>
    <dataValidation type="list" allowBlank="1" showInputMessage="1" showErrorMessage="1" sqref="G34" xr:uid="{5218C7D3-7DA1-4F6D-9113-A394265B3F0D}">
      <formula1>"-,Novastar,Colorlight"</formula1>
    </dataValidation>
    <dataValidation type="list" allowBlank="1" showInputMessage="1" showErrorMessage="1" sqref="F38:G38" xr:uid="{F7C43F2E-6D3A-4AC4-BA83-8D1047C657B0}">
      <formula1>"-,Win10,Win11"</formula1>
    </dataValidation>
    <dataValidation type="list" allowBlank="1" showInputMessage="1" showErrorMessage="1" sqref="J34:M34" xr:uid="{1366E3A1-3686-4A34-84DD-6458B0B40D07}">
      <formula1>"-,TB30,TB50,TB60,TB30 WITH 4G,TB50 WITH 4G,TB60 WITH 4G,PC,LAPTOP"</formula1>
    </dataValidation>
    <dataValidation type="list" allowBlank="1" showInputMessage="1" showErrorMessage="1" sqref="R40:T40 R34:T34" xr:uid="{6A05EC41-4C74-4D0C-A65A-AF064F455FCF}">
      <formula1>"-,20m,30m,50m,70m,80m,100m,w/in LED"</formula1>
    </dataValidation>
  </dataValidations>
  <pageMargins left="0" right="0" top="0" bottom="0.2" header="0" footer="0"/>
  <pageSetup paperSize="9" scale="51" orientation="portrait" horizontalDpi="4294967293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0465" r:id="rId4" name="Check Box 1">
              <controlPr defaultSize="0" autoFill="0" autoLine="0" autoPict="0">
                <anchor moveWithCells="1">
                  <from>
                    <xdr:col>16</xdr:col>
                    <xdr:colOff>541020</xdr:colOff>
                    <xdr:row>5</xdr:row>
                    <xdr:rowOff>68580</xdr:rowOff>
                  </from>
                  <to>
                    <xdr:col>17</xdr:col>
                    <xdr:colOff>7620</xdr:colOff>
                    <xdr:row>5</xdr:row>
                    <xdr:rowOff>236220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6" r:id="rId5" name="Check Box 2">
              <controlPr defaultSize="0" autoFill="0" autoLine="0" autoPict="0">
                <anchor moveWithCells="1">
                  <from>
                    <xdr:col>1</xdr:col>
                    <xdr:colOff>38100</xdr:colOff>
                    <xdr:row>31</xdr:row>
                    <xdr:rowOff>7620</xdr:rowOff>
                  </from>
                  <to>
                    <xdr:col>1</xdr:col>
                    <xdr:colOff>259080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7" r:id="rId6" name="Check Box 3">
              <controlPr defaultSize="0" autoFill="0" autoLine="0" autoPict="0">
                <anchor moveWithCells="1">
                  <from>
                    <xdr:col>1</xdr:col>
                    <xdr:colOff>38100</xdr:colOff>
                    <xdr:row>33</xdr:row>
                    <xdr:rowOff>0</xdr:rowOff>
                  </from>
                  <to>
                    <xdr:col>1</xdr:col>
                    <xdr:colOff>259080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8" r:id="rId7" name="Check Box 4">
              <controlPr defaultSize="0" autoFill="0" autoLine="0" autoPict="0">
                <anchor moveWithCells="1">
                  <from>
                    <xdr:col>1</xdr:col>
                    <xdr:colOff>45720</xdr:colOff>
                    <xdr:row>34</xdr:row>
                    <xdr:rowOff>182880</xdr:rowOff>
                  </from>
                  <to>
                    <xdr:col>2</xdr:col>
                    <xdr:colOff>0</xdr:colOff>
                    <xdr:row>35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9" r:id="rId8" name="Check Box 5">
              <controlPr defaultSize="0" autoFill="0" autoLine="0" autoPict="0">
                <anchor moveWithCells="1">
                  <from>
                    <xdr:col>1</xdr:col>
                    <xdr:colOff>45720</xdr:colOff>
                    <xdr:row>37</xdr:row>
                    <xdr:rowOff>7620</xdr:rowOff>
                  </from>
                  <to>
                    <xdr:col>2</xdr:col>
                    <xdr:colOff>0</xdr:colOff>
                    <xdr:row>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0" r:id="rId9" name="Check Box 6">
              <controlPr defaultSize="0" autoFill="0" autoLine="0" autoPict="0">
                <anchor moveWithCells="1">
                  <from>
                    <xdr:col>1</xdr:col>
                    <xdr:colOff>45720</xdr:colOff>
                    <xdr:row>39</xdr:row>
                    <xdr:rowOff>0</xdr:rowOff>
                  </from>
                  <to>
                    <xdr:col>2</xdr:col>
                    <xdr:colOff>0</xdr:colOff>
                    <xdr:row>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1" r:id="rId10" name="Check Box 7">
              <controlPr defaultSize="0" autoFill="0" autoLine="0" autoPict="0">
                <anchor moveWithCells="1">
                  <from>
                    <xdr:col>7</xdr:col>
                    <xdr:colOff>83820</xdr:colOff>
                    <xdr:row>31</xdr:row>
                    <xdr:rowOff>7620</xdr:rowOff>
                  </from>
                  <to>
                    <xdr:col>7</xdr:col>
                    <xdr:colOff>297180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2" r:id="rId11" name="Check Box 8">
              <controlPr defaultSize="0" autoFill="0" autoLine="0" autoPict="0">
                <anchor moveWithCells="1">
                  <from>
                    <xdr:col>7</xdr:col>
                    <xdr:colOff>76200</xdr:colOff>
                    <xdr:row>33</xdr:row>
                    <xdr:rowOff>0</xdr:rowOff>
                  </from>
                  <to>
                    <xdr:col>7</xdr:col>
                    <xdr:colOff>297180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3" r:id="rId12" name="Check Box 9">
              <controlPr defaultSize="0" autoFill="0" autoLine="0" autoPict="0">
                <anchor moveWithCells="1">
                  <from>
                    <xdr:col>7</xdr:col>
                    <xdr:colOff>76200</xdr:colOff>
                    <xdr:row>35</xdr:row>
                    <xdr:rowOff>22860</xdr:rowOff>
                  </from>
                  <to>
                    <xdr:col>7</xdr:col>
                    <xdr:colOff>297180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4" r:id="rId13" name="Check Box 10">
              <controlPr defaultSize="0" autoFill="0" autoLine="0" autoPict="0">
                <anchor moveWithCells="1">
                  <from>
                    <xdr:col>7</xdr:col>
                    <xdr:colOff>99060</xdr:colOff>
                    <xdr:row>37</xdr:row>
                    <xdr:rowOff>22860</xdr:rowOff>
                  </from>
                  <to>
                    <xdr:col>7</xdr:col>
                    <xdr:colOff>327660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5" r:id="rId14" name="Check Box 11">
              <controlPr defaultSize="0" autoFill="0" autoLine="0" autoPict="0">
                <anchor moveWithCells="1">
                  <from>
                    <xdr:col>7</xdr:col>
                    <xdr:colOff>99060</xdr:colOff>
                    <xdr:row>39</xdr:row>
                    <xdr:rowOff>7620</xdr:rowOff>
                  </from>
                  <to>
                    <xdr:col>7</xdr:col>
                    <xdr:colOff>327660</xdr:colOff>
                    <xdr:row>39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6" r:id="rId15" name="Check Box 12">
              <controlPr defaultSize="0" autoFill="0" autoLine="0" autoPict="0">
                <anchor moveWithCells="1">
                  <from>
                    <xdr:col>13</xdr:col>
                    <xdr:colOff>213360</xdr:colOff>
                    <xdr:row>31</xdr:row>
                    <xdr:rowOff>7620</xdr:rowOff>
                  </from>
                  <to>
                    <xdr:col>13</xdr:col>
                    <xdr:colOff>449580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7" r:id="rId16" name="Check Box 13">
              <controlPr defaultSize="0" autoFill="0" autoLine="0" autoPict="0">
                <anchor moveWithCells="1">
                  <from>
                    <xdr:col>13</xdr:col>
                    <xdr:colOff>220980</xdr:colOff>
                    <xdr:row>32</xdr:row>
                    <xdr:rowOff>190500</xdr:rowOff>
                  </from>
                  <to>
                    <xdr:col>13</xdr:col>
                    <xdr:colOff>449580</xdr:colOff>
                    <xdr:row>33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8" r:id="rId17" name="Check Box 14">
              <controlPr defaultSize="0" autoFill="0" autoLine="0" autoPict="0">
                <anchor moveWithCells="1">
                  <from>
                    <xdr:col>13</xdr:col>
                    <xdr:colOff>228600</xdr:colOff>
                    <xdr:row>34</xdr:row>
                    <xdr:rowOff>182880</xdr:rowOff>
                  </from>
                  <to>
                    <xdr:col>13</xdr:col>
                    <xdr:colOff>457200</xdr:colOff>
                    <xdr:row>35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9" r:id="rId18" name="Check Box 15">
              <controlPr defaultSize="0" autoFill="0" autoLine="0" autoPict="0">
                <anchor moveWithCells="1">
                  <from>
                    <xdr:col>13</xdr:col>
                    <xdr:colOff>236220</xdr:colOff>
                    <xdr:row>37</xdr:row>
                    <xdr:rowOff>7620</xdr:rowOff>
                  </from>
                  <to>
                    <xdr:col>13</xdr:col>
                    <xdr:colOff>464820</xdr:colOff>
                    <xdr:row>37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0" r:id="rId19" name="Check Box 16">
              <controlPr defaultSize="0" autoFill="0" autoLine="0" autoPict="0">
                <anchor moveWithCells="1">
                  <from>
                    <xdr:col>13</xdr:col>
                    <xdr:colOff>236220</xdr:colOff>
                    <xdr:row>39</xdr:row>
                    <xdr:rowOff>7620</xdr:rowOff>
                  </from>
                  <to>
                    <xdr:col>13</xdr:col>
                    <xdr:colOff>464820</xdr:colOff>
                    <xdr:row>39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0F5307-700A-48DC-B39D-CC05665565B7}">
          <x14:formula1>
            <xm:f>OTHERS!$A$2:$A$7</xm:f>
          </x14:formula1>
          <xm:sqref>J40:M40</xm:sqref>
        </x14:dataValidation>
        <x14:dataValidation type="list" allowBlank="1" showInputMessage="1" showErrorMessage="1" xr:uid="{2B5A80D9-0D0A-411E-8307-EAEA56169124}">
          <x14:formula1>
            <xm:f>'VIDEO PROCESSOR'!$A$3:$A$29</xm:f>
          </x14:formula1>
          <xm:sqref>K38:M38</xm:sqref>
        </x14:dataValidation>
        <x14:dataValidation type="list" allowBlank="1" showInputMessage="1" showErrorMessage="1" xr:uid="{A99BD815-8287-41D2-87BF-EC64F0D2B7C3}">
          <x14:formula1>
            <xm:f>SALES!$A$2:$A$27</xm:f>
          </x14:formula1>
          <xm:sqref>B72:H72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/>
  <dimension ref="A1:B7"/>
  <sheetViews>
    <sheetView zoomScale="145" zoomScaleNormal="145" workbookViewId="0">
      <selection activeCell="A11" sqref="A11"/>
    </sheetView>
  </sheetViews>
  <sheetFormatPr defaultRowHeight="14.4" x14ac:dyDescent="0.3"/>
  <cols>
    <col min="1" max="1" width="30.88671875" bestFit="1" customWidth="1"/>
    <col min="5" max="5" width="8.88671875" customWidth="1"/>
  </cols>
  <sheetData>
    <row r="1" spans="1:2" x14ac:dyDescent="0.3">
      <c r="A1" t="s">
        <v>23</v>
      </c>
      <c r="B1" t="s">
        <v>27</v>
      </c>
    </row>
    <row r="2" spans="1:2" x14ac:dyDescent="0.3">
      <c r="A2" t="s">
        <v>225</v>
      </c>
      <c r="B2">
        <v>0</v>
      </c>
    </row>
    <row r="3" spans="1:2" x14ac:dyDescent="0.3">
      <c r="A3" t="s">
        <v>1628</v>
      </c>
      <c r="B3">
        <f>E3</f>
        <v>0</v>
      </c>
    </row>
    <row r="4" spans="1:2" x14ac:dyDescent="0.3">
      <c r="A4" t="s">
        <v>1629</v>
      </c>
      <c r="B4">
        <f>E4</f>
        <v>0</v>
      </c>
    </row>
    <row r="5" spans="1:2" x14ac:dyDescent="0.3">
      <c r="A5" t="s">
        <v>1625</v>
      </c>
      <c r="B5">
        <f>E5</f>
        <v>0</v>
      </c>
    </row>
    <row r="6" spans="1:2" x14ac:dyDescent="0.3">
      <c r="A6" t="s">
        <v>1626</v>
      </c>
      <c r="B6">
        <f>E6</f>
        <v>0</v>
      </c>
    </row>
    <row r="7" spans="1:2" x14ac:dyDescent="0.3">
      <c r="A7" t="s">
        <v>1627</v>
      </c>
      <c r="B7">
        <f>E7</f>
        <v>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5"/>
  <dimension ref="A1:E3"/>
  <sheetViews>
    <sheetView zoomScale="145" zoomScaleNormal="145" workbookViewId="0">
      <selection activeCell="B4" sqref="B4"/>
    </sheetView>
  </sheetViews>
  <sheetFormatPr defaultRowHeight="14.4" x14ac:dyDescent="0.3"/>
  <cols>
    <col min="1" max="1" width="29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226</v>
      </c>
      <c r="B2">
        <v>0</v>
      </c>
    </row>
    <row r="3" spans="1:5" x14ac:dyDescent="0.3">
      <c r="A3" t="s">
        <v>227</v>
      </c>
      <c r="B3">
        <f>E3</f>
        <v>50000</v>
      </c>
      <c r="E3">
        <v>50000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E054-5F4B-4373-B019-23089B75D2C5}">
  <dimension ref="A1:E5"/>
  <sheetViews>
    <sheetView zoomScale="145" zoomScaleNormal="145" workbookViewId="0">
      <selection activeCell="F9" sqref="F9"/>
    </sheetView>
  </sheetViews>
  <sheetFormatPr defaultRowHeight="14.4" x14ac:dyDescent="0.3"/>
  <cols>
    <col min="1" max="1" width="37.8867187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1015</v>
      </c>
      <c r="B2">
        <v>0</v>
      </c>
    </row>
    <row r="3" spans="1:5" x14ac:dyDescent="0.3">
      <c r="A3" t="s">
        <v>1284</v>
      </c>
      <c r="B3">
        <f>E3</f>
        <v>12100</v>
      </c>
      <c r="E3">
        <v>12100</v>
      </c>
    </row>
    <row r="4" spans="1:5" x14ac:dyDescent="0.3">
      <c r="A4" t="s">
        <v>1016</v>
      </c>
      <c r="B4">
        <f t="shared" ref="B4:B5" si="0">E4</f>
        <v>22000</v>
      </c>
      <c r="E4">
        <v>22000</v>
      </c>
    </row>
    <row r="5" spans="1:5" x14ac:dyDescent="0.3">
      <c r="A5" t="s">
        <v>1017</v>
      </c>
      <c r="B5">
        <f t="shared" si="0"/>
        <v>55000</v>
      </c>
      <c r="E5">
        <v>55000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B5"/>
  <sheetViews>
    <sheetView zoomScale="145" zoomScaleNormal="145" workbookViewId="0">
      <selection activeCell="B5" sqref="B5"/>
    </sheetView>
  </sheetViews>
  <sheetFormatPr defaultRowHeight="14.4" x14ac:dyDescent="0.3"/>
  <cols>
    <col min="1" max="1" width="51" customWidth="1"/>
  </cols>
  <sheetData>
    <row r="1" spans="1:2" x14ac:dyDescent="0.3">
      <c r="A1" t="s">
        <v>23</v>
      </c>
      <c r="B1" t="s">
        <v>27</v>
      </c>
    </row>
    <row r="2" spans="1:2" x14ac:dyDescent="0.3">
      <c r="A2" t="s">
        <v>642</v>
      </c>
      <c r="B2">
        <v>0</v>
      </c>
    </row>
    <row r="3" spans="1:2" x14ac:dyDescent="0.3">
      <c r="A3" t="s">
        <v>643</v>
      </c>
      <c r="B3">
        <v>60</v>
      </c>
    </row>
    <row r="4" spans="1:2" x14ac:dyDescent="0.3">
      <c r="A4" t="s">
        <v>644</v>
      </c>
      <c r="B4">
        <v>110</v>
      </c>
    </row>
    <row r="5" spans="1:2" x14ac:dyDescent="0.3">
      <c r="A5" t="s">
        <v>645</v>
      </c>
      <c r="B5">
        <v>1100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93460-FAFC-4C79-8D37-F82519510602}">
  <dimension ref="A1:F6"/>
  <sheetViews>
    <sheetView zoomScale="145" zoomScaleNormal="145" workbookViewId="0">
      <selection activeCell="D7" sqref="D7"/>
    </sheetView>
  </sheetViews>
  <sheetFormatPr defaultRowHeight="14.4" x14ac:dyDescent="0.3"/>
  <cols>
    <col min="1" max="1" width="51" customWidth="1"/>
    <col min="6" max="6" width="0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858</v>
      </c>
      <c r="B2">
        <v>0</v>
      </c>
    </row>
    <row r="3" spans="1:6" x14ac:dyDescent="0.3">
      <c r="A3" t="s">
        <v>859</v>
      </c>
      <c r="B3">
        <f>F3</f>
        <v>180500</v>
      </c>
      <c r="F3">
        <v>180500</v>
      </c>
    </row>
    <row r="4" spans="1:6" x14ac:dyDescent="0.3">
      <c r="A4" t="s">
        <v>860</v>
      </c>
      <c r="B4">
        <f t="shared" ref="B4:B6" si="0">F4</f>
        <v>302500</v>
      </c>
      <c r="F4">
        <v>302500</v>
      </c>
    </row>
    <row r="5" spans="1:6" x14ac:dyDescent="0.3">
      <c r="A5" t="s">
        <v>863</v>
      </c>
      <c r="B5">
        <f t="shared" si="0"/>
        <v>475300</v>
      </c>
      <c r="F5">
        <v>475300</v>
      </c>
    </row>
    <row r="6" spans="1:6" x14ac:dyDescent="0.3">
      <c r="A6" t="s">
        <v>864</v>
      </c>
      <c r="B6">
        <f t="shared" si="0"/>
        <v>321300</v>
      </c>
      <c r="F6">
        <v>321300</v>
      </c>
    </row>
  </sheetData>
  <phoneticPr fontId="128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659-7D9B-490E-BDF0-2C08923D7950}">
  <dimension ref="A1:E5"/>
  <sheetViews>
    <sheetView zoomScale="145" zoomScaleNormal="145" workbookViewId="0">
      <selection activeCell="C6" sqref="C6"/>
    </sheetView>
  </sheetViews>
  <sheetFormatPr defaultRowHeight="14.4" x14ac:dyDescent="0.3"/>
  <cols>
    <col min="1" max="1" width="22.8867187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844</v>
      </c>
      <c r="B2">
        <v>0</v>
      </c>
    </row>
    <row r="3" spans="1:5" x14ac:dyDescent="0.3">
      <c r="A3" t="s">
        <v>869</v>
      </c>
      <c r="B3">
        <f>E3</f>
        <v>5000</v>
      </c>
      <c r="E3">
        <v>5000</v>
      </c>
    </row>
    <row r="4" spans="1:5" x14ac:dyDescent="0.3">
      <c r="A4" t="s">
        <v>845</v>
      </c>
      <c r="B4">
        <f t="shared" ref="B4:B5" si="0">E4</f>
        <v>8000</v>
      </c>
      <c r="E4">
        <v>8000</v>
      </c>
    </row>
    <row r="5" spans="1:5" x14ac:dyDescent="0.3">
      <c r="A5" t="s">
        <v>846</v>
      </c>
      <c r="B5">
        <f t="shared" si="0"/>
        <v>15000</v>
      </c>
      <c r="E5">
        <v>15000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7"/>
  <sheetViews>
    <sheetView zoomScale="145" zoomScaleNormal="145" workbookViewId="0">
      <selection activeCell="A10" sqref="A10"/>
    </sheetView>
  </sheetViews>
  <sheetFormatPr defaultRowHeight="14.4" x14ac:dyDescent="0.3"/>
  <cols>
    <col min="1" max="1" width="26.44140625" customWidth="1"/>
    <col min="6" max="6" width="8.88671875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175</v>
      </c>
      <c r="B2">
        <v>0</v>
      </c>
    </row>
    <row r="3" spans="1:6" x14ac:dyDescent="0.3">
      <c r="A3" t="s">
        <v>631</v>
      </c>
      <c r="B3">
        <f>F3</f>
        <v>52800</v>
      </c>
      <c r="F3">
        <v>52800</v>
      </c>
    </row>
    <row r="4" spans="1:6" x14ac:dyDescent="0.3">
      <c r="A4" t="s">
        <v>1671</v>
      </c>
      <c r="B4">
        <f>F4</f>
        <v>41800</v>
      </c>
      <c r="F4">
        <v>41800</v>
      </c>
    </row>
    <row r="5" spans="1:6" x14ac:dyDescent="0.3">
      <c r="A5" t="s">
        <v>632</v>
      </c>
      <c r="B5">
        <f>F5</f>
        <v>49500</v>
      </c>
      <c r="F5">
        <v>49500</v>
      </c>
    </row>
    <row r="6" spans="1:6" x14ac:dyDescent="0.3">
      <c r="A6" t="s">
        <v>635</v>
      </c>
      <c r="B6">
        <f>F6</f>
        <v>80000</v>
      </c>
      <c r="F6">
        <v>80000</v>
      </c>
    </row>
    <row r="7" spans="1:6" x14ac:dyDescent="0.3">
      <c r="A7" t="s">
        <v>1614</v>
      </c>
      <c r="B7">
        <f>F7</f>
        <v>100000</v>
      </c>
      <c r="F7">
        <v>100000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6"/>
  <dimension ref="A1:B5"/>
  <sheetViews>
    <sheetView zoomScale="145" zoomScaleNormal="145" workbookViewId="0">
      <selection activeCell="F12" sqref="F12"/>
    </sheetView>
  </sheetViews>
  <sheetFormatPr defaultRowHeight="14.4" x14ac:dyDescent="0.3"/>
  <cols>
    <col min="1" max="1" width="26.44140625" customWidth="1"/>
    <col min="5" max="5" width="8.88671875" customWidth="1"/>
  </cols>
  <sheetData>
    <row r="1" spans="1:2" x14ac:dyDescent="0.3">
      <c r="A1" t="s">
        <v>23</v>
      </c>
      <c r="B1" t="s">
        <v>27</v>
      </c>
    </row>
    <row r="2" spans="1:2" x14ac:dyDescent="0.3">
      <c r="A2" t="s">
        <v>210</v>
      </c>
      <c r="B2">
        <v>0</v>
      </c>
    </row>
    <row r="3" spans="1:2" x14ac:dyDescent="0.3">
      <c r="A3" s="63" t="s">
        <v>1665</v>
      </c>
      <c r="B3">
        <v>12300</v>
      </c>
    </row>
    <row r="4" spans="1:2" x14ac:dyDescent="0.3">
      <c r="A4" s="63" t="s">
        <v>1642</v>
      </c>
      <c r="B4">
        <v>14500</v>
      </c>
    </row>
    <row r="5" spans="1:2" x14ac:dyDescent="0.3">
      <c r="A5" s="63" t="s">
        <v>1641</v>
      </c>
      <c r="B5">
        <v>20500</v>
      </c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/>
  <dimension ref="A1:F7"/>
  <sheetViews>
    <sheetView zoomScale="145" zoomScaleNormal="145" workbookViewId="0">
      <selection activeCell="E10" sqref="E10"/>
    </sheetView>
  </sheetViews>
  <sheetFormatPr defaultRowHeight="14.4" x14ac:dyDescent="0.3"/>
  <cols>
    <col min="1" max="1" width="26.44140625" customWidth="1"/>
    <col min="6" max="6" width="8.88671875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211</v>
      </c>
      <c r="B2">
        <v>0</v>
      </c>
    </row>
    <row r="3" spans="1:6" x14ac:dyDescent="0.3">
      <c r="A3" t="s">
        <v>212</v>
      </c>
      <c r="B3">
        <f>F3</f>
        <v>3850</v>
      </c>
      <c r="F3">
        <v>3850</v>
      </c>
    </row>
    <row r="4" spans="1:6" x14ac:dyDescent="0.3">
      <c r="A4" t="s">
        <v>668</v>
      </c>
      <c r="B4">
        <f t="shared" ref="B4:B7" si="0">F4</f>
        <v>4400</v>
      </c>
      <c r="F4">
        <v>4400</v>
      </c>
    </row>
    <row r="5" spans="1:6" x14ac:dyDescent="0.3">
      <c r="A5" t="s">
        <v>1290</v>
      </c>
      <c r="B5">
        <f t="shared" si="0"/>
        <v>5375</v>
      </c>
      <c r="F5">
        <v>5375</v>
      </c>
    </row>
    <row r="6" spans="1:6" x14ac:dyDescent="0.3">
      <c r="A6" t="s">
        <v>1167</v>
      </c>
      <c r="B6">
        <f t="shared" ref="B6" si="1">F6</f>
        <v>18000</v>
      </c>
      <c r="F6">
        <v>18000</v>
      </c>
    </row>
    <row r="7" spans="1:6" x14ac:dyDescent="0.3">
      <c r="A7" t="s">
        <v>1655</v>
      </c>
      <c r="B7">
        <f t="shared" si="0"/>
        <v>78900</v>
      </c>
      <c r="F7">
        <v>78900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533F8-4DF0-484D-A65D-9FA98E05FF8B}">
  <dimension ref="A1:B3"/>
  <sheetViews>
    <sheetView zoomScale="145" zoomScaleNormal="145" workbookViewId="0">
      <selection activeCell="B3" sqref="B3"/>
    </sheetView>
  </sheetViews>
  <sheetFormatPr defaultRowHeight="14.4" x14ac:dyDescent="0.3"/>
  <cols>
    <col min="1" max="1" width="26.44140625" customWidth="1"/>
    <col min="6" max="6" width="8.88671875" customWidth="1"/>
  </cols>
  <sheetData>
    <row r="1" spans="1:2" x14ac:dyDescent="0.3">
      <c r="A1" t="s">
        <v>23</v>
      </c>
      <c r="B1" t="s">
        <v>27</v>
      </c>
    </row>
    <row r="2" spans="1:2" x14ac:dyDescent="0.3">
      <c r="A2" t="s">
        <v>1074</v>
      </c>
      <c r="B2">
        <v>0</v>
      </c>
    </row>
    <row r="3" spans="1:2" x14ac:dyDescent="0.3">
      <c r="A3" s="74" t="s">
        <v>1073</v>
      </c>
      <c r="B3">
        <v>150000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6A7-027F-41AE-8A71-5150DF5683C0}">
  <sheetPr>
    <tabColor theme="5" tint="0.39997558519241921"/>
  </sheetPr>
  <dimension ref="A1:IM73"/>
  <sheetViews>
    <sheetView topLeftCell="A21" zoomScaleNormal="100" zoomScaleSheetLayoutView="85" workbookViewId="0">
      <selection activeCell="J56" sqref="J56"/>
    </sheetView>
  </sheetViews>
  <sheetFormatPr defaultColWidth="9.109375" defaultRowHeight="13.8" x14ac:dyDescent="0.25"/>
  <cols>
    <col min="1" max="1" width="2.88671875" style="33" customWidth="1"/>
    <col min="2" max="2" width="24" style="31" customWidth="1"/>
    <col min="3" max="3" width="46.6640625" style="44" customWidth="1"/>
    <col min="4" max="4" width="8.5546875" style="44" bestFit="1" customWidth="1"/>
    <col min="5" max="5" width="9.88671875" style="44" customWidth="1"/>
    <col min="6" max="6" width="18.5546875" style="80" customWidth="1"/>
    <col min="7" max="7" width="3.33203125" style="30" customWidth="1"/>
    <col min="8" max="8" width="14.33203125" style="31" customWidth="1"/>
    <col min="9" max="9" width="14.44140625" style="31" customWidth="1"/>
    <col min="10" max="10" width="11.6640625" style="31" customWidth="1"/>
    <col min="11" max="11" width="20.33203125" style="31" customWidth="1"/>
    <col min="12" max="12" width="17.6640625" style="31" customWidth="1"/>
    <col min="13" max="13" width="18.33203125" style="31" customWidth="1"/>
    <col min="14" max="14" width="16.5546875" style="31" customWidth="1"/>
    <col min="15" max="15" width="5.44140625" style="31" customWidth="1"/>
    <col min="16" max="16" width="1.44140625" style="32" hidden="1" customWidth="1"/>
    <col min="17" max="17" width="9" style="31" hidden="1" customWidth="1"/>
    <col min="18" max="18" width="11" style="31" hidden="1" customWidth="1"/>
    <col min="19" max="19" width="9" style="31" hidden="1" customWidth="1"/>
    <col min="20" max="20" width="18.33203125" style="31" customWidth="1"/>
    <col min="21" max="21" width="11.5546875" style="31" hidden="1" customWidth="1"/>
    <col min="22" max="22" width="11.5546875" style="30" hidden="1" customWidth="1"/>
    <col min="23" max="23" width="11.33203125" style="31" hidden="1" customWidth="1"/>
    <col min="24" max="24" width="11.5546875" style="31" hidden="1" customWidth="1"/>
    <col min="25" max="29" width="9" style="31" hidden="1" customWidth="1"/>
    <col min="30" max="30" width="4.44140625" style="31" customWidth="1"/>
    <col min="31" max="33" width="9" style="31" customWidth="1"/>
    <col min="34" max="34" width="9.88671875" style="31" customWidth="1"/>
    <col min="35" max="247" width="9" style="31" customWidth="1"/>
    <col min="248" max="16384" width="9.109375" style="33"/>
  </cols>
  <sheetData>
    <row r="1" spans="1:247" ht="76.95" customHeight="1" thickBot="1" x14ac:dyDescent="0.3">
      <c r="A1" s="664"/>
      <c r="B1" s="664"/>
      <c r="C1" s="664"/>
      <c r="D1" s="664"/>
      <c r="E1" s="664"/>
      <c r="F1" s="664"/>
      <c r="G1" s="664"/>
    </row>
    <row r="2" spans="1:247" ht="15" customHeight="1" x14ac:dyDescent="0.25">
      <c r="B2" s="323" t="s">
        <v>19</v>
      </c>
      <c r="C2" s="665">
        <v>45883</v>
      </c>
      <c r="D2" s="665"/>
      <c r="E2" s="665"/>
      <c r="F2" s="666"/>
    </row>
    <row r="3" spans="1:247" ht="15" customHeight="1" x14ac:dyDescent="0.25">
      <c r="B3" s="324" t="s">
        <v>20</v>
      </c>
      <c r="C3" s="667"/>
      <c r="D3" s="667"/>
      <c r="E3" s="667"/>
      <c r="F3" s="668"/>
    </row>
    <row r="4" spans="1:247" ht="15" customHeight="1" x14ac:dyDescent="0.25">
      <c r="B4" s="324"/>
      <c r="C4" s="669"/>
      <c r="D4" s="669"/>
      <c r="E4" s="669"/>
      <c r="F4" s="670"/>
    </row>
    <row r="5" spans="1:247" ht="15" customHeight="1" x14ac:dyDescent="0.25">
      <c r="B5" s="324" t="s">
        <v>21</v>
      </c>
      <c r="C5" s="667" t="s">
        <v>1590</v>
      </c>
      <c r="D5" s="667"/>
      <c r="E5" s="667"/>
      <c r="F5" s="668"/>
      <c r="G5" s="35"/>
      <c r="J5" s="32"/>
      <c r="P5" s="663"/>
      <c r="Q5" s="663"/>
      <c r="R5" s="36"/>
      <c r="S5" s="37"/>
      <c r="T5" s="38"/>
      <c r="U5" s="39"/>
      <c r="V5" s="31"/>
      <c r="IH5" s="33"/>
      <c r="II5" s="33"/>
      <c r="IJ5" s="33"/>
      <c r="IK5" s="33"/>
      <c r="IL5" s="33"/>
      <c r="IM5" s="33"/>
    </row>
    <row r="6" spans="1:247" ht="15" customHeight="1" x14ac:dyDescent="0.25">
      <c r="B6" s="324" t="s">
        <v>208</v>
      </c>
      <c r="C6" s="667" t="s">
        <v>1733</v>
      </c>
      <c r="D6" s="667"/>
      <c r="E6" s="667"/>
      <c r="F6" s="668"/>
      <c r="G6" s="35"/>
      <c r="J6" s="32"/>
      <c r="P6" s="65"/>
      <c r="Q6" s="65"/>
      <c r="R6" s="36"/>
      <c r="S6" s="37"/>
      <c r="T6" s="38"/>
      <c r="U6" s="39"/>
      <c r="V6" s="31"/>
      <c r="IH6" s="33"/>
      <c r="II6" s="33"/>
      <c r="IJ6" s="33"/>
      <c r="IK6" s="33"/>
      <c r="IL6" s="33"/>
      <c r="IM6" s="33"/>
    </row>
    <row r="7" spans="1:247" ht="15" customHeight="1" x14ac:dyDescent="0.25">
      <c r="B7" s="324" t="s">
        <v>22</v>
      </c>
      <c r="C7" s="667" t="s">
        <v>1749</v>
      </c>
      <c r="D7" s="667"/>
      <c r="E7" s="667"/>
      <c r="F7" s="668"/>
      <c r="G7" s="35"/>
      <c r="J7" s="32"/>
      <c r="P7" s="663"/>
      <c r="Q7" s="663"/>
      <c r="R7" s="36"/>
      <c r="S7" s="37"/>
      <c r="T7" s="38"/>
      <c r="U7" s="39"/>
      <c r="V7" s="31"/>
      <c r="IH7" s="33"/>
      <c r="II7" s="33"/>
      <c r="IJ7" s="33"/>
      <c r="IK7" s="33"/>
      <c r="IL7" s="33"/>
      <c r="IM7" s="33"/>
    </row>
    <row r="8" spans="1:247" ht="15" customHeight="1" x14ac:dyDescent="0.25">
      <c r="B8" s="324" t="s">
        <v>1312</v>
      </c>
      <c r="C8" s="667" t="s">
        <v>1750</v>
      </c>
      <c r="D8" s="667"/>
      <c r="E8" s="667"/>
      <c r="F8" s="668"/>
      <c r="G8" s="35"/>
      <c r="J8" s="32"/>
      <c r="P8" s="65"/>
      <c r="Q8" s="65"/>
      <c r="R8" s="36"/>
      <c r="S8" s="37"/>
      <c r="T8" s="38"/>
      <c r="U8" s="39"/>
      <c r="V8" s="31"/>
      <c r="IH8" s="33"/>
      <c r="II8" s="33"/>
      <c r="IJ8" s="33"/>
      <c r="IK8" s="33"/>
      <c r="IL8" s="33"/>
      <c r="IM8" s="33"/>
    </row>
    <row r="9" spans="1:247" ht="15" customHeight="1" x14ac:dyDescent="0.25">
      <c r="B9" s="324" t="s">
        <v>0</v>
      </c>
      <c r="C9" s="667" t="s">
        <v>1751</v>
      </c>
      <c r="D9" s="667"/>
      <c r="E9" s="667"/>
      <c r="F9" s="668"/>
      <c r="G9" s="35"/>
      <c r="J9" s="32"/>
      <c r="P9" s="65"/>
      <c r="Q9" s="65"/>
      <c r="R9" s="36"/>
      <c r="S9" s="37"/>
      <c r="T9" s="38"/>
      <c r="U9" s="39"/>
      <c r="V9" s="31"/>
      <c r="IH9" s="33"/>
      <c r="II9" s="33"/>
      <c r="IJ9" s="33"/>
      <c r="IK9" s="33"/>
      <c r="IL9" s="33"/>
      <c r="IM9" s="33"/>
    </row>
    <row r="10" spans="1:247" ht="15" customHeight="1" x14ac:dyDescent="0.25">
      <c r="B10" s="324" t="s">
        <v>1</v>
      </c>
      <c r="C10" s="667" t="s">
        <v>1361</v>
      </c>
      <c r="D10" s="667"/>
      <c r="E10" s="667"/>
      <c r="F10" s="668"/>
      <c r="G10" s="35"/>
      <c r="J10" s="32"/>
      <c r="P10" s="663"/>
      <c r="Q10" s="663"/>
      <c r="R10" s="36"/>
      <c r="S10" s="37"/>
      <c r="T10" s="38"/>
      <c r="U10" s="39"/>
      <c r="V10" s="31"/>
      <c r="IH10" s="33"/>
      <c r="II10" s="33"/>
      <c r="IJ10" s="33"/>
      <c r="IK10" s="33"/>
      <c r="IL10" s="33"/>
      <c r="IM10" s="33"/>
    </row>
    <row r="11" spans="1:247" ht="35.4" customHeight="1" x14ac:dyDescent="0.25">
      <c r="B11" s="324" t="s">
        <v>2</v>
      </c>
      <c r="C11" s="667"/>
      <c r="D11" s="667"/>
      <c r="E11" s="667"/>
      <c r="F11" s="668"/>
      <c r="G11" s="35"/>
      <c r="J11" s="32"/>
      <c r="P11" s="65"/>
      <c r="Q11" s="65"/>
      <c r="R11" s="36"/>
      <c r="S11" s="37"/>
      <c r="T11" s="38"/>
      <c r="U11" s="39"/>
      <c r="V11" s="31"/>
      <c r="IH11" s="33"/>
      <c r="II11" s="33"/>
      <c r="IJ11" s="33"/>
      <c r="IK11" s="33"/>
      <c r="IL11" s="33"/>
      <c r="IM11" s="33"/>
    </row>
    <row r="12" spans="1:247" ht="30.6" customHeight="1" x14ac:dyDescent="0.25">
      <c r="B12" s="673" t="s">
        <v>810</v>
      </c>
      <c r="C12" s="674"/>
      <c r="D12" s="674"/>
      <c r="E12" s="674"/>
      <c r="F12" s="675"/>
      <c r="G12" s="35"/>
      <c r="J12" s="32"/>
      <c r="P12" s="65"/>
      <c r="Q12" s="65"/>
      <c r="R12" s="36"/>
      <c r="S12" s="37"/>
      <c r="T12" s="38"/>
      <c r="U12" s="39"/>
      <c r="V12" s="31"/>
      <c r="IH12" s="33"/>
      <c r="II12" s="33"/>
      <c r="IJ12" s="33"/>
      <c r="IK12" s="33"/>
      <c r="IL12" s="33"/>
      <c r="IM12" s="33"/>
    </row>
    <row r="13" spans="1:247" s="31" customFormat="1" ht="26.4" customHeight="1" x14ac:dyDescent="0.25">
      <c r="B13" s="70" t="s">
        <v>792</v>
      </c>
      <c r="C13" s="69" t="s">
        <v>791</v>
      </c>
      <c r="D13" s="69" t="s">
        <v>4</v>
      </c>
      <c r="E13" s="69" t="s">
        <v>793</v>
      </c>
      <c r="F13" s="326" t="s">
        <v>254</v>
      </c>
      <c r="G13" s="40"/>
      <c r="P13" s="41"/>
      <c r="T13" s="64"/>
      <c r="V13" s="30"/>
    </row>
    <row r="14" spans="1:247" s="31" customFormat="1" ht="15" customHeight="1" x14ac:dyDescent="0.25">
      <c r="B14" s="676" t="s">
        <v>794</v>
      </c>
      <c r="C14" s="677"/>
      <c r="D14" s="677"/>
      <c r="E14" s="677"/>
      <c r="F14" s="678"/>
      <c r="G14" s="40"/>
      <c r="P14" s="41"/>
      <c r="T14" s="64"/>
      <c r="V14" s="30"/>
    </row>
    <row r="15" spans="1:247" s="31" customFormat="1" ht="15" customHeight="1" x14ac:dyDescent="0.25">
      <c r="B15" s="671" t="s">
        <v>809</v>
      </c>
      <c r="C15" s="672"/>
      <c r="D15" s="672"/>
      <c r="E15" s="672"/>
      <c r="F15" s="336"/>
      <c r="G15" s="40"/>
      <c r="P15" s="41"/>
      <c r="T15" s="64"/>
      <c r="V15" s="30"/>
    </row>
    <row r="16" spans="1:247" s="31" customFormat="1" ht="15" customHeight="1" x14ac:dyDescent="0.25">
      <c r="B16" s="333" t="s">
        <v>814</v>
      </c>
      <c r="C16" s="67" t="s">
        <v>1752</v>
      </c>
      <c r="D16" s="67" t="s">
        <v>975</v>
      </c>
      <c r="E16" s="346">
        <v>1</v>
      </c>
      <c r="F16" s="336"/>
      <c r="G16" s="40"/>
      <c r="P16" s="41"/>
      <c r="T16" s="64"/>
      <c r="V16" s="30"/>
    </row>
    <row r="17" spans="2:22" s="31" customFormat="1" ht="15" customHeight="1" x14ac:dyDescent="0.25">
      <c r="B17" s="333" t="s">
        <v>815</v>
      </c>
      <c r="C17" s="67" t="s">
        <v>1174</v>
      </c>
      <c r="D17" s="67" t="s">
        <v>976</v>
      </c>
      <c r="E17" s="346">
        <v>1</v>
      </c>
      <c r="F17" s="336"/>
      <c r="G17" s="40"/>
      <c r="P17" s="41"/>
      <c r="T17" s="64"/>
      <c r="V17" s="30"/>
    </row>
    <row r="18" spans="2:22" s="31" customFormat="1" ht="15" hidden="1" customHeight="1" x14ac:dyDescent="0.25">
      <c r="B18" s="333" t="s">
        <v>815</v>
      </c>
      <c r="C18" s="67" t="s">
        <v>225</v>
      </c>
      <c r="D18" s="67" t="s">
        <v>979</v>
      </c>
      <c r="E18" s="346"/>
      <c r="F18" s="334"/>
      <c r="G18" s="40"/>
      <c r="P18" s="32"/>
      <c r="T18" s="43"/>
      <c r="V18" s="30"/>
    </row>
    <row r="19" spans="2:22" s="31" customFormat="1" ht="15" hidden="1" customHeight="1" x14ac:dyDescent="0.25">
      <c r="B19" s="333" t="s">
        <v>1059</v>
      </c>
      <c r="C19" s="67" t="s">
        <v>160</v>
      </c>
      <c r="D19" s="67" t="s">
        <v>976</v>
      </c>
      <c r="E19" s="346"/>
      <c r="F19" s="336"/>
      <c r="G19" s="40"/>
      <c r="P19" s="41"/>
      <c r="T19" s="64"/>
      <c r="V19" s="30"/>
    </row>
    <row r="20" spans="2:22" s="31" customFormat="1" ht="15" hidden="1" customHeight="1" x14ac:dyDescent="0.25">
      <c r="B20" s="333" t="s">
        <v>1060</v>
      </c>
      <c r="C20" s="67" t="s">
        <v>173</v>
      </c>
      <c r="D20" s="67" t="s">
        <v>976</v>
      </c>
      <c r="E20" s="346"/>
      <c r="F20" s="336"/>
      <c r="G20" s="40"/>
      <c r="H20" s="31" t="s">
        <v>1543</v>
      </c>
      <c r="P20" s="41"/>
      <c r="T20" s="64"/>
      <c r="V20" s="30"/>
    </row>
    <row r="21" spans="2:22" s="31" customFormat="1" ht="15" customHeight="1" x14ac:dyDescent="0.25">
      <c r="B21" s="679"/>
      <c r="C21" s="680"/>
      <c r="D21" s="680"/>
      <c r="E21" s="681"/>
      <c r="F21" s="336"/>
      <c r="G21" s="40"/>
      <c r="H21" s="31" t="s">
        <v>1621</v>
      </c>
      <c r="P21" s="41"/>
      <c r="T21" s="64"/>
      <c r="V21" s="30"/>
    </row>
    <row r="22" spans="2:22" s="31" customFormat="1" ht="15" customHeight="1" x14ac:dyDescent="0.25">
      <c r="B22" s="671" t="s">
        <v>1046</v>
      </c>
      <c r="C22" s="672"/>
      <c r="D22" s="672"/>
      <c r="E22" s="672"/>
      <c r="F22" s="336"/>
      <c r="G22" s="40"/>
      <c r="H22" s="31" t="s">
        <v>1651</v>
      </c>
      <c r="P22" s="41"/>
      <c r="T22" s="64"/>
      <c r="V22" s="30"/>
    </row>
    <row r="23" spans="2:22" s="31" customFormat="1" ht="15" customHeight="1" x14ac:dyDescent="0.25">
      <c r="B23" s="409" t="s">
        <v>1257</v>
      </c>
      <c r="C23" s="67" t="s">
        <v>632</v>
      </c>
      <c r="D23" s="67" t="s">
        <v>977</v>
      </c>
      <c r="E23" s="346">
        <v>1</v>
      </c>
      <c r="F23" s="336" t="s">
        <v>1624</v>
      </c>
      <c r="G23" s="40"/>
      <c r="P23" s="41"/>
      <c r="T23" s="64"/>
      <c r="V23" s="30"/>
    </row>
    <row r="24" spans="2:22" s="31" customFormat="1" ht="15" hidden="1" customHeight="1" x14ac:dyDescent="0.25">
      <c r="B24" s="73" t="s">
        <v>820</v>
      </c>
      <c r="C24" s="67" t="s">
        <v>1056</v>
      </c>
      <c r="D24" s="67" t="s">
        <v>978</v>
      </c>
      <c r="E24" s="346"/>
      <c r="F24" s="336"/>
      <c r="G24" s="40"/>
      <c r="P24" s="41"/>
      <c r="T24" s="64"/>
      <c r="V24" s="30"/>
    </row>
    <row r="25" spans="2:22" s="31" customFormat="1" ht="15" customHeight="1" x14ac:dyDescent="0.25">
      <c r="B25" s="71" t="s">
        <v>821</v>
      </c>
      <c r="C25" s="67" t="s">
        <v>668</v>
      </c>
      <c r="D25" s="67" t="s">
        <v>976</v>
      </c>
      <c r="E25" s="346">
        <v>1</v>
      </c>
      <c r="F25" s="336"/>
      <c r="G25" s="40"/>
      <c r="P25" s="41"/>
      <c r="T25" s="64"/>
      <c r="V25" s="30"/>
    </row>
    <row r="26" spans="2:22" s="31" customFormat="1" ht="15" customHeight="1" x14ac:dyDescent="0.25">
      <c r="B26" s="71" t="s">
        <v>902</v>
      </c>
      <c r="C26" s="67" t="s">
        <v>903</v>
      </c>
      <c r="D26" s="67" t="s">
        <v>978</v>
      </c>
      <c r="E26" s="346">
        <v>1</v>
      </c>
      <c r="F26" s="336"/>
      <c r="G26" s="40"/>
      <c r="P26" s="41"/>
      <c r="T26" s="64"/>
      <c r="V26" s="30"/>
    </row>
    <row r="27" spans="2:22" s="31" customFormat="1" ht="15" hidden="1" customHeight="1" x14ac:dyDescent="0.25">
      <c r="B27" s="71" t="s">
        <v>816</v>
      </c>
      <c r="C27" s="67" t="s">
        <v>819</v>
      </c>
      <c r="D27" s="67" t="s">
        <v>978</v>
      </c>
      <c r="E27" s="346"/>
      <c r="F27" s="336"/>
      <c r="G27" s="40"/>
      <c r="P27" s="41"/>
      <c r="T27" s="64"/>
      <c r="V27" s="30"/>
    </row>
    <row r="28" spans="2:22" s="31" customFormat="1" ht="15" hidden="1" customHeight="1" x14ac:dyDescent="0.25">
      <c r="B28" s="71" t="s">
        <v>816</v>
      </c>
      <c r="C28" s="67" t="s">
        <v>931</v>
      </c>
      <c r="D28" s="67" t="s">
        <v>978</v>
      </c>
      <c r="E28" s="346"/>
      <c r="F28" s="336"/>
      <c r="G28" s="40"/>
      <c r="P28" s="41"/>
      <c r="T28" s="64"/>
      <c r="V28" s="30"/>
    </row>
    <row r="29" spans="2:22" s="31" customFormat="1" ht="15" hidden="1" customHeight="1" x14ac:dyDescent="0.25">
      <c r="B29" s="71" t="s">
        <v>816</v>
      </c>
      <c r="C29" s="67" t="s">
        <v>766</v>
      </c>
      <c r="D29" s="67" t="s">
        <v>978</v>
      </c>
      <c r="E29" s="346"/>
      <c r="F29" s="334"/>
      <c r="G29" s="40"/>
      <c r="P29" s="32"/>
      <c r="T29" s="43"/>
      <c r="V29" s="30"/>
    </row>
    <row r="30" spans="2:22" s="31" customFormat="1" ht="15" hidden="1" customHeight="1" x14ac:dyDescent="0.25">
      <c r="B30" s="71" t="s">
        <v>816</v>
      </c>
      <c r="C30" s="67" t="s">
        <v>224</v>
      </c>
      <c r="D30" s="67" t="s">
        <v>977</v>
      </c>
      <c r="E30" s="346"/>
      <c r="F30" s="334"/>
      <c r="G30" s="40"/>
      <c r="P30" s="32"/>
      <c r="T30" s="43"/>
      <c r="V30" s="30"/>
    </row>
    <row r="31" spans="2:22" s="31" customFormat="1" ht="15" hidden="1" customHeight="1" x14ac:dyDescent="0.25">
      <c r="B31" s="71" t="s">
        <v>816</v>
      </c>
      <c r="C31" s="67" t="s">
        <v>226</v>
      </c>
      <c r="D31" s="67" t="s">
        <v>975</v>
      </c>
      <c r="E31" s="346"/>
      <c r="F31" s="334"/>
      <c r="G31" s="40"/>
      <c r="P31" s="32"/>
      <c r="T31" s="43"/>
      <c r="V31" s="30"/>
    </row>
    <row r="32" spans="2:22" s="31" customFormat="1" ht="15" hidden="1" customHeight="1" x14ac:dyDescent="0.25">
      <c r="B32" s="73" t="s">
        <v>847</v>
      </c>
      <c r="C32" s="67" t="s">
        <v>638</v>
      </c>
      <c r="D32" s="67" t="s">
        <v>977</v>
      </c>
      <c r="E32" s="346"/>
      <c r="F32" s="334"/>
      <c r="G32" s="40"/>
      <c r="P32" s="32"/>
      <c r="T32" s="43"/>
      <c r="V32" s="30"/>
    </row>
    <row r="33" spans="2:22" s="31" customFormat="1" ht="15" hidden="1" customHeight="1" x14ac:dyDescent="0.25">
      <c r="B33" s="71" t="s">
        <v>1014</v>
      </c>
      <c r="C33" s="67" t="s">
        <v>1015</v>
      </c>
      <c r="D33" s="67" t="s">
        <v>976</v>
      </c>
      <c r="E33" s="346"/>
      <c r="F33" s="334"/>
      <c r="G33" s="40"/>
      <c r="P33" s="32"/>
      <c r="T33" s="43"/>
      <c r="V33" s="30"/>
    </row>
    <row r="34" spans="2:22" s="31" customFormat="1" ht="15" hidden="1" customHeight="1" x14ac:dyDescent="0.25">
      <c r="B34" s="71"/>
      <c r="C34" s="67" t="s">
        <v>1677</v>
      </c>
      <c r="D34" s="67" t="s">
        <v>978</v>
      </c>
      <c r="E34" s="346"/>
      <c r="F34" s="336"/>
      <c r="G34" s="40"/>
      <c r="P34" s="32"/>
      <c r="T34" s="43"/>
      <c r="V34" s="30"/>
    </row>
    <row r="35" spans="2:22" s="31" customFormat="1" ht="15" customHeight="1" x14ac:dyDescent="0.25">
      <c r="B35" s="71" t="s">
        <v>816</v>
      </c>
      <c r="C35" s="67" t="s">
        <v>1583</v>
      </c>
      <c r="D35" s="67" t="s">
        <v>978</v>
      </c>
      <c r="E35" s="346">
        <v>1</v>
      </c>
      <c r="F35" s="336"/>
      <c r="G35" s="40"/>
      <c r="P35" s="41"/>
      <c r="T35" s="64"/>
      <c r="V35" s="30"/>
    </row>
    <row r="36" spans="2:22" s="31" customFormat="1" ht="15" hidden="1" customHeight="1" x14ac:dyDescent="0.25">
      <c r="B36" s="71" t="s">
        <v>816</v>
      </c>
      <c r="C36" s="67" t="s">
        <v>1584</v>
      </c>
      <c r="D36" s="67" t="s">
        <v>978</v>
      </c>
      <c r="E36" s="346"/>
      <c r="F36" s="336"/>
      <c r="G36" s="40"/>
      <c r="P36" s="41"/>
      <c r="T36" s="64"/>
      <c r="V36" s="30"/>
    </row>
    <row r="37" spans="2:22" s="31" customFormat="1" ht="15" hidden="1" customHeight="1" x14ac:dyDescent="0.25">
      <c r="B37" s="71" t="s">
        <v>816</v>
      </c>
      <c r="C37" s="67" t="s">
        <v>647</v>
      </c>
      <c r="D37" s="67" t="s">
        <v>978</v>
      </c>
      <c r="E37" s="346"/>
      <c r="F37" s="336" t="s">
        <v>1672</v>
      </c>
      <c r="G37" s="40"/>
      <c r="P37" s="41"/>
      <c r="T37" s="64"/>
      <c r="V37" s="30"/>
    </row>
    <row r="38" spans="2:22" s="31" customFormat="1" ht="15" hidden="1" customHeight="1" x14ac:dyDescent="0.25">
      <c r="B38" s="71" t="s">
        <v>816</v>
      </c>
      <c r="C38" s="67" t="s">
        <v>210</v>
      </c>
      <c r="D38" s="67" t="s">
        <v>978</v>
      </c>
      <c r="E38" s="346"/>
      <c r="F38" s="336"/>
      <c r="G38" s="40"/>
      <c r="P38" s="41"/>
      <c r="T38" s="64"/>
      <c r="V38" s="30"/>
    </row>
    <row r="39" spans="2:22" s="31" customFormat="1" ht="15" hidden="1" customHeight="1" x14ac:dyDescent="0.25">
      <c r="B39" s="73" t="s">
        <v>848</v>
      </c>
      <c r="C39" s="67" t="s">
        <v>760</v>
      </c>
      <c r="D39" s="67" t="s">
        <v>982</v>
      </c>
      <c r="E39" s="346"/>
      <c r="F39" s="334"/>
      <c r="G39" s="40"/>
      <c r="P39" s="32"/>
      <c r="T39" s="43"/>
      <c r="V39" s="30"/>
    </row>
    <row r="40" spans="2:22" s="31" customFormat="1" ht="15" hidden="1" customHeight="1" x14ac:dyDescent="0.25">
      <c r="B40" s="71" t="s">
        <v>816</v>
      </c>
      <c r="C40" s="67" t="s">
        <v>1018</v>
      </c>
      <c r="D40" s="67" t="s">
        <v>978</v>
      </c>
      <c r="E40" s="346"/>
      <c r="F40" s="334"/>
      <c r="G40" s="40"/>
      <c r="I40" s="44" t="s">
        <v>1530</v>
      </c>
      <c r="P40" s="32"/>
      <c r="T40" s="43"/>
      <c r="V40" s="30"/>
    </row>
    <row r="41" spans="2:22" s="31" customFormat="1" ht="15" hidden="1" customHeight="1" x14ac:dyDescent="0.25">
      <c r="B41" s="679"/>
      <c r="C41" s="680"/>
      <c r="D41" s="680"/>
      <c r="E41" s="681"/>
      <c r="F41" s="334"/>
      <c r="G41" s="40"/>
      <c r="P41" s="32"/>
      <c r="T41" s="43"/>
      <c r="V41" s="30"/>
    </row>
    <row r="42" spans="2:22" s="31" customFormat="1" ht="15" hidden="1" customHeight="1" x14ac:dyDescent="0.25">
      <c r="B42" s="686" t="s">
        <v>1618</v>
      </c>
      <c r="C42" s="687"/>
      <c r="D42" s="687"/>
      <c r="E42" s="688"/>
      <c r="F42" s="334"/>
      <c r="G42" s="40"/>
      <c r="P42" s="32"/>
      <c r="T42" s="43"/>
      <c r="V42" s="30"/>
    </row>
    <row r="43" spans="2:22" s="31" customFormat="1" ht="15" hidden="1" customHeight="1" x14ac:dyDescent="0.25">
      <c r="B43" s="447"/>
      <c r="C43" s="446"/>
      <c r="D43" s="67" t="s">
        <v>975</v>
      </c>
      <c r="E43" s="67">
        <v>1</v>
      </c>
      <c r="F43" s="334"/>
      <c r="G43" s="40"/>
      <c r="P43" s="32"/>
      <c r="T43" s="43"/>
      <c r="V43" s="30"/>
    </row>
    <row r="44" spans="2:22" s="31" customFormat="1" ht="15" customHeight="1" x14ac:dyDescent="0.25">
      <c r="B44" s="679"/>
      <c r="C44" s="680"/>
      <c r="D44" s="680"/>
      <c r="E44" s="681"/>
      <c r="F44" s="334"/>
      <c r="G44" s="40"/>
      <c r="P44" s="32"/>
      <c r="T44" s="43"/>
      <c r="V44" s="30"/>
    </row>
    <row r="45" spans="2:22" s="31" customFormat="1" ht="15" customHeight="1" x14ac:dyDescent="0.3">
      <c r="B45" s="684" t="s">
        <v>259</v>
      </c>
      <c r="C45" s="685"/>
      <c r="D45" s="685"/>
      <c r="E45" s="685"/>
      <c r="F45" s="334"/>
      <c r="G45" s="40"/>
      <c r="P45" s="32"/>
      <c r="T45" s="43"/>
      <c r="V45" s="30"/>
    </row>
    <row r="46" spans="2:22" s="31" customFormat="1" ht="17.100000000000001" customHeight="1" x14ac:dyDescent="0.25">
      <c r="B46" s="448"/>
      <c r="C46" s="327"/>
      <c r="D46" s="327"/>
      <c r="E46" s="327"/>
      <c r="F46" s="328"/>
      <c r="G46" s="30"/>
      <c r="P46" s="32"/>
      <c r="T46" s="42"/>
      <c r="V46" s="30"/>
    </row>
    <row r="47" spans="2:22" s="47" customFormat="1" ht="17.100000000000001" customHeight="1" x14ac:dyDescent="0.25">
      <c r="B47" s="449" t="s">
        <v>18</v>
      </c>
      <c r="C47" s="667" t="s">
        <v>1252</v>
      </c>
      <c r="D47" s="667"/>
      <c r="E47" s="667"/>
      <c r="F47" s="668"/>
      <c r="G47" s="44"/>
      <c r="H47" s="45"/>
      <c r="I47" s="46"/>
      <c r="J47" s="46"/>
      <c r="K47" s="46"/>
      <c r="L47" s="32"/>
      <c r="M47" s="31"/>
      <c r="N47" s="31"/>
      <c r="O47" s="31"/>
    </row>
    <row r="48" spans="2:22" s="47" customFormat="1" ht="17.100000000000001" customHeight="1" x14ac:dyDescent="0.25">
      <c r="B48" s="448"/>
      <c r="C48" s="327"/>
      <c r="D48" s="327"/>
      <c r="E48" s="327"/>
      <c r="F48" s="328"/>
      <c r="G48" s="44"/>
      <c r="H48" s="45"/>
      <c r="I48" s="46"/>
      <c r="J48" s="46"/>
      <c r="K48" s="46"/>
      <c r="L48" s="32"/>
      <c r="M48" s="31"/>
      <c r="N48" s="31"/>
      <c r="O48" s="31"/>
    </row>
    <row r="49" spans="2:22" s="47" customFormat="1" ht="17.100000000000001" customHeight="1" thickBot="1" x14ac:dyDescent="0.3">
      <c r="B49" s="349" t="s">
        <v>790</v>
      </c>
      <c r="C49" s="682" t="s">
        <v>876</v>
      </c>
      <c r="D49" s="682"/>
      <c r="E49" s="682"/>
      <c r="F49" s="683"/>
      <c r="G49" s="44"/>
      <c r="H49" s="45"/>
      <c r="I49" s="46"/>
      <c r="J49" s="46"/>
      <c r="K49" s="46"/>
      <c r="L49" s="32"/>
      <c r="M49" s="31"/>
      <c r="N49" s="31"/>
      <c r="O49" s="31"/>
    </row>
    <row r="50" spans="2:22" s="47" customFormat="1" ht="17.100000000000001" customHeight="1" x14ac:dyDescent="0.25">
      <c r="B50" s="331"/>
      <c r="C50" s="332"/>
      <c r="D50" s="31"/>
      <c r="E50" s="31"/>
      <c r="F50" s="78"/>
      <c r="G50" s="44"/>
      <c r="H50" s="45"/>
      <c r="I50" s="46"/>
      <c r="J50" s="46"/>
      <c r="K50" s="46"/>
      <c r="L50" s="32"/>
      <c r="M50" s="31"/>
      <c r="N50" s="31"/>
      <c r="O50" s="31"/>
    </row>
    <row r="51" spans="2:22" s="47" customFormat="1" ht="17.100000000000001" customHeight="1" x14ac:dyDescent="0.25">
      <c r="B51" s="31"/>
      <c r="C51" s="50"/>
      <c r="D51" s="50"/>
      <c r="E51" s="50"/>
      <c r="F51" s="78"/>
      <c r="G51" s="44"/>
      <c r="H51" s="45"/>
      <c r="I51" s="46"/>
      <c r="J51" s="46"/>
      <c r="K51" s="46"/>
      <c r="L51" s="32"/>
      <c r="M51" s="31"/>
      <c r="N51" s="31"/>
      <c r="O51" s="31"/>
    </row>
    <row r="52" spans="2:22" s="47" customFormat="1" ht="17.100000000000001" customHeight="1" x14ac:dyDescent="0.25">
      <c r="C52" s="50"/>
      <c r="D52" s="50"/>
      <c r="E52" s="50"/>
      <c r="F52" s="78"/>
      <c r="G52" s="49"/>
      <c r="H52" s="49"/>
      <c r="I52" s="49"/>
      <c r="J52" s="49"/>
      <c r="K52" s="46"/>
      <c r="L52" s="32"/>
      <c r="M52" s="31"/>
      <c r="N52" s="31"/>
      <c r="O52" s="31"/>
    </row>
    <row r="53" spans="2:22" s="31" customFormat="1" ht="17.100000000000001" customHeight="1" x14ac:dyDescent="0.25">
      <c r="C53" s="50"/>
      <c r="D53" s="50"/>
      <c r="E53" s="50"/>
      <c r="F53" s="78"/>
      <c r="G53" s="44"/>
      <c r="H53" s="45"/>
      <c r="I53" s="46"/>
      <c r="J53" s="46"/>
      <c r="K53" s="46"/>
      <c r="L53" s="32"/>
    </row>
    <row r="54" spans="2:22" s="31" customFormat="1" ht="17.100000000000001" customHeight="1" x14ac:dyDescent="0.25">
      <c r="C54" s="50"/>
      <c r="D54" s="50"/>
      <c r="E54" s="50"/>
      <c r="F54" s="78"/>
      <c r="G54" s="44"/>
      <c r="H54" s="45"/>
      <c r="I54" s="46"/>
      <c r="J54" s="46"/>
      <c r="K54" s="46"/>
      <c r="L54" s="32"/>
    </row>
    <row r="55" spans="2:22" s="31" customFormat="1" ht="17.100000000000001" customHeight="1" x14ac:dyDescent="0.25">
      <c r="C55" s="50"/>
      <c r="D55" s="50"/>
      <c r="E55" s="50"/>
      <c r="F55" s="78"/>
      <c r="G55" s="44"/>
      <c r="H55" s="45"/>
      <c r="I55" s="46"/>
      <c r="J55" s="46"/>
      <c r="K55" s="46"/>
      <c r="L55" s="32"/>
    </row>
    <row r="56" spans="2:22" s="31" customFormat="1" ht="17.100000000000001" customHeight="1" x14ac:dyDescent="0.25">
      <c r="B56" s="48"/>
      <c r="C56" s="53"/>
      <c r="D56" s="53"/>
      <c r="E56" s="53"/>
      <c r="F56" s="79"/>
      <c r="G56" s="30"/>
      <c r="P56" s="32"/>
      <c r="Q56" s="43"/>
      <c r="T56" s="55"/>
      <c r="U56" s="43"/>
      <c r="V56" s="30"/>
    </row>
    <row r="57" spans="2:22" s="31" customFormat="1" ht="17.100000000000001" customHeight="1" x14ac:dyDescent="0.25">
      <c r="B57" s="56"/>
      <c r="C57" s="53"/>
      <c r="D57" s="53"/>
      <c r="E57" s="53"/>
      <c r="F57" s="79"/>
      <c r="G57" s="30"/>
      <c r="P57" s="32"/>
      <c r="Q57" s="43"/>
      <c r="T57" s="43"/>
      <c r="U57" s="43"/>
      <c r="V57" s="30"/>
    </row>
    <row r="58" spans="2:22" s="31" customFormat="1" ht="17.100000000000001" customHeight="1" x14ac:dyDescent="0.25">
      <c r="B58" s="56"/>
      <c r="C58" s="53"/>
      <c r="D58" s="53"/>
      <c r="E58" s="53"/>
      <c r="F58" s="80"/>
      <c r="G58" s="30"/>
      <c r="P58" s="32"/>
      <c r="T58" s="46"/>
      <c r="V58" s="30"/>
    </row>
    <row r="59" spans="2:22" s="31" customFormat="1" ht="17.100000000000001" customHeight="1" x14ac:dyDescent="0.25">
      <c r="B59" s="56"/>
      <c r="C59" s="53"/>
      <c r="D59" s="53"/>
      <c r="E59" s="53"/>
      <c r="F59" s="80"/>
      <c r="G59" s="30"/>
      <c r="P59" s="32"/>
      <c r="V59" s="30"/>
    </row>
    <row r="60" spans="2:22" s="31" customFormat="1" ht="17.100000000000001" customHeight="1" x14ac:dyDescent="0.25">
      <c r="B60" s="56"/>
      <c r="C60" s="57"/>
      <c r="D60" s="57"/>
      <c r="E60" s="57"/>
      <c r="F60" s="80"/>
      <c r="G60" s="30"/>
      <c r="P60" s="32"/>
      <c r="V60" s="30"/>
    </row>
    <row r="61" spans="2:22" s="31" customFormat="1" ht="17.100000000000001" customHeight="1" x14ac:dyDescent="0.25">
      <c r="B61" s="56"/>
      <c r="C61" s="53"/>
      <c r="D61" s="53"/>
      <c r="E61" s="53"/>
      <c r="F61" s="80"/>
      <c r="G61" s="30"/>
      <c r="P61" s="32"/>
      <c r="V61" s="30"/>
    </row>
    <row r="62" spans="2:22" s="31" customFormat="1" ht="17.100000000000001" customHeight="1" x14ac:dyDescent="0.25">
      <c r="B62" s="56"/>
      <c r="C62" s="53"/>
      <c r="D62" s="53"/>
      <c r="E62" s="53"/>
      <c r="F62" s="80"/>
      <c r="G62" s="30"/>
      <c r="P62" s="32"/>
      <c r="V62" s="30"/>
    </row>
    <row r="63" spans="2:22" s="31" customFormat="1" ht="17.100000000000001" customHeight="1" x14ac:dyDescent="0.25">
      <c r="B63" s="56"/>
      <c r="C63" s="59"/>
      <c r="D63" s="59"/>
      <c r="E63" s="59"/>
      <c r="F63" s="80"/>
      <c r="G63" s="30"/>
      <c r="P63" s="32"/>
      <c r="V63" s="30"/>
    </row>
    <row r="64" spans="2:22" s="31" customFormat="1" ht="17.100000000000001" customHeight="1" x14ac:dyDescent="0.25">
      <c r="B64" s="60"/>
      <c r="C64" s="61"/>
      <c r="D64" s="61"/>
      <c r="E64" s="61"/>
      <c r="F64" s="80"/>
      <c r="G64" s="30"/>
      <c r="P64" s="32"/>
      <c r="V64" s="30"/>
    </row>
    <row r="65" spans="2:33" s="31" customFormat="1" ht="17.100000000000001" customHeight="1" x14ac:dyDescent="0.25">
      <c r="B65" s="56"/>
      <c r="C65" s="62"/>
      <c r="D65" s="62"/>
      <c r="E65" s="62"/>
      <c r="F65" s="80"/>
      <c r="G65" s="30"/>
      <c r="P65" s="32"/>
      <c r="V65" s="30"/>
    </row>
    <row r="66" spans="2:33" s="31" customFormat="1" ht="17.100000000000001" customHeight="1" x14ac:dyDescent="0.25">
      <c r="B66" s="56"/>
      <c r="C66" s="62"/>
      <c r="D66" s="62"/>
      <c r="E66" s="62"/>
      <c r="F66" s="80"/>
      <c r="G66" s="30"/>
      <c r="P66" s="32"/>
      <c r="V66" s="30"/>
    </row>
    <row r="67" spans="2:33" s="31" customFormat="1" ht="17.100000000000001" customHeight="1" x14ac:dyDescent="0.25">
      <c r="B67" s="56"/>
      <c r="C67" s="62"/>
      <c r="D67" s="62"/>
      <c r="E67" s="62"/>
      <c r="F67" s="80"/>
      <c r="G67" s="30"/>
      <c r="P67" s="32"/>
      <c r="V67" s="30"/>
    </row>
    <row r="68" spans="2:33" s="31" customFormat="1" ht="17.100000000000001" customHeight="1" x14ac:dyDescent="0.25">
      <c r="B68" s="56"/>
      <c r="C68" s="62"/>
      <c r="D68" s="62"/>
      <c r="E68" s="62"/>
      <c r="F68" s="80"/>
      <c r="G68" s="30"/>
      <c r="P68" s="32"/>
      <c r="V68" s="30"/>
    </row>
    <row r="69" spans="2:33" s="31" customFormat="1" ht="17.100000000000001" customHeight="1" x14ac:dyDescent="0.25">
      <c r="B69" s="56"/>
      <c r="C69" s="62"/>
      <c r="D69" s="62"/>
      <c r="E69" s="62"/>
      <c r="F69" s="80"/>
      <c r="G69" s="30"/>
      <c r="P69" s="32"/>
      <c r="V69" s="30"/>
    </row>
    <row r="70" spans="2:33" s="31" customFormat="1" ht="17.100000000000001" customHeight="1" x14ac:dyDescent="0.25">
      <c r="B70" s="48"/>
      <c r="C70" s="62"/>
      <c r="D70" s="62"/>
      <c r="E70" s="62"/>
      <c r="F70" s="80"/>
      <c r="G70" s="30"/>
      <c r="P70" s="32"/>
      <c r="V70" s="30"/>
    </row>
    <row r="71" spans="2:33" s="31" customFormat="1" ht="17.100000000000001" customHeight="1" x14ac:dyDescent="0.25">
      <c r="B71" s="48"/>
      <c r="C71" s="59"/>
      <c r="D71" s="59"/>
      <c r="E71" s="59"/>
      <c r="F71" s="80"/>
      <c r="G71" s="30"/>
      <c r="P71" s="32"/>
      <c r="V71" s="30"/>
    </row>
    <row r="72" spans="2:33" s="32" customFormat="1" ht="17.100000000000001" customHeight="1" x14ac:dyDescent="0.25">
      <c r="B72" s="31"/>
      <c r="C72" s="44"/>
      <c r="D72" s="44"/>
      <c r="E72" s="44"/>
      <c r="F72" s="80"/>
      <c r="G72" s="30"/>
      <c r="H72" s="31"/>
      <c r="I72" s="31"/>
      <c r="J72" s="31"/>
      <c r="K72" s="31"/>
      <c r="L72" s="31"/>
      <c r="M72" s="31"/>
      <c r="N72" s="31"/>
      <c r="O72" s="31"/>
      <c r="Q72" s="31"/>
      <c r="R72" s="31"/>
      <c r="S72" s="31"/>
      <c r="T72" s="31"/>
      <c r="U72" s="31"/>
      <c r="V72" s="30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</row>
    <row r="73" spans="2:33" s="32" customFormat="1" ht="17.100000000000001" customHeight="1" x14ac:dyDescent="0.25">
      <c r="B73" s="31"/>
      <c r="C73" s="44"/>
      <c r="D73" s="44"/>
      <c r="E73" s="44"/>
      <c r="F73" s="80"/>
      <c r="G73" s="30"/>
      <c r="H73" s="31"/>
      <c r="I73" s="31"/>
      <c r="J73" s="31"/>
      <c r="K73" s="31"/>
      <c r="L73" s="31"/>
      <c r="M73" s="31"/>
      <c r="N73" s="31"/>
      <c r="O73" s="31"/>
      <c r="Q73" s="31"/>
      <c r="R73" s="31"/>
      <c r="S73" s="31"/>
      <c r="T73" s="31"/>
      <c r="U73" s="31"/>
      <c r="V73" s="30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</row>
  </sheetData>
  <dataConsolidate/>
  <mergeCells count="25">
    <mergeCell ref="C49:F49"/>
    <mergeCell ref="B44:E44"/>
    <mergeCell ref="B45:E45"/>
    <mergeCell ref="C47:F47"/>
    <mergeCell ref="B41:E41"/>
    <mergeCell ref="B42:E42"/>
    <mergeCell ref="B22:E22"/>
    <mergeCell ref="C6:F6"/>
    <mergeCell ref="C7:F7"/>
    <mergeCell ref="P7:Q7"/>
    <mergeCell ref="C8:F8"/>
    <mergeCell ref="C9:F9"/>
    <mergeCell ref="C10:F10"/>
    <mergeCell ref="P10:Q10"/>
    <mergeCell ref="C11:F11"/>
    <mergeCell ref="B12:F12"/>
    <mergeCell ref="B14:F14"/>
    <mergeCell ref="B15:E15"/>
    <mergeCell ref="B21:E21"/>
    <mergeCell ref="P5:Q5"/>
    <mergeCell ref="A1:G1"/>
    <mergeCell ref="C2:F2"/>
    <mergeCell ref="C3:F3"/>
    <mergeCell ref="C4:F4"/>
    <mergeCell ref="C5:F5"/>
  </mergeCells>
  <dataValidations disablePrompts="1" count="5">
    <dataValidation type="list" allowBlank="1" showInputMessage="1" showErrorMessage="1" sqref="B16" xr:uid="{37EEFD5E-ACEE-4C00-8A6F-14DBB3461131}">
      <formula1>"-,Absen,Visual Vision,Gtek,Unilumin,Lampro,Leyard,Showtech,TypeLED,Samsung,BOE,Skyworth"</formula1>
    </dataValidation>
    <dataValidation type="list" allowBlank="1" showInputMessage="1" showErrorMessage="1" sqref="D43 D16:D17 D19:D20 D23:D40" xr:uid="{5AD96E32-E6AF-4D28-BF5A-C54D03EFE7E7}">
      <formula1>"lot(s),unit(s),pc(s),kilo(s),set(s),lm,roll(s),pack(s),box(es)"</formula1>
    </dataValidation>
    <dataValidation type="list" allowBlank="1" showInputMessage="1" showErrorMessage="1" sqref="D18" xr:uid="{A27E2D94-793C-4F6B-85A2-F757AB53EBB3}">
      <formula1>"lot(s),unit(s),pc(s),kilo(s),set(s),lm,roll(s),pack(s),pair(s),box(es)"</formula1>
    </dataValidation>
    <dataValidation type="list" allowBlank="1" showInputMessage="1" showErrorMessage="1" sqref="C8:F8" xr:uid="{6FB3DDD2-9F33-45C3-A2F0-EC85230980A0}">
      <formula1>"-,NCR, CAR, I, II, III, IV-A, IV-B, V, VI, VII, VIII, IX, X, XI, XII, XIII, BARMM"</formula1>
    </dataValidation>
    <dataValidation type="list" allowBlank="1" showInputMessage="1" showErrorMessage="1" sqref="C47:F47" xr:uid="{C66E5D52-98CE-41FC-87DE-6CDBE72F196D}">
      <formula1>"BILLY JOEL TOPACIO,MARCIAL GIGANTE III,JAN RONNELL CAMERO"</formula1>
    </dataValidation>
  </dataValidations>
  <pageMargins left="0.4" right="0.32013888888888897" top="0.22986111111111099" bottom="0.25972222222222202" header="0.51180555555555496" footer="0.51180555555555496"/>
  <pageSetup paperSize="9" scale="50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6">
        <x14:dataValidation type="list" allowBlank="1" showInputMessage="1" showErrorMessage="1" xr:uid="{A5D4F7F2-3FBA-45E7-AEA2-401686CA4B25}">
          <x14:formula1>
            <xm:f>'CONTROLLER ITEMS'!$A$4:$A$38</xm:f>
          </x14:formula1>
          <xm:sqref>C17</xm:sqref>
        </x14:dataValidation>
        <x14:dataValidation type="list" allowBlank="1" showInputMessage="1" showErrorMessage="1" xr:uid="{D074188C-05E1-4A28-A344-7419AFAB72C6}">
          <x14:formula1>
            <xm:f>'CONTROLLER ITEMS'!$A$40:$A$53</xm:f>
          </x14:formula1>
          <xm:sqref>C19</xm:sqref>
        </x14:dataValidation>
        <x14:dataValidation type="list" allowBlank="1" showInputMessage="1" showErrorMessage="1" xr:uid="{EE52532E-5837-4FB3-A958-6343C3FEA926}">
          <x14:formula1>
            <xm:f>'CONTROLLER ITEMS'!$A$55:$A$57</xm:f>
          </x14:formula1>
          <xm:sqref>C20</xm:sqref>
        </x14:dataValidation>
        <x14:dataValidation type="list" allowBlank="1" showInputMessage="1" showErrorMessage="1" xr:uid="{4788E723-FCF0-4C57-B86E-1080300B1869}">
          <x14:formula1>
            <xm:f>'LAPTOP &amp; PC'!$A$2:$A$7</xm:f>
          </x14:formula1>
          <xm:sqref>C23</xm:sqref>
        </x14:dataValidation>
        <x14:dataValidation type="list" allowBlank="1" showInputMessage="1" showErrorMessage="1" xr:uid="{8C1B28D1-F04A-4D7C-9FF6-309E3E58DEED}">
          <x14:formula1>
            <xm:f>UPS!$A$2:$A$7</xm:f>
          </x14:formula1>
          <xm:sqref>C25</xm:sqref>
        </x14:dataValidation>
        <x14:dataValidation type="list" allowBlank="1" showInputMessage="1" showErrorMessage="1" xr:uid="{1558C0F0-4A0F-44EC-9411-B85FA0A20742}">
          <x14:formula1>
            <xm:f>HDMI!$A$2:$A$13</xm:f>
          </x14:formula1>
          <xm:sqref>C26</xm:sqref>
        </x14:dataValidation>
        <x14:dataValidation type="list" allowBlank="1" showInputMessage="1" showErrorMessage="1" xr:uid="{2CF1344D-19BB-4975-BC12-744B881C789B}">
          <x14:formula1>
            <xm:f>'FIBER PATCHCORD'!$A$2:$A$5</xm:f>
          </x14:formula1>
          <xm:sqref>C30</xm:sqref>
        </x14:dataValidation>
        <x14:dataValidation type="list" allowBlank="1" showInputMessage="1" showErrorMessage="1" xr:uid="{6B73B729-2E3B-45DC-B9BF-569C84E9841F}">
          <x14:formula1>
            <xm:f>'FIBER CONVERTER'!$A$2:$A$7</xm:f>
          </x14:formula1>
          <xm:sqref>C18</xm:sqref>
        </x14:dataValidation>
        <x14:dataValidation type="list" allowBlank="1" showInputMessage="1" showErrorMessage="1" xr:uid="{752B0746-715B-4ED5-BEAE-0C8A79895443}">
          <x14:formula1>
            <xm:f>'FIBER TERMINATION'!$A$2:$A$3</xm:f>
          </x14:formula1>
          <xm:sqref>C31</xm:sqref>
        </x14:dataValidation>
        <x14:dataValidation type="list" allowBlank="1" showInputMessage="1" showErrorMessage="1" xr:uid="{17D9C7C7-EC5E-403C-A2B0-9D355278289E}">
          <x14:formula1>
            <xm:f>'MEDIA CON'!$A$2:$A$12</xm:f>
          </x14:formula1>
          <xm:sqref>C32</xm:sqref>
        </x14:dataValidation>
        <x14:dataValidation type="list" allowBlank="1" showInputMessage="1" showErrorMessage="1" xr:uid="{BC6CEEA0-83C5-48FC-B25A-3819D5803611}">
          <x14:formula1>
            <xm:f>'CAT6'!$A$2:$A$10</xm:f>
          </x14:formula1>
          <xm:sqref>C39</xm:sqref>
        </x14:dataValidation>
        <x14:dataValidation type="list" allowBlank="1" showInputMessage="1" showErrorMessage="1" xr:uid="{4D5347BE-2475-4A43-B17E-20C5FAAF72BE}">
          <x14:formula1>
            <xm:f>SPLITTER!$A$2:$A$5</xm:f>
          </x14:formula1>
          <xm:sqref>C33</xm:sqref>
        </x14:dataValidation>
        <x14:dataValidation type="list" allowBlank="1" showInputMessage="1" showErrorMessage="1" xr:uid="{8A97F078-423D-403B-AA6D-35BD9B83E5B9}">
          <x14:formula1>
            <xm:f>'POWER STRIP'!$A$2:$A$4</xm:f>
          </x14:formula1>
          <xm:sqref>C35</xm:sqref>
        </x14:dataValidation>
        <x14:dataValidation type="list" allowBlank="1" showInputMessage="1" showErrorMessage="1" xr:uid="{6089C0A7-E128-4C78-B159-1F69B897374F}">
          <x14:formula1>
            <xm:f>'CTRL BOX'!$A$2:$A$4</xm:f>
          </x14:formula1>
          <xm:sqref>C36</xm:sqref>
        </x14:dataValidation>
        <x14:dataValidation type="list" allowBlank="1" showInputMessage="1" showErrorMessage="1" xr:uid="{8B7D4B43-14A5-4E67-87B6-146BD3B00A3B}">
          <x14:formula1>
            <xm:f>'CONTROL RACK'!$A$2:$A$9</xm:f>
          </x14:formula1>
          <xm:sqref>C37</xm:sqref>
        </x14:dataValidation>
        <x14:dataValidation type="list" allowBlank="1" showInputMessage="1" showErrorMessage="1" xr:uid="{8615DCED-690A-4EFE-A09F-286FFA22C39C}">
          <x14:formula1>
            <xm:f>'GATOR BOX'!$A$2:$A$5</xm:f>
          </x14:formula1>
          <xm:sqref>C38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81BE-EC1D-4D9A-B874-8FA05ED3ECB4}">
  <dimension ref="A1:E4"/>
  <sheetViews>
    <sheetView zoomScale="145" zoomScaleNormal="145" workbookViewId="0">
      <selection activeCell="C4" sqref="C4"/>
    </sheetView>
  </sheetViews>
  <sheetFormatPr defaultRowHeight="14.4" x14ac:dyDescent="0.3"/>
  <cols>
    <col min="1" max="1" width="26.4414062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891</v>
      </c>
      <c r="B2">
        <v>0</v>
      </c>
    </row>
    <row r="3" spans="1:5" x14ac:dyDescent="0.3">
      <c r="A3" s="63" t="s">
        <v>892</v>
      </c>
      <c r="B3">
        <f>E3</f>
        <v>42000</v>
      </c>
      <c r="E3">
        <v>42000</v>
      </c>
    </row>
    <row r="4" spans="1:5" x14ac:dyDescent="0.3">
      <c r="A4" s="74" t="s">
        <v>893</v>
      </c>
      <c r="B4">
        <f>E4</f>
        <v>38500</v>
      </c>
      <c r="E4">
        <v>38500</v>
      </c>
    </row>
  </sheetData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E53"/>
  <sheetViews>
    <sheetView zoomScale="115" zoomScaleNormal="115" workbookViewId="0">
      <selection activeCell="I49" sqref="I49"/>
    </sheetView>
  </sheetViews>
  <sheetFormatPr defaultRowHeight="14.4" x14ac:dyDescent="0.3"/>
  <cols>
    <col min="1" max="1" width="29.109375" customWidth="1"/>
    <col min="2" max="2" width="12.5546875" bestFit="1" customWidth="1"/>
    <col min="5" max="5" width="1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176</v>
      </c>
      <c r="B2">
        <v>0</v>
      </c>
    </row>
    <row r="3" spans="1:5" x14ac:dyDescent="0.3">
      <c r="A3" t="s">
        <v>177</v>
      </c>
      <c r="B3">
        <f>E3</f>
        <v>32500</v>
      </c>
      <c r="E3" s="27">
        <v>32500</v>
      </c>
    </row>
    <row r="4" spans="1:5" x14ac:dyDescent="0.3">
      <c r="A4" t="s">
        <v>178</v>
      </c>
      <c r="B4">
        <f t="shared" ref="B4:B52" si="0">E4</f>
        <v>40500</v>
      </c>
      <c r="E4" s="27">
        <v>40500</v>
      </c>
    </row>
    <row r="5" spans="1:5" x14ac:dyDescent="0.3">
      <c r="A5" t="s">
        <v>179</v>
      </c>
      <c r="B5">
        <f t="shared" si="0"/>
        <v>71500</v>
      </c>
      <c r="E5" s="27">
        <v>71500</v>
      </c>
    </row>
    <row r="6" spans="1:5" x14ac:dyDescent="0.3">
      <c r="A6" t="s">
        <v>180</v>
      </c>
      <c r="B6">
        <f t="shared" si="0"/>
        <v>82500</v>
      </c>
      <c r="E6" s="27">
        <v>82500</v>
      </c>
    </row>
    <row r="7" spans="1:5" x14ac:dyDescent="0.3">
      <c r="A7" t="s">
        <v>203</v>
      </c>
      <c r="B7">
        <f t="shared" si="0"/>
        <v>161500</v>
      </c>
      <c r="E7" s="27">
        <v>161500</v>
      </c>
    </row>
    <row r="8" spans="1:5" x14ac:dyDescent="0.3">
      <c r="A8" t="s">
        <v>777</v>
      </c>
      <c r="B8">
        <f t="shared" si="0"/>
        <v>183500</v>
      </c>
      <c r="E8" s="27">
        <v>183500</v>
      </c>
    </row>
    <row r="9" spans="1:5" x14ac:dyDescent="0.3">
      <c r="A9" t="s">
        <v>854</v>
      </c>
      <c r="B9">
        <f t="shared" si="0"/>
        <v>217500</v>
      </c>
      <c r="E9" s="27">
        <v>217500</v>
      </c>
    </row>
    <row r="10" spans="1:5" x14ac:dyDescent="0.3">
      <c r="A10" t="s">
        <v>883</v>
      </c>
      <c r="B10">
        <f t="shared" si="0"/>
        <v>322500</v>
      </c>
      <c r="E10" s="27">
        <v>322500</v>
      </c>
    </row>
    <row r="11" spans="1:5" x14ac:dyDescent="0.3">
      <c r="A11" t="s">
        <v>1643</v>
      </c>
      <c r="B11">
        <f t="shared" ref="B11" si="1">E11</f>
        <v>376500</v>
      </c>
      <c r="E11" s="27">
        <v>376500</v>
      </c>
    </row>
    <row r="12" spans="1:5" x14ac:dyDescent="0.3">
      <c r="A12" t="s">
        <v>181</v>
      </c>
      <c r="B12">
        <f t="shared" si="0"/>
        <v>82500</v>
      </c>
      <c r="E12" s="27">
        <v>82500</v>
      </c>
    </row>
    <row r="13" spans="1:5" x14ac:dyDescent="0.3">
      <c r="A13" t="s">
        <v>182</v>
      </c>
      <c r="B13">
        <f t="shared" si="0"/>
        <v>92000</v>
      </c>
      <c r="E13" s="27">
        <v>92000</v>
      </c>
    </row>
    <row r="14" spans="1:5" x14ac:dyDescent="0.3">
      <c r="A14" t="s">
        <v>183</v>
      </c>
      <c r="B14">
        <f t="shared" si="0"/>
        <v>105000</v>
      </c>
      <c r="E14" s="27">
        <v>105000</v>
      </c>
    </row>
    <row r="15" spans="1:5" x14ac:dyDescent="0.3">
      <c r="A15" t="s">
        <v>184</v>
      </c>
      <c r="B15">
        <f t="shared" si="0"/>
        <v>114000</v>
      </c>
      <c r="E15" s="27">
        <v>114000</v>
      </c>
    </row>
    <row r="16" spans="1:5" x14ac:dyDescent="0.3">
      <c r="A16" t="s">
        <v>185</v>
      </c>
      <c r="B16">
        <f t="shared" si="0"/>
        <v>173500</v>
      </c>
      <c r="E16" s="27">
        <v>173500</v>
      </c>
    </row>
    <row r="17" spans="1:5" x14ac:dyDescent="0.3">
      <c r="A17" t="s">
        <v>186</v>
      </c>
      <c r="B17">
        <f t="shared" si="0"/>
        <v>210000</v>
      </c>
      <c r="E17" s="27">
        <v>210000</v>
      </c>
    </row>
    <row r="18" spans="1:5" x14ac:dyDescent="0.3">
      <c r="A18" t="s">
        <v>187</v>
      </c>
      <c r="B18">
        <f t="shared" si="0"/>
        <v>289500</v>
      </c>
      <c r="E18" s="27">
        <v>289500</v>
      </c>
    </row>
    <row r="19" spans="1:5" x14ac:dyDescent="0.3">
      <c r="A19" t="s">
        <v>188</v>
      </c>
      <c r="B19">
        <f t="shared" si="0"/>
        <v>338500</v>
      </c>
      <c r="E19" s="27">
        <v>338500</v>
      </c>
    </row>
    <row r="20" spans="1:5" x14ac:dyDescent="0.3">
      <c r="A20" t="s">
        <v>894</v>
      </c>
      <c r="B20">
        <f t="shared" si="0"/>
        <v>432500</v>
      </c>
      <c r="E20" s="27">
        <v>432500</v>
      </c>
    </row>
    <row r="21" spans="1:5" x14ac:dyDescent="0.3">
      <c r="A21" t="s">
        <v>946</v>
      </c>
      <c r="B21">
        <f t="shared" si="0"/>
        <v>489500</v>
      </c>
      <c r="E21" s="27">
        <v>489500</v>
      </c>
    </row>
    <row r="22" spans="1:5" x14ac:dyDescent="0.3">
      <c r="A22" t="s">
        <v>189</v>
      </c>
      <c r="B22">
        <f t="shared" si="0"/>
        <v>689500</v>
      </c>
      <c r="E22" s="27">
        <v>689500</v>
      </c>
    </row>
    <row r="23" spans="1:5" x14ac:dyDescent="0.3">
      <c r="A23" s="10" t="s">
        <v>190</v>
      </c>
      <c r="B23">
        <f t="shared" si="0"/>
        <v>41000</v>
      </c>
      <c r="E23" s="28">
        <v>41000</v>
      </c>
    </row>
    <row r="24" spans="1:5" x14ac:dyDescent="0.3">
      <c r="A24" s="10" t="s">
        <v>191</v>
      </c>
      <c r="B24">
        <f t="shared" si="0"/>
        <v>49000</v>
      </c>
      <c r="E24" s="28">
        <v>49000</v>
      </c>
    </row>
    <row r="25" spans="1:5" x14ac:dyDescent="0.3">
      <c r="A25" s="10" t="s">
        <v>192</v>
      </c>
      <c r="B25">
        <f t="shared" si="0"/>
        <v>80000</v>
      </c>
      <c r="E25" s="28">
        <v>80000</v>
      </c>
    </row>
    <row r="26" spans="1:5" x14ac:dyDescent="0.3">
      <c r="A26" s="10" t="s">
        <v>193</v>
      </c>
      <c r="B26">
        <f t="shared" si="0"/>
        <v>91000</v>
      </c>
      <c r="E26" s="28">
        <v>91000</v>
      </c>
    </row>
    <row r="27" spans="1:5" x14ac:dyDescent="0.3">
      <c r="A27" t="s">
        <v>204</v>
      </c>
      <c r="B27">
        <f t="shared" si="0"/>
        <v>170000</v>
      </c>
      <c r="E27" s="28">
        <v>170000</v>
      </c>
    </row>
    <row r="28" spans="1:5" x14ac:dyDescent="0.3">
      <c r="A28" t="s">
        <v>771</v>
      </c>
      <c r="B28">
        <f t="shared" si="0"/>
        <v>192000</v>
      </c>
      <c r="E28" s="28">
        <v>192000</v>
      </c>
    </row>
    <row r="29" spans="1:5" x14ac:dyDescent="0.3">
      <c r="A29" t="s">
        <v>776</v>
      </c>
      <c r="B29">
        <f t="shared" si="0"/>
        <v>226000</v>
      </c>
      <c r="E29" s="28">
        <v>226000</v>
      </c>
    </row>
    <row r="30" spans="1:5" x14ac:dyDescent="0.3">
      <c r="A30" t="s">
        <v>882</v>
      </c>
      <c r="B30">
        <f t="shared" si="0"/>
        <v>330000</v>
      </c>
      <c r="E30" s="28">
        <v>330000</v>
      </c>
    </row>
    <row r="31" spans="1:5" x14ac:dyDescent="0.3">
      <c r="A31" t="s">
        <v>1644</v>
      </c>
      <c r="B31">
        <f t="shared" ref="B31" si="2">E31</f>
        <v>384000</v>
      </c>
      <c r="E31" s="28">
        <v>384000</v>
      </c>
    </row>
    <row r="32" spans="1:5" x14ac:dyDescent="0.3">
      <c r="A32" t="s">
        <v>973</v>
      </c>
      <c r="B32">
        <f t="shared" si="0"/>
        <v>540500</v>
      </c>
      <c r="E32" s="28">
        <v>540500</v>
      </c>
    </row>
    <row r="33" spans="1:5" x14ac:dyDescent="0.3">
      <c r="A33" s="10" t="s">
        <v>194</v>
      </c>
      <c r="B33">
        <f t="shared" si="0"/>
        <v>91000</v>
      </c>
      <c r="E33" s="28">
        <v>91000</v>
      </c>
    </row>
    <row r="34" spans="1:5" x14ac:dyDescent="0.3">
      <c r="A34" s="10" t="s">
        <v>195</v>
      </c>
      <c r="B34">
        <f t="shared" si="0"/>
        <v>105500</v>
      </c>
      <c r="E34" s="28">
        <v>105500</v>
      </c>
    </row>
    <row r="35" spans="1:5" x14ac:dyDescent="0.3">
      <c r="A35" s="10" t="s">
        <v>196</v>
      </c>
      <c r="B35">
        <f t="shared" si="0"/>
        <v>113500</v>
      </c>
      <c r="E35" s="29">
        <v>113500</v>
      </c>
    </row>
    <row r="36" spans="1:5" x14ac:dyDescent="0.3">
      <c r="A36" s="10" t="s">
        <v>197</v>
      </c>
      <c r="B36">
        <f t="shared" si="0"/>
        <v>122500</v>
      </c>
      <c r="E36" s="28">
        <v>122500</v>
      </c>
    </row>
    <row r="37" spans="1:5" x14ac:dyDescent="0.3">
      <c r="A37" s="10" t="s">
        <v>198</v>
      </c>
      <c r="B37">
        <f t="shared" si="0"/>
        <v>182000</v>
      </c>
      <c r="E37" s="28">
        <v>182000</v>
      </c>
    </row>
    <row r="38" spans="1:5" x14ac:dyDescent="0.3">
      <c r="A38" s="10" t="s">
        <v>199</v>
      </c>
      <c r="B38">
        <f t="shared" si="0"/>
        <v>218500</v>
      </c>
      <c r="E38" s="28">
        <v>218500</v>
      </c>
    </row>
    <row r="39" spans="1:5" x14ac:dyDescent="0.3">
      <c r="A39" s="10" t="s">
        <v>200</v>
      </c>
      <c r="B39">
        <f t="shared" si="0"/>
        <v>297000</v>
      </c>
      <c r="E39" s="28">
        <v>297000</v>
      </c>
    </row>
    <row r="40" spans="1:5" x14ac:dyDescent="0.3">
      <c r="A40" s="10" t="s">
        <v>201</v>
      </c>
      <c r="B40">
        <f t="shared" si="0"/>
        <v>346000</v>
      </c>
      <c r="E40" s="28">
        <v>346000</v>
      </c>
    </row>
    <row r="41" spans="1:5" x14ac:dyDescent="0.3">
      <c r="A41" s="10" t="s">
        <v>895</v>
      </c>
      <c r="B41">
        <f t="shared" si="0"/>
        <v>440000</v>
      </c>
      <c r="E41" s="28">
        <v>440000</v>
      </c>
    </row>
    <row r="42" spans="1:5" x14ac:dyDescent="0.3">
      <c r="A42" s="10" t="s">
        <v>947</v>
      </c>
      <c r="B42">
        <f t="shared" si="0"/>
        <v>500000</v>
      </c>
      <c r="E42" s="28">
        <v>500000</v>
      </c>
    </row>
    <row r="43" spans="1:5" x14ac:dyDescent="0.3">
      <c r="A43" s="10" t="s">
        <v>202</v>
      </c>
      <c r="B43">
        <f t="shared" si="0"/>
        <v>697000</v>
      </c>
      <c r="E43" s="28">
        <v>697000</v>
      </c>
    </row>
    <row r="44" spans="1:5" x14ac:dyDescent="0.3">
      <c r="A44" t="s">
        <v>1026</v>
      </c>
      <c r="B44">
        <f t="shared" si="0"/>
        <v>16960</v>
      </c>
      <c r="E44" s="28">
        <v>16960</v>
      </c>
    </row>
    <row r="45" spans="1:5" x14ac:dyDescent="0.3">
      <c r="A45" t="s">
        <v>870</v>
      </c>
      <c r="B45">
        <f t="shared" si="0"/>
        <v>7500</v>
      </c>
      <c r="E45" s="28">
        <v>7500</v>
      </c>
    </row>
    <row r="46" spans="1:5" ht="28.8" x14ac:dyDescent="0.3">
      <c r="A46" s="478" t="s">
        <v>1718</v>
      </c>
      <c r="B46">
        <f t="shared" si="0"/>
        <v>9500</v>
      </c>
      <c r="E46" s="28">
        <v>9500</v>
      </c>
    </row>
    <row r="47" spans="1:5" x14ac:dyDescent="0.3">
      <c r="A47" s="478" t="s">
        <v>1723</v>
      </c>
      <c r="B47">
        <f t="shared" si="0"/>
        <v>15500</v>
      </c>
      <c r="E47" s="28">
        <v>15500</v>
      </c>
    </row>
    <row r="48" spans="1:5" x14ac:dyDescent="0.3">
      <c r="A48" s="478" t="s">
        <v>1724</v>
      </c>
      <c r="B48">
        <f t="shared" si="0"/>
        <v>23500</v>
      </c>
      <c r="E48" s="28">
        <v>23500</v>
      </c>
    </row>
    <row r="49" spans="1:5" x14ac:dyDescent="0.3">
      <c r="A49" s="478" t="s">
        <v>1725</v>
      </c>
      <c r="B49">
        <f t="shared" si="0"/>
        <v>39500</v>
      </c>
      <c r="E49" s="28">
        <v>39500</v>
      </c>
    </row>
    <row r="50" spans="1:5" x14ac:dyDescent="0.3">
      <c r="A50" s="478" t="s">
        <v>1726</v>
      </c>
      <c r="B50">
        <f t="shared" si="0"/>
        <v>47500</v>
      </c>
      <c r="E50" s="28">
        <v>47500</v>
      </c>
    </row>
    <row r="51" spans="1:5" x14ac:dyDescent="0.3">
      <c r="A51" s="478" t="s">
        <v>1727</v>
      </c>
      <c r="B51">
        <f t="shared" si="0"/>
        <v>69000</v>
      </c>
      <c r="E51" s="28">
        <v>69000</v>
      </c>
    </row>
    <row r="52" spans="1:5" x14ac:dyDescent="0.3">
      <c r="A52" s="478" t="s">
        <v>1728</v>
      </c>
      <c r="B52">
        <f t="shared" si="0"/>
        <v>118000</v>
      </c>
      <c r="E52" s="28">
        <v>118000</v>
      </c>
    </row>
    <row r="53" spans="1:5" x14ac:dyDescent="0.3">
      <c r="B53" s="11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9"/>
  <dimension ref="A4:A61"/>
  <sheetViews>
    <sheetView topLeftCell="A34" zoomScale="130" zoomScaleNormal="130" workbookViewId="0">
      <selection activeCell="C51" sqref="C51"/>
    </sheetView>
  </sheetViews>
  <sheetFormatPr defaultRowHeight="14.4" x14ac:dyDescent="0.3"/>
  <cols>
    <col min="1" max="1" width="29.44140625" customWidth="1"/>
  </cols>
  <sheetData>
    <row r="4" spans="1:1" x14ac:dyDescent="0.3">
      <c r="A4" t="s">
        <v>161</v>
      </c>
    </row>
    <row r="5" spans="1:1" x14ac:dyDescent="0.3">
      <c r="A5" t="s">
        <v>162</v>
      </c>
    </row>
    <row r="6" spans="1:1" x14ac:dyDescent="0.3">
      <c r="A6" t="s">
        <v>163</v>
      </c>
    </row>
    <row r="7" spans="1:1" x14ac:dyDescent="0.3">
      <c r="A7" t="s">
        <v>164</v>
      </c>
    </row>
    <row r="8" spans="1:1" x14ac:dyDescent="0.3">
      <c r="A8" t="s">
        <v>167</v>
      </c>
    </row>
    <row r="9" spans="1:1" x14ac:dyDescent="0.3">
      <c r="A9" t="s">
        <v>914</v>
      </c>
    </row>
    <row r="10" spans="1:1" x14ac:dyDescent="0.3">
      <c r="A10" t="s">
        <v>867</v>
      </c>
    </row>
    <row r="11" spans="1:1" x14ac:dyDescent="0.3">
      <c r="A11" t="s">
        <v>868</v>
      </c>
    </row>
    <row r="12" spans="1:1" x14ac:dyDescent="0.3">
      <c r="A12" t="s">
        <v>1212</v>
      </c>
    </row>
    <row r="13" spans="1:1" x14ac:dyDescent="0.3">
      <c r="A13" t="s">
        <v>1213</v>
      </c>
    </row>
    <row r="14" spans="1:1" x14ac:dyDescent="0.3">
      <c r="A14" t="s">
        <v>1214</v>
      </c>
    </row>
    <row r="15" spans="1:1" x14ac:dyDescent="0.3">
      <c r="A15" t="s">
        <v>1027</v>
      </c>
    </row>
    <row r="16" spans="1:1" x14ac:dyDescent="0.3">
      <c r="A16" t="s">
        <v>1286</v>
      </c>
    </row>
    <row r="17" spans="1:1" x14ac:dyDescent="0.3">
      <c r="A17" t="s">
        <v>1174</v>
      </c>
    </row>
    <row r="18" spans="1:1" x14ac:dyDescent="0.3">
      <c r="A18" t="s">
        <v>985</v>
      </c>
    </row>
    <row r="19" spans="1:1" x14ac:dyDescent="0.3">
      <c r="A19" t="s">
        <v>986</v>
      </c>
    </row>
    <row r="20" spans="1:1" x14ac:dyDescent="0.3">
      <c r="A20" t="s">
        <v>984</v>
      </c>
    </row>
    <row r="21" spans="1:1" x14ac:dyDescent="0.3">
      <c r="A21" t="s">
        <v>1684</v>
      </c>
    </row>
    <row r="22" spans="1:1" x14ac:dyDescent="0.3">
      <c r="A22" t="s">
        <v>1532</v>
      </c>
    </row>
    <row r="23" spans="1:1" x14ac:dyDescent="0.3">
      <c r="A23" t="s">
        <v>1533</v>
      </c>
    </row>
    <row r="24" spans="1:1" x14ac:dyDescent="0.3">
      <c r="A24" t="s">
        <v>983</v>
      </c>
    </row>
    <row r="25" spans="1:1" x14ac:dyDescent="0.3">
      <c r="A25" t="s">
        <v>165</v>
      </c>
    </row>
    <row r="26" spans="1:1" x14ac:dyDescent="0.3">
      <c r="A26" t="s">
        <v>166</v>
      </c>
    </row>
    <row r="27" spans="1:1" x14ac:dyDescent="0.3">
      <c r="A27" t="s">
        <v>987</v>
      </c>
    </row>
    <row r="28" spans="1:1" x14ac:dyDescent="0.3">
      <c r="A28" t="s">
        <v>781</v>
      </c>
    </row>
    <row r="29" spans="1:1" x14ac:dyDescent="0.3">
      <c r="A29" t="s">
        <v>213</v>
      </c>
    </row>
    <row r="30" spans="1:1" x14ac:dyDescent="0.3">
      <c r="A30" t="s">
        <v>214</v>
      </c>
    </row>
    <row r="31" spans="1:1" x14ac:dyDescent="0.3">
      <c r="A31" t="s">
        <v>215</v>
      </c>
    </row>
    <row r="32" spans="1:1" x14ac:dyDescent="0.3">
      <c r="A32" t="s">
        <v>216</v>
      </c>
    </row>
    <row r="33" spans="1:1" x14ac:dyDescent="0.3">
      <c r="A33" t="s">
        <v>217</v>
      </c>
    </row>
    <row r="34" spans="1:1" x14ac:dyDescent="0.3">
      <c r="A34" t="s">
        <v>218</v>
      </c>
    </row>
    <row r="35" spans="1:1" x14ac:dyDescent="0.3">
      <c r="A35" t="s">
        <v>219</v>
      </c>
    </row>
    <row r="36" spans="1:1" x14ac:dyDescent="0.3">
      <c r="A36" t="s">
        <v>220</v>
      </c>
    </row>
    <row r="37" spans="1:1" x14ac:dyDescent="0.3">
      <c r="A37" t="s">
        <v>221</v>
      </c>
    </row>
    <row r="38" spans="1:1" x14ac:dyDescent="0.3">
      <c r="A38" t="s">
        <v>222</v>
      </c>
    </row>
    <row r="40" spans="1:1" x14ac:dyDescent="0.3">
      <c r="A40" t="s">
        <v>160</v>
      </c>
    </row>
    <row r="41" spans="1:1" x14ac:dyDescent="0.3">
      <c r="A41" t="s">
        <v>168</v>
      </c>
    </row>
    <row r="42" spans="1:1" x14ac:dyDescent="0.3">
      <c r="A42" t="s">
        <v>169</v>
      </c>
    </row>
    <row r="43" spans="1:1" x14ac:dyDescent="0.3">
      <c r="A43" t="s">
        <v>170</v>
      </c>
    </row>
    <row r="44" spans="1:1" x14ac:dyDescent="0.3">
      <c r="A44" t="s">
        <v>954</v>
      </c>
    </row>
    <row r="45" spans="1:1" x14ac:dyDescent="0.3">
      <c r="A45" t="s">
        <v>955</v>
      </c>
    </row>
    <row r="46" spans="1:1" x14ac:dyDescent="0.3">
      <c r="A46" t="s">
        <v>629</v>
      </c>
    </row>
    <row r="47" spans="1:1" x14ac:dyDescent="0.3">
      <c r="A47" t="s">
        <v>171</v>
      </c>
    </row>
    <row r="48" spans="1:1" x14ac:dyDescent="0.3">
      <c r="A48" t="s">
        <v>172</v>
      </c>
    </row>
    <row r="49" spans="1:1" x14ac:dyDescent="0.3">
      <c r="A49" t="s">
        <v>855</v>
      </c>
    </row>
    <row r="50" spans="1:1" x14ac:dyDescent="0.3">
      <c r="A50" t="s">
        <v>856</v>
      </c>
    </row>
    <row r="51" spans="1:1" x14ac:dyDescent="0.3">
      <c r="A51" t="s">
        <v>1703</v>
      </c>
    </row>
    <row r="52" spans="1:1" x14ac:dyDescent="0.3">
      <c r="A52" t="s">
        <v>857</v>
      </c>
    </row>
    <row r="53" spans="1:1" x14ac:dyDescent="0.3">
      <c r="A53" t="s">
        <v>1028</v>
      </c>
    </row>
    <row r="55" spans="1:1" x14ac:dyDescent="0.3">
      <c r="A55" t="s">
        <v>173</v>
      </c>
    </row>
    <row r="56" spans="1:1" x14ac:dyDescent="0.3">
      <c r="A56" t="s">
        <v>174</v>
      </c>
    </row>
    <row r="57" spans="1:1" x14ac:dyDescent="0.3">
      <c r="A57" t="s">
        <v>956</v>
      </c>
    </row>
    <row r="59" spans="1:1" x14ac:dyDescent="0.3">
      <c r="A59" t="s">
        <v>1316</v>
      </c>
    </row>
    <row r="60" spans="1:1" x14ac:dyDescent="0.3">
      <c r="A60" t="s">
        <v>174</v>
      </c>
    </row>
    <row r="61" spans="1:1" x14ac:dyDescent="0.3">
      <c r="A61" t="s">
        <v>956</v>
      </c>
    </row>
  </sheetData>
  <phoneticPr fontId="12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1EE0-7BA6-4B60-901E-CDF740B81CDA}">
  <dimension ref="A3:A29"/>
  <sheetViews>
    <sheetView topLeftCell="A13" zoomScale="130" zoomScaleNormal="130" workbookViewId="0">
      <selection activeCell="A31" sqref="A31"/>
    </sheetView>
  </sheetViews>
  <sheetFormatPr defaultRowHeight="14.4" x14ac:dyDescent="0.3"/>
  <cols>
    <col min="1" max="1" width="29.44140625" customWidth="1"/>
  </cols>
  <sheetData>
    <row r="3" spans="1:1" x14ac:dyDescent="0.3">
      <c r="A3" t="s">
        <v>1316</v>
      </c>
    </row>
    <row r="4" spans="1:1" x14ac:dyDescent="0.3">
      <c r="A4" t="s">
        <v>1174</v>
      </c>
    </row>
    <row r="5" spans="1:1" x14ac:dyDescent="0.3">
      <c r="A5" t="s">
        <v>985</v>
      </c>
    </row>
    <row r="6" spans="1:1" x14ac:dyDescent="0.3">
      <c r="A6" t="s">
        <v>986</v>
      </c>
    </row>
    <row r="7" spans="1:1" x14ac:dyDescent="0.3">
      <c r="A7" t="s">
        <v>984</v>
      </c>
    </row>
    <row r="8" spans="1:1" x14ac:dyDescent="0.3">
      <c r="A8" t="s">
        <v>1684</v>
      </c>
    </row>
    <row r="9" spans="1:1" x14ac:dyDescent="0.3">
      <c r="A9" t="s">
        <v>1532</v>
      </c>
    </row>
    <row r="10" spans="1:1" x14ac:dyDescent="0.3">
      <c r="A10" t="s">
        <v>1533</v>
      </c>
    </row>
    <row r="11" spans="1:1" x14ac:dyDescent="0.3">
      <c r="A11" t="s">
        <v>983</v>
      </c>
    </row>
    <row r="12" spans="1:1" x14ac:dyDescent="0.3">
      <c r="A12" t="s">
        <v>165</v>
      </c>
    </row>
    <row r="13" spans="1:1" x14ac:dyDescent="0.3">
      <c r="A13" t="s">
        <v>166</v>
      </c>
    </row>
    <row r="14" spans="1:1" x14ac:dyDescent="0.3">
      <c r="A14" t="s">
        <v>987</v>
      </c>
    </row>
    <row r="15" spans="1:1" x14ac:dyDescent="0.3">
      <c r="A15" t="s">
        <v>781</v>
      </c>
    </row>
    <row r="17" spans="1:1" x14ac:dyDescent="0.3">
      <c r="A17" t="s">
        <v>168</v>
      </c>
    </row>
    <row r="18" spans="1:1" x14ac:dyDescent="0.3">
      <c r="A18" t="s">
        <v>169</v>
      </c>
    </row>
    <row r="19" spans="1:1" x14ac:dyDescent="0.3">
      <c r="A19" t="s">
        <v>170</v>
      </c>
    </row>
    <row r="20" spans="1:1" x14ac:dyDescent="0.3">
      <c r="A20" t="s">
        <v>954</v>
      </c>
    </row>
    <row r="21" spans="1:1" x14ac:dyDescent="0.3">
      <c r="A21" t="s">
        <v>955</v>
      </c>
    </row>
    <row r="22" spans="1:1" x14ac:dyDescent="0.3">
      <c r="A22" t="s">
        <v>629</v>
      </c>
    </row>
    <row r="23" spans="1:1" x14ac:dyDescent="0.3">
      <c r="A23" t="s">
        <v>171</v>
      </c>
    </row>
    <row r="24" spans="1:1" x14ac:dyDescent="0.3">
      <c r="A24" t="s">
        <v>172</v>
      </c>
    </row>
    <row r="25" spans="1:1" x14ac:dyDescent="0.3">
      <c r="A25" t="s">
        <v>855</v>
      </c>
    </row>
    <row r="26" spans="1:1" x14ac:dyDescent="0.3">
      <c r="A26" t="s">
        <v>856</v>
      </c>
    </row>
    <row r="27" spans="1:1" x14ac:dyDescent="0.3">
      <c r="A27" t="s">
        <v>857</v>
      </c>
    </row>
    <row r="28" spans="1:1" x14ac:dyDescent="0.3">
      <c r="A28" t="s">
        <v>1709</v>
      </c>
    </row>
    <row r="29" spans="1:1" x14ac:dyDescent="0.3">
      <c r="A29" t="s">
        <v>1028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31BB-11BE-4F21-8AF1-E8C7609DD136}">
  <dimension ref="A2:A7"/>
  <sheetViews>
    <sheetView zoomScale="130" zoomScaleNormal="130" workbookViewId="0">
      <selection activeCell="A10" sqref="A10"/>
    </sheetView>
  </sheetViews>
  <sheetFormatPr defaultRowHeight="14.4" x14ac:dyDescent="0.3"/>
  <cols>
    <col min="1" max="1" width="29.44140625" customWidth="1"/>
  </cols>
  <sheetData>
    <row r="2" spans="1:1" x14ac:dyDescent="0.3">
      <c r="A2" t="s">
        <v>1316</v>
      </c>
    </row>
    <row r="3" spans="1:1" x14ac:dyDescent="0.3">
      <c r="A3" t="s">
        <v>174</v>
      </c>
    </row>
    <row r="4" spans="1:1" x14ac:dyDescent="0.3">
      <c r="A4" t="s">
        <v>1573</v>
      </c>
    </row>
    <row r="5" spans="1:1" x14ac:dyDescent="0.3">
      <c r="A5" t="s">
        <v>1657</v>
      </c>
    </row>
    <row r="6" spans="1:1" x14ac:dyDescent="0.3">
      <c r="A6" t="s">
        <v>1658</v>
      </c>
    </row>
    <row r="7" spans="1:1" x14ac:dyDescent="0.3">
      <c r="A7" t="s">
        <v>1351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0"/>
  <dimension ref="A4:E8"/>
  <sheetViews>
    <sheetView topLeftCell="A4" zoomScale="130" zoomScaleNormal="130" workbookViewId="0">
      <selection activeCell="H16" sqref="H16"/>
    </sheetView>
  </sheetViews>
  <sheetFormatPr defaultColWidth="9.109375" defaultRowHeight="13.8" x14ac:dyDescent="0.3"/>
  <cols>
    <col min="1" max="1" width="30.44140625" style="6" customWidth="1"/>
    <col min="2" max="4" width="9.109375" style="6"/>
    <col min="5" max="5" width="9.109375" style="6" hidden="1" customWidth="1"/>
    <col min="6" max="16384" width="9.109375" style="6"/>
  </cols>
  <sheetData>
    <row r="4" spans="1:5" x14ac:dyDescent="0.3">
      <c r="A4" s="6" t="s">
        <v>23</v>
      </c>
      <c r="B4" s="6" t="s">
        <v>27</v>
      </c>
    </row>
    <row r="5" spans="1:5" x14ac:dyDescent="0.3">
      <c r="A5" s="6" t="s">
        <v>152</v>
      </c>
      <c r="B5" s="6">
        <v>0</v>
      </c>
    </row>
    <row r="6" spans="1:5" x14ac:dyDescent="0.3">
      <c r="A6" s="6" t="s">
        <v>155</v>
      </c>
      <c r="B6" s="77">
        <f>E6</f>
        <v>1250</v>
      </c>
      <c r="E6" s="6">
        <v>1250</v>
      </c>
    </row>
    <row r="7" spans="1:5" x14ac:dyDescent="0.3">
      <c r="A7" s="4" t="s">
        <v>150</v>
      </c>
      <c r="B7" s="77">
        <f t="shared" ref="B7:B8" si="0">E7</f>
        <v>5350</v>
      </c>
      <c r="E7" s="6">
        <v>5350</v>
      </c>
    </row>
    <row r="8" spans="1:5" x14ac:dyDescent="0.3">
      <c r="A8" s="4" t="s">
        <v>151</v>
      </c>
      <c r="B8" s="77">
        <f t="shared" si="0"/>
        <v>10200</v>
      </c>
      <c r="E8" s="6">
        <v>10200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4:E7"/>
  <sheetViews>
    <sheetView topLeftCell="A4" zoomScale="130" zoomScaleNormal="130" workbookViewId="0">
      <selection activeCell="H16" sqref="H16"/>
    </sheetView>
  </sheetViews>
  <sheetFormatPr defaultColWidth="9.109375" defaultRowHeight="13.8" x14ac:dyDescent="0.3"/>
  <cols>
    <col min="1" max="1" width="30.44140625" style="6" customWidth="1"/>
    <col min="2" max="4" width="9.109375" style="6"/>
    <col min="5" max="5" width="9.109375" style="6" hidden="1" customWidth="1"/>
    <col min="6" max="16384" width="9.109375" style="6"/>
  </cols>
  <sheetData>
    <row r="4" spans="1:5" x14ac:dyDescent="0.3">
      <c r="A4" s="6" t="s">
        <v>23</v>
      </c>
      <c r="B4" s="6" t="s">
        <v>27</v>
      </c>
    </row>
    <row r="5" spans="1:5" x14ac:dyDescent="0.3">
      <c r="A5" s="6" t="s">
        <v>153</v>
      </c>
      <c r="B5" s="6">
        <v>0</v>
      </c>
    </row>
    <row r="6" spans="1:5" x14ac:dyDescent="0.3">
      <c r="A6" s="4" t="s">
        <v>154</v>
      </c>
      <c r="B6" s="6">
        <f>E6</f>
        <v>1010</v>
      </c>
      <c r="E6" s="6">
        <v>1010</v>
      </c>
    </row>
    <row r="7" spans="1:5" x14ac:dyDescent="0.3">
      <c r="A7" s="4" t="s">
        <v>155</v>
      </c>
      <c r="B7" s="6">
        <f>E7</f>
        <v>1250</v>
      </c>
      <c r="E7" s="6">
        <v>1250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4:B7"/>
  <sheetViews>
    <sheetView topLeftCell="A4" zoomScale="130" zoomScaleNormal="130" workbookViewId="0">
      <selection activeCell="B6" sqref="B6"/>
    </sheetView>
  </sheetViews>
  <sheetFormatPr defaultColWidth="9.109375" defaultRowHeight="13.8" x14ac:dyDescent="0.3"/>
  <cols>
    <col min="1" max="1" width="30.44140625" style="6" customWidth="1"/>
    <col min="2" max="16384" width="9.109375" style="6"/>
  </cols>
  <sheetData>
    <row r="4" spans="1:2" x14ac:dyDescent="0.3">
      <c r="A4" s="6" t="s">
        <v>23</v>
      </c>
      <c r="B4" s="6" t="s">
        <v>27</v>
      </c>
    </row>
    <row r="5" spans="1:2" x14ac:dyDescent="0.3">
      <c r="A5" s="6" t="s">
        <v>156</v>
      </c>
      <c r="B5" s="6">
        <v>0</v>
      </c>
    </row>
    <row r="6" spans="1:2" x14ac:dyDescent="0.3">
      <c r="A6" s="4" t="s">
        <v>157</v>
      </c>
      <c r="B6" s="6">
        <v>100</v>
      </c>
    </row>
    <row r="7" spans="1:2" x14ac:dyDescent="0.3">
      <c r="A7" s="4"/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4:B7"/>
  <sheetViews>
    <sheetView zoomScale="130" zoomScaleNormal="130" workbookViewId="0">
      <selection activeCell="A7" sqref="A7"/>
    </sheetView>
  </sheetViews>
  <sheetFormatPr defaultColWidth="9.109375" defaultRowHeight="13.8" x14ac:dyDescent="0.3"/>
  <cols>
    <col min="1" max="1" width="30.44140625" style="6" customWidth="1"/>
    <col min="2" max="16384" width="9.109375" style="6"/>
  </cols>
  <sheetData>
    <row r="4" spans="1:2" x14ac:dyDescent="0.3">
      <c r="A4" s="6" t="s">
        <v>23</v>
      </c>
      <c r="B4" s="6" t="s">
        <v>27</v>
      </c>
    </row>
    <row r="5" spans="1:2" x14ac:dyDescent="0.3">
      <c r="A5" s="6" t="s">
        <v>158</v>
      </c>
      <c r="B5" s="6">
        <v>0</v>
      </c>
    </row>
    <row r="6" spans="1:2" x14ac:dyDescent="0.3">
      <c r="A6" s="4" t="s">
        <v>159</v>
      </c>
      <c r="B6" s="6">
        <v>85</v>
      </c>
    </row>
    <row r="7" spans="1:2" x14ac:dyDescent="0.3">
      <c r="A7" s="4"/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4"/>
  <dimension ref="A1:E7"/>
  <sheetViews>
    <sheetView zoomScale="145" zoomScaleNormal="145" workbookViewId="0">
      <selection activeCell="C6" sqref="C6"/>
    </sheetView>
  </sheetViews>
  <sheetFormatPr defaultColWidth="9.109375" defaultRowHeight="13.8" x14ac:dyDescent="0.3"/>
  <cols>
    <col min="1" max="1" width="22.33203125" style="6" customWidth="1"/>
    <col min="2" max="4" width="9.109375" style="6"/>
    <col min="5" max="5" width="0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6" t="s">
        <v>116</v>
      </c>
      <c r="B2" s="6">
        <v>0</v>
      </c>
    </row>
    <row r="3" spans="1:5" x14ac:dyDescent="0.3">
      <c r="A3" s="9" t="s">
        <v>117</v>
      </c>
      <c r="B3" s="6">
        <f>E3</f>
        <v>180</v>
      </c>
      <c r="E3" s="6">
        <v>180</v>
      </c>
    </row>
    <row r="4" spans="1:5" x14ac:dyDescent="0.3">
      <c r="A4" s="9" t="s">
        <v>118</v>
      </c>
      <c r="B4" s="6">
        <f t="shared" ref="B4:B6" si="0">E4</f>
        <v>230</v>
      </c>
      <c r="E4" s="6">
        <v>230</v>
      </c>
    </row>
    <row r="5" spans="1:5" x14ac:dyDescent="0.3">
      <c r="A5" s="9" t="s">
        <v>666</v>
      </c>
      <c r="B5" s="6">
        <f t="shared" si="0"/>
        <v>150</v>
      </c>
      <c r="E5" s="6">
        <v>150</v>
      </c>
    </row>
    <row r="6" spans="1:5" x14ac:dyDescent="0.3">
      <c r="A6" s="9" t="s">
        <v>667</v>
      </c>
      <c r="B6" s="6">
        <f t="shared" si="0"/>
        <v>60</v>
      </c>
      <c r="E6" s="6">
        <v>60</v>
      </c>
    </row>
    <row r="7" spans="1:5" x14ac:dyDescent="0.3">
      <c r="B7" s="1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D539-5462-4793-B940-6183113EFA32}">
  <sheetPr>
    <tabColor theme="7" tint="0.59999389629810485"/>
  </sheetPr>
  <dimension ref="A1:IM154"/>
  <sheetViews>
    <sheetView topLeftCell="A38" zoomScaleNormal="100" zoomScaleSheetLayoutView="85" workbookViewId="0">
      <selection activeCell="F38" sqref="F1:H1048576"/>
    </sheetView>
  </sheetViews>
  <sheetFormatPr defaultColWidth="9.109375" defaultRowHeight="13.8" x14ac:dyDescent="0.25"/>
  <cols>
    <col min="1" max="1" width="2.88671875" style="33" customWidth="1"/>
    <col min="2" max="2" width="24" style="31" customWidth="1"/>
    <col min="3" max="3" width="46.6640625" style="44" customWidth="1"/>
    <col min="4" max="4" width="8.5546875" style="44" bestFit="1" customWidth="1"/>
    <col min="5" max="5" width="9.88671875" style="44" customWidth="1"/>
    <col min="6" max="6" width="18.5546875" style="80" customWidth="1"/>
    <col min="7" max="7" width="3.33203125" style="30" customWidth="1"/>
    <col min="8" max="8" width="14.33203125" style="31" customWidth="1"/>
    <col min="9" max="9" width="14.44140625" style="31" customWidth="1"/>
    <col min="10" max="10" width="11.6640625" style="31" customWidth="1"/>
    <col min="11" max="11" width="20.33203125" style="31" customWidth="1"/>
    <col min="12" max="12" width="17.6640625" style="31" customWidth="1"/>
    <col min="13" max="13" width="18.33203125" style="31" customWidth="1"/>
    <col min="14" max="14" width="16.5546875" style="31" customWidth="1"/>
    <col min="15" max="15" width="5.44140625" style="31" customWidth="1"/>
    <col min="16" max="16" width="1.44140625" style="32" hidden="1" customWidth="1"/>
    <col min="17" max="17" width="9" style="31" hidden="1" customWidth="1"/>
    <col min="18" max="18" width="11" style="31" hidden="1" customWidth="1"/>
    <col min="19" max="19" width="9" style="31" hidden="1" customWidth="1"/>
    <col min="20" max="20" width="18.33203125" style="31" customWidth="1"/>
    <col min="21" max="21" width="11.5546875" style="31" hidden="1" customWidth="1"/>
    <col min="22" max="22" width="11.5546875" style="30" hidden="1" customWidth="1"/>
    <col min="23" max="23" width="11.33203125" style="31" hidden="1" customWidth="1"/>
    <col min="24" max="24" width="11.5546875" style="31" hidden="1" customWidth="1"/>
    <col min="25" max="29" width="9" style="31" hidden="1" customWidth="1"/>
    <col min="30" max="30" width="4.44140625" style="31" customWidth="1"/>
    <col min="31" max="33" width="9" style="31" customWidth="1"/>
    <col min="34" max="34" width="9.88671875" style="31" customWidth="1"/>
    <col min="35" max="247" width="9" style="31" customWidth="1"/>
    <col min="248" max="16384" width="9.109375" style="33"/>
  </cols>
  <sheetData>
    <row r="1" spans="1:247" ht="76.95" customHeight="1" thickBot="1" x14ac:dyDescent="0.3">
      <c r="A1" s="664"/>
      <c r="B1" s="664"/>
      <c r="C1" s="664"/>
      <c r="D1" s="664"/>
      <c r="E1" s="664"/>
      <c r="F1" s="664"/>
      <c r="G1" s="664"/>
    </row>
    <row r="2" spans="1:247" ht="15" customHeight="1" x14ac:dyDescent="0.25">
      <c r="B2" s="323" t="s">
        <v>19</v>
      </c>
      <c r="C2" s="665">
        <v>45883</v>
      </c>
      <c r="D2" s="665"/>
      <c r="E2" s="665"/>
      <c r="F2" s="666"/>
    </row>
    <row r="3" spans="1:247" ht="15" customHeight="1" x14ac:dyDescent="0.25">
      <c r="B3" s="324" t="s">
        <v>20</v>
      </c>
      <c r="C3" s="667"/>
      <c r="D3" s="667"/>
      <c r="E3" s="667"/>
      <c r="F3" s="668"/>
    </row>
    <row r="4" spans="1:247" ht="15" customHeight="1" x14ac:dyDescent="0.25">
      <c r="B4" s="324"/>
      <c r="C4" s="669"/>
      <c r="D4" s="669"/>
      <c r="E4" s="669"/>
      <c r="F4" s="670"/>
    </row>
    <row r="5" spans="1:247" ht="15" customHeight="1" x14ac:dyDescent="0.25">
      <c r="B5" s="324" t="s">
        <v>21</v>
      </c>
      <c r="C5" s="667" t="s">
        <v>1590</v>
      </c>
      <c r="D5" s="667"/>
      <c r="E5" s="667"/>
      <c r="F5" s="668"/>
      <c r="G5" s="35"/>
      <c r="J5" s="32"/>
      <c r="P5" s="663"/>
      <c r="Q5" s="663"/>
      <c r="R5" s="36"/>
      <c r="S5" s="37"/>
      <c r="T5" s="38"/>
      <c r="U5" s="39"/>
      <c r="V5" s="31"/>
      <c r="IH5" s="33"/>
      <c r="II5" s="33"/>
      <c r="IJ5" s="33"/>
      <c r="IK5" s="33"/>
      <c r="IL5" s="33"/>
      <c r="IM5" s="33"/>
    </row>
    <row r="6" spans="1:247" ht="15" customHeight="1" x14ac:dyDescent="0.25">
      <c r="B6" s="324" t="s">
        <v>208</v>
      </c>
      <c r="C6" s="667" t="s">
        <v>1733</v>
      </c>
      <c r="D6" s="667"/>
      <c r="E6" s="667"/>
      <c r="F6" s="668"/>
      <c r="G6" s="35"/>
      <c r="J6" s="32"/>
      <c r="P6" s="65"/>
      <c r="Q6" s="65"/>
      <c r="R6" s="36"/>
      <c r="S6" s="37"/>
      <c r="T6" s="38"/>
      <c r="U6" s="39"/>
      <c r="V6" s="31"/>
      <c r="IH6" s="33"/>
      <c r="II6" s="33"/>
      <c r="IJ6" s="33"/>
      <c r="IK6" s="33"/>
      <c r="IL6" s="33"/>
      <c r="IM6" s="33"/>
    </row>
    <row r="7" spans="1:247" ht="15" customHeight="1" x14ac:dyDescent="0.25">
      <c r="B7" s="324" t="s">
        <v>22</v>
      </c>
      <c r="C7" s="667" t="s">
        <v>1749</v>
      </c>
      <c r="D7" s="667"/>
      <c r="E7" s="667"/>
      <c r="F7" s="668"/>
      <c r="G7" s="35"/>
      <c r="J7" s="32"/>
      <c r="P7" s="663"/>
      <c r="Q7" s="663"/>
      <c r="R7" s="36"/>
      <c r="S7" s="37"/>
      <c r="T7" s="38"/>
      <c r="U7" s="39"/>
      <c r="V7" s="31"/>
      <c r="IH7" s="33"/>
      <c r="II7" s="33"/>
      <c r="IJ7" s="33"/>
      <c r="IK7" s="33"/>
      <c r="IL7" s="33"/>
      <c r="IM7" s="33"/>
    </row>
    <row r="8" spans="1:247" ht="15" customHeight="1" x14ac:dyDescent="0.25">
      <c r="B8" s="324" t="s">
        <v>1312</v>
      </c>
      <c r="C8" s="667" t="s">
        <v>1750</v>
      </c>
      <c r="D8" s="667"/>
      <c r="E8" s="667"/>
      <c r="F8" s="668"/>
      <c r="G8" s="35"/>
      <c r="J8" s="32"/>
      <c r="P8" s="65"/>
      <c r="Q8" s="65"/>
      <c r="R8" s="36"/>
      <c r="S8" s="37"/>
      <c r="T8" s="38"/>
      <c r="U8" s="39"/>
      <c r="V8" s="31"/>
      <c r="IH8" s="33"/>
      <c r="II8" s="33"/>
      <c r="IJ8" s="33"/>
      <c r="IK8" s="33"/>
      <c r="IL8" s="33"/>
      <c r="IM8" s="33"/>
    </row>
    <row r="9" spans="1:247" ht="15" customHeight="1" x14ac:dyDescent="0.25">
      <c r="B9" s="324" t="s">
        <v>0</v>
      </c>
      <c r="C9" s="667" t="s">
        <v>1751</v>
      </c>
      <c r="D9" s="667"/>
      <c r="E9" s="667"/>
      <c r="F9" s="668"/>
      <c r="G9" s="35"/>
      <c r="J9" s="32"/>
      <c r="P9" s="65"/>
      <c r="Q9" s="65"/>
      <c r="R9" s="36"/>
      <c r="S9" s="37"/>
      <c r="T9" s="38"/>
      <c r="U9" s="39"/>
      <c r="V9" s="31"/>
      <c r="IH9" s="33"/>
      <c r="II9" s="33"/>
      <c r="IJ9" s="33"/>
      <c r="IK9" s="33"/>
      <c r="IL9" s="33"/>
      <c r="IM9" s="33"/>
    </row>
    <row r="10" spans="1:247" ht="15" customHeight="1" x14ac:dyDescent="0.25">
      <c r="B10" s="324" t="s">
        <v>1</v>
      </c>
      <c r="C10" s="667" t="s">
        <v>1314</v>
      </c>
      <c r="D10" s="667"/>
      <c r="E10" s="667"/>
      <c r="F10" s="668"/>
      <c r="G10" s="35"/>
      <c r="J10" s="32"/>
      <c r="P10" s="663"/>
      <c r="Q10" s="663"/>
      <c r="R10" s="36"/>
      <c r="S10" s="37"/>
      <c r="T10" s="38"/>
      <c r="U10" s="39"/>
      <c r="V10" s="31"/>
      <c r="IH10" s="33"/>
      <c r="II10" s="33"/>
      <c r="IJ10" s="33"/>
      <c r="IK10" s="33"/>
      <c r="IL10" s="33"/>
      <c r="IM10" s="33"/>
    </row>
    <row r="11" spans="1:247" ht="35.4" customHeight="1" x14ac:dyDescent="0.25">
      <c r="B11" s="324" t="s">
        <v>2</v>
      </c>
      <c r="C11" s="667"/>
      <c r="D11" s="667"/>
      <c r="E11" s="667"/>
      <c r="F11" s="668"/>
      <c r="G11" s="35"/>
      <c r="J11" s="32"/>
      <c r="P11" s="65"/>
      <c r="Q11" s="65"/>
      <c r="R11" s="36"/>
      <c r="S11" s="37"/>
      <c r="T11" s="38"/>
      <c r="U11" s="39"/>
      <c r="V11" s="31"/>
      <c r="IH11" s="33"/>
      <c r="II11" s="33"/>
      <c r="IJ11" s="33"/>
      <c r="IK11" s="33"/>
      <c r="IL11" s="33"/>
      <c r="IM11" s="33"/>
    </row>
    <row r="12" spans="1:247" ht="30.6" customHeight="1" x14ac:dyDescent="0.25">
      <c r="B12" s="673" t="s">
        <v>810</v>
      </c>
      <c r="C12" s="674"/>
      <c r="D12" s="674"/>
      <c r="E12" s="674"/>
      <c r="F12" s="675"/>
      <c r="G12" s="35"/>
      <c r="J12" s="32"/>
      <c r="P12" s="65"/>
      <c r="Q12" s="65"/>
      <c r="R12" s="36"/>
      <c r="S12" s="37"/>
      <c r="T12" s="38"/>
      <c r="U12" s="39"/>
      <c r="V12" s="31"/>
      <c r="IH12" s="33"/>
      <c r="II12" s="33"/>
      <c r="IJ12" s="33"/>
      <c r="IK12" s="33"/>
      <c r="IL12" s="33"/>
      <c r="IM12" s="33"/>
    </row>
    <row r="13" spans="1:247" s="31" customFormat="1" ht="26.4" customHeight="1" x14ac:dyDescent="0.25">
      <c r="B13" s="70" t="s">
        <v>792</v>
      </c>
      <c r="C13" s="69" t="s">
        <v>791</v>
      </c>
      <c r="D13" s="69" t="s">
        <v>4</v>
      </c>
      <c r="E13" s="69" t="s">
        <v>793</v>
      </c>
      <c r="F13" s="326" t="s">
        <v>254</v>
      </c>
      <c r="G13" s="40"/>
      <c r="P13" s="41"/>
      <c r="T13" s="64"/>
      <c r="V13" s="30"/>
    </row>
    <row r="14" spans="1:247" s="31" customFormat="1" ht="15" customHeight="1" x14ac:dyDescent="0.25">
      <c r="B14" s="676" t="s">
        <v>802</v>
      </c>
      <c r="C14" s="677"/>
      <c r="D14" s="677"/>
      <c r="E14" s="677"/>
      <c r="F14" s="678"/>
      <c r="G14" s="40"/>
      <c r="P14" s="41"/>
      <c r="T14" s="64"/>
      <c r="V14" s="30"/>
    </row>
    <row r="15" spans="1:247" s="31" customFormat="1" ht="15" customHeight="1" x14ac:dyDescent="0.25">
      <c r="B15" s="689" t="s">
        <v>900</v>
      </c>
      <c r="C15" s="690"/>
      <c r="D15" s="690"/>
      <c r="E15" s="690"/>
      <c r="F15" s="334"/>
      <c r="G15" s="40"/>
      <c r="P15" s="41"/>
      <c r="T15" s="64"/>
      <c r="V15" s="30"/>
    </row>
    <row r="16" spans="1:247" s="31" customFormat="1" ht="15" customHeight="1" x14ac:dyDescent="0.25">
      <c r="B16" s="689" t="s">
        <v>1310</v>
      </c>
      <c r="C16" s="690"/>
      <c r="D16" s="690"/>
      <c r="E16" s="690"/>
      <c r="F16" s="334"/>
      <c r="G16" s="40"/>
      <c r="P16" s="41"/>
      <c r="T16" s="64"/>
      <c r="V16" s="30"/>
    </row>
    <row r="17" spans="2:22" s="31" customFormat="1" ht="15" customHeight="1" x14ac:dyDescent="0.25">
      <c r="B17" s="689" t="s">
        <v>1311</v>
      </c>
      <c r="C17" s="690"/>
      <c r="D17" s="690"/>
      <c r="E17" s="690"/>
      <c r="F17" s="334"/>
      <c r="G17" s="40"/>
      <c r="P17" s="41"/>
      <c r="T17" s="64"/>
      <c r="V17" s="30"/>
    </row>
    <row r="18" spans="2:22" s="31" customFormat="1" ht="15" customHeight="1" x14ac:dyDescent="0.25">
      <c r="B18" s="689" t="s">
        <v>803</v>
      </c>
      <c r="C18" s="690"/>
      <c r="D18" s="690"/>
      <c r="E18" s="690"/>
      <c r="F18" s="334"/>
      <c r="G18" s="40"/>
      <c r="P18" s="41"/>
      <c r="T18" s="64"/>
      <c r="V18" s="30"/>
    </row>
    <row r="19" spans="2:22" s="31" customFormat="1" ht="15" customHeight="1" x14ac:dyDescent="0.25">
      <c r="B19" s="676" t="s">
        <v>801</v>
      </c>
      <c r="C19" s="677"/>
      <c r="D19" s="677"/>
      <c r="E19" s="677"/>
      <c r="F19" s="678"/>
      <c r="G19" s="40"/>
      <c r="P19" s="41"/>
      <c r="T19" s="64"/>
      <c r="V19" s="30"/>
    </row>
    <row r="20" spans="2:22" s="31" customFormat="1" ht="15" hidden="1" customHeight="1" x14ac:dyDescent="0.25">
      <c r="B20" s="671" t="s">
        <v>205</v>
      </c>
      <c r="C20" s="672"/>
      <c r="D20" s="672"/>
      <c r="E20" s="672"/>
      <c r="F20" s="334"/>
      <c r="G20" s="40"/>
      <c r="P20" s="41"/>
      <c r="T20" s="64"/>
      <c r="V20" s="30"/>
    </row>
    <row r="21" spans="2:22" s="31" customFormat="1" ht="15" hidden="1" customHeight="1" x14ac:dyDescent="0.25">
      <c r="B21" s="71" t="s">
        <v>816</v>
      </c>
      <c r="C21" s="67" t="s">
        <v>25</v>
      </c>
      <c r="D21" s="67" t="s">
        <v>978</v>
      </c>
      <c r="E21" s="346"/>
      <c r="F21" s="334"/>
      <c r="G21" s="40"/>
      <c r="P21" s="41"/>
      <c r="T21" s="64"/>
      <c r="V21" s="30"/>
    </row>
    <row r="22" spans="2:22" s="31" customFormat="1" ht="15" hidden="1" customHeight="1" x14ac:dyDescent="0.25">
      <c r="B22" s="73" t="s">
        <v>817</v>
      </c>
      <c r="C22" s="67" t="s">
        <v>26</v>
      </c>
      <c r="D22" s="67" t="s">
        <v>978</v>
      </c>
      <c r="E22" s="346"/>
      <c r="F22" s="334"/>
      <c r="G22" s="40"/>
      <c r="P22" s="41"/>
      <c r="T22" s="64"/>
      <c r="V22" s="30"/>
    </row>
    <row r="23" spans="2:22" s="31" customFormat="1" ht="15" hidden="1" customHeight="1" x14ac:dyDescent="0.25">
      <c r="B23" s="71" t="s">
        <v>816</v>
      </c>
      <c r="C23" s="67" t="s">
        <v>112</v>
      </c>
      <c r="D23" s="67" t="s">
        <v>978</v>
      </c>
      <c r="E23" s="346"/>
      <c r="F23" s="334"/>
      <c r="G23" s="40"/>
      <c r="P23" s="41"/>
      <c r="T23" s="64"/>
      <c r="V23" s="30"/>
    </row>
    <row r="24" spans="2:22" s="31" customFormat="1" ht="15" hidden="1" customHeight="1" x14ac:dyDescent="0.25">
      <c r="B24" s="679"/>
      <c r="C24" s="680"/>
      <c r="D24" s="680"/>
      <c r="E24" s="681"/>
      <c r="F24" s="334"/>
      <c r="G24" s="40"/>
      <c r="P24" s="32"/>
      <c r="T24" s="43"/>
      <c r="V24" s="30"/>
    </row>
    <row r="25" spans="2:22" s="31" customFormat="1" ht="15" hidden="1" customHeight="1" x14ac:dyDescent="0.25">
      <c r="B25" s="671" t="s">
        <v>206</v>
      </c>
      <c r="C25" s="672"/>
      <c r="D25" s="672"/>
      <c r="E25" s="672"/>
      <c r="F25" s="334"/>
      <c r="G25" s="40"/>
      <c r="P25" s="41"/>
      <c r="T25" s="64"/>
      <c r="V25" s="30"/>
    </row>
    <row r="26" spans="2:22" s="31" customFormat="1" ht="15" hidden="1" customHeight="1" x14ac:dyDescent="0.25">
      <c r="B26" s="73" t="s">
        <v>822</v>
      </c>
      <c r="C26" s="67" t="s">
        <v>1388</v>
      </c>
      <c r="D26" s="67" t="s">
        <v>6</v>
      </c>
      <c r="E26" s="346"/>
      <c r="F26" s="334"/>
      <c r="G26" s="40"/>
      <c r="P26" s="41"/>
      <c r="T26" s="64"/>
      <c r="V26" s="30"/>
    </row>
    <row r="27" spans="2:22" s="31" customFormat="1" ht="15" hidden="1" customHeight="1" x14ac:dyDescent="0.25">
      <c r="B27" s="73" t="s">
        <v>822</v>
      </c>
      <c r="C27" s="67" t="s">
        <v>1411</v>
      </c>
      <c r="D27" s="67" t="s">
        <v>6</v>
      </c>
      <c r="E27" s="346"/>
      <c r="F27" s="334"/>
      <c r="G27" s="40"/>
      <c r="P27" s="41"/>
      <c r="T27" s="64"/>
      <c r="V27" s="30"/>
    </row>
    <row r="28" spans="2:22" s="31" customFormat="1" ht="15" hidden="1" customHeight="1" x14ac:dyDescent="0.25">
      <c r="B28" s="73" t="s">
        <v>822</v>
      </c>
      <c r="C28" s="67" t="s">
        <v>1434</v>
      </c>
      <c r="D28" s="67" t="s">
        <v>6</v>
      </c>
      <c r="E28" s="346"/>
      <c r="F28" s="334"/>
      <c r="G28" s="40"/>
      <c r="P28" s="41"/>
      <c r="T28" s="64"/>
      <c r="V28" s="30"/>
    </row>
    <row r="29" spans="2:22" s="31" customFormat="1" ht="15" hidden="1" customHeight="1" x14ac:dyDescent="0.25">
      <c r="B29" s="73" t="s">
        <v>822</v>
      </c>
      <c r="C29" s="67" t="s">
        <v>1457</v>
      </c>
      <c r="D29" s="67" t="s">
        <v>6</v>
      </c>
      <c r="E29" s="346"/>
      <c r="F29" s="334"/>
      <c r="G29" s="40"/>
      <c r="P29" s="41"/>
      <c r="T29" s="64"/>
      <c r="V29" s="30"/>
    </row>
    <row r="30" spans="2:22" s="31" customFormat="1" ht="15" hidden="1" customHeight="1" x14ac:dyDescent="0.25">
      <c r="B30" s="73" t="s">
        <v>822</v>
      </c>
      <c r="C30" s="67" t="s">
        <v>1365</v>
      </c>
      <c r="D30" s="67" t="s">
        <v>6</v>
      </c>
      <c r="E30" s="346"/>
      <c r="F30" s="334"/>
      <c r="G30" s="40"/>
      <c r="P30" s="41"/>
      <c r="T30" s="64"/>
      <c r="V30" s="30"/>
    </row>
    <row r="31" spans="2:22" s="31" customFormat="1" ht="15" hidden="1" customHeight="1" x14ac:dyDescent="0.25">
      <c r="B31" s="73" t="s">
        <v>822</v>
      </c>
      <c r="C31" s="67" t="s">
        <v>1480</v>
      </c>
      <c r="D31" s="67" t="s">
        <v>6</v>
      </c>
      <c r="E31" s="346"/>
      <c r="F31" s="334"/>
      <c r="G31" s="40"/>
      <c r="P31" s="41"/>
      <c r="T31" s="64"/>
      <c r="V31" s="30"/>
    </row>
    <row r="32" spans="2:22" s="31" customFormat="1" ht="15" hidden="1" customHeight="1" x14ac:dyDescent="0.25">
      <c r="B32" s="71" t="s">
        <v>816</v>
      </c>
      <c r="C32" s="67" t="s">
        <v>114</v>
      </c>
      <c r="D32" s="67" t="s">
        <v>6</v>
      </c>
      <c r="E32" s="346"/>
      <c r="F32" s="334"/>
      <c r="G32" s="40"/>
      <c r="I32" s="31" t="s">
        <v>1597</v>
      </c>
      <c r="P32" s="41"/>
      <c r="T32" s="64"/>
      <c r="V32" s="30"/>
    </row>
    <row r="33" spans="2:22" s="31" customFormat="1" ht="15" hidden="1" customHeight="1" x14ac:dyDescent="0.25">
      <c r="B33" s="679"/>
      <c r="C33" s="680"/>
      <c r="D33" s="680"/>
      <c r="E33" s="681"/>
      <c r="F33" s="334"/>
      <c r="G33" s="40"/>
      <c r="I33" s="31" t="s">
        <v>1598</v>
      </c>
      <c r="K33" s="31" t="s">
        <v>1563</v>
      </c>
      <c r="P33" s="41"/>
      <c r="T33" s="64"/>
      <c r="V33" s="30"/>
    </row>
    <row r="34" spans="2:22" s="31" customFormat="1" ht="15" customHeight="1" x14ac:dyDescent="0.25">
      <c r="B34" s="671" t="s">
        <v>812</v>
      </c>
      <c r="C34" s="672"/>
      <c r="D34" s="672"/>
      <c r="E34" s="672"/>
      <c r="F34" s="334"/>
      <c r="G34" s="40"/>
      <c r="I34" s="31" t="s">
        <v>1599</v>
      </c>
      <c r="P34" s="32"/>
      <c r="T34" s="42"/>
      <c r="V34" s="30"/>
    </row>
    <row r="35" spans="2:22" s="31" customFormat="1" ht="15" customHeight="1" x14ac:dyDescent="0.25">
      <c r="B35" s="71" t="s">
        <v>816</v>
      </c>
      <c r="C35" s="67" t="s">
        <v>7</v>
      </c>
      <c r="D35" s="67" t="s">
        <v>978</v>
      </c>
      <c r="E35" s="346">
        <v>1</v>
      </c>
      <c r="F35" s="334"/>
      <c r="G35" s="40"/>
      <c r="I35" s="31" t="s">
        <v>1600</v>
      </c>
      <c r="P35" s="32"/>
      <c r="T35" s="42"/>
      <c r="V35" s="30"/>
    </row>
    <row r="36" spans="2:22" s="31" customFormat="1" ht="15" hidden="1" customHeight="1" x14ac:dyDescent="0.25">
      <c r="B36" s="73" t="s">
        <v>817</v>
      </c>
      <c r="C36" s="67" t="s">
        <v>26</v>
      </c>
      <c r="D36" s="67" t="s">
        <v>978</v>
      </c>
      <c r="E36" s="346"/>
      <c r="F36" s="334"/>
      <c r="G36" s="40"/>
      <c r="I36" s="31" t="s">
        <v>1601</v>
      </c>
      <c r="P36" s="32"/>
      <c r="T36" s="42"/>
      <c r="V36" s="30"/>
    </row>
    <row r="37" spans="2:22" s="31" customFormat="1" ht="15" customHeight="1" x14ac:dyDescent="0.25">
      <c r="B37" s="73" t="s">
        <v>817</v>
      </c>
      <c r="C37" s="67" t="s">
        <v>1086</v>
      </c>
      <c r="D37" s="67" t="s">
        <v>978</v>
      </c>
      <c r="E37" s="346">
        <v>1</v>
      </c>
      <c r="F37" s="334"/>
      <c r="G37" s="40"/>
      <c r="I37" s="31" t="s">
        <v>1602</v>
      </c>
      <c r="P37" s="32"/>
      <c r="T37" s="42"/>
      <c r="V37" s="30"/>
    </row>
    <row r="38" spans="2:22" s="31" customFormat="1" ht="15" customHeight="1" x14ac:dyDescent="0.25">
      <c r="B38" s="73" t="s">
        <v>822</v>
      </c>
      <c r="C38" s="68" t="s">
        <v>1390</v>
      </c>
      <c r="D38" s="67" t="s">
        <v>6</v>
      </c>
      <c r="E38" s="346">
        <v>5</v>
      </c>
      <c r="F38" s="334"/>
      <c r="G38" s="40"/>
      <c r="I38" s="31" t="s">
        <v>1603</v>
      </c>
      <c r="P38" s="32"/>
      <c r="T38" s="42"/>
      <c r="V38" s="30"/>
    </row>
    <row r="39" spans="2:22" s="31" customFormat="1" ht="15" customHeight="1" x14ac:dyDescent="0.25">
      <c r="B39" s="73" t="s">
        <v>822</v>
      </c>
      <c r="C39" s="68" t="s">
        <v>1413</v>
      </c>
      <c r="D39" s="67" t="s">
        <v>6</v>
      </c>
      <c r="E39" s="346">
        <v>5</v>
      </c>
      <c r="F39" s="334"/>
      <c r="G39" s="40"/>
      <c r="I39" s="31" t="s">
        <v>1604</v>
      </c>
      <c r="K39" s="31" t="s">
        <v>1564</v>
      </c>
      <c r="P39" s="32"/>
      <c r="T39" s="42"/>
      <c r="V39" s="30"/>
    </row>
    <row r="40" spans="2:22" s="31" customFormat="1" ht="15" hidden="1" customHeight="1" x14ac:dyDescent="0.25">
      <c r="B40" s="73" t="s">
        <v>822</v>
      </c>
      <c r="C40" s="68" t="s">
        <v>1434</v>
      </c>
      <c r="D40" s="67" t="s">
        <v>6</v>
      </c>
      <c r="E40" s="346"/>
      <c r="F40" s="334"/>
      <c r="G40" s="40"/>
      <c r="I40" s="31" t="s">
        <v>1605</v>
      </c>
      <c r="P40" s="32"/>
      <c r="T40" s="42"/>
      <c r="V40" s="30"/>
    </row>
    <row r="41" spans="2:22" s="31" customFormat="1" ht="15" hidden="1" customHeight="1" x14ac:dyDescent="0.25">
      <c r="B41" s="73" t="s">
        <v>822</v>
      </c>
      <c r="C41" s="68" t="s">
        <v>1457</v>
      </c>
      <c r="D41" s="67" t="s">
        <v>6</v>
      </c>
      <c r="E41" s="346"/>
      <c r="F41" s="334"/>
      <c r="G41" s="40"/>
      <c r="I41" s="31" t="s">
        <v>1606</v>
      </c>
      <c r="P41" s="32"/>
      <c r="T41" s="42"/>
      <c r="V41" s="30"/>
    </row>
    <row r="42" spans="2:22" s="31" customFormat="1" ht="15" hidden="1" customHeight="1" x14ac:dyDescent="0.25">
      <c r="B42" s="73" t="s">
        <v>822</v>
      </c>
      <c r="C42" s="68" t="s">
        <v>1365</v>
      </c>
      <c r="D42" s="67" t="s">
        <v>6</v>
      </c>
      <c r="E42" s="346"/>
      <c r="F42" s="334"/>
      <c r="G42" s="40"/>
      <c r="I42" s="31" t="s">
        <v>1607</v>
      </c>
      <c r="P42" s="32"/>
      <c r="T42" s="42"/>
      <c r="V42" s="30"/>
    </row>
    <row r="43" spans="2:22" s="31" customFormat="1" ht="15" customHeight="1" x14ac:dyDescent="0.25">
      <c r="B43" s="73" t="s">
        <v>822</v>
      </c>
      <c r="C43" s="68" t="s">
        <v>1482</v>
      </c>
      <c r="D43" s="67" t="s">
        <v>6</v>
      </c>
      <c r="E43" s="346">
        <v>5</v>
      </c>
      <c r="F43" s="334"/>
      <c r="G43" s="40"/>
      <c r="I43" s="31" t="s">
        <v>1608</v>
      </c>
      <c r="K43" s="31" t="s">
        <v>1565</v>
      </c>
      <c r="P43" s="32"/>
      <c r="T43" s="42"/>
      <c r="V43" s="30"/>
    </row>
    <row r="44" spans="2:22" s="31" customFormat="1" ht="15" hidden="1" customHeight="1" x14ac:dyDescent="0.25">
      <c r="B44" s="71" t="s">
        <v>816</v>
      </c>
      <c r="C44" s="68" t="s">
        <v>694</v>
      </c>
      <c r="D44" s="67" t="s">
        <v>978</v>
      </c>
      <c r="E44" s="346"/>
      <c r="F44" s="334"/>
      <c r="G44" s="40"/>
      <c r="I44" s="31" t="s">
        <v>1609</v>
      </c>
      <c r="P44" s="32"/>
      <c r="T44" s="42"/>
      <c r="V44" s="30"/>
    </row>
    <row r="45" spans="2:22" s="31" customFormat="1" ht="15" hidden="1" customHeight="1" x14ac:dyDescent="0.25">
      <c r="B45" s="71" t="s">
        <v>816</v>
      </c>
      <c r="C45" s="68" t="s">
        <v>114</v>
      </c>
      <c r="D45" s="67" t="s">
        <v>978</v>
      </c>
      <c r="E45" s="346"/>
      <c r="F45" s="334"/>
      <c r="G45" s="40"/>
      <c r="I45" s="31" t="s">
        <v>1610</v>
      </c>
      <c r="P45" s="32"/>
      <c r="T45" s="42"/>
      <c r="V45" s="30"/>
    </row>
    <row r="46" spans="2:22" s="31" customFormat="1" ht="15" hidden="1" customHeight="1" x14ac:dyDescent="0.25">
      <c r="B46" s="73" t="s">
        <v>837</v>
      </c>
      <c r="C46" s="68" t="s">
        <v>152</v>
      </c>
      <c r="D46" s="67" t="s">
        <v>979</v>
      </c>
      <c r="E46" s="346"/>
      <c r="F46" s="334"/>
      <c r="G46" s="40"/>
      <c r="I46" s="31" t="s">
        <v>1611</v>
      </c>
      <c r="P46" s="32"/>
      <c r="T46" s="42"/>
      <c r="V46" s="30"/>
    </row>
    <row r="47" spans="2:22" s="31" customFormat="1" ht="15" hidden="1" customHeight="1" x14ac:dyDescent="0.25">
      <c r="B47" s="73" t="s">
        <v>837</v>
      </c>
      <c r="C47" s="68" t="s">
        <v>153</v>
      </c>
      <c r="D47" s="67" t="s">
        <v>979</v>
      </c>
      <c r="E47" s="346"/>
      <c r="F47" s="334"/>
      <c r="G47" s="40"/>
      <c r="I47" s="31" t="s">
        <v>1612</v>
      </c>
      <c r="P47" s="32"/>
      <c r="T47" s="42"/>
      <c r="V47" s="30"/>
    </row>
    <row r="48" spans="2:22" s="31" customFormat="1" ht="15" hidden="1" customHeight="1" x14ac:dyDescent="0.25">
      <c r="B48" s="71" t="s">
        <v>816</v>
      </c>
      <c r="C48" s="68" t="s">
        <v>751</v>
      </c>
      <c r="D48" s="67" t="s">
        <v>978</v>
      </c>
      <c r="E48" s="346"/>
      <c r="F48" s="334"/>
      <c r="G48" s="40"/>
      <c r="P48" s="32"/>
      <c r="T48" s="42"/>
      <c r="V48" s="30"/>
    </row>
    <row r="49" spans="2:22" s="31" customFormat="1" ht="15" hidden="1" customHeight="1" x14ac:dyDescent="0.25">
      <c r="B49" s="71" t="s">
        <v>816</v>
      </c>
      <c r="C49" s="68" t="s">
        <v>838</v>
      </c>
      <c r="D49" s="67" t="s">
        <v>975</v>
      </c>
      <c r="E49" s="346"/>
      <c r="F49" s="334"/>
      <c r="G49" s="40"/>
      <c r="P49" s="32"/>
      <c r="T49" s="42"/>
      <c r="V49" s="30"/>
    </row>
    <row r="50" spans="2:22" s="31" customFormat="1" ht="15" customHeight="1" x14ac:dyDescent="0.25">
      <c r="B50" s="71" t="s">
        <v>816</v>
      </c>
      <c r="C50" s="68" t="s">
        <v>839</v>
      </c>
      <c r="D50" s="67" t="s">
        <v>978</v>
      </c>
      <c r="E50" s="346">
        <v>1</v>
      </c>
      <c r="F50" s="334"/>
      <c r="G50" s="40"/>
      <c r="P50" s="32"/>
      <c r="T50" s="42"/>
      <c r="V50" s="30"/>
    </row>
    <row r="51" spans="2:22" s="31" customFormat="1" ht="15" hidden="1" customHeight="1" x14ac:dyDescent="0.25">
      <c r="B51" s="71" t="s">
        <v>816</v>
      </c>
      <c r="C51" s="68" t="s">
        <v>840</v>
      </c>
      <c r="D51" s="67" t="s">
        <v>978</v>
      </c>
      <c r="E51" s="346"/>
      <c r="F51" s="334"/>
      <c r="G51" s="40"/>
      <c r="P51" s="32"/>
      <c r="T51" s="42"/>
      <c r="V51" s="30"/>
    </row>
    <row r="52" spans="2:22" s="31" customFormat="1" ht="15" customHeight="1" x14ac:dyDescent="0.25">
      <c r="B52" s="71" t="s">
        <v>816</v>
      </c>
      <c r="C52" s="68" t="s">
        <v>841</v>
      </c>
      <c r="D52" s="67" t="s">
        <v>975</v>
      </c>
      <c r="E52" s="346">
        <v>1</v>
      </c>
      <c r="F52" s="334"/>
      <c r="G52" s="40"/>
      <c r="P52" s="32"/>
      <c r="T52" s="42"/>
      <c r="V52" s="30"/>
    </row>
    <row r="53" spans="2:22" s="31" customFormat="1" ht="15" customHeight="1" x14ac:dyDescent="0.25">
      <c r="B53" s="679"/>
      <c r="C53" s="680"/>
      <c r="D53" s="680"/>
      <c r="E53" s="681"/>
      <c r="F53" s="334"/>
      <c r="G53" s="40"/>
      <c r="P53" s="32"/>
      <c r="T53" s="42"/>
      <c r="V53" s="30"/>
    </row>
    <row r="54" spans="2:22" s="31" customFormat="1" ht="15" hidden="1" customHeight="1" x14ac:dyDescent="0.25">
      <c r="B54" s="671" t="s">
        <v>797</v>
      </c>
      <c r="C54" s="672"/>
      <c r="D54" s="672"/>
      <c r="E54" s="672"/>
      <c r="F54" s="334"/>
      <c r="G54" s="40"/>
      <c r="P54" s="32"/>
      <c r="T54" s="43"/>
      <c r="V54" s="30"/>
    </row>
    <row r="55" spans="2:22" s="31" customFormat="1" ht="15" hidden="1" customHeight="1" x14ac:dyDescent="0.25">
      <c r="B55" s="71" t="s">
        <v>1244</v>
      </c>
      <c r="C55" s="67" t="s">
        <v>40</v>
      </c>
      <c r="D55" s="67" t="s">
        <v>978</v>
      </c>
      <c r="E55" s="346"/>
      <c r="F55" s="334"/>
      <c r="G55" s="40"/>
      <c r="P55" s="32"/>
      <c r="T55" s="43"/>
      <c r="V55" s="30"/>
    </row>
    <row r="56" spans="2:22" s="31" customFormat="1" ht="15" hidden="1" customHeight="1" x14ac:dyDescent="0.25">
      <c r="B56" s="71" t="s">
        <v>1244</v>
      </c>
      <c r="C56" s="67" t="s">
        <v>41</v>
      </c>
      <c r="D56" s="67" t="s">
        <v>978</v>
      </c>
      <c r="E56" s="346"/>
      <c r="F56" s="334"/>
      <c r="G56" s="40"/>
      <c r="P56" s="32"/>
      <c r="T56" s="43"/>
      <c r="V56" s="30"/>
    </row>
    <row r="57" spans="2:22" s="31" customFormat="1" ht="15" hidden="1" customHeight="1" x14ac:dyDescent="0.25">
      <c r="B57" s="71" t="s">
        <v>1244</v>
      </c>
      <c r="C57" s="67" t="s">
        <v>62</v>
      </c>
      <c r="D57" s="67" t="s">
        <v>978</v>
      </c>
      <c r="E57" s="346"/>
      <c r="F57" s="334"/>
      <c r="G57" s="40"/>
      <c r="P57" s="32"/>
      <c r="T57" s="43"/>
      <c r="V57" s="30"/>
    </row>
    <row r="58" spans="2:22" s="31" customFormat="1" ht="15" hidden="1" customHeight="1" x14ac:dyDescent="0.25">
      <c r="B58" s="71" t="s">
        <v>1244</v>
      </c>
      <c r="C58" s="67" t="s">
        <v>63</v>
      </c>
      <c r="D58" s="67" t="s">
        <v>978</v>
      </c>
      <c r="E58" s="346"/>
      <c r="F58" s="334"/>
      <c r="G58" s="40"/>
      <c r="P58" s="32"/>
      <c r="T58" s="43"/>
      <c r="V58" s="30"/>
    </row>
    <row r="59" spans="2:22" s="31" customFormat="1" ht="15" hidden="1" customHeight="1" x14ac:dyDescent="0.25">
      <c r="B59" s="71" t="s">
        <v>1244</v>
      </c>
      <c r="C59" s="67" t="s">
        <v>64</v>
      </c>
      <c r="D59" s="67" t="s">
        <v>978</v>
      </c>
      <c r="E59" s="346"/>
      <c r="F59" s="334"/>
      <c r="G59" s="40"/>
      <c r="P59" s="32"/>
      <c r="T59" s="43"/>
      <c r="V59" s="30"/>
    </row>
    <row r="60" spans="2:22" s="31" customFormat="1" ht="15" hidden="1" customHeight="1" x14ac:dyDescent="0.25">
      <c r="B60" s="71" t="s">
        <v>1244</v>
      </c>
      <c r="C60" s="67" t="s">
        <v>74</v>
      </c>
      <c r="D60" s="67" t="s">
        <v>978</v>
      </c>
      <c r="E60" s="346"/>
      <c r="F60" s="334"/>
      <c r="G60" s="40"/>
      <c r="P60" s="32"/>
      <c r="T60" s="43"/>
      <c r="V60" s="30"/>
    </row>
    <row r="61" spans="2:22" s="31" customFormat="1" ht="15" hidden="1" customHeight="1" x14ac:dyDescent="0.25">
      <c r="B61" s="71" t="s">
        <v>1244</v>
      </c>
      <c r="C61" s="67" t="s">
        <v>84</v>
      </c>
      <c r="D61" s="67" t="s">
        <v>978</v>
      </c>
      <c r="E61" s="346"/>
      <c r="F61" s="334"/>
      <c r="G61" s="40"/>
      <c r="P61" s="32"/>
      <c r="T61" s="43"/>
      <c r="V61" s="30"/>
    </row>
    <row r="62" spans="2:22" s="31" customFormat="1" ht="15" hidden="1" customHeight="1" x14ac:dyDescent="0.25">
      <c r="B62" s="71" t="s">
        <v>1244</v>
      </c>
      <c r="C62" s="67" t="s">
        <v>116</v>
      </c>
      <c r="D62" s="67" t="s">
        <v>6</v>
      </c>
      <c r="E62" s="346"/>
      <c r="F62" s="334"/>
      <c r="G62" s="40"/>
      <c r="P62" s="32"/>
      <c r="T62" s="43"/>
      <c r="V62" s="30"/>
    </row>
    <row r="63" spans="2:22" s="31" customFormat="1" ht="15" hidden="1" customHeight="1" x14ac:dyDescent="0.25">
      <c r="B63" s="71" t="s">
        <v>1244</v>
      </c>
      <c r="C63" s="67" t="s">
        <v>119</v>
      </c>
      <c r="D63" s="67" t="s">
        <v>978</v>
      </c>
      <c r="E63" s="346"/>
      <c r="F63" s="334"/>
      <c r="G63" s="40"/>
      <c r="P63" s="32"/>
      <c r="T63" s="43"/>
      <c r="V63" s="30"/>
    </row>
    <row r="64" spans="2:22" s="31" customFormat="1" ht="15" hidden="1" customHeight="1" x14ac:dyDescent="0.25">
      <c r="B64" s="73" t="s">
        <v>818</v>
      </c>
      <c r="C64" s="67" t="s">
        <v>823</v>
      </c>
      <c r="D64" s="67" t="s">
        <v>978</v>
      </c>
      <c r="E64" s="346"/>
      <c r="F64" s="334"/>
      <c r="G64" s="40"/>
      <c r="P64" s="32"/>
      <c r="T64" s="43"/>
      <c r="V64" s="30"/>
    </row>
    <row r="65" spans="2:22" s="31" customFormat="1" ht="15" hidden="1" customHeight="1" x14ac:dyDescent="0.25">
      <c r="B65" s="71" t="s">
        <v>816</v>
      </c>
      <c r="C65" s="67" t="s">
        <v>827</v>
      </c>
      <c r="D65" s="67" t="s">
        <v>981</v>
      </c>
      <c r="E65" s="346"/>
      <c r="F65" s="334"/>
      <c r="G65" s="40"/>
      <c r="P65" s="32"/>
      <c r="T65" s="43"/>
      <c r="V65" s="30"/>
    </row>
    <row r="66" spans="2:22" s="31" customFormat="1" ht="15" hidden="1" customHeight="1" x14ac:dyDescent="0.25">
      <c r="B66" s="73" t="s">
        <v>831</v>
      </c>
      <c r="C66" s="67" t="s">
        <v>832</v>
      </c>
      <c r="D66" s="67" t="s">
        <v>980</v>
      </c>
      <c r="E66" s="346"/>
      <c r="F66" s="334"/>
      <c r="G66" s="40"/>
      <c r="P66" s="32"/>
      <c r="T66" s="43"/>
      <c r="V66" s="30"/>
    </row>
    <row r="67" spans="2:22" s="31" customFormat="1" ht="15" hidden="1" customHeight="1" x14ac:dyDescent="0.25">
      <c r="B67" s="73" t="s">
        <v>835</v>
      </c>
      <c r="C67" s="67" t="s">
        <v>123</v>
      </c>
      <c r="D67" s="67" t="s">
        <v>978</v>
      </c>
      <c r="E67" s="346"/>
      <c r="F67" s="334"/>
      <c r="G67" s="40"/>
      <c r="P67" s="32"/>
      <c r="T67" s="43"/>
      <c r="V67" s="30"/>
    </row>
    <row r="68" spans="2:22" s="31" customFormat="1" ht="15" hidden="1" customHeight="1" x14ac:dyDescent="0.25">
      <c r="B68" s="71" t="s">
        <v>816</v>
      </c>
      <c r="C68" s="67" t="s">
        <v>128</v>
      </c>
      <c r="D68" s="67" t="s">
        <v>975</v>
      </c>
      <c r="E68" s="346"/>
      <c r="F68" s="334"/>
      <c r="G68" s="40"/>
      <c r="P68" s="32"/>
      <c r="T68" s="43"/>
      <c r="V68" s="30"/>
    </row>
    <row r="69" spans="2:22" s="31" customFormat="1" ht="15" hidden="1" customHeight="1" x14ac:dyDescent="0.25">
      <c r="B69" s="71" t="s">
        <v>816</v>
      </c>
      <c r="C69" s="67" t="s">
        <v>130</v>
      </c>
      <c r="D69" s="67" t="s">
        <v>978</v>
      </c>
      <c r="E69" s="346"/>
      <c r="F69" s="334"/>
      <c r="G69" s="40"/>
      <c r="P69" s="32"/>
      <c r="T69" s="43"/>
      <c r="V69" s="30"/>
    </row>
    <row r="70" spans="2:22" s="31" customFormat="1" ht="15" hidden="1" customHeight="1" x14ac:dyDescent="0.25">
      <c r="B70" s="71" t="s">
        <v>816</v>
      </c>
      <c r="C70" s="67" t="s">
        <v>122</v>
      </c>
      <c r="D70" s="67" t="s">
        <v>978</v>
      </c>
      <c r="E70" s="346"/>
      <c r="F70" s="334"/>
      <c r="G70" s="40"/>
      <c r="P70" s="32"/>
      <c r="T70" s="43"/>
      <c r="V70" s="30"/>
    </row>
    <row r="71" spans="2:22" s="31" customFormat="1" ht="15" hidden="1" customHeight="1" x14ac:dyDescent="0.25">
      <c r="B71" s="71" t="s">
        <v>816</v>
      </c>
      <c r="C71" s="67" t="s">
        <v>1175</v>
      </c>
      <c r="D71" s="67" t="s">
        <v>975</v>
      </c>
      <c r="E71" s="346"/>
      <c r="F71" s="334"/>
      <c r="G71" s="40"/>
      <c r="P71" s="32"/>
      <c r="T71" s="43"/>
      <c r="V71" s="30"/>
    </row>
    <row r="72" spans="2:22" s="31" customFormat="1" ht="15" hidden="1" customHeight="1" x14ac:dyDescent="0.25">
      <c r="B72" s="71" t="s">
        <v>816</v>
      </c>
      <c r="C72" s="67" t="s">
        <v>833</v>
      </c>
      <c r="D72" s="67" t="s">
        <v>975</v>
      </c>
      <c r="E72" s="346"/>
      <c r="F72" s="334"/>
      <c r="G72" s="40"/>
      <c r="P72" s="32"/>
      <c r="T72" s="43"/>
      <c r="V72" s="30"/>
    </row>
    <row r="73" spans="2:22" s="31" customFormat="1" ht="15" hidden="1" customHeight="1" x14ac:dyDescent="0.25">
      <c r="B73" s="679"/>
      <c r="C73" s="680"/>
      <c r="D73" s="680"/>
      <c r="E73" s="681"/>
      <c r="F73" s="334"/>
      <c r="G73" s="40"/>
      <c r="P73" s="32"/>
      <c r="T73" s="43"/>
      <c r="V73" s="30"/>
    </row>
    <row r="74" spans="2:22" s="31" customFormat="1" ht="15" hidden="1" customHeight="1" x14ac:dyDescent="0.25">
      <c r="B74" s="671" t="s">
        <v>871</v>
      </c>
      <c r="C74" s="672"/>
      <c r="D74" s="672"/>
      <c r="E74" s="672"/>
      <c r="F74" s="334"/>
      <c r="G74" s="40"/>
      <c r="P74" s="32"/>
      <c r="T74" s="43"/>
      <c r="V74" s="30"/>
    </row>
    <row r="75" spans="2:22" s="31" customFormat="1" ht="15" hidden="1" customHeight="1" x14ac:dyDescent="0.25">
      <c r="B75" s="73" t="s">
        <v>1067</v>
      </c>
      <c r="C75" s="67" t="s">
        <v>129</v>
      </c>
      <c r="D75" s="67" t="s">
        <v>976</v>
      </c>
      <c r="E75" s="346"/>
      <c r="F75" s="334"/>
      <c r="G75" s="40"/>
      <c r="P75" s="32"/>
      <c r="T75" s="43"/>
      <c r="V75" s="30"/>
    </row>
    <row r="76" spans="2:22" s="31" customFormat="1" ht="15" hidden="1" customHeight="1" x14ac:dyDescent="0.25">
      <c r="B76" s="73" t="s">
        <v>842</v>
      </c>
      <c r="C76" s="67" t="s">
        <v>131</v>
      </c>
      <c r="D76" s="67" t="s">
        <v>976</v>
      </c>
      <c r="E76" s="346"/>
      <c r="F76" s="334"/>
      <c r="G76" s="40"/>
      <c r="P76" s="32"/>
      <c r="T76" s="43"/>
      <c r="V76" s="30"/>
    </row>
    <row r="77" spans="2:22" s="31" customFormat="1" ht="15" hidden="1" customHeight="1" x14ac:dyDescent="0.25">
      <c r="B77" s="679"/>
      <c r="C77" s="680"/>
      <c r="D77" s="680"/>
      <c r="E77" s="681"/>
      <c r="F77" s="334"/>
      <c r="G77" s="40"/>
      <c r="P77" s="32"/>
      <c r="T77" s="43"/>
      <c r="V77" s="30"/>
    </row>
    <row r="78" spans="2:22" s="31" customFormat="1" ht="15" customHeight="1" x14ac:dyDescent="0.25">
      <c r="B78" s="671" t="s">
        <v>798</v>
      </c>
      <c r="C78" s="672"/>
      <c r="D78" s="672"/>
      <c r="E78" s="672"/>
      <c r="F78" s="334"/>
      <c r="G78" s="40"/>
      <c r="H78" s="412"/>
      <c r="P78" s="32"/>
      <c r="T78" s="43"/>
      <c r="V78" s="30"/>
    </row>
    <row r="79" spans="2:22" s="31" customFormat="1" ht="15" customHeight="1" x14ac:dyDescent="0.25">
      <c r="B79" s="71" t="s">
        <v>940</v>
      </c>
      <c r="C79" s="67" t="s">
        <v>1177</v>
      </c>
      <c r="D79" s="67" t="s">
        <v>975</v>
      </c>
      <c r="E79" s="346">
        <v>1</v>
      </c>
      <c r="F79" s="334"/>
      <c r="G79" s="40"/>
      <c r="I79" s="44" t="s">
        <v>1276</v>
      </c>
      <c r="J79" s="412" t="e">
        <f>#REF!/4000</f>
        <v>#REF!</v>
      </c>
      <c r="P79" s="32"/>
      <c r="T79" s="43"/>
      <c r="V79" s="30"/>
    </row>
    <row r="80" spans="2:22" s="31" customFormat="1" ht="15" hidden="1" customHeight="1" x14ac:dyDescent="0.25">
      <c r="B80" s="676" t="s">
        <v>796</v>
      </c>
      <c r="C80" s="677"/>
      <c r="D80" s="677"/>
      <c r="E80" s="677"/>
      <c r="F80" s="678"/>
      <c r="G80" s="40"/>
      <c r="P80" s="32"/>
      <c r="T80" s="43"/>
      <c r="V80" s="30"/>
    </row>
    <row r="81" spans="2:22" s="31" customFormat="1" ht="15" hidden="1" customHeight="1" x14ac:dyDescent="0.25">
      <c r="B81" s="671" t="s">
        <v>862</v>
      </c>
      <c r="C81" s="672"/>
      <c r="D81" s="672"/>
      <c r="E81" s="672"/>
      <c r="F81" s="334"/>
      <c r="G81" s="40"/>
      <c r="P81" s="32"/>
      <c r="T81" s="43"/>
      <c r="V81" s="30"/>
    </row>
    <row r="82" spans="2:22" s="31" customFormat="1" ht="15" hidden="1" customHeight="1" x14ac:dyDescent="0.25">
      <c r="B82" s="71" t="s">
        <v>1244</v>
      </c>
      <c r="C82" s="67" t="s">
        <v>40</v>
      </c>
      <c r="D82" s="67" t="s">
        <v>978</v>
      </c>
      <c r="E82" s="346"/>
      <c r="F82" s="334"/>
      <c r="G82" s="40"/>
      <c r="P82" s="32"/>
      <c r="T82" s="43"/>
      <c r="V82" s="30"/>
    </row>
    <row r="83" spans="2:22" s="31" customFormat="1" ht="15" hidden="1" customHeight="1" x14ac:dyDescent="0.25">
      <c r="B83" s="71" t="s">
        <v>1244</v>
      </c>
      <c r="C83" s="67" t="s">
        <v>41</v>
      </c>
      <c r="D83" s="67" t="s">
        <v>978</v>
      </c>
      <c r="E83" s="346"/>
      <c r="F83" s="334"/>
      <c r="G83" s="40"/>
      <c r="P83" s="32"/>
      <c r="T83" s="43"/>
      <c r="V83" s="30"/>
    </row>
    <row r="84" spans="2:22" s="31" customFormat="1" ht="15" hidden="1" customHeight="1" x14ac:dyDescent="0.25">
      <c r="B84" s="71" t="s">
        <v>1244</v>
      </c>
      <c r="C84" s="67" t="s">
        <v>62</v>
      </c>
      <c r="D84" s="67" t="s">
        <v>978</v>
      </c>
      <c r="E84" s="346"/>
      <c r="F84" s="334"/>
      <c r="G84" s="40"/>
      <c r="P84" s="32"/>
      <c r="T84" s="43"/>
      <c r="V84" s="30"/>
    </row>
    <row r="85" spans="2:22" s="31" customFormat="1" ht="15" hidden="1" customHeight="1" x14ac:dyDescent="0.25">
      <c r="B85" s="71" t="s">
        <v>1244</v>
      </c>
      <c r="C85" s="67" t="s">
        <v>63</v>
      </c>
      <c r="D85" s="67" t="s">
        <v>978</v>
      </c>
      <c r="E85" s="346"/>
      <c r="F85" s="334"/>
      <c r="G85" s="40"/>
      <c r="P85" s="32"/>
      <c r="T85" s="43"/>
      <c r="V85" s="30"/>
    </row>
    <row r="86" spans="2:22" s="31" customFormat="1" ht="15" hidden="1" customHeight="1" x14ac:dyDescent="0.25">
      <c r="B86" s="71" t="s">
        <v>1244</v>
      </c>
      <c r="C86" s="67" t="s">
        <v>64</v>
      </c>
      <c r="D86" s="67" t="s">
        <v>978</v>
      </c>
      <c r="E86" s="346"/>
      <c r="F86" s="334"/>
      <c r="G86" s="40"/>
      <c r="P86" s="32"/>
      <c r="T86" s="43"/>
      <c r="V86" s="30"/>
    </row>
    <row r="87" spans="2:22" s="31" customFormat="1" ht="15" hidden="1" customHeight="1" x14ac:dyDescent="0.25">
      <c r="B87" s="71" t="s">
        <v>1244</v>
      </c>
      <c r="C87" s="67" t="s">
        <v>74</v>
      </c>
      <c r="D87" s="67" t="s">
        <v>978</v>
      </c>
      <c r="E87" s="346"/>
      <c r="F87" s="334"/>
      <c r="G87" s="40"/>
      <c r="P87" s="32"/>
      <c r="T87" s="43"/>
      <c r="V87" s="30"/>
    </row>
    <row r="88" spans="2:22" s="31" customFormat="1" ht="15" hidden="1" customHeight="1" x14ac:dyDescent="0.25">
      <c r="B88" s="71" t="s">
        <v>1244</v>
      </c>
      <c r="C88" s="67" t="s">
        <v>84</v>
      </c>
      <c r="D88" s="67" t="s">
        <v>978</v>
      </c>
      <c r="E88" s="346"/>
      <c r="F88" s="334"/>
      <c r="G88" s="40"/>
      <c r="P88" s="32"/>
      <c r="T88" s="43"/>
      <c r="V88" s="30"/>
    </row>
    <row r="89" spans="2:22" s="31" customFormat="1" ht="15" hidden="1" customHeight="1" x14ac:dyDescent="0.25">
      <c r="B89" s="71" t="s">
        <v>816</v>
      </c>
      <c r="C89" s="67" t="s">
        <v>823</v>
      </c>
      <c r="D89" s="67" t="s">
        <v>978</v>
      </c>
      <c r="E89" s="346"/>
      <c r="F89" s="334"/>
      <c r="G89" s="40"/>
      <c r="P89" s="32"/>
      <c r="T89" s="43"/>
      <c r="V89" s="30"/>
    </row>
    <row r="90" spans="2:22" s="31" customFormat="1" ht="15" hidden="1" customHeight="1" x14ac:dyDescent="0.25">
      <c r="B90" s="71" t="s">
        <v>816</v>
      </c>
      <c r="C90" s="67" t="s">
        <v>827</v>
      </c>
      <c r="D90" s="67" t="s">
        <v>981</v>
      </c>
      <c r="E90" s="346"/>
      <c r="F90" s="334"/>
      <c r="G90" s="40"/>
      <c r="P90" s="32"/>
      <c r="T90" s="43"/>
      <c r="V90" s="30"/>
    </row>
    <row r="91" spans="2:22" s="31" customFormat="1" ht="15" hidden="1" customHeight="1" x14ac:dyDescent="0.25">
      <c r="B91" s="71" t="s">
        <v>1244</v>
      </c>
      <c r="C91" s="67" t="s">
        <v>116</v>
      </c>
      <c r="D91" s="67" t="s">
        <v>978</v>
      </c>
      <c r="E91" s="346"/>
      <c r="F91" s="334"/>
      <c r="G91" s="40"/>
      <c r="P91" s="32"/>
      <c r="T91" s="43"/>
      <c r="V91" s="30"/>
    </row>
    <row r="92" spans="2:22" s="31" customFormat="1" ht="15" hidden="1" customHeight="1" x14ac:dyDescent="0.25">
      <c r="B92" s="71" t="s">
        <v>1244</v>
      </c>
      <c r="C92" s="67" t="s">
        <v>119</v>
      </c>
      <c r="D92" s="67" t="s">
        <v>978</v>
      </c>
      <c r="E92" s="346"/>
      <c r="F92" s="334"/>
      <c r="G92" s="40"/>
      <c r="P92" s="32"/>
      <c r="T92" s="43"/>
      <c r="V92" s="30"/>
    </row>
    <row r="93" spans="2:22" s="31" customFormat="1" ht="15" hidden="1" customHeight="1" x14ac:dyDescent="0.25">
      <c r="B93" s="71" t="s">
        <v>816</v>
      </c>
      <c r="C93" s="67" t="s">
        <v>833</v>
      </c>
      <c r="D93" s="67" t="s">
        <v>975</v>
      </c>
      <c r="E93" s="346"/>
      <c r="F93" s="334"/>
      <c r="G93" s="40"/>
      <c r="P93" s="32"/>
      <c r="T93" s="43"/>
      <c r="V93" s="30"/>
    </row>
    <row r="94" spans="2:22" s="31" customFormat="1" ht="15" hidden="1" customHeight="1" x14ac:dyDescent="0.25">
      <c r="B94" s="71" t="s">
        <v>816</v>
      </c>
      <c r="C94" s="67" t="s">
        <v>130</v>
      </c>
      <c r="D94" s="67" t="s">
        <v>978</v>
      </c>
      <c r="E94" s="346"/>
      <c r="F94" s="334"/>
      <c r="G94" s="40"/>
      <c r="P94" s="32"/>
      <c r="T94" s="43"/>
      <c r="V94" s="30"/>
    </row>
    <row r="95" spans="2:22" s="31" customFormat="1" ht="15" hidden="1" customHeight="1" x14ac:dyDescent="0.25">
      <c r="B95" s="71" t="s">
        <v>816</v>
      </c>
      <c r="C95" s="67" t="s">
        <v>122</v>
      </c>
      <c r="D95" s="67" t="s">
        <v>978</v>
      </c>
      <c r="E95" s="346"/>
      <c r="F95" s="334"/>
      <c r="G95" s="40"/>
      <c r="P95" s="32"/>
      <c r="T95" s="43"/>
      <c r="V95" s="30"/>
    </row>
    <row r="96" spans="2:22" s="31" customFormat="1" ht="15" hidden="1" customHeight="1" x14ac:dyDescent="0.25">
      <c r="B96" s="71" t="s">
        <v>816</v>
      </c>
      <c r="C96" s="67" t="s">
        <v>849</v>
      </c>
      <c r="D96" s="67" t="s">
        <v>975</v>
      </c>
      <c r="E96" s="346"/>
      <c r="F96" s="334"/>
      <c r="G96" s="40"/>
      <c r="P96" s="32"/>
      <c r="T96" s="43"/>
      <c r="V96" s="30"/>
    </row>
    <row r="97" spans="2:22" s="31" customFormat="1" ht="15" hidden="1" customHeight="1" x14ac:dyDescent="0.25">
      <c r="B97" s="679"/>
      <c r="C97" s="680"/>
      <c r="D97" s="680"/>
      <c r="E97" s="681"/>
      <c r="F97" s="334"/>
      <c r="G97" s="40"/>
      <c r="P97" s="32"/>
      <c r="T97" s="43"/>
      <c r="V97" s="30"/>
    </row>
    <row r="98" spans="2:22" s="31" customFormat="1" ht="15" hidden="1" customHeight="1" x14ac:dyDescent="0.25">
      <c r="B98" s="671" t="s">
        <v>799</v>
      </c>
      <c r="C98" s="672"/>
      <c r="D98" s="672"/>
      <c r="E98" s="672"/>
      <c r="F98" s="334"/>
      <c r="G98" s="40"/>
      <c r="H98" s="412"/>
      <c r="I98" s="31" t="s">
        <v>1276</v>
      </c>
      <c r="J98" s="412" t="e">
        <f>#REF!/4000</f>
        <v>#REF!</v>
      </c>
      <c r="P98" s="32"/>
      <c r="T98" s="43"/>
      <c r="V98" s="30"/>
    </row>
    <row r="99" spans="2:22" s="31" customFormat="1" ht="15" hidden="1" customHeight="1" x14ac:dyDescent="0.25">
      <c r="B99" s="71" t="s">
        <v>940</v>
      </c>
      <c r="C99" s="67" t="s">
        <v>1177</v>
      </c>
      <c r="D99" s="67" t="s">
        <v>975</v>
      </c>
      <c r="E99" s="346"/>
      <c r="F99" s="334"/>
      <c r="G99" s="40"/>
      <c r="P99" s="32"/>
      <c r="T99" s="43"/>
      <c r="V99" s="30"/>
    </row>
    <row r="100" spans="2:22" s="31" customFormat="1" ht="15" customHeight="1" x14ac:dyDescent="0.25">
      <c r="B100" s="679"/>
      <c r="C100" s="680"/>
      <c r="D100" s="680"/>
      <c r="E100" s="681"/>
      <c r="F100" s="334"/>
      <c r="G100" s="40"/>
      <c r="P100" s="32"/>
      <c r="T100" s="43"/>
      <c r="V100" s="30"/>
    </row>
    <row r="101" spans="2:22" s="31" customFormat="1" ht="15" customHeight="1" x14ac:dyDescent="0.25">
      <c r="B101" s="696" t="s">
        <v>1317</v>
      </c>
      <c r="C101" s="697"/>
      <c r="D101" s="697"/>
      <c r="E101" s="698"/>
      <c r="F101" s="334"/>
      <c r="G101" s="40"/>
      <c r="P101" s="32"/>
      <c r="T101" s="43"/>
      <c r="V101" s="30"/>
    </row>
    <row r="102" spans="2:22" s="31" customFormat="1" ht="15" customHeight="1" x14ac:dyDescent="0.25">
      <c r="B102" s="71"/>
      <c r="C102" s="67"/>
      <c r="D102" s="67" t="s">
        <v>975</v>
      </c>
      <c r="E102" s="346">
        <v>1</v>
      </c>
      <c r="F102" s="334"/>
      <c r="G102" s="40"/>
      <c r="P102" s="32"/>
      <c r="T102" s="43"/>
      <c r="V102" s="30"/>
    </row>
    <row r="103" spans="2:22" s="31" customFormat="1" ht="15" customHeight="1" x14ac:dyDescent="0.25">
      <c r="B103" s="699"/>
      <c r="C103" s="700"/>
      <c r="D103" s="700"/>
      <c r="E103" s="701"/>
      <c r="F103" s="334"/>
      <c r="G103" s="40"/>
      <c r="P103" s="32"/>
      <c r="T103" s="43"/>
      <c r="V103" s="30"/>
    </row>
    <row r="104" spans="2:22" s="31" customFormat="1" ht="15" customHeight="1" x14ac:dyDescent="0.25">
      <c r="B104" s="702" t="s">
        <v>1042</v>
      </c>
      <c r="C104" s="703"/>
      <c r="D104" s="703"/>
      <c r="E104" s="703"/>
      <c r="F104" s="704"/>
      <c r="G104" s="40"/>
      <c r="P104" s="32"/>
      <c r="T104" s="43"/>
      <c r="V104" s="30"/>
    </row>
    <row r="105" spans="2:22" s="31" customFormat="1" ht="15" customHeight="1" x14ac:dyDescent="0.25">
      <c r="B105" s="696" t="s">
        <v>1596</v>
      </c>
      <c r="C105" s="697"/>
      <c r="D105" s="697"/>
      <c r="E105" s="698"/>
      <c r="F105" s="334"/>
      <c r="G105" s="40"/>
      <c r="P105" s="32"/>
      <c r="T105" s="43"/>
      <c r="V105" s="30"/>
    </row>
    <row r="106" spans="2:22" s="31" customFormat="1" ht="15" customHeight="1" x14ac:dyDescent="0.25">
      <c r="B106" s="71" t="s">
        <v>816</v>
      </c>
      <c r="C106" s="68" t="s">
        <v>113</v>
      </c>
      <c r="D106" s="67" t="s">
        <v>978</v>
      </c>
      <c r="E106" s="346">
        <v>1</v>
      </c>
      <c r="F106" s="334"/>
      <c r="G106" s="40"/>
      <c r="P106" s="32"/>
      <c r="T106" s="42"/>
      <c r="V106" s="30"/>
    </row>
    <row r="107" spans="2:22" s="31" customFormat="1" ht="15" customHeight="1" x14ac:dyDescent="0.25">
      <c r="B107" s="73" t="s">
        <v>834</v>
      </c>
      <c r="C107" s="67" t="s">
        <v>95</v>
      </c>
      <c r="D107" s="67" t="s">
        <v>978</v>
      </c>
      <c r="E107" s="346">
        <v>1</v>
      </c>
      <c r="F107" s="334"/>
      <c r="G107" s="40"/>
      <c r="P107" s="32"/>
      <c r="T107" s="42"/>
      <c r="V107" s="30"/>
    </row>
    <row r="108" spans="2:22" s="31" customFormat="1" ht="15" hidden="1" customHeight="1" x14ac:dyDescent="0.25">
      <c r="B108" s="73" t="s">
        <v>835</v>
      </c>
      <c r="C108" s="67" t="s">
        <v>110</v>
      </c>
      <c r="D108" s="67" t="s">
        <v>978</v>
      </c>
      <c r="E108" s="346"/>
      <c r="F108" s="334"/>
      <c r="G108" s="40"/>
      <c r="P108" s="32"/>
      <c r="T108" s="42"/>
      <c r="V108" s="30"/>
    </row>
    <row r="109" spans="2:22" s="31" customFormat="1" ht="15" hidden="1" customHeight="1" x14ac:dyDescent="0.25">
      <c r="B109" s="73" t="s">
        <v>836</v>
      </c>
      <c r="C109" s="67" t="s">
        <v>111</v>
      </c>
      <c r="D109" s="67" t="s">
        <v>978</v>
      </c>
      <c r="E109" s="346"/>
      <c r="F109" s="334"/>
      <c r="G109" s="40"/>
      <c r="P109" s="32"/>
      <c r="T109" s="42"/>
      <c r="V109" s="30"/>
    </row>
    <row r="110" spans="2:22" s="31" customFormat="1" ht="15" customHeight="1" x14ac:dyDescent="0.25">
      <c r="B110" s="73" t="s">
        <v>836</v>
      </c>
      <c r="C110" s="67" t="s">
        <v>1052</v>
      </c>
      <c r="D110" s="67" t="s">
        <v>978</v>
      </c>
      <c r="E110" s="346">
        <v>1</v>
      </c>
      <c r="F110" s="334"/>
      <c r="G110" s="40"/>
      <c r="P110" s="32"/>
      <c r="T110" s="42"/>
      <c r="V110" s="30"/>
    </row>
    <row r="111" spans="2:22" s="31" customFormat="1" ht="15" customHeight="1" x14ac:dyDescent="0.25">
      <c r="B111" s="71" t="s">
        <v>816</v>
      </c>
      <c r="C111" s="67" t="s">
        <v>782</v>
      </c>
      <c r="D111" s="67" t="s">
        <v>979</v>
      </c>
      <c r="E111" s="346">
        <v>1</v>
      </c>
      <c r="F111" s="334"/>
      <c r="G111" s="40"/>
      <c r="P111" s="32"/>
      <c r="T111" s="42"/>
      <c r="V111" s="30"/>
    </row>
    <row r="112" spans="2:22" s="31" customFormat="1" ht="15" customHeight="1" x14ac:dyDescent="0.25">
      <c r="B112" s="679"/>
      <c r="C112" s="680"/>
      <c r="D112" s="680"/>
      <c r="E112" s="681"/>
      <c r="F112" s="334"/>
      <c r="G112" s="40"/>
      <c r="P112" s="32"/>
      <c r="T112" s="42"/>
      <c r="V112" s="30"/>
    </row>
    <row r="113" spans="1:22" s="31" customFormat="1" ht="15" customHeight="1" x14ac:dyDescent="0.25">
      <c r="B113" s="696" t="s">
        <v>1043</v>
      </c>
      <c r="C113" s="697"/>
      <c r="D113" s="697"/>
      <c r="E113" s="698"/>
      <c r="F113" s="334"/>
      <c r="G113" s="40"/>
      <c r="I113" s="81"/>
      <c r="P113" s="32"/>
      <c r="T113" s="42"/>
      <c r="V113" s="30"/>
    </row>
    <row r="114" spans="1:22" s="31" customFormat="1" ht="15" customHeight="1" x14ac:dyDescent="0.25">
      <c r="B114" s="73" t="s">
        <v>843</v>
      </c>
      <c r="C114" s="67" t="s">
        <v>1723</v>
      </c>
      <c r="D114" s="67" t="s">
        <v>976</v>
      </c>
      <c r="E114" s="346">
        <v>1</v>
      </c>
      <c r="F114" s="334"/>
      <c r="G114" s="40"/>
      <c r="P114" s="32"/>
      <c r="T114" s="43"/>
      <c r="V114" s="30"/>
    </row>
    <row r="115" spans="1:22" s="31" customFormat="1" ht="15" customHeight="1" x14ac:dyDescent="0.25">
      <c r="B115" s="71" t="s">
        <v>816</v>
      </c>
      <c r="C115" s="67" t="s">
        <v>869</v>
      </c>
      <c r="D115" s="67" t="s">
        <v>977</v>
      </c>
      <c r="E115" s="346">
        <v>1</v>
      </c>
      <c r="F115" s="334"/>
      <c r="G115" s="40"/>
      <c r="P115" s="32"/>
      <c r="T115" s="43"/>
      <c r="V115" s="30"/>
    </row>
    <row r="116" spans="1:22" s="31" customFormat="1" ht="15" hidden="1" customHeight="1" x14ac:dyDescent="0.25">
      <c r="B116" s="71" t="s">
        <v>821</v>
      </c>
      <c r="C116" s="67" t="s">
        <v>211</v>
      </c>
      <c r="D116" s="67" t="s">
        <v>976</v>
      </c>
      <c r="E116" s="346"/>
      <c r="F116" s="334"/>
      <c r="G116" s="40"/>
      <c r="P116" s="32"/>
      <c r="T116" s="43"/>
      <c r="V116" s="30"/>
    </row>
    <row r="117" spans="1:22" s="31" customFormat="1" ht="15" hidden="1" customHeight="1" x14ac:dyDescent="0.25">
      <c r="B117" s="71" t="s">
        <v>890</v>
      </c>
      <c r="C117" s="67" t="s">
        <v>891</v>
      </c>
      <c r="D117" s="67" t="s">
        <v>976</v>
      </c>
      <c r="E117" s="346"/>
      <c r="F117" s="334"/>
      <c r="G117" s="40"/>
      <c r="P117" s="32"/>
      <c r="T117" s="43"/>
      <c r="V117" s="30"/>
    </row>
    <row r="118" spans="1:22" s="31" customFormat="1" ht="15" hidden="1" customHeight="1" x14ac:dyDescent="0.25">
      <c r="B118" s="73" t="s">
        <v>842</v>
      </c>
      <c r="C118" s="67" t="s">
        <v>633</v>
      </c>
      <c r="D118" s="67" t="s">
        <v>976</v>
      </c>
      <c r="E118" s="346"/>
      <c r="F118" s="334"/>
      <c r="G118" s="40"/>
      <c r="P118" s="32"/>
      <c r="T118" s="43"/>
      <c r="V118" s="30"/>
    </row>
    <row r="119" spans="1:22" s="31" customFormat="1" ht="15" hidden="1" customHeight="1" x14ac:dyDescent="0.25">
      <c r="B119" s="73" t="s">
        <v>861</v>
      </c>
      <c r="C119" s="67" t="s">
        <v>858</v>
      </c>
      <c r="D119" s="67" t="s">
        <v>976</v>
      </c>
      <c r="E119" s="350"/>
      <c r="F119" s="334"/>
      <c r="G119" s="40"/>
      <c r="P119" s="32"/>
      <c r="T119" s="43"/>
      <c r="V119" s="30"/>
    </row>
    <row r="120" spans="1:22" s="31" customFormat="1" ht="15" hidden="1" customHeight="1" x14ac:dyDescent="0.25">
      <c r="B120" s="693"/>
      <c r="C120" s="694"/>
      <c r="D120" s="694"/>
      <c r="E120" s="695"/>
      <c r="F120" s="334"/>
      <c r="G120" s="40"/>
      <c r="P120" s="32"/>
      <c r="T120" s="43"/>
      <c r="V120" s="30"/>
    </row>
    <row r="121" spans="1:22" s="31" customFormat="1" ht="15" hidden="1" customHeight="1" x14ac:dyDescent="0.25">
      <c r="B121" s="696" t="s">
        <v>1072</v>
      </c>
      <c r="C121" s="697"/>
      <c r="D121" s="697"/>
      <c r="E121" s="698"/>
      <c r="F121" s="334"/>
      <c r="G121" s="40"/>
      <c r="P121" s="32"/>
      <c r="T121" s="43"/>
      <c r="V121" s="30"/>
    </row>
    <row r="122" spans="1:22" s="31" customFormat="1" ht="15" hidden="1" customHeight="1" x14ac:dyDescent="0.25">
      <c r="B122" s="71" t="s">
        <v>816</v>
      </c>
      <c r="C122" s="67" t="s">
        <v>1074</v>
      </c>
      <c r="D122" s="67" t="s">
        <v>975</v>
      </c>
      <c r="E122" s="350"/>
      <c r="F122" s="334"/>
      <c r="G122" s="40"/>
      <c r="P122" s="32"/>
      <c r="T122" s="43"/>
      <c r="V122" s="30"/>
    </row>
    <row r="123" spans="1:22" s="31" customFormat="1" ht="15" customHeight="1" x14ac:dyDescent="0.25">
      <c r="B123" s="679"/>
      <c r="C123" s="680"/>
      <c r="D123" s="680"/>
      <c r="E123" s="681"/>
      <c r="F123" s="334"/>
      <c r="G123" s="40"/>
      <c r="P123" s="32"/>
      <c r="T123" s="43"/>
      <c r="V123" s="30"/>
    </row>
    <row r="124" spans="1:22" s="31" customFormat="1" ht="15" customHeight="1" x14ac:dyDescent="0.25">
      <c r="B124" s="691" t="s">
        <v>1044</v>
      </c>
      <c r="C124" s="692"/>
      <c r="D124" s="692"/>
      <c r="E124" s="692"/>
      <c r="F124" s="334"/>
      <c r="G124" s="40"/>
      <c r="P124" s="32"/>
      <c r="T124" s="43"/>
      <c r="V124" s="30"/>
    </row>
    <row r="125" spans="1:22" s="31" customFormat="1" ht="15" customHeight="1" x14ac:dyDescent="0.25">
      <c r="B125" s="691" t="s">
        <v>1045</v>
      </c>
      <c r="C125" s="692"/>
      <c r="D125" s="692"/>
      <c r="E125" s="692"/>
      <c r="F125" s="334"/>
      <c r="G125" s="40"/>
      <c r="P125" s="32"/>
      <c r="T125" s="43"/>
      <c r="V125" s="30"/>
    </row>
    <row r="126" spans="1:22" s="31" customFormat="1" ht="15" customHeight="1" x14ac:dyDescent="0.3">
      <c r="B126" s="684" t="s">
        <v>808</v>
      </c>
      <c r="C126" s="685"/>
      <c r="D126" s="685"/>
      <c r="E126" s="685"/>
      <c r="F126" s="334"/>
      <c r="G126" s="40"/>
      <c r="P126" s="32"/>
      <c r="T126" s="43"/>
      <c r="V126" s="30"/>
    </row>
    <row r="127" spans="1:22" s="31" customFormat="1" ht="17.100000000000001" customHeight="1" x14ac:dyDescent="0.25">
      <c r="A127" s="34"/>
      <c r="B127" s="327"/>
      <c r="C127" s="327"/>
      <c r="D127" s="327"/>
      <c r="E127" s="327"/>
      <c r="F127" s="328"/>
      <c r="G127" s="30"/>
      <c r="P127" s="32"/>
      <c r="T127" s="42"/>
      <c r="V127" s="30"/>
    </row>
    <row r="128" spans="1:22" s="47" customFormat="1" ht="17.100000000000001" customHeight="1" x14ac:dyDescent="0.25">
      <c r="A128" s="330"/>
      <c r="B128" s="329" t="s">
        <v>18</v>
      </c>
      <c r="C128" s="667" t="s">
        <v>1252</v>
      </c>
      <c r="D128" s="667"/>
      <c r="E128" s="667"/>
      <c r="F128" s="668"/>
      <c r="G128" s="44"/>
      <c r="H128" s="45"/>
      <c r="I128" s="46"/>
      <c r="J128" s="46"/>
      <c r="K128" s="46"/>
      <c r="L128" s="32"/>
      <c r="M128" s="31"/>
      <c r="N128" s="31"/>
      <c r="O128" s="31"/>
    </row>
    <row r="129" spans="1:22" s="47" customFormat="1" ht="17.100000000000001" customHeight="1" x14ac:dyDescent="0.25">
      <c r="A129" s="330"/>
      <c r="B129" s="327"/>
      <c r="C129" s="327"/>
      <c r="D129" s="327"/>
      <c r="E129" s="327"/>
      <c r="F129" s="328"/>
      <c r="G129" s="44"/>
      <c r="H129" s="45"/>
      <c r="I129" s="46"/>
      <c r="J129" s="46"/>
      <c r="K129" s="46"/>
      <c r="L129" s="32"/>
      <c r="M129" s="31"/>
      <c r="N129" s="31"/>
      <c r="O129" s="31"/>
    </row>
    <row r="130" spans="1:22" s="47" customFormat="1" ht="17.100000000000001" customHeight="1" thickBot="1" x14ac:dyDescent="0.3">
      <c r="A130" s="330"/>
      <c r="B130" s="329" t="s">
        <v>790</v>
      </c>
      <c r="C130" s="667" t="s">
        <v>876</v>
      </c>
      <c r="D130" s="682"/>
      <c r="E130" s="682"/>
      <c r="F130" s="683"/>
      <c r="G130" s="44"/>
      <c r="H130" s="45"/>
      <c r="I130" s="46"/>
      <c r="J130" s="46"/>
      <c r="K130" s="46"/>
      <c r="L130" s="32"/>
      <c r="M130" s="31"/>
      <c r="N130" s="31"/>
      <c r="O130" s="31"/>
    </row>
    <row r="131" spans="1:22" s="47" customFormat="1" ht="17.100000000000001" customHeight="1" x14ac:dyDescent="0.25">
      <c r="B131" s="331"/>
      <c r="C131" s="332"/>
      <c r="D131" s="31"/>
      <c r="E131" s="31"/>
      <c r="F131" s="78"/>
      <c r="G131" s="44"/>
      <c r="H131" s="45"/>
      <c r="I131" s="46"/>
      <c r="J131" s="46"/>
      <c r="K131" s="46"/>
      <c r="L131" s="32"/>
      <c r="M131" s="31"/>
      <c r="N131" s="31"/>
      <c r="O131" s="31"/>
    </row>
    <row r="132" spans="1:22" s="47" customFormat="1" ht="17.100000000000001" customHeight="1" x14ac:dyDescent="0.25">
      <c r="B132" s="31"/>
      <c r="C132" s="50"/>
      <c r="D132" s="50"/>
      <c r="E132" s="50"/>
      <c r="F132" s="78"/>
      <c r="G132" s="44"/>
      <c r="H132" s="45"/>
      <c r="I132" s="46"/>
      <c r="J132" s="46"/>
      <c r="K132" s="46"/>
      <c r="L132" s="32"/>
      <c r="M132" s="31"/>
      <c r="N132" s="31"/>
      <c r="O132" s="31"/>
    </row>
    <row r="133" spans="1:22" s="47" customFormat="1" ht="17.100000000000001" customHeight="1" x14ac:dyDescent="0.25">
      <c r="C133" s="50"/>
      <c r="D133" s="50"/>
      <c r="E133" s="50"/>
      <c r="F133" s="78"/>
      <c r="G133" s="49"/>
      <c r="H133" s="49"/>
      <c r="I133" s="49"/>
      <c r="J133" s="49"/>
      <c r="K133" s="46"/>
      <c r="L133" s="32"/>
      <c r="M133" s="31"/>
      <c r="N133" s="31"/>
      <c r="O133" s="31"/>
    </row>
    <row r="134" spans="1:22" s="31" customFormat="1" ht="17.100000000000001" customHeight="1" x14ac:dyDescent="0.25">
      <c r="C134" s="50"/>
      <c r="D134" s="50"/>
      <c r="E134" s="50"/>
      <c r="F134" s="78"/>
      <c r="G134" s="44"/>
      <c r="H134" s="45"/>
      <c r="I134" s="46"/>
      <c r="J134" s="46"/>
      <c r="K134" s="46"/>
      <c r="L134" s="32"/>
    </row>
    <row r="135" spans="1:22" s="31" customFormat="1" ht="17.100000000000001" customHeight="1" x14ac:dyDescent="0.25">
      <c r="C135" s="50"/>
      <c r="D135" s="50"/>
      <c r="E135" s="50"/>
      <c r="F135" s="78"/>
      <c r="G135" s="44"/>
      <c r="H135" s="45"/>
      <c r="I135" s="46"/>
      <c r="J135" s="46"/>
      <c r="K135" s="46"/>
      <c r="L135" s="32"/>
    </row>
    <row r="136" spans="1:22" s="31" customFormat="1" ht="17.100000000000001" customHeight="1" x14ac:dyDescent="0.25">
      <c r="C136" s="50"/>
      <c r="D136" s="50"/>
      <c r="E136" s="50"/>
      <c r="F136" s="78"/>
      <c r="G136" s="44"/>
      <c r="H136" s="45"/>
      <c r="I136" s="46"/>
      <c r="J136" s="46"/>
      <c r="K136" s="46"/>
      <c r="L136" s="32"/>
    </row>
    <row r="137" spans="1:22" s="31" customFormat="1" ht="17.100000000000001" customHeight="1" x14ac:dyDescent="0.25">
      <c r="B137" s="48"/>
      <c r="C137" s="53"/>
      <c r="D137" s="53"/>
      <c r="E137" s="53"/>
      <c r="F137" s="79"/>
      <c r="G137" s="30"/>
      <c r="P137" s="32"/>
      <c r="Q137" s="43"/>
      <c r="T137" s="55"/>
      <c r="U137" s="43"/>
      <c r="V137" s="30"/>
    </row>
    <row r="138" spans="1:22" s="31" customFormat="1" ht="17.100000000000001" customHeight="1" x14ac:dyDescent="0.25">
      <c r="B138" s="56"/>
      <c r="C138" s="53"/>
      <c r="D138" s="53"/>
      <c r="E138" s="53"/>
      <c r="F138" s="79"/>
      <c r="G138" s="30"/>
      <c r="P138" s="32"/>
      <c r="Q138" s="43"/>
      <c r="T138" s="43"/>
      <c r="U138" s="43"/>
      <c r="V138" s="30"/>
    </row>
    <row r="139" spans="1:22" s="31" customFormat="1" ht="17.100000000000001" customHeight="1" x14ac:dyDescent="0.25">
      <c r="B139" s="56"/>
      <c r="C139" s="53"/>
      <c r="D139" s="53"/>
      <c r="E139" s="53"/>
      <c r="F139" s="80"/>
      <c r="G139" s="30"/>
      <c r="P139" s="32"/>
      <c r="T139" s="46"/>
      <c r="V139" s="30"/>
    </row>
    <row r="140" spans="1:22" s="31" customFormat="1" ht="17.100000000000001" customHeight="1" x14ac:dyDescent="0.25">
      <c r="B140" s="56"/>
      <c r="C140" s="53"/>
      <c r="D140" s="53"/>
      <c r="E140" s="53"/>
      <c r="F140" s="80"/>
      <c r="G140" s="30"/>
      <c r="P140" s="32"/>
      <c r="V140" s="30"/>
    </row>
    <row r="141" spans="1:22" s="31" customFormat="1" ht="17.100000000000001" customHeight="1" x14ac:dyDescent="0.25">
      <c r="B141" s="56"/>
      <c r="C141" s="57"/>
      <c r="D141" s="57"/>
      <c r="E141" s="57"/>
      <c r="F141" s="80"/>
      <c r="G141" s="30"/>
      <c r="P141" s="32"/>
      <c r="V141" s="30"/>
    </row>
    <row r="142" spans="1:22" s="31" customFormat="1" ht="17.100000000000001" customHeight="1" x14ac:dyDescent="0.25">
      <c r="B142" s="56"/>
      <c r="C142" s="53"/>
      <c r="D142" s="53"/>
      <c r="E142" s="53"/>
      <c r="F142" s="80"/>
      <c r="G142" s="30"/>
      <c r="P142" s="32"/>
      <c r="V142" s="30"/>
    </row>
    <row r="143" spans="1:22" s="31" customFormat="1" ht="17.100000000000001" customHeight="1" x14ac:dyDescent="0.25">
      <c r="B143" s="56"/>
      <c r="C143" s="53"/>
      <c r="D143" s="53"/>
      <c r="E143" s="53"/>
      <c r="F143" s="80"/>
      <c r="G143" s="30"/>
      <c r="P143" s="32"/>
      <c r="V143" s="30"/>
    </row>
    <row r="144" spans="1:22" s="31" customFormat="1" ht="17.100000000000001" customHeight="1" x14ac:dyDescent="0.25">
      <c r="B144" s="56"/>
      <c r="C144" s="59"/>
      <c r="D144" s="59"/>
      <c r="E144" s="59"/>
      <c r="F144" s="80"/>
      <c r="G144" s="30"/>
      <c r="P144" s="32"/>
      <c r="V144" s="30"/>
    </row>
    <row r="145" spans="2:33" s="31" customFormat="1" ht="17.100000000000001" customHeight="1" x14ac:dyDescent="0.25">
      <c r="B145" s="60"/>
      <c r="C145" s="61"/>
      <c r="D145" s="61"/>
      <c r="E145" s="61"/>
      <c r="F145" s="80"/>
      <c r="G145" s="30"/>
      <c r="P145" s="32"/>
      <c r="V145" s="30"/>
    </row>
    <row r="146" spans="2:33" s="31" customFormat="1" ht="17.100000000000001" customHeight="1" x14ac:dyDescent="0.25">
      <c r="B146" s="56"/>
      <c r="C146" s="62"/>
      <c r="D146" s="62"/>
      <c r="E146" s="62"/>
      <c r="F146" s="80"/>
      <c r="G146" s="30"/>
      <c r="P146" s="32"/>
      <c r="V146" s="30"/>
    </row>
    <row r="147" spans="2:33" s="31" customFormat="1" ht="17.100000000000001" customHeight="1" x14ac:dyDescent="0.25">
      <c r="B147" s="56"/>
      <c r="C147" s="62"/>
      <c r="D147" s="62"/>
      <c r="E147" s="62"/>
      <c r="F147" s="80"/>
      <c r="G147" s="30"/>
      <c r="P147" s="32"/>
      <c r="V147" s="30"/>
    </row>
    <row r="148" spans="2:33" s="31" customFormat="1" ht="17.100000000000001" customHeight="1" x14ac:dyDescent="0.25">
      <c r="B148" s="56"/>
      <c r="C148" s="62"/>
      <c r="D148" s="62"/>
      <c r="E148" s="62"/>
      <c r="F148" s="80"/>
      <c r="G148" s="30"/>
      <c r="P148" s="32"/>
      <c r="V148" s="30"/>
    </row>
    <row r="149" spans="2:33" s="31" customFormat="1" ht="17.100000000000001" customHeight="1" x14ac:dyDescent="0.25">
      <c r="B149" s="56"/>
      <c r="C149" s="62"/>
      <c r="D149" s="62"/>
      <c r="E149" s="62"/>
      <c r="F149" s="80"/>
      <c r="G149" s="30"/>
      <c r="P149" s="32"/>
      <c r="V149" s="30"/>
    </row>
    <row r="150" spans="2:33" s="31" customFormat="1" ht="17.100000000000001" customHeight="1" x14ac:dyDescent="0.25">
      <c r="B150" s="56"/>
      <c r="C150" s="62"/>
      <c r="D150" s="62"/>
      <c r="E150" s="62"/>
      <c r="F150" s="80"/>
      <c r="G150" s="30"/>
      <c r="P150" s="32"/>
      <c r="V150" s="30"/>
    </row>
    <row r="151" spans="2:33" s="31" customFormat="1" ht="17.100000000000001" customHeight="1" x14ac:dyDescent="0.25">
      <c r="B151" s="48"/>
      <c r="C151" s="62"/>
      <c r="D151" s="62"/>
      <c r="E151" s="62"/>
      <c r="F151" s="80"/>
      <c r="G151" s="30"/>
      <c r="P151" s="32"/>
      <c r="V151" s="30"/>
    </row>
    <row r="152" spans="2:33" s="31" customFormat="1" ht="17.100000000000001" customHeight="1" x14ac:dyDescent="0.25">
      <c r="B152" s="48"/>
      <c r="C152" s="59"/>
      <c r="D152" s="59"/>
      <c r="E152" s="59"/>
      <c r="F152" s="80"/>
      <c r="G152" s="30"/>
      <c r="P152" s="32"/>
      <c r="V152" s="30"/>
    </row>
    <row r="153" spans="2:33" s="32" customFormat="1" ht="17.100000000000001" customHeight="1" x14ac:dyDescent="0.25">
      <c r="B153" s="31"/>
      <c r="C153" s="44"/>
      <c r="D153" s="44"/>
      <c r="E153" s="44"/>
      <c r="F153" s="80"/>
      <c r="G153" s="30"/>
      <c r="H153" s="31"/>
      <c r="I153" s="31"/>
      <c r="J153" s="31"/>
      <c r="K153" s="31"/>
      <c r="L153" s="31"/>
      <c r="M153" s="31"/>
      <c r="N153" s="31"/>
      <c r="O153" s="31"/>
      <c r="Q153" s="31"/>
      <c r="R153" s="31"/>
      <c r="S153" s="31"/>
      <c r="T153" s="31"/>
      <c r="U153" s="31"/>
      <c r="V153" s="30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</row>
    <row r="154" spans="2:33" s="32" customFormat="1" ht="17.100000000000001" customHeight="1" x14ac:dyDescent="0.25">
      <c r="B154" s="31"/>
      <c r="C154" s="44"/>
      <c r="D154" s="44"/>
      <c r="E154" s="44"/>
      <c r="F154" s="80"/>
      <c r="G154" s="30"/>
      <c r="H154" s="31"/>
      <c r="I154" s="31"/>
      <c r="J154" s="31"/>
      <c r="K154" s="31"/>
      <c r="L154" s="31"/>
      <c r="M154" s="31"/>
      <c r="N154" s="31"/>
      <c r="O154" s="31"/>
      <c r="Q154" s="31"/>
      <c r="R154" s="31"/>
      <c r="S154" s="31"/>
      <c r="T154" s="31"/>
      <c r="U154" s="31"/>
      <c r="V154" s="30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</row>
  </sheetData>
  <dataConsolidate/>
  <mergeCells count="51">
    <mergeCell ref="B126:E126"/>
    <mergeCell ref="C11:F11"/>
    <mergeCell ref="C130:F130"/>
    <mergeCell ref="B24:E24"/>
    <mergeCell ref="B97:E97"/>
    <mergeCell ref="B100:E100"/>
    <mergeCell ref="B104:F104"/>
    <mergeCell ref="B105:E105"/>
    <mergeCell ref="B113:E113"/>
    <mergeCell ref="B123:E123"/>
    <mergeCell ref="B112:E112"/>
    <mergeCell ref="B34:E34"/>
    <mergeCell ref="B81:E81"/>
    <mergeCell ref="B98:E98"/>
    <mergeCell ref="C128:F128"/>
    <mergeCell ref="B101:E101"/>
    <mergeCell ref="C6:F6"/>
    <mergeCell ref="C7:F7"/>
    <mergeCell ref="P7:Q7"/>
    <mergeCell ref="C9:F9"/>
    <mergeCell ref="C10:F10"/>
    <mergeCell ref="P10:Q10"/>
    <mergeCell ref="C8:F8"/>
    <mergeCell ref="P5:Q5"/>
    <mergeCell ref="A1:G1"/>
    <mergeCell ref="C2:F2"/>
    <mergeCell ref="C3:F3"/>
    <mergeCell ref="C5:F5"/>
    <mergeCell ref="C4:F4"/>
    <mergeCell ref="B125:E125"/>
    <mergeCell ref="B120:E120"/>
    <mergeCell ref="B121:E121"/>
    <mergeCell ref="B18:E18"/>
    <mergeCell ref="B19:F19"/>
    <mergeCell ref="B20:E20"/>
    <mergeCell ref="B25:E25"/>
    <mergeCell ref="B33:E33"/>
    <mergeCell ref="B103:E103"/>
    <mergeCell ref="B78:E78"/>
    <mergeCell ref="B80:F80"/>
    <mergeCell ref="B53:E53"/>
    <mergeCell ref="B54:E54"/>
    <mergeCell ref="B73:E73"/>
    <mergeCell ref="B74:E74"/>
    <mergeCell ref="B77:E77"/>
    <mergeCell ref="B12:F12"/>
    <mergeCell ref="B16:E16"/>
    <mergeCell ref="B14:F14"/>
    <mergeCell ref="B15:E15"/>
    <mergeCell ref="B124:E124"/>
    <mergeCell ref="B17:E17"/>
  </mergeCells>
  <phoneticPr fontId="128" type="noConversion"/>
  <dataValidations count="6">
    <dataValidation type="list" allowBlank="1" showInputMessage="1" showErrorMessage="1" sqref="D21:D23 D82:D96 D114:D119 D48:D52 D55:D65 D67:D72 D75:D76 D79 D99 D44:D45 D122 D35:D37 D106:D110" xr:uid="{3B1F0BD3-638E-4AB5-A1A4-011F1AB7A0C2}">
      <formula1>"lot(s),unit(s),pc(s),kilo(s),set(s),lm,roll(s),pack(s),box(es)"</formula1>
    </dataValidation>
    <dataValidation type="list" allowBlank="1" showInputMessage="1" showErrorMessage="1" sqref="D46:D47 D111" xr:uid="{628021A5-669E-4537-96F1-8095279BCAF3}">
      <formula1>"lot(s),unit(s),pc(s),kilo(s),set(s),lm,roll(s),pack(s),pair(s),box(es)"</formula1>
    </dataValidation>
    <dataValidation type="list" allowBlank="1" showInputMessage="1" showErrorMessage="1" sqref="D102" xr:uid="{1169413A-C1E5-44B3-BB04-A5B0F0E25756}">
      <formula1>"lot(s),unit(s),pc(s),lm,roll(s),set(s),pack(s),bag(s),box(es),sq.m,cu.m,kilo(s),sheet(s),lot(s),cabinet(s),gal(s),liter(s),quart(s)"</formula1>
    </dataValidation>
    <dataValidation type="list" allowBlank="1" showInputMessage="1" showErrorMessage="1" sqref="D26:D32 D38:D43" xr:uid="{C247CD1A-975D-4AAE-9D18-EC9547925262}">
      <formula1>"lot(s),unit(s),pc(s),kilo(s),set(s),lm,roll(s),reel(s),pack(s),box(es)"</formula1>
    </dataValidation>
    <dataValidation type="list" allowBlank="1" showInputMessage="1" showErrorMessage="1" sqref="C128:F128" xr:uid="{AD5FA76B-C64E-4B88-A559-F07DC98E86B8}">
      <formula1>"BILLY JOEL TOPACIO,MARCIAL GIGANTE III,JAN RONNELL CAMERO"</formula1>
    </dataValidation>
    <dataValidation type="list" allowBlank="1" showInputMessage="1" showErrorMessage="1" sqref="C8:F8" xr:uid="{8D9CAB75-A6C8-4E0D-ACE8-E05A9338B0F1}">
      <formula1>"-,NCR, CAR, I, II, III, IV-A, IV-B, V, VI, VII, VIII, IX, X, XI, XII, XIII, BARMM"</formula1>
    </dataValidation>
  </dataValidations>
  <pageMargins left="0.4" right="0.32013888888888897" top="0.22986111111111099" bottom="0.25972222222222202" header="0.51180555555555496" footer="0.51180555555555496"/>
  <pageSetup paperSize="9" scale="50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5">
        <x14:dataValidation type="list" allowBlank="1" showInputMessage="1" showErrorMessage="1" xr:uid="{8002E091-2421-48DD-9B68-648F1649AFDF}">
          <x14:formula1>
            <xm:f>AVR!$A$2:$A$52</xm:f>
          </x14:formula1>
          <xm:sqref>C114</xm:sqref>
        </x14:dataValidation>
        <x14:dataValidation type="list" allowBlank="1" showInputMessage="1" showErrorMessage="1" xr:uid="{174ACD08-F406-4D02-810A-3B2161BB4178}">
          <x14:formula1>
            <xm:f>'T UPS'!$A$2:$A$4</xm:f>
          </x14:formula1>
          <xm:sqref>C117</xm:sqref>
        </x14:dataValidation>
        <x14:dataValidation type="list" allowBlank="1" showInputMessage="1" showErrorMessage="1" xr:uid="{5253FF78-CFDB-4A1D-91BC-12C4A8D588AE}">
          <x14:formula1>
            <xm:f>LIGHTS!$A$2:$A$4</xm:f>
          </x14:formula1>
          <xm:sqref>C68</xm:sqref>
        </x14:dataValidation>
        <x14:dataValidation type="list" allowBlank="1" showInputMessage="1" showErrorMessage="1" xr:uid="{0FF97527-5320-4EDA-BB06-984CBA8B559E}">
          <x14:formula1>
            <xm:f>OUTLET!$A$2:$A$6</xm:f>
          </x14:formula1>
          <xm:sqref>C67</xm:sqref>
        </x14:dataValidation>
        <x14:dataValidation type="list" allowBlank="1" showInputMessage="1" showErrorMessage="1" xr:uid="{E9C106E0-6312-481B-98FB-A156689B34E0}">
          <x14:formula1>
            <xm:f>XFORMER!$A$2:$A$6</xm:f>
          </x14:formula1>
          <xm:sqref>C119</xm:sqref>
        </x14:dataValidation>
        <x14:dataValidation type="list" allowBlank="1" showInputMessage="1" showErrorMessage="1" xr:uid="{41773CFD-6C55-45C9-B652-97C941A4C948}">
          <x14:formula1>
            <xm:f>'FMC C'!$A$2:$A$4</xm:f>
          </x14:formula1>
          <xm:sqref>C92 C63</xm:sqref>
        </x14:dataValidation>
        <x14:dataValidation type="list" allowBlank="1" showInputMessage="1" showErrorMessage="1" xr:uid="{C8F523AA-2CE4-4817-ACCB-A5ECFF8F59BD}">
          <x14:formula1>
            <xm:f>FMC!$A$2:$A$6</xm:f>
          </x14:formula1>
          <xm:sqref>C91 C62</xm:sqref>
        </x14:dataValidation>
        <x14:dataValidation type="list" allowBlank="1" showInputMessage="1" showErrorMessage="1" xr:uid="{97972458-F822-4C2D-95CD-A306ECEC3701}">
          <x14:formula1>
            <xm:f>GENSET!$A$2:$A$8</xm:f>
          </x14:formula1>
          <xm:sqref>C118</xm:sqref>
        </x14:dataValidation>
        <x14:dataValidation type="list" allowBlank="1" showInputMessage="1" showErrorMessage="1" xr:uid="{712D1323-5595-45B9-AD56-F1C25EB411B6}">
          <x14:formula1>
            <xm:f>'AVR COVER'!$A$2:$A$5</xm:f>
          </x14:formula1>
          <xm:sqref>C115</xm:sqref>
        </x14:dataValidation>
        <x14:dataValidation type="list" allowBlank="1" showInputMessage="1" showErrorMessage="1" xr:uid="{79F829DC-7C75-45DA-967D-E5DA8C61F3FC}">
          <x14:formula1>
            <xm:f>ACU!$A$2:$A$20</xm:f>
          </x14:formula1>
          <xm:sqref>C76</xm:sqref>
        </x14:dataValidation>
        <x14:dataValidation type="list" allowBlank="1" showInputMessage="1" showErrorMessage="1" xr:uid="{29F37076-8793-46A2-B948-360FB79E554B}">
          <x14:formula1>
            <xm:f>EXHAUST!$A$2:$A$4</xm:f>
          </x14:formula1>
          <xm:sqref>C75</xm:sqref>
        </x14:dataValidation>
        <x14:dataValidation type="list" allowBlank="1" showInputMessage="1" showErrorMessage="1" xr:uid="{E0D3F507-2F7A-4CE4-B279-6C2B44F92E57}">
          <x14:formula1>
            <xm:f>'CABLE GLAND'!$A$2:$A$9</xm:f>
          </x14:formula1>
          <xm:sqref>C48</xm:sqref>
        </x14:dataValidation>
        <x14:dataValidation type="list" allowBlank="1" showInputMessage="1" showErrorMessage="1" xr:uid="{DFC639D6-83AF-4569-AB3A-38163A0EFBB9}">
          <x14:formula1>
            <xm:f>BREAKERS!$A$3:$A$118</xm:f>
          </x14:formula1>
          <xm:sqref>C37</xm:sqref>
        </x14:dataValidation>
        <x14:dataValidation type="list" allowBlank="1" showInputMessage="1" showErrorMessage="1" xr:uid="{16C12FA0-1A84-4392-9970-E76B26090AC8}">
          <x14:formula1>
            <xm:f>BREAKERS!$A$2:$A$118</xm:f>
          </x14:formula1>
          <xm:sqref>C36</xm:sqref>
        </x14:dataValidation>
        <x14:dataValidation type="list" allowBlank="1" showInputMessage="1" showErrorMessage="1" xr:uid="{BFEFC2C7-8382-4813-8D2C-C8756B179615}">
          <x14:formula1>
            <xm:f>'SQUARE BOX'!$A$2:$A$8</xm:f>
          </x14:formula1>
          <xm:sqref>C95 C70</xm:sqref>
        </x14:dataValidation>
        <x14:dataValidation type="list" allowBlank="1" showInputMessage="1" showErrorMessage="1" xr:uid="{47D201F6-F304-44A6-BA37-F666A32F36C3}">
          <x14:formula1>
            <xm:f>MOULDINGS!$A$2:$A$3</xm:f>
          </x14:formula1>
          <xm:sqref>C94 C69</xm:sqref>
        </x14:dataValidation>
        <x14:dataValidation type="list" allowBlank="1" showInputMessage="1" showErrorMessage="1" xr:uid="{643B8BCD-BE2B-4E3C-B0A8-CF87D39C5EBA}">
          <x14:formula1>
            <xm:f>'GI WIRE'!$A$2:$A$5</xm:f>
          </x14:formula1>
          <xm:sqref>C65 C90</xm:sqref>
        </x14:dataValidation>
        <x14:dataValidation type="list" allowBlank="1" showInputMessage="1" showErrorMessage="1" xr:uid="{88B8D3CB-83C5-4339-9D30-96A912F0FC0A}">
          <x14:formula1>
            <xm:f>SOLVENT!$A$2:$A$5</xm:f>
          </x14:formula1>
          <xm:sqref>C64 C89</xm:sqref>
        </x14:dataValidation>
        <x14:dataValidation type="list" allowBlank="1" showInputMessage="1" showErrorMessage="1" xr:uid="{ECCB998C-B891-4D8C-8B2C-9E720ACD1A3B}">
          <x14:formula1>
            <xm:f>BREAKERS!$A$2:$A$119</xm:f>
          </x14:formula1>
          <xm:sqref>C22</xm:sqref>
        </x14:dataValidation>
        <x14:dataValidation type="list" allowBlank="1" showInputMessage="1" showErrorMessage="1" xr:uid="{6977B966-3E37-4D80-B53B-2A391C51E719}">
          <x14:formula1>
            <xm:f>PANEL!$A$2:$A$16</xm:f>
          </x14:formula1>
          <xm:sqref>C21 C35</xm:sqref>
        </x14:dataValidation>
        <x14:dataValidation type="list" allowBlank="1" showInputMessage="1" showErrorMessage="1" xr:uid="{9FC75E36-919C-4CE5-B392-C1BDEAAF4C01}">
          <x14:formula1>
            <xm:f>UPS!$A$2:$A$7</xm:f>
          </x14:formula1>
          <xm:sqref>C116</xm:sqref>
        </x14:dataValidation>
        <x14:dataValidation type="list" allowBlank="1" showInputMessage="1" showErrorMessage="1" xr:uid="{678C613C-CE4B-43E1-B9F5-7F6C0FF11589}">
          <x14:formula1>
            <xm:f>'TIME DELAY'!$A$2:$A$4</xm:f>
          </x14:formula1>
          <xm:sqref>C109</xm:sqref>
        </x14:dataValidation>
        <x14:dataValidation type="list" allowBlank="1" showInputMessage="1" showErrorMessage="1" xr:uid="{6FBC54A1-5F39-466C-B299-82D984859E23}">
          <x14:formula1>
            <xm:f>'PUSH BUTTON'!$A$2:$A$3</xm:f>
          </x14:formula1>
          <xm:sqref>C111</xm:sqref>
        </x14:dataValidation>
        <x14:dataValidation type="list" allowBlank="1" showInputMessage="1" showErrorMessage="1" xr:uid="{7D7EC145-722F-4EF2-89B2-EFB58BF62EA6}">
          <x14:formula1>
            <xm:f>SURGE!$A$2:$A$4</xm:f>
          </x14:formula1>
          <xm:sqref>C23 C106</xm:sqref>
        </x14:dataValidation>
        <x14:dataValidation type="list" allowBlank="1" showInputMessage="1" showErrorMessage="1" xr:uid="{88426EAB-5B07-4994-BD23-E1A0C81A195A}">
          <x14:formula1>
            <xm:f>'RED WIRE'!$A$2:$A$24</xm:f>
          </x14:formula1>
          <xm:sqref>C27 C39</xm:sqref>
        </x14:dataValidation>
        <x14:dataValidation type="list" allowBlank="1" showInputMessage="1" showErrorMessage="1" xr:uid="{36CEA099-F2CD-493B-9A85-BD44FD965C8E}">
          <x14:formula1>
            <xm:f>'YELLOW WIRE'!$A$2:$A$24</xm:f>
          </x14:formula1>
          <xm:sqref>C28 C40</xm:sqref>
        </x14:dataValidation>
        <x14:dataValidation type="list" allowBlank="1" showInputMessage="1" showErrorMessage="1" xr:uid="{45E0C02A-616A-431D-B84E-7A5DF6C3887B}">
          <x14:formula1>
            <xm:f>'BLUE WIRE'!$A$2:$A$24</xm:f>
          </x14:formula1>
          <xm:sqref>C41 C29</xm:sqref>
        </x14:dataValidation>
        <x14:dataValidation type="list" allowBlank="1" showInputMessage="1" showErrorMessage="1" xr:uid="{1210EDFA-F078-41AE-83FE-1AEC2C9AA9EA}">
          <x14:formula1>
            <xm:f>'WHITE WIRE'!$A$2:$A$24</xm:f>
          </x14:formula1>
          <xm:sqref>C42 C30</xm:sqref>
        </x14:dataValidation>
        <x14:dataValidation type="list" allowBlank="1" showInputMessage="1" showErrorMessage="1" xr:uid="{8819DE58-3FA8-4987-8B2F-395AC8BE918A}">
          <x14:formula1>
            <xm:f>'GREEN WIRE'!$A$2:$A$24</xm:f>
          </x14:formula1>
          <xm:sqref>C43 C31</xm:sqref>
        </x14:dataValidation>
        <x14:dataValidation type="list" allowBlank="1" showInputMessage="1" showErrorMessage="1" xr:uid="{214D35C9-7795-44EC-92DB-A026FE14CEC7}">
          <x14:formula1>
            <xm:f>'INDUSTRIAL PLUG MAIN'!$A$5:$A$8</xm:f>
          </x14:formula1>
          <xm:sqref>C46</xm:sqref>
        </x14:dataValidation>
        <x14:dataValidation type="list" allowBlank="1" showInputMessage="1" showErrorMessage="1" xr:uid="{419D59AB-B9C4-4ED8-8058-94C9BB6049D4}">
          <x14:formula1>
            <xm:f>'INDUSTRIAL PLUG BRANCH'!$A$5:$A$7</xm:f>
          </x14:formula1>
          <xm:sqref>C47</xm:sqref>
        </x14:dataValidation>
        <x14:dataValidation type="list" allowBlank="1" showInputMessage="1" showErrorMessage="1" xr:uid="{A87BDA9F-C9FC-403A-A377-5128F6E54408}">
          <x14:formula1>
            <xm:f>'BLACK WIRE'!$A$2:$A$24</xm:f>
          </x14:formula1>
          <xm:sqref>C38 C26</xm:sqref>
        </x14:dataValidation>
        <x14:dataValidation type="list" allowBlank="1" showInputMessage="1" showErrorMessage="1" xr:uid="{CFEA2ED1-943E-494D-9A22-E7C90E0A9DBA}">
          <x14:formula1>
            <xm:f>'ROYAL CORD'!$A$2:$A$16</xm:f>
          </x14:formula1>
          <xm:sqref>C45 C32</xm:sqref>
        </x14:dataValidation>
        <x14:dataValidation type="list" allowBlank="1" showInputMessage="1" showErrorMessage="1" xr:uid="{F81F0BEE-D6A6-4357-9CAA-54FA5B7D4324}">
          <x14:formula1>
            <xm:f>TRUNKING!$A$2:$A$5</xm:f>
          </x14:formula1>
          <xm:sqref>C44</xm:sqref>
        </x14:dataValidation>
        <x14:dataValidation type="list" allowBlank="1" showInputMessage="1" showErrorMessage="1" xr:uid="{4CC588C9-AB2A-4D49-BEE0-FE03054373E0}">
          <x14:formula1>
            <xm:f>'PILOT LIGHT'!$A$2:$A$3</xm:f>
          </x14:formula1>
          <xm:sqref>C110</xm:sqref>
        </x14:dataValidation>
        <x14:dataValidation type="list" allowBlank="1" showInputMessage="1" showErrorMessage="1" xr:uid="{ADDE557A-63D8-4063-B490-F528A773529C}">
          <x14:formula1>
            <xm:f>'LIGHTNING ARRESTER'!$A$2:$A$3</xm:f>
          </x14:formula1>
          <xm:sqref>C122</xm:sqref>
        </x14:dataValidation>
        <x14:dataValidation type="list" allowBlank="1" showInputMessage="1" showErrorMessage="1" xr:uid="{CD2FBC26-EFA9-4187-A410-4A29A5A930A9}">
          <x14:formula1>
            <xm:f>CONDUITS!$A$2:$A$27</xm:f>
          </x14:formula1>
          <xm:sqref>C82 C55</xm:sqref>
        </x14:dataValidation>
        <x14:dataValidation type="list" allowBlank="1" showInputMessage="1" showErrorMessage="1" xr:uid="{BB53FE92-505D-426D-91E9-7A11D9EB8D55}">
          <x14:formula1>
            <xm:f>ELBOW!$A$2:$A$27</xm:f>
          </x14:formula1>
          <xm:sqref>C83 C56</xm:sqref>
        </x14:dataValidation>
        <x14:dataValidation type="list" allowBlank="1" showInputMessage="1" showErrorMessage="1" xr:uid="{22CCFC11-DD6F-44FE-A3E0-DBB1CA9562A4}">
          <x14:formula1>
            <xm:f>COUPLING!$A$2:$A$27</xm:f>
          </x14:formula1>
          <xm:sqref>C84 C57</xm:sqref>
        </x14:dataValidation>
        <x14:dataValidation type="list" allowBlank="1" showInputMessage="1" showErrorMessage="1" xr:uid="{8627893D-ACF7-440E-825B-73033DDD5462}">
          <x14:formula1>
            <xm:f>CONNECTOR!$A$2:$A$8</xm:f>
          </x14:formula1>
          <xm:sqref>C85 C58</xm:sqref>
        </x14:dataValidation>
        <x14:dataValidation type="list" allowBlank="1" showInputMessage="1" showErrorMessage="1" xr:uid="{3B8ED991-33BA-474C-8CBD-3D88B8986077}">
          <x14:formula1>
            <xm:f>'L&amp;B'!$A$2:$A$12</xm:f>
          </x14:formula1>
          <xm:sqref>C86 C59</xm:sqref>
        </x14:dataValidation>
        <x14:dataValidation type="list" allowBlank="1" showInputMessage="1" showErrorMessage="1" xr:uid="{F9D5612C-B190-4EAB-B9C2-C8F363911804}">
          <x14:formula1>
            <xm:f>ADAPTER!$A$2:$A$11</xm:f>
          </x14:formula1>
          <xm:sqref>C87 C60</xm:sqref>
        </x14:dataValidation>
        <x14:dataValidation type="list" allowBlank="1" showInputMessage="1" showErrorMessage="1" xr:uid="{D434F1A4-B1B2-4649-8F9A-42F052A9B023}">
          <x14:formula1>
            <xm:f>'END BELL'!$A$2:$A$11</xm:f>
          </x14:formula1>
          <xm:sqref>C88 C61</xm:sqref>
        </x14:dataValidation>
        <x14:dataValidation type="list" allowBlank="1" showInputMessage="1" showErrorMessage="1" xr:uid="{556B8F8C-D7D2-477C-BB3C-73F2E56812A2}">
          <x14:formula1>
            <xm:f>CONTACTOR!$A$2:$A$17</xm:f>
          </x14:formula1>
          <xm:sqref>C107</xm:sqref>
        </x14:dataValidation>
        <x14:dataValidation type="list" allowBlank="1" showInputMessage="1" showErrorMessage="1" xr:uid="{DD02E7AE-D468-48B6-8CF1-4A6783A5C579}">
          <x14:formula1>
            <xm:f>TIMER!$A$2:$A$3</xm:f>
          </x14:formula1>
          <xm:sqref>C108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5"/>
  <dimension ref="A1:E4"/>
  <sheetViews>
    <sheetView zoomScale="145" zoomScaleNormal="145" workbookViewId="0">
      <selection activeCell="C4" sqref="C4:C5"/>
    </sheetView>
  </sheetViews>
  <sheetFormatPr defaultColWidth="9.109375" defaultRowHeight="13.8" x14ac:dyDescent="0.3"/>
  <cols>
    <col min="1" max="1" width="22.33203125" style="6" customWidth="1"/>
    <col min="2" max="4" width="9.109375" style="6"/>
    <col min="5" max="5" width="0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6" t="s">
        <v>119</v>
      </c>
      <c r="B2" s="6">
        <v>0</v>
      </c>
    </row>
    <row r="3" spans="1:5" x14ac:dyDescent="0.3">
      <c r="A3" s="9" t="s">
        <v>120</v>
      </c>
      <c r="B3" s="6">
        <f>E3</f>
        <v>125</v>
      </c>
      <c r="E3" s="6">
        <v>125</v>
      </c>
    </row>
    <row r="4" spans="1:5" x14ac:dyDescent="0.3">
      <c r="A4" s="9" t="s">
        <v>121</v>
      </c>
      <c r="B4" s="6">
        <f>E4</f>
        <v>160</v>
      </c>
      <c r="E4" s="6">
        <v>160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6"/>
  <dimension ref="A1:E8"/>
  <sheetViews>
    <sheetView zoomScale="130" zoomScaleNormal="130" workbookViewId="0">
      <selection activeCell="J21" sqref="J21"/>
    </sheetView>
  </sheetViews>
  <sheetFormatPr defaultRowHeight="14.4" x14ac:dyDescent="0.3"/>
  <cols>
    <col min="1" max="1" width="28.3320312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122</v>
      </c>
      <c r="B2">
        <v>0</v>
      </c>
    </row>
    <row r="3" spans="1:5" x14ac:dyDescent="0.3">
      <c r="A3" t="s">
        <v>676</v>
      </c>
      <c r="B3">
        <f>E3</f>
        <v>45</v>
      </c>
      <c r="E3">
        <v>45</v>
      </c>
    </row>
    <row r="4" spans="1:5" x14ac:dyDescent="0.3">
      <c r="A4" t="s">
        <v>677</v>
      </c>
      <c r="B4">
        <f t="shared" ref="B4:B8" si="0">E4</f>
        <v>130</v>
      </c>
      <c r="E4">
        <v>130</v>
      </c>
    </row>
    <row r="5" spans="1:5" x14ac:dyDescent="0.3">
      <c r="A5" t="s">
        <v>678</v>
      </c>
      <c r="B5">
        <f t="shared" si="0"/>
        <v>50</v>
      </c>
      <c r="E5">
        <v>50</v>
      </c>
    </row>
    <row r="6" spans="1:5" x14ac:dyDescent="0.3">
      <c r="A6" t="s">
        <v>679</v>
      </c>
      <c r="B6">
        <f t="shared" si="0"/>
        <v>160</v>
      </c>
      <c r="E6">
        <v>160</v>
      </c>
    </row>
    <row r="7" spans="1:5" x14ac:dyDescent="0.3">
      <c r="A7" t="s">
        <v>680</v>
      </c>
      <c r="B7">
        <f t="shared" si="0"/>
        <v>400</v>
      </c>
      <c r="E7">
        <v>400</v>
      </c>
    </row>
    <row r="8" spans="1:5" x14ac:dyDescent="0.3">
      <c r="A8" t="s">
        <v>764</v>
      </c>
      <c r="B8">
        <f t="shared" si="0"/>
        <v>600</v>
      </c>
      <c r="E8">
        <v>600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7"/>
  <dimension ref="A1:E6"/>
  <sheetViews>
    <sheetView zoomScale="130" zoomScaleNormal="130" workbookViewId="0">
      <selection activeCell="D7" sqref="D7"/>
    </sheetView>
  </sheetViews>
  <sheetFormatPr defaultRowHeight="14.4" x14ac:dyDescent="0.3"/>
  <cols>
    <col min="1" max="1" width="32.664062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123</v>
      </c>
      <c r="B2">
        <v>0</v>
      </c>
    </row>
    <row r="3" spans="1:5" x14ac:dyDescent="0.3">
      <c r="A3" t="s">
        <v>124</v>
      </c>
      <c r="B3">
        <f>E3</f>
        <v>200</v>
      </c>
      <c r="E3">
        <v>200</v>
      </c>
    </row>
    <row r="4" spans="1:5" x14ac:dyDescent="0.3">
      <c r="A4" t="s">
        <v>125</v>
      </c>
      <c r="B4">
        <f t="shared" ref="B4:B6" si="0">E4</f>
        <v>300</v>
      </c>
      <c r="E4">
        <v>300</v>
      </c>
    </row>
    <row r="5" spans="1:5" x14ac:dyDescent="0.3">
      <c r="A5" t="s">
        <v>126</v>
      </c>
      <c r="B5">
        <f t="shared" si="0"/>
        <v>450</v>
      </c>
      <c r="E5">
        <v>450</v>
      </c>
    </row>
    <row r="6" spans="1:5" x14ac:dyDescent="0.3">
      <c r="A6" t="s">
        <v>127</v>
      </c>
      <c r="B6">
        <f t="shared" si="0"/>
        <v>500</v>
      </c>
      <c r="E6">
        <v>500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8"/>
  <dimension ref="A1:F8"/>
  <sheetViews>
    <sheetView zoomScale="130" zoomScaleNormal="130" workbookViewId="0">
      <selection activeCell="B8" sqref="B8"/>
    </sheetView>
  </sheetViews>
  <sheetFormatPr defaultRowHeight="14.4" x14ac:dyDescent="0.3"/>
  <cols>
    <col min="1" max="1" width="39.5546875" customWidth="1"/>
    <col min="6" max="6" width="8.88671875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633</v>
      </c>
      <c r="B2">
        <v>0</v>
      </c>
    </row>
    <row r="3" spans="1:6" x14ac:dyDescent="0.3">
      <c r="A3" t="s">
        <v>783</v>
      </c>
      <c r="B3">
        <f>F3</f>
        <v>57500</v>
      </c>
      <c r="F3">
        <v>57500</v>
      </c>
    </row>
    <row r="4" spans="1:6" x14ac:dyDescent="0.3">
      <c r="A4" t="s">
        <v>944</v>
      </c>
      <c r="B4">
        <f t="shared" ref="B4:B8" si="0">F4</f>
        <v>66500</v>
      </c>
      <c r="F4">
        <v>66500</v>
      </c>
    </row>
    <row r="5" spans="1:6" x14ac:dyDescent="0.3">
      <c r="A5" t="s">
        <v>943</v>
      </c>
      <c r="B5">
        <f t="shared" si="0"/>
        <v>92000</v>
      </c>
      <c r="F5">
        <v>92000</v>
      </c>
    </row>
    <row r="6" spans="1:6" x14ac:dyDescent="0.3">
      <c r="A6" t="s">
        <v>942</v>
      </c>
      <c r="B6">
        <f t="shared" si="0"/>
        <v>89000</v>
      </c>
      <c r="F6">
        <v>89000</v>
      </c>
    </row>
    <row r="7" spans="1:6" x14ac:dyDescent="0.3">
      <c r="A7" t="s">
        <v>941</v>
      </c>
      <c r="B7">
        <f t="shared" si="0"/>
        <v>220000</v>
      </c>
      <c r="F7">
        <v>220000</v>
      </c>
    </row>
    <row r="8" spans="1:6" x14ac:dyDescent="0.3">
      <c r="A8" s="63" t="s">
        <v>945</v>
      </c>
      <c r="B8">
        <f t="shared" si="0"/>
        <v>300000</v>
      </c>
      <c r="F8">
        <v>300000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9"/>
  <dimension ref="A1:E4"/>
  <sheetViews>
    <sheetView zoomScale="130" zoomScaleNormal="130" workbookViewId="0">
      <selection activeCell="D5" sqref="D5"/>
    </sheetView>
  </sheetViews>
  <sheetFormatPr defaultRowHeight="14.4" x14ac:dyDescent="0.3"/>
  <cols>
    <col min="1" max="1" width="32.664062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128</v>
      </c>
      <c r="B2">
        <v>0</v>
      </c>
    </row>
    <row r="3" spans="1:5" x14ac:dyDescent="0.3">
      <c r="A3" t="s">
        <v>875</v>
      </c>
      <c r="B3">
        <f>E3</f>
        <v>1800</v>
      </c>
      <c r="E3">
        <v>1800</v>
      </c>
    </row>
    <row r="4" spans="1:5" x14ac:dyDescent="0.3">
      <c r="A4" t="s">
        <v>693</v>
      </c>
      <c r="B4">
        <f>E4</f>
        <v>4000</v>
      </c>
      <c r="E4">
        <v>4000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0"/>
  <dimension ref="A1:E4"/>
  <sheetViews>
    <sheetView zoomScale="130" zoomScaleNormal="130" workbookViewId="0">
      <selection activeCell="B4" sqref="B4"/>
    </sheetView>
  </sheetViews>
  <sheetFormatPr defaultRowHeight="14.4" x14ac:dyDescent="0.3"/>
  <cols>
    <col min="1" max="1" width="32.664062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129</v>
      </c>
      <c r="B2">
        <v>0</v>
      </c>
    </row>
    <row r="3" spans="1:5" x14ac:dyDescent="0.3">
      <c r="A3" t="s">
        <v>1061</v>
      </c>
      <c r="B3">
        <f>E3</f>
        <v>5200</v>
      </c>
      <c r="E3">
        <v>5200</v>
      </c>
    </row>
    <row r="4" spans="1:5" x14ac:dyDescent="0.3">
      <c r="A4" s="63" t="s">
        <v>1062</v>
      </c>
      <c r="B4">
        <f>E4</f>
        <v>10000</v>
      </c>
      <c r="E4">
        <v>10000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1"/>
  <dimension ref="A1:E3"/>
  <sheetViews>
    <sheetView zoomScale="130" zoomScaleNormal="130" workbookViewId="0">
      <selection activeCell="B4" sqref="B4"/>
    </sheetView>
  </sheetViews>
  <sheetFormatPr defaultRowHeight="14.4" x14ac:dyDescent="0.3"/>
  <cols>
    <col min="1" max="1" width="36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130</v>
      </c>
      <c r="B2">
        <v>0</v>
      </c>
    </row>
    <row r="3" spans="1:5" x14ac:dyDescent="0.3">
      <c r="A3" t="s">
        <v>763</v>
      </c>
      <c r="B3">
        <f>E3</f>
        <v>220</v>
      </c>
      <c r="E3">
        <v>220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4"/>
  <dimension ref="A1:F20"/>
  <sheetViews>
    <sheetView zoomScale="130" zoomScaleNormal="130" workbookViewId="0">
      <selection activeCell="E19" sqref="E19"/>
    </sheetView>
  </sheetViews>
  <sheetFormatPr defaultRowHeight="14.4" x14ac:dyDescent="0.3"/>
  <cols>
    <col min="1" max="1" width="45.5546875" customWidth="1"/>
    <col min="6" max="6" width="0" hidden="1" customWidth="1"/>
  </cols>
  <sheetData>
    <row r="1" spans="1:6" x14ac:dyDescent="0.3">
      <c r="A1" t="s">
        <v>23</v>
      </c>
      <c r="B1" t="s">
        <v>27</v>
      </c>
    </row>
    <row r="2" spans="1:6" x14ac:dyDescent="0.3">
      <c r="A2" t="s">
        <v>131</v>
      </c>
      <c r="B2">
        <v>0</v>
      </c>
    </row>
    <row r="3" spans="1:6" x14ac:dyDescent="0.3">
      <c r="A3" t="s">
        <v>132</v>
      </c>
      <c r="B3">
        <f>F3</f>
        <v>9795</v>
      </c>
      <c r="F3">
        <v>9795</v>
      </c>
    </row>
    <row r="4" spans="1:6" x14ac:dyDescent="0.3">
      <c r="A4" t="s">
        <v>133</v>
      </c>
      <c r="B4">
        <f t="shared" ref="B4:B20" si="0">F4</f>
        <v>14295</v>
      </c>
      <c r="F4">
        <v>14295</v>
      </c>
    </row>
    <row r="5" spans="1:6" x14ac:dyDescent="0.3">
      <c r="A5" t="s">
        <v>134</v>
      </c>
      <c r="B5">
        <f t="shared" si="0"/>
        <v>16295</v>
      </c>
      <c r="F5">
        <v>16295</v>
      </c>
    </row>
    <row r="6" spans="1:6" x14ac:dyDescent="0.3">
      <c r="A6" t="s">
        <v>135</v>
      </c>
      <c r="B6">
        <f t="shared" si="0"/>
        <v>19495</v>
      </c>
      <c r="F6">
        <v>19495</v>
      </c>
    </row>
    <row r="7" spans="1:6" x14ac:dyDescent="0.3">
      <c r="A7" t="s">
        <v>136</v>
      </c>
      <c r="B7">
        <f t="shared" si="0"/>
        <v>25295</v>
      </c>
      <c r="F7">
        <v>25295</v>
      </c>
    </row>
    <row r="8" spans="1:6" x14ac:dyDescent="0.3">
      <c r="A8" t="s">
        <v>137</v>
      </c>
      <c r="B8">
        <f t="shared" si="0"/>
        <v>10295</v>
      </c>
      <c r="F8">
        <v>10295</v>
      </c>
    </row>
    <row r="9" spans="1:6" x14ac:dyDescent="0.3">
      <c r="A9" t="s">
        <v>138</v>
      </c>
      <c r="B9">
        <f t="shared" si="0"/>
        <v>15595</v>
      </c>
      <c r="F9">
        <v>15595</v>
      </c>
    </row>
    <row r="10" spans="1:6" x14ac:dyDescent="0.3">
      <c r="A10" t="s">
        <v>139</v>
      </c>
      <c r="B10">
        <f t="shared" si="0"/>
        <v>17595</v>
      </c>
      <c r="F10">
        <v>17595</v>
      </c>
    </row>
    <row r="11" spans="1:6" x14ac:dyDescent="0.3">
      <c r="A11" t="s">
        <v>140</v>
      </c>
      <c r="B11">
        <f t="shared" si="0"/>
        <v>21795</v>
      </c>
      <c r="F11">
        <v>21795</v>
      </c>
    </row>
    <row r="12" spans="1:6" x14ac:dyDescent="0.3">
      <c r="A12" t="s">
        <v>141</v>
      </c>
      <c r="B12">
        <f t="shared" si="0"/>
        <v>26895</v>
      </c>
      <c r="F12">
        <v>26895</v>
      </c>
    </row>
    <row r="13" spans="1:6" x14ac:dyDescent="0.3">
      <c r="A13" t="s">
        <v>142</v>
      </c>
      <c r="B13">
        <f t="shared" si="0"/>
        <v>30495</v>
      </c>
      <c r="F13">
        <v>30495</v>
      </c>
    </row>
    <row r="14" spans="1:6" x14ac:dyDescent="0.3">
      <c r="A14" t="s">
        <v>143</v>
      </c>
      <c r="B14">
        <f t="shared" si="0"/>
        <v>28995</v>
      </c>
      <c r="F14">
        <v>28995</v>
      </c>
    </row>
    <row r="15" spans="1:6" x14ac:dyDescent="0.3">
      <c r="A15" t="s">
        <v>144</v>
      </c>
      <c r="B15">
        <f t="shared" si="0"/>
        <v>32995</v>
      </c>
      <c r="F15">
        <v>32995</v>
      </c>
    </row>
    <row r="16" spans="1:6" x14ac:dyDescent="0.3">
      <c r="A16" t="s">
        <v>145</v>
      </c>
      <c r="B16">
        <f t="shared" si="0"/>
        <v>29995</v>
      </c>
      <c r="F16">
        <v>29995</v>
      </c>
    </row>
    <row r="17" spans="1:6" x14ac:dyDescent="0.3">
      <c r="A17" t="s">
        <v>148</v>
      </c>
      <c r="B17">
        <f t="shared" si="0"/>
        <v>33995</v>
      </c>
      <c r="F17">
        <v>33995</v>
      </c>
    </row>
    <row r="18" spans="1:6" x14ac:dyDescent="0.3">
      <c r="A18" t="s">
        <v>146</v>
      </c>
      <c r="B18">
        <f t="shared" si="0"/>
        <v>43285</v>
      </c>
      <c r="F18">
        <v>43285</v>
      </c>
    </row>
    <row r="19" spans="1:6" x14ac:dyDescent="0.3">
      <c r="A19" t="s">
        <v>149</v>
      </c>
      <c r="B19">
        <f t="shared" si="0"/>
        <v>50595</v>
      </c>
      <c r="F19">
        <v>50595</v>
      </c>
    </row>
    <row r="20" spans="1:6" x14ac:dyDescent="0.3">
      <c r="A20" t="s">
        <v>147</v>
      </c>
      <c r="B20">
        <f t="shared" si="0"/>
        <v>69800</v>
      </c>
      <c r="F20">
        <v>69800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5"/>
  <dimension ref="A1:E16"/>
  <sheetViews>
    <sheetView zoomScale="145" zoomScaleNormal="145" workbookViewId="0">
      <selection activeCell="C17" sqref="C17"/>
    </sheetView>
  </sheetViews>
  <sheetFormatPr defaultColWidth="9.109375" defaultRowHeight="13.8" x14ac:dyDescent="0.3"/>
  <cols>
    <col min="1" max="1" width="25.5546875" style="6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6" t="s">
        <v>114</v>
      </c>
      <c r="B2" s="6">
        <v>0</v>
      </c>
    </row>
    <row r="3" spans="1:5" x14ac:dyDescent="0.3">
      <c r="A3" s="4" t="s">
        <v>681</v>
      </c>
      <c r="B3" s="6">
        <f>E3</f>
        <v>110</v>
      </c>
      <c r="E3" s="6">
        <v>110</v>
      </c>
    </row>
    <row r="4" spans="1:5" x14ac:dyDescent="0.3">
      <c r="A4" s="4" t="s">
        <v>682</v>
      </c>
      <c r="B4" s="6">
        <f t="shared" ref="B4:B16" si="0">E4</f>
        <v>155</v>
      </c>
      <c r="E4" s="6">
        <v>155</v>
      </c>
    </row>
    <row r="5" spans="1:5" x14ac:dyDescent="0.3">
      <c r="A5" s="4" t="s">
        <v>683</v>
      </c>
      <c r="B5" s="6">
        <f t="shared" si="0"/>
        <v>207</v>
      </c>
      <c r="E5" s="6">
        <v>207</v>
      </c>
    </row>
    <row r="6" spans="1:5" x14ac:dyDescent="0.3">
      <c r="A6" s="4" t="s">
        <v>684</v>
      </c>
      <c r="B6" s="6">
        <f t="shared" si="0"/>
        <v>360</v>
      </c>
      <c r="E6" s="6">
        <v>360</v>
      </c>
    </row>
    <row r="7" spans="1:5" x14ac:dyDescent="0.3">
      <c r="A7" s="4" t="s">
        <v>685</v>
      </c>
      <c r="B7" s="6">
        <f t="shared" si="0"/>
        <v>525</v>
      </c>
      <c r="E7" s="6">
        <v>525</v>
      </c>
    </row>
    <row r="8" spans="1:5" x14ac:dyDescent="0.3">
      <c r="A8" s="4" t="s">
        <v>686</v>
      </c>
      <c r="B8" s="6">
        <f t="shared" si="0"/>
        <v>763</v>
      </c>
      <c r="E8" s="6">
        <v>763</v>
      </c>
    </row>
    <row r="9" spans="1:5" x14ac:dyDescent="0.3">
      <c r="A9" s="321" t="s">
        <v>1063</v>
      </c>
      <c r="B9" s="6">
        <f t="shared" si="0"/>
        <v>1120</v>
      </c>
      <c r="E9" s="6">
        <v>1120</v>
      </c>
    </row>
    <row r="10" spans="1:5" x14ac:dyDescent="0.3">
      <c r="A10" s="4" t="s">
        <v>1360</v>
      </c>
      <c r="B10" s="6">
        <f t="shared" si="0"/>
        <v>1600</v>
      </c>
      <c r="E10" s="6">
        <v>1600</v>
      </c>
    </row>
    <row r="11" spans="1:5" x14ac:dyDescent="0.3">
      <c r="A11" s="4" t="s">
        <v>687</v>
      </c>
      <c r="B11" s="6">
        <f t="shared" si="0"/>
        <v>135</v>
      </c>
      <c r="E11" s="6">
        <v>135</v>
      </c>
    </row>
    <row r="12" spans="1:5" x14ac:dyDescent="0.3">
      <c r="A12" s="4" t="s">
        <v>688</v>
      </c>
      <c r="B12" s="6">
        <f t="shared" si="0"/>
        <v>210</v>
      </c>
      <c r="E12" s="6">
        <v>210</v>
      </c>
    </row>
    <row r="13" spans="1:5" x14ac:dyDescent="0.3">
      <c r="A13" s="4" t="s">
        <v>689</v>
      </c>
      <c r="B13" s="6">
        <f t="shared" si="0"/>
        <v>260</v>
      </c>
      <c r="E13" s="6">
        <v>260</v>
      </c>
    </row>
    <row r="14" spans="1:5" x14ac:dyDescent="0.3">
      <c r="A14" s="4" t="s">
        <v>115</v>
      </c>
      <c r="B14" s="6">
        <f t="shared" si="0"/>
        <v>425</v>
      </c>
      <c r="E14" s="6">
        <v>425</v>
      </c>
    </row>
    <row r="15" spans="1:5" x14ac:dyDescent="0.3">
      <c r="A15" s="4" t="s">
        <v>690</v>
      </c>
      <c r="B15" s="6">
        <f t="shared" si="0"/>
        <v>555</v>
      </c>
      <c r="E15" s="6">
        <v>555</v>
      </c>
    </row>
    <row r="16" spans="1:5" x14ac:dyDescent="0.3">
      <c r="A16" s="4" t="s">
        <v>691</v>
      </c>
      <c r="B16" s="6">
        <f t="shared" si="0"/>
        <v>835</v>
      </c>
      <c r="E16" s="6">
        <v>835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/>
  <dimension ref="A1:E3"/>
  <sheetViews>
    <sheetView zoomScale="145" zoomScaleNormal="145" workbookViewId="0">
      <selection activeCell="G10" sqref="G10"/>
    </sheetView>
  </sheetViews>
  <sheetFormatPr defaultRowHeight="14.4" x14ac:dyDescent="0.3"/>
  <cols>
    <col min="1" max="1" width="31.4414062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110</v>
      </c>
      <c r="B2">
        <v>0</v>
      </c>
    </row>
    <row r="3" spans="1:5" x14ac:dyDescent="0.3">
      <c r="A3" t="s">
        <v>674</v>
      </c>
      <c r="B3">
        <f>E3</f>
        <v>3400</v>
      </c>
      <c r="E3">
        <v>3400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7833-115D-4099-86E9-A0A1B4F37111}">
  <sheetPr>
    <tabColor theme="9" tint="0.59999389629810485"/>
  </sheetPr>
  <dimension ref="A1:IM118"/>
  <sheetViews>
    <sheetView topLeftCell="A56" zoomScaleNormal="100" zoomScaleSheetLayoutView="85" workbookViewId="0">
      <selection activeCell="F56" sqref="F1:H1048576"/>
    </sheetView>
  </sheetViews>
  <sheetFormatPr defaultColWidth="9.109375" defaultRowHeight="13.8" x14ac:dyDescent="0.25"/>
  <cols>
    <col min="1" max="1" width="2.88671875" style="33" customWidth="1"/>
    <col min="2" max="2" width="24" style="31" customWidth="1"/>
    <col min="3" max="3" width="46.6640625" style="44" customWidth="1"/>
    <col min="4" max="4" width="8.5546875" style="44" bestFit="1" customWidth="1"/>
    <col min="5" max="5" width="9.88671875" style="44" customWidth="1"/>
    <col min="6" max="6" width="18.5546875" style="80" customWidth="1"/>
    <col min="7" max="7" width="3.33203125" style="30" customWidth="1"/>
    <col min="8" max="8" width="14.33203125" style="31" customWidth="1"/>
    <col min="9" max="9" width="14.44140625" style="31" customWidth="1"/>
    <col min="10" max="10" width="11.6640625" style="31" customWidth="1"/>
    <col min="11" max="11" width="20.33203125" style="31" customWidth="1"/>
    <col min="12" max="12" width="17.6640625" style="31" customWidth="1"/>
    <col min="13" max="13" width="18.33203125" style="31" customWidth="1"/>
    <col min="14" max="14" width="16.5546875" style="31" customWidth="1"/>
    <col min="15" max="15" width="5.44140625" style="31" customWidth="1"/>
    <col min="16" max="16" width="1.44140625" style="32" hidden="1" customWidth="1"/>
    <col min="17" max="17" width="9" style="31" hidden="1" customWidth="1"/>
    <col min="18" max="18" width="11" style="31" hidden="1" customWidth="1"/>
    <col min="19" max="19" width="9" style="31" hidden="1" customWidth="1"/>
    <col min="20" max="20" width="18.33203125" style="31" customWidth="1"/>
    <col min="21" max="21" width="11.5546875" style="31" hidden="1" customWidth="1"/>
    <col min="22" max="22" width="11.5546875" style="30" hidden="1" customWidth="1"/>
    <col min="23" max="23" width="11.33203125" style="31" hidden="1" customWidth="1"/>
    <col min="24" max="24" width="11.5546875" style="31" hidden="1" customWidth="1"/>
    <col min="25" max="29" width="9" style="31" hidden="1" customWidth="1"/>
    <col min="30" max="30" width="4.44140625" style="31" customWidth="1"/>
    <col min="31" max="33" width="9" style="31" customWidth="1"/>
    <col min="34" max="34" width="9.88671875" style="31" customWidth="1"/>
    <col min="35" max="247" width="9" style="31" customWidth="1"/>
    <col min="248" max="16384" width="9.109375" style="33"/>
  </cols>
  <sheetData>
    <row r="1" spans="1:247" ht="76.95" customHeight="1" thickBot="1" x14ac:dyDescent="0.3">
      <c r="A1" s="664"/>
      <c r="B1" s="664"/>
      <c r="C1" s="664"/>
      <c r="D1" s="664"/>
      <c r="E1" s="664"/>
      <c r="F1" s="664"/>
      <c r="G1" s="664"/>
    </row>
    <row r="2" spans="1:247" ht="15" customHeight="1" x14ac:dyDescent="0.25">
      <c r="B2" s="323" t="s">
        <v>19</v>
      </c>
      <c r="C2" s="665">
        <v>45883</v>
      </c>
      <c r="D2" s="665"/>
      <c r="E2" s="665"/>
      <c r="F2" s="666"/>
    </row>
    <row r="3" spans="1:247" ht="15" customHeight="1" x14ac:dyDescent="0.25">
      <c r="B3" s="324" t="s">
        <v>20</v>
      </c>
      <c r="C3" s="667"/>
      <c r="D3" s="667"/>
      <c r="E3" s="667"/>
      <c r="F3" s="668"/>
    </row>
    <row r="4" spans="1:247" ht="15" customHeight="1" x14ac:dyDescent="0.25">
      <c r="B4" s="324"/>
      <c r="C4" s="669"/>
      <c r="D4" s="669"/>
      <c r="E4" s="669"/>
      <c r="F4" s="670"/>
    </row>
    <row r="5" spans="1:247" ht="15" customHeight="1" x14ac:dyDescent="0.25">
      <c r="B5" s="324" t="s">
        <v>21</v>
      </c>
      <c r="C5" s="667" t="s">
        <v>1590</v>
      </c>
      <c r="D5" s="667"/>
      <c r="E5" s="667"/>
      <c r="F5" s="668"/>
      <c r="G5" s="35"/>
      <c r="J5" s="32"/>
      <c r="P5" s="663"/>
      <c r="Q5" s="663"/>
      <c r="R5" s="36"/>
      <c r="S5" s="37"/>
      <c r="T5" s="38"/>
      <c r="U5" s="39"/>
      <c r="V5" s="31"/>
      <c r="IH5" s="33"/>
      <c r="II5" s="33"/>
      <c r="IJ5" s="33"/>
      <c r="IK5" s="33"/>
      <c r="IL5" s="33"/>
      <c r="IM5" s="33"/>
    </row>
    <row r="6" spans="1:247" ht="15" customHeight="1" x14ac:dyDescent="0.25">
      <c r="B6" s="324" t="s">
        <v>208</v>
      </c>
      <c r="C6" s="667" t="s">
        <v>1733</v>
      </c>
      <c r="D6" s="667"/>
      <c r="E6" s="667"/>
      <c r="F6" s="668"/>
      <c r="G6" s="35"/>
      <c r="J6" s="32"/>
      <c r="P6" s="65"/>
      <c r="Q6" s="65"/>
      <c r="R6" s="36"/>
      <c r="S6" s="37"/>
      <c r="T6" s="38"/>
      <c r="U6" s="39"/>
      <c r="V6" s="31"/>
      <c r="IH6" s="33"/>
      <c r="II6" s="33"/>
      <c r="IJ6" s="33"/>
      <c r="IK6" s="33"/>
      <c r="IL6" s="33"/>
      <c r="IM6" s="33"/>
    </row>
    <row r="7" spans="1:247" ht="15" customHeight="1" x14ac:dyDescent="0.25">
      <c r="B7" s="324" t="s">
        <v>22</v>
      </c>
      <c r="C7" s="667" t="s">
        <v>1749</v>
      </c>
      <c r="D7" s="667"/>
      <c r="E7" s="667"/>
      <c r="F7" s="668"/>
      <c r="G7" s="35"/>
      <c r="J7" s="32"/>
      <c r="P7" s="663"/>
      <c r="Q7" s="663"/>
      <c r="R7" s="36"/>
      <c r="S7" s="37"/>
      <c r="T7" s="38"/>
      <c r="U7" s="39"/>
      <c r="V7" s="31"/>
      <c r="IH7" s="33"/>
      <c r="II7" s="33"/>
      <c r="IJ7" s="33"/>
      <c r="IK7" s="33"/>
      <c r="IL7" s="33"/>
      <c r="IM7" s="33"/>
    </row>
    <row r="8" spans="1:247" ht="15" customHeight="1" x14ac:dyDescent="0.25">
      <c r="B8" s="324" t="s">
        <v>1312</v>
      </c>
      <c r="C8" s="667" t="s">
        <v>1750</v>
      </c>
      <c r="D8" s="667"/>
      <c r="E8" s="667"/>
      <c r="F8" s="668"/>
      <c r="G8" s="35"/>
      <c r="J8" s="32"/>
      <c r="P8" s="65"/>
      <c r="Q8" s="65"/>
      <c r="R8" s="36"/>
      <c r="S8" s="37"/>
      <c r="T8" s="38"/>
      <c r="U8" s="39"/>
      <c r="V8" s="31"/>
      <c r="IH8" s="33"/>
      <c r="II8" s="33"/>
      <c r="IJ8" s="33"/>
      <c r="IK8" s="33"/>
      <c r="IL8" s="33"/>
      <c r="IM8" s="33"/>
    </row>
    <row r="9" spans="1:247" ht="15" customHeight="1" x14ac:dyDescent="0.25">
      <c r="B9" s="324" t="s">
        <v>0</v>
      </c>
      <c r="C9" s="667" t="s">
        <v>1751</v>
      </c>
      <c r="D9" s="667"/>
      <c r="E9" s="667"/>
      <c r="F9" s="668"/>
      <c r="G9" s="35"/>
      <c r="J9" s="32"/>
      <c r="P9" s="65"/>
      <c r="Q9" s="65"/>
      <c r="R9" s="36"/>
      <c r="S9" s="37"/>
      <c r="T9" s="38"/>
      <c r="U9" s="39"/>
      <c r="V9" s="31"/>
      <c r="IH9" s="33"/>
      <c r="II9" s="33"/>
      <c r="IJ9" s="33"/>
      <c r="IK9" s="33"/>
      <c r="IL9" s="33"/>
      <c r="IM9" s="33"/>
    </row>
    <row r="10" spans="1:247" ht="15" customHeight="1" x14ac:dyDescent="0.25">
      <c r="B10" s="324" t="s">
        <v>1</v>
      </c>
      <c r="C10" s="667" t="s">
        <v>1315</v>
      </c>
      <c r="D10" s="667"/>
      <c r="E10" s="667"/>
      <c r="F10" s="668"/>
      <c r="G10" s="35"/>
      <c r="J10" s="32"/>
      <c r="P10" s="663"/>
      <c r="Q10" s="663"/>
      <c r="R10" s="36"/>
      <c r="S10" s="37"/>
      <c r="T10" s="38"/>
      <c r="U10" s="39"/>
      <c r="V10" s="31"/>
      <c r="IH10" s="33"/>
      <c r="II10" s="33"/>
      <c r="IJ10" s="33"/>
      <c r="IK10" s="33"/>
      <c r="IL10" s="33"/>
      <c r="IM10" s="33"/>
    </row>
    <row r="11" spans="1:247" ht="35.4" customHeight="1" x14ac:dyDescent="0.25">
      <c r="B11" s="324" t="s">
        <v>2</v>
      </c>
      <c r="C11" s="667"/>
      <c r="D11" s="667"/>
      <c r="E11" s="667"/>
      <c r="F11" s="668"/>
      <c r="G11" s="35"/>
      <c r="J11" s="32"/>
      <c r="P11" s="65"/>
      <c r="Q11" s="65"/>
      <c r="R11" s="36"/>
      <c r="S11" s="37"/>
      <c r="T11" s="38"/>
      <c r="U11" s="39"/>
      <c r="V11" s="31"/>
      <c r="IH11" s="33"/>
      <c r="II11" s="33"/>
      <c r="IJ11" s="33"/>
      <c r="IK11" s="33"/>
      <c r="IL11" s="33"/>
      <c r="IM11" s="33"/>
    </row>
    <row r="12" spans="1:247" ht="30.6" customHeight="1" x14ac:dyDescent="0.25">
      <c r="B12" s="673" t="s">
        <v>810</v>
      </c>
      <c r="C12" s="674"/>
      <c r="D12" s="674"/>
      <c r="E12" s="674"/>
      <c r="F12" s="675"/>
      <c r="G12" s="35"/>
      <c r="J12" s="32"/>
      <c r="P12" s="65"/>
      <c r="Q12" s="65"/>
      <c r="R12" s="36"/>
      <c r="S12" s="37"/>
      <c r="T12" s="38"/>
      <c r="U12" s="39"/>
      <c r="V12" s="31"/>
      <c r="IH12" s="33"/>
      <c r="II12" s="33"/>
      <c r="IJ12" s="33"/>
      <c r="IK12" s="33"/>
      <c r="IL12" s="33"/>
      <c r="IM12" s="33"/>
    </row>
    <row r="13" spans="1:247" s="31" customFormat="1" ht="26.4" customHeight="1" x14ac:dyDescent="0.25">
      <c r="B13" s="70" t="s">
        <v>792</v>
      </c>
      <c r="C13" s="69" t="s">
        <v>791</v>
      </c>
      <c r="D13" s="69" t="s">
        <v>4</v>
      </c>
      <c r="E13" s="69" t="s">
        <v>793</v>
      </c>
      <c r="F13" s="326" t="s">
        <v>254</v>
      </c>
      <c r="G13" s="40"/>
      <c r="P13" s="41"/>
      <c r="T13" s="64"/>
      <c r="V13" s="30"/>
    </row>
    <row r="14" spans="1:247" s="31" customFormat="1" ht="15" customHeight="1" x14ac:dyDescent="0.25">
      <c r="B14" s="676" t="s">
        <v>802</v>
      </c>
      <c r="C14" s="677"/>
      <c r="D14" s="677"/>
      <c r="E14" s="677"/>
      <c r="F14" s="678"/>
      <c r="G14" s="40"/>
      <c r="P14" s="41"/>
      <c r="T14" s="64"/>
      <c r="V14" s="30"/>
    </row>
    <row r="15" spans="1:247" s="31" customFormat="1" ht="15" customHeight="1" x14ac:dyDescent="0.25">
      <c r="B15" s="689" t="s">
        <v>900</v>
      </c>
      <c r="C15" s="690"/>
      <c r="D15" s="690"/>
      <c r="E15" s="690"/>
      <c r="F15" s="334"/>
      <c r="G15" s="40"/>
      <c r="P15" s="41"/>
      <c r="T15" s="64"/>
      <c r="V15" s="30"/>
    </row>
    <row r="16" spans="1:247" s="31" customFormat="1" ht="15" customHeight="1" x14ac:dyDescent="0.25">
      <c r="B16" s="689" t="s">
        <v>1313</v>
      </c>
      <c r="C16" s="690"/>
      <c r="D16" s="690"/>
      <c r="E16" s="690"/>
      <c r="F16" s="334"/>
      <c r="G16" s="40"/>
      <c r="P16" s="41"/>
      <c r="T16" s="64"/>
      <c r="V16" s="30"/>
    </row>
    <row r="17" spans="2:22" s="31" customFormat="1" ht="15" customHeight="1" x14ac:dyDescent="0.25">
      <c r="B17" s="689" t="s">
        <v>803</v>
      </c>
      <c r="C17" s="690"/>
      <c r="D17" s="690"/>
      <c r="E17" s="690"/>
      <c r="F17" s="334"/>
      <c r="G17" s="40"/>
      <c r="P17" s="41"/>
      <c r="T17" s="64"/>
      <c r="V17" s="30"/>
    </row>
    <row r="18" spans="2:22" s="31" customFormat="1" ht="15" customHeight="1" x14ac:dyDescent="0.25">
      <c r="B18" s="689" t="s">
        <v>804</v>
      </c>
      <c r="C18" s="690"/>
      <c r="D18" s="690"/>
      <c r="E18" s="690"/>
      <c r="F18" s="334"/>
      <c r="G18" s="40"/>
      <c r="P18" s="41"/>
      <c r="T18" s="64"/>
      <c r="V18" s="30"/>
    </row>
    <row r="19" spans="2:22" s="31" customFormat="1" ht="15" customHeight="1" x14ac:dyDescent="0.25">
      <c r="B19" s="671" t="s">
        <v>805</v>
      </c>
      <c r="C19" s="672"/>
      <c r="D19" s="672"/>
      <c r="E19" s="672"/>
      <c r="F19" s="334"/>
      <c r="G19" s="40"/>
      <c r="P19" s="41"/>
      <c r="T19" s="64"/>
      <c r="V19" s="30"/>
    </row>
    <row r="20" spans="2:22" s="31" customFormat="1" ht="15" customHeight="1" x14ac:dyDescent="0.25">
      <c r="B20" s="676" t="s">
        <v>800</v>
      </c>
      <c r="C20" s="677"/>
      <c r="D20" s="677"/>
      <c r="E20" s="677"/>
      <c r="F20" s="678"/>
      <c r="G20" s="40"/>
      <c r="P20" s="32"/>
      <c r="T20" s="43"/>
      <c r="V20" s="30"/>
    </row>
    <row r="21" spans="2:22" s="31" customFormat="1" ht="15" customHeight="1" x14ac:dyDescent="0.25">
      <c r="B21" s="671" t="s">
        <v>806</v>
      </c>
      <c r="C21" s="672"/>
      <c r="D21" s="672"/>
      <c r="E21" s="672"/>
      <c r="F21" s="334"/>
      <c r="G21" s="40"/>
      <c r="P21" s="32"/>
      <c r="T21" s="43"/>
      <c r="V21" s="30"/>
    </row>
    <row r="22" spans="2:22" s="31" customFormat="1" ht="15" hidden="1" customHeight="1" x14ac:dyDescent="0.25">
      <c r="B22" s="71" t="s">
        <v>1032</v>
      </c>
      <c r="C22" s="67"/>
      <c r="D22" s="67" t="s">
        <v>977</v>
      </c>
      <c r="E22" s="346"/>
      <c r="F22" s="334"/>
      <c r="G22" s="40"/>
      <c r="P22" s="32"/>
      <c r="T22" s="43"/>
      <c r="V22" s="30"/>
    </row>
    <row r="23" spans="2:22" s="31" customFormat="1" ht="15" hidden="1" customHeight="1" x14ac:dyDescent="0.25">
      <c r="B23" s="71" t="s">
        <v>1037</v>
      </c>
      <c r="C23" s="67" t="s">
        <v>1178</v>
      </c>
      <c r="D23" s="67" t="s">
        <v>978</v>
      </c>
      <c r="E23" s="346">
        <f>ROUNDUP(E22/2,0)</f>
        <v>0</v>
      </c>
      <c r="F23" s="705" t="s">
        <v>1034</v>
      </c>
      <c r="G23" s="40"/>
      <c r="P23" s="32"/>
      <c r="T23" s="43"/>
      <c r="V23" s="30"/>
    </row>
    <row r="24" spans="2:22" s="31" customFormat="1" ht="15" hidden="1" customHeight="1" x14ac:dyDescent="0.25">
      <c r="B24" s="71" t="s">
        <v>1033</v>
      </c>
      <c r="C24" s="67"/>
      <c r="D24" s="67" t="s">
        <v>981</v>
      </c>
      <c r="E24" s="346">
        <f>ROUNDUP((((0.5*0.25*0.2)*1.152*1/7*E22)/0.035*50),0)</f>
        <v>0</v>
      </c>
      <c r="F24" s="706"/>
      <c r="G24" s="40"/>
      <c r="P24" s="32"/>
      <c r="T24" s="43"/>
      <c r="V24" s="30"/>
    </row>
    <row r="25" spans="2:22" s="31" customFormat="1" ht="15" hidden="1" customHeight="1" x14ac:dyDescent="0.25">
      <c r="B25" s="71" t="s">
        <v>1036</v>
      </c>
      <c r="C25" s="67"/>
      <c r="D25" s="67" t="s">
        <v>981</v>
      </c>
      <c r="E25" s="346">
        <f>ROUNDUP((((0.5*0.25*0.2)*1.152*2/7*E22)*1550),0)</f>
        <v>0</v>
      </c>
      <c r="F25" s="706"/>
      <c r="G25" s="40"/>
      <c r="P25" s="32"/>
      <c r="T25" s="43"/>
      <c r="V25" s="30"/>
    </row>
    <row r="26" spans="2:22" s="31" customFormat="1" ht="15" hidden="1" customHeight="1" x14ac:dyDescent="0.25">
      <c r="B26" s="71" t="s">
        <v>1035</v>
      </c>
      <c r="C26" s="67"/>
      <c r="D26" s="67" t="s">
        <v>981</v>
      </c>
      <c r="E26" s="346">
        <f>ROUNDUP((((0.5*0.25*0.2)*1.152*4/7*E22)*1350),0)</f>
        <v>0</v>
      </c>
      <c r="F26" s="706"/>
      <c r="G26" s="40"/>
      <c r="P26" s="32"/>
      <c r="T26" s="43"/>
      <c r="V26" s="30"/>
    </row>
    <row r="27" spans="2:22" s="31" customFormat="1" ht="15" hidden="1" customHeight="1" x14ac:dyDescent="0.25">
      <c r="B27" s="71" t="s">
        <v>1030</v>
      </c>
      <c r="C27" s="67" t="s">
        <v>1179</v>
      </c>
      <c r="D27" s="67" t="s">
        <v>978</v>
      </c>
      <c r="E27" s="346">
        <f>E22</f>
        <v>0</v>
      </c>
      <c r="F27" s="706"/>
      <c r="G27" s="40"/>
      <c r="P27" s="32"/>
      <c r="T27" s="43"/>
      <c r="V27" s="30"/>
    </row>
    <row r="28" spans="2:22" s="31" customFormat="1" ht="15" hidden="1" customHeight="1" x14ac:dyDescent="0.25">
      <c r="B28" s="71" t="s">
        <v>1180</v>
      </c>
      <c r="C28" s="67" t="s">
        <v>1181</v>
      </c>
      <c r="D28" s="67" t="s">
        <v>978</v>
      </c>
      <c r="E28" s="346"/>
      <c r="F28" s="707"/>
      <c r="G28" s="40"/>
      <c r="P28" s="32"/>
      <c r="T28" s="43"/>
      <c r="V28" s="30"/>
    </row>
    <row r="29" spans="2:22" s="31" customFormat="1" ht="15" hidden="1" customHeight="1" x14ac:dyDescent="0.25">
      <c r="B29" s="71" t="s">
        <v>1038</v>
      </c>
      <c r="C29" s="67"/>
      <c r="D29" s="67" t="s">
        <v>977</v>
      </c>
      <c r="E29" s="346">
        <f>E22</f>
        <v>0</v>
      </c>
      <c r="F29" s="334"/>
      <c r="G29" s="40"/>
      <c r="P29" s="32"/>
      <c r="T29" s="43"/>
      <c r="V29" s="30"/>
    </row>
    <row r="30" spans="2:22" s="31" customFormat="1" ht="15" hidden="1" customHeight="1" x14ac:dyDescent="0.25">
      <c r="B30" s="71" t="s">
        <v>1321</v>
      </c>
      <c r="C30" s="67" t="s">
        <v>1523</v>
      </c>
      <c r="D30" s="67" t="s">
        <v>978</v>
      </c>
      <c r="E30" s="346"/>
      <c r="F30" s="334"/>
      <c r="G30" s="40"/>
      <c r="P30" s="32"/>
      <c r="T30" s="43"/>
      <c r="V30" s="30"/>
    </row>
    <row r="31" spans="2:22" s="31" customFormat="1" ht="15" hidden="1" customHeight="1" x14ac:dyDescent="0.25">
      <c r="B31" s="71" t="s">
        <v>1184</v>
      </c>
      <c r="C31" s="67"/>
      <c r="D31" s="67" t="s">
        <v>1185</v>
      </c>
      <c r="E31" s="346"/>
      <c r="F31" s="705" t="s">
        <v>1554</v>
      </c>
      <c r="G31" s="40"/>
      <c r="P31" s="32"/>
      <c r="T31" s="43"/>
      <c r="V31" s="30"/>
    </row>
    <row r="32" spans="2:22" s="31" customFormat="1" ht="15" hidden="1" customHeight="1" x14ac:dyDescent="0.25">
      <c r="B32" s="71" t="s">
        <v>1037</v>
      </c>
      <c r="C32" s="67" t="s">
        <v>1186</v>
      </c>
      <c r="D32" s="67" t="s">
        <v>978</v>
      </c>
      <c r="E32" s="346"/>
      <c r="F32" s="706"/>
      <c r="G32" s="40"/>
      <c r="P32" s="32"/>
      <c r="T32" s="43"/>
      <c r="V32" s="30"/>
    </row>
    <row r="33" spans="2:22" s="31" customFormat="1" ht="15" hidden="1" customHeight="1" x14ac:dyDescent="0.25">
      <c r="B33" s="71" t="s">
        <v>1187</v>
      </c>
      <c r="C33" s="67" t="s">
        <v>1178</v>
      </c>
      <c r="D33" s="67" t="s">
        <v>978</v>
      </c>
      <c r="E33" s="346"/>
      <c r="F33" s="706"/>
      <c r="G33" s="40"/>
      <c r="P33" s="32"/>
      <c r="T33" s="43"/>
      <c r="V33" s="30"/>
    </row>
    <row r="34" spans="2:22" s="31" customFormat="1" ht="15" hidden="1" customHeight="1" x14ac:dyDescent="0.25">
      <c r="B34" s="71" t="s">
        <v>1188</v>
      </c>
      <c r="C34" s="67"/>
      <c r="D34" s="67" t="s">
        <v>1185</v>
      </c>
      <c r="E34" s="346"/>
      <c r="F34" s="707"/>
      <c r="G34" s="40"/>
      <c r="P34" s="32"/>
      <c r="T34" s="43"/>
      <c r="V34" s="30"/>
    </row>
    <row r="35" spans="2:22" s="31" customFormat="1" ht="15" hidden="1" customHeight="1" x14ac:dyDescent="0.25">
      <c r="B35" s="71" t="s">
        <v>1189</v>
      </c>
      <c r="C35" s="67" t="s">
        <v>1190</v>
      </c>
      <c r="D35" s="67" t="s">
        <v>1191</v>
      </c>
      <c r="E35" s="346"/>
      <c r="F35" s="334"/>
      <c r="G35" s="40"/>
      <c r="P35" s="32"/>
      <c r="T35" s="43"/>
      <c r="V35" s="30"/>
    </row>
    <row r="36" spans="2:22" s="31" customFormat="1" ht="15" hidden="1" customHeight="1" x14ac:dyDescent="0.25">
      <c r="B36" s="71" t="s">
        <v>1192</v>
      </c>
      <c r="C36" s="67" t="s">
        <v>1193</v>
      </c>
      <c r="D36" s="67" t="s">
        <v>1191</v>
      </c>
      <c r="E36" s="346"/>
      <c r="F36" s="421"/>
      <c r="G36" s="40"/>
      <c r="P36" s="32"/>
      <c r="T36" s="43"/>
      <c r="V36" s="30"/>
    </row>
    <row r="37" spans="2:22" s="31" customFormat="1" ht="15" hidden="1" customHeight="1" x14ac:dyDescent="0.25">
      <c r="B37" s="71" t="s">
        <v>1031</v>
      </c>
      <c r="C37" s="67" t="s">
        <v>1221</v>
      </c>
      <c r="D37" s="67" t="s">
        <v>978</v>
      </c>
      <c r="E37" s="346"/>
      <c r="F37" s="421"/>
      <c r="G37" s="40"/>
      <c r="P37" s="32"/>
      <c r="T37" s="43"/>
      <c r="V37" s="30"/>
    </row>
    <row r="38" spans="2:22" s="31" customFormat="1" ht="15" hidden="1" customHeight="1" x14ac:dyDescent="0.25">
      <c r="B38" s="71" t="s">
        <v>1031</v>
      </c>
      <c r="C38" s="67" t="s">
        <v>1208</v>
      </c>
      <c r="D38" s="67" t="s">
        <v>978</v>
      </c>
      <c r="E38" s="346"/>
      <c r="F38" s="421"/>
      <c r="G38" s="40"/>
      <c r="P38" s="32"/>
      <c r="T38" s="43"/>
      <c r="V38" s="30"/>
    </row>
    <row r="39" spans="2:22" s="31" customFormat="1" ht="15" hidden="1" customHeight="1" x14ac:dyDescent="0.25">
      <c r="B39" s="71" t="s">
        <v>1194</v>
      </c>
      <c r="C39" s="67" t="s">
        <v>1195</v>
      </c>
      <c r="D39" s="67" t="s">
        <v>981</v>
      </c>
      <c r="E39" s="346"/>
      <c r="F39" s="421"/>
      <c r="G39" s="40"/>
      <c r="P39" s="32"/>
      <c r="T39" s="43"/>
      <c r="V39" s="30"/>
    </row>
    <row r="40" spans="2:22" s="31" customFormat="1" ht="15" hidden="1" customHeight="1" x14ac:dyDescent="0.25">
      <c r="B40" s="71" t="s">
        <v>1030</v>
      </c>
      <c r="C40" s="67" t="s">
        <v>1196</v>
      </c>
      <c r="D40" s="67" t="s">
        <v>978</v>
      </c>
      <c r="E40" s="346"/>
      <c r="F40" s="421"/>
      <c r="G40" s="40"/>
      <c r="P40" s="32"/>
      <c r="T40" s="43"/>
      <c r="V40" s="30"/>
    </row>
    <row r="41" spans="2:22" s="31" customFormat="1" ht="15" hidden="1" customHeight="1" x14ac:dyDescent="0.25">
      <c r="B41" s="71" t="s">
        <v>1030</v>
      </c>
      <c r="C41" s="67" t="s">
        <v>1197</v>
      </c>
      <c r="D41" s="67" t="s">
        <v>978</v>
      </c>
      <c r="E41" s="346"/>
      <c r="F41" s="421"/>
      <c r="G41" s="40"/>
      <c r="P41" s="32"/>
      <c r="T41" s="43"/>
      <c r="V41" s="30"/>
    </row>
    <row r="42" spans="2:22" s="31" customFormat="1" ht="15" customHeight="1" x14ac:dyDescent="0.25">
      <c r="B42" s="71" t="s">
        <v>1183</v>
      </c>
      <c r="C42" s="67" t="s">
        <v>1206</v>
      </c>
      <c r="D42" s="67" t="s">
        <v>978</v>
      </c>
      <c r="E42" s="346">
        <v>6</v>
      </c>
      <c r="F42" s="421"/>
      <c r="G42" s="40"/>
      <c r="P42" s="32"/>
      <c r="T42" s="43"/>
      <c r="V42" s="30"/>
    </row>
    <row r="43" spans="2:22" s="31" customFormat="1" ht="15" hidden="1" customHeight="1" x14ac:dyDescent="0.25">
      <c r="B43" s="71" t="s">
        <v>1031</v>
      </c>
      <c r="C43" s="67" t="s">
        <v>1207</v>
      </c>
      <c r="D43" s="67" t="s">
        <v>978</v>
      </c>
      <c r="E43" s="346"/>
      <c r="F43" s="421"/>
      <c r="G43" s="40"/>
      <c r="P43" s="32"/>
      <c r="T43" s="43"/>
      <c r="V43" s="30"/>
    </row>
    <row r="44" spans="2:22" s="31" customFormat="1" ht="15" customHeight="1" x14ac:dyDescent="0.25">
      <c r="B44" s="71" t="s">
        <v>1031</v>
      </c>
      <c r="C44" s="67" t="s">
        <v>1208</v>
      </c>
      <c r="D44" s="67" t="s">
        <v>978</v>
      </c>
      <c r="E44" s="346">
        <f>E42*4</f>
        <v>24</v>
      </c>
      <c r="F44" s="421"/>
      <c r="G44" s="40"/>
      <c r="P44" s="32"/>
      <c r="T44" s="43"/>
      <c r="V44" s="30"/>
    </row>
    <row r="45" spans="2:22" s="31" customFormat="1" ht="15" hidden="1" customHeight="1" x14ac:dyDescent="0.25">
      <c r="B45" s="71" t="s">
        <v>1031</v>
      </c>
      <c r="C45" s="67" t="s">
        <v>1209</v>
      </c>
      <c r="D45" s="67" t="s">
        <v>978</v>
      </c>
      <c r="E45" s="346"/>
      <c r="F45" s="421"/>
      <c r="G45" s="40"/>
      <c r="P45" s="32"/>
      <c r="T45" s="43"/>
      <c r="V45" s="30"/>
    </row>
    <row r="46" spans="2:22" s="31" customFormat="1" ht="15" customHeight="1" x14ac:dyDescent="0.25">
      <c r="B46" s="71" t="s">
        <v>1029</v>
      </c>
      <c r="C46" s="67" t="s">
        <v>1544</v>
      </c>
      <c r="D46" s="67" t="s">
        <v>978</v>
      </c>
      <c r="E46" s="346">
        <v>11</v>
      </c>
      <c r="F46" s="421"/>
      <c r="G46" s="40"/>
      <c r="P46" s="32"/>
      <c r="T46" s="43"/>
      <c r="V46" s="30"/>
    </row>
    <row r="47" spans="2:22" s="31" customFormat="1" ht="15" hidden="1" customHeight="1" x14ac:dyDescent="0.25">
      <c r="B47" s="71" t="s">
        <v>1029</v>
      </c>
      <c r="C47" s="67" t="s">
        <v>1578</v>
      </c>
      <c r="D47" s="67" t="s">
        <v>978</v>
      </c>
      <c r="E47" s="346"/>
      <c r="F47" s="421"/>
      <c r="G47" s="40"/>
      <c r="P47" s="32"/>
      <c r="T47" s="43"/>
      <c r="V47" s="30"/>
    </row>
    <row r="48" spans="2:22" s="31" customFormat="1" ht="15" customHeight="1" x14ac:dyDescent="0.25">
      <c r="B48" s="71" t="s">
        <v>1030</v>
      </c>
      <c r="C48" s="67" t="s">
        <v>1182</v>
      </c>
      <c r="D48" s="67" t="s">
        <v>978</v>
      </c>
      <c r="E48" s="346">
        <v>1</v>
      </c>
      <c r="F48" s="421"/>
      <c r="G48" s="40"/>
      <c r="P48" s="32"/>
      <c r="T48" s="43"/>
      <c r="V48" s="30"/>
    </row>
    <row r="49" spans="2:22" s="31" customFormat="1" ht="15" hidden="1" customHeight="1" x14ac:dyDescent="0.25">
      <c r="B49" s="71" t="s">
        <v>1579</v>
      </c>
      <c r="C49" s="67" t="s">
        <v>1580</v>
      </c>
      <c r="D49" s="67" t="s">
        <v>978</v>
      </c>
      <c r="E49" s="346"/>
      <c r="F49" s="421"/>
      <c r="G49" s="40"/>
      <c r="P49" s="32"/>
      <c r="T49" s="43"/>
      <c r="V49" s="30"/>
    </row>
    <row r="50" spans="2:22" s="31" customFormat="1" ht="15" hidden="1" customHeight="1" x14ac:dyDescent="0.25">
      <c r="B50" s="71" t="s">
        <v>1574</v>
      </c>
      <c r="C50" s="67" t="s">
        <v>1575</v>
      </c>
      <c r="D50" s="67" t="s">
        <v>978</v>
      </c>
      <c r="E50" s="346"/>
      <c r="F50" s="421"/>
      <c r="G50" s="40"/>
      <c r="P50" s="32"/>
      <c r="T50" s="43"/>
      <c r="V50" s="30"/>
    </row>
    <row r="51" spans="2:22" s="31" customFormat="1" ht="15" hidden="1" customHeight="1" x14ac:dyDescent="0.25">
      <c r="B51" s="71" t="s">
        <v>1550</v>
      </c>
      <c r="C51" s="67" t="s">
        <v>1552</v>
      </c>
      <c r="D51" s="67" t="s">
        <v>978</v>
      </c>
      <c r="E51" s="346"/>
      <c r="F51" s="421"/>
      <c r="G51" s="40"/>
      <c r="P51" s="32"/>
      <c r="T51" s="43"/>
      <c r="V51" s="30"/>
    </row>
    <row r="52" spans="2:22" s="31" customFormat="1" ht="15" hidden="1" customHeight="1" x14ac:dyDescent="0.25">
      <c r="B52" s="71" t="s">
        <v>1551</v>
      </c>
      <c r="C52" s="67" t="s">
        <v>1198</v>
      </c>
      <c r="D52" s="67" t="s">
        <v>978</v>
      </c>
      <c r="E52" s="346"/>
      <c r="F52" s="421"/>
      <c r="G52" s="40"/>
      <c r="P52" s="32"/>
      <c r="T52" s="43"/>
      <c r="V52" s="30"/>
    </row>
    <row r="53" spans="2:22" s="31" customFormat="1" ht="15" hidden="1" customHeight="1" x14ac:dyDescent="0.25">
      <c r="B53" s="71" t="s">
        <v>1199</v>
      </c>
      <c r="C53" s="67" t="s">
        <v>1200</v>
      </c>
      <c r="D53" s="67" t="s">
        <v>978</v>
      </c>
      <c r="E53" s="346"/>
      <c r="F53" s="421"/>
      <c r="G53" s="40"/>
      <c r="P53" s="32"/>
      <c r="T53" s="43"/>
      <c r="V53" s="30"/>
    </row>
    <row r="54" spans="2:22" s="31" customFormat="1" ht="15" hidden="1" customHeight="1" x14ac:dyDescent="0.25">
      <c r="B54" s="71" t="s">
        <v>1180</v>
      </c>
      <c r="C54" s="67" t="s">
        <v>1215</v>
      </c>
      <c r="D54" s="67" t="s">
        <v>978</v>
      </c>
      <c r="E54" s="346"/>
      <c r="F54" s="421"/>
      <c r="G54" s="40"/>
      <c r="P54" s="32"/>
      <c r="T54" s="43"/>
      <c r="V54" s="30"/>
    </row>
    <row r="55" spans="2:22" s="31" customFormat="1" ht="15" hidden="1" customHeight="1" x14ac:dyDescent="0.25">
      <c r="B55" s="71" t="s">
        <v>1201</v>
      </c>
      <c r="C55" s="67" t="s">
        <v>1202</v>
      </c>
      <c r="D55" s="67" t="s">
        <v>978</v>
      </c>
      <c r="E55" s="346"/>
      <c r="F55" s="421"/>
      <c r="G55" s="40"/>
      <c r="P55" s="32"/>
      <c r="T55" s="43"/>
      <c r="V55" s="30"/>
    </row>
    <row r="56" spans="2:22" s="31" customFormat="1" ht="15" customHeight="1" x14ac:dyDescent="0.25">
      <c r="B56" s="71" t="s">
        <v>1203</v>
      </c>
      <c r="C56" s="67" t="s">
        <v>1320</v>
      </c>
      <c r="D56" s="67" t="s">
        <v>978</v>
      </c>
      <c r="E56" s="346">
        <v>5</v>
      </c>
      <c r="F56" s="421"/>
      <c r="G56" s="40"/>
      <c r="P56" s="32"/>
      <c r="T56" s="43"/>
      <c r="V56" s="30"/>
    </row>
    <row r="57" spans="2:22" s="31" customFormat="1" ht="15" customHeight="1" x14ac:dyDescent="0.25">
      <c r="B57" s="71" t="s">
        <v>1069</v>
      </c>
      <c r="C57" s="67" t="s">
        <v>1200</v>
      </c>
      <c r="D57" s="67" t="s">
        <v>978</v>
      </c>
      <c r="E57" s="346">
        <v>3</v>
      </c>
      <c r="F57" s="421"/>
      <c r="G57" s="40"/>
      <c r="P57" s="32"/>
      <c r="T57" s="43"/>
      <c r="V57" s="30"/>
    </row>
    <row r="58" spans="2:22" s="31" customFormat="1" ht="15" hidden="1" customHeight="1" x14ac:dyDescent="0.25">
      <c r="B58" s="71" t="s">
        <v>1216</v>
      </c>
      <c r="C58" s="67" t="s">
        <v>1200</v>
      </c>
      <c r="D58" s="67" t="s">
        <v>978</v>
      </c>
      <c r="E58" s="346"/>
      <c r="F58" s="421"/>
      <c r="G58" s="40"/>
      <c r="P58" s="32"/>
      <c r="T58" s="43"/>
      <c r="V58" s="30"/>
    </row>
    <row r="59" spans="2:22" s="31" customFormat="1" ht="15" customHeight="1" x14ac:dyDescent="0.25">
      <c r="B59" s="71" t="s">
        <v>1281</v>
      </c>
      <c r="C59" s="67"/>
      <c r="D59" s="67" t="s">
        <v>978</v>
      </c>
      <c r="E59" s="346">
        <v>1</v>
      </c>
      <c r="F59" s="421"/>
      <c r="G59" s="40"/>
      <c r="P59" s="32"/>
      <c r="T59" s="43"/>
      <c r="V59" s="30"/>
    </row>
    <row r="60" spans="2:22" s="31" customFormat="1" ht="15" customHeight="1" x14ac:dyDescent="0.25">
      <c r="B60" s="71" t="s">
        <v>1204</v>
      </c>
      <c r="C60" s="67"/>
      <c r="D60" s="67" t="s">
        <v>1205</v>
      </c>
      <c r="E60" s="346">
        <v>1</v>
      </c>
      <c r="F60" s="334"/>
      <c r="G60" s="40"/>
      <c r="P60" s="32"/>
      <c r="T60" s="43"/>
      <c r="V60" s="30"/>
    </row>
    <row r="61" spans="2:22" s="31" customFormat="1" ht="15" hidden="1" customHeight="1" x14ac:dyDescent="0.25">
      <c r="B61" s="71" t="s">
        <v>1553</v>
      </c>
      <c r="C61" s="67"/>
      <c r="D61" s="67" t="s">
        <v>1205</v>
      </c>
      <c r="E61" s="346"/>
      <c r="F61" s="334"/>
      <c r="G61" s="40"/>
      <c r="P61" s="32"/>
      <c r="T61" s="43"/>
      <c r="V61" s="30"/>
    </row>
    <row r="62" spans="2:22" s="31" customFormat="1" ht="15" customHeight="1" x14ac:dyDescent="0.25">
      <c r="B62" s="679"/>
      <c r="C62" s="680"/>
      <c r="D62" s="680"/>
      <c r="E62" s="681"/>
      <c r="F62" s="334"/>
      <c r="G62" s="40"/>
      <c r="P62" s="32"/>
      <c r="T62" s="43"/>
      <c r="V62" s="30"/>
    </row>
    <row r="63" spans="2:22" s="31" customFormat="1" ht="15" customHeight="1" x14ac:dyDescent="0.25">
      <c r="B63" s="671" t="s">
        <v>813</v>
      </c>
      <c r="C63" s="672"/>
      <c r="D63" s="672"/>
      <c r="E63" s="672"/>
      <c r="F63" s="334"/>
      <c r="G63" s="40"/>
      <c r="P63" s="32"/>
      <c r="T63" s="43"/>
      <c r="V63" s="30"/>
    </row>
    <row r="64" spans="2:22" s="31" customFormat="1" ht="15" customHeight="1" x14ac:dyDescent="0.25">
      <c r="B64" s="71" t="s">
        <v>1039</v>
      </c>
      <c r="C64" s="67" t="s">
        <v>1545</v>
      </c>
      <c r="D64" s="67" t="s">
        <v>1288</v>
      </c>
      <c r="E64" s="346">
        <v>2</v>
      </c>
      <c r="F64" s="334"/>
      <c r="G64" s="40"/>
      <c r="P64" s="32"/>
      <c r="T64" s="43"/>
      <c r="V64" s="30"/>
    </row>
    <row r="65" spans="2:22" s="31" customFormat="1" ht="15" customHeight="1" x14ac:dyDescent="0.25">
      <c r="B65" s="71" t="s">
        <v>1039</v>
      </c>
      <c r="C65" s="67" t="s">
        <v>1546</v>
      </c>
      <c r="D65" s="67" t="s">
        <v>1288</v>
      </c>
      <c r="E65" s="346">
        <v>2</v>
      </c>
      <c r="F65" s="334"/>
      <c r="G65" s="40"/>
      <c r="P65" s="32"/>
      <c r="T65" s="43"/>
      <c r="V65" s="30"/>
    </row>
    <row r="66" spans="2:22" s="31" customFormat="1" ht="15" hidden="1" customHeight="1" x14ac:dyDescent="0.25">
      <c r="B66" s="71" t="s">
        <v>1039</v>
      </c>
      <c r="C66" s="67" t="s">
        <v>1545</v>
      </c>
      <c r="D66" s="67" t="s">
        <v>1068</v>
      </c>
      <c r="E66" s="346"/>
      <c r="F66" s="334"/>
      <c r="G66" s="40"/>
      <c r="P66" s="32"/>
      <c r="T66" s="43"/>
      <c r="V66" s="30"/>
    </row>
    <row r="67" spans="2:22" s="31" customFormat="1" ht="15" hidden="1" customHeight="1" x14ac:dyDescent="0.25">
      <c r="B67" s="71" t="s">
        <v>1039</v>
      </c>
      <c r="C67" s="67" t="s">
        <v>1546</v>
      </c>
      <c r="D67" s="67" t="s">
        <v>1068</v>
      </c>
      <c r="E67" s="346"/>
      <c r="F67" s="334"/>
      <c r="G67" s="40"/>
      <c r="P67" s="32"/>
      <c r="T67" s="43"/>
      <c r="V67" s="30"/>
    </row>
    <row r="68" spans="2:22" s="31" customFormat="1" ht="15" hidden="1" customHeight="1" x14ac:dyDescent="0.25">
      <c r="B68" s="71" t="s">
        <v>1547</v>
      </c>
      <c r="C68" s="67" t="s">
        <v>1548</v>
      </c>
      <c r="D68" s="67" t="s">
        <v>1288</v>
      </c>
      <c r="E68" s="346"/>
      <c r="F68" s="334"/>
      <c r="G68" s="40"/>
      <c r="P68" s="32"/>
      <c r="T68" s="43"/>
      <c r="V68" s="30"/>
    </row>
    <row r="69" spans="2:22" s="31" customFormat="1" ht="15" hidden="1" customHeight="1" x14ac:dyDescent="0.25">
      <c r="B69" s="71" t="s">
        <v>1547</v>
      </c>
      <c r="C69" s="67" t="s">
        <v>1549</v>
      </c>
      <c r="D69" s="67" t="s">
        <v>1288</v>
      </c>
      <c r="E69" s="346"/>
      <c r="F69" s="334"/>
      <c r="G69" s="40"/>
      <c r="P69" s="32"/>
      <c r="T69" s="43"/>
      <c r="V69" s="30"/>
    </row>
    <row r="70" spans="2:22" s="31" customFormat="1" ht="15" hidden="1" customHeight="1" x14ac:dyDescent="0.25">
      <c r="B70" s="71" t="s">
        <v>1547</v>
      </c>
      <c r="C70" s="67" t="s">
        <v>1548</v>
      </c>
      <c r="D70" s="67" t="s">
        <v>1068</v>
      </c>
      <c r="E70" s="346"/>
      <c r="F70" s="334"/>
      <c r="G70" s="40"/>
      <c r="P70" s="32"/>
      <c r="T70" s="43"/>
      <c r="V70" s="30"/>
    </row>
    <row r="71" spans="2:22" s="31" customFormat="1" ht="15" hidden="1" customHeight="1" x14ac:dyDescent="0.25">
      <c r="B71" s="71" t="s">
        <v>1547</v>
      </c>
      <c r="C71" s="67" t="s">
        <v>1549</v>
      </c>
      <c r="D71" s="67" t="s">
        <v>1068</v>
      </c>
      <c r="E71" s="346"/>
      <c r="F71" s="334"/>
      <c r="G71" s="40"/>
      <c r="P71" s="32"/>
      <c r="T71" s="43"/>
      <c r="V71" s="30"/>
    </row>
    <row r="72" spans="2:22" s="31" customFormat="1" ht="15" customHeight="1" x14ac:dyDescent="0.25">
      <c r="B72" s="679"/>
      <c r="C72" s="680"/>
      <c r="D72" s="680"/>
      <c r="E72" s="681"/>
      <c r="F72" s="334"/>
      <c r="G72" s="40"/>
      <c r="P72" s="32"/>
      <c r="T72" s="43"/>
      <c r="V72" s="30"/>
    </row>
    <row r="73" spans="2:22" s="31" customFormat="1" ht="15" customHeight="1" x14ac:dyDescent="0.25">
      <c r="B73" s="671" t="s">
        <v>807</v>
      </c>
      <c r="C73" s="672"/>
      <c r="D73" s="672"/>
      <c r="E73" s="672"/>
      <c r="F73" s="334"/>
      <c r="G73" s="40"/>
      <c r="P73" s="32"/>
      <c r="T73" s="43"/>
      <c r="V73" s="30"/>
    </row>
    <row r="74" spans="2:22" s="31" customFormat="1" ht="15" customHeight="1" x14ac:dyDescent="0.25">
      <c r="B74" s="71" t="s">
        <v>1040</v>
      </c>
      <c r="C74" s="67"/>
      <c r="D74" s="67" t="s">
        <v>981</v>
      </c>
      <c r="E74" s="346">
        <v>3</v>
      </c>
      <c r="F74" s="334"/>
      <c r="G74" s="40"/>
      <c r="P74" s="32"/>
      <c r="T74" s="43"/>
      <c r="V74" s="30"/>
    </row>
    <row r="75" spans="2:22" s="31" customFormat="1" ht="15" customHeight="1" x14ac:dyDescent="0.25">
      <c r="B75" s="71" t="s">
        <v>1041</v>
      </c>
      <c r="C75" s="67"/>
      <c r="D75" s="67" t="s">
        <v>978</v>
      </c>
      <c r="E75" s="346">
        <v>5</v>
      </c>
      <c r="F75" s="334"/>
      <c r="G75" s="40"/>
      <c r="P75" s="32"/>
      <c r="T75" s="43"/>
      <c r="V75" s="30"/>
    </row>
    <row r="76" spans="2:22" s="31" customFormat="1" ht="15" customHeight="1" x14ac:dyDescent="0.25">
      <c r="B76" s="679"/>
      <c r="C76" s="680"/>
      <c r="D76" s="680"/>
      <c r="E76" s="681"/>
      <c r="F76" s="334"/>
      <c r="G76" s="40"/>
      <c r="P76" s="32"/>
      <c r="T76" s="43"/>
      <c r="V76" s="30"/>
    </row>
    <row r="77" spans="2:22" s="31" customFormat="1" ht="15" hidden="1" customHeight="1" x14ac:dyDescent="0.25">
      <c r="B77" s="671" t="s">
        <v>207</v>
      </c>
      <c r="C77" s="672"/>
      <c r="D77" s="672"/>
      <c r="E77" s="672"/>
      <c r="F77" s="334"/>
      <c r="G77" s="40"/>
      <c r="P77" s="32"/>
      <c r="T77" s="43"/>
      <c r="V77" s="30"/>
    </row>
    <row r="78" spans="2:22" s="31" customFormat="1" ht="15" hidden="1" customHeight="1" x14ac:dyDescent="0.25">
      <c r="B78" s="333" t="s">
        <v>1211</v>
      </c>
      <c r="C78" s="67"/>
      <c r="D78" s="67" t="s">
        <v>975</v>
      </c>
      <c r="E78" s="350"/>
      <c r="F78" s="334"/>
      <c r="G78" s="40"/>
      <c r="P78" s="32"/>
      <c r="T78" s="43"/>
      <c r="V78" s="30"/>
    </row>
    <row r="79" spans="2:22" s="31" customFormat="1" ht="15" hidden="1" customHeight="1" x14ac:dyDescent="0.25">
      <c r="B79" s="333" t="s">
        <v>1576</v>
      </c>
      <c r="C79" s="67"/>
      <c r="D79" s="67" t="s">
        <v>975</v>
      </c>
      <c r="E79" s="350"/>
      <c r="F79" s="334"/>
      <c r="G79" s="40"/>
      <c r="P79" s="32"/>
      <c r="T79" s="43"/>
      <c r="V79" s="30"/>
    </row>
    <row r="80" spans="2:22" s="31" customFormat="1" ht="15" hidden="1" customHeight="1" x14ac:dyDescent="0.25">
      <c r="B80" s="333" t="s">
        <v>1289</v>
      </c>
      <c r="C80" s="67"/>
      <c r="D80" s="67" t="s">
        <v>977</v>
      </c>
      <c r="E80" s="350"/>
      <c r="F80" s="334"/>
      <c r="G80" s="40"/>
      <c r="P80" s="32"/>
      <c r="T80" s="43"/>
      <c r="V80" s="30"/>
    </row>
    <row r="81" spans="1:22" s="31" customFormat="1" ht="15" hidden="1" customHeight="1" x14ac:dyDescent="0.25">
      <c r="B81" s="699"/>
      <c r="C81" s="700"/>
      <c r="D81" s="700"/>
      <c r="E81" s="701"/>
      <c r="F81" s="334"/>
      <c r="G81" s="40"/>
      <c r="P81" s="32"/>
      <c r="T81" s="43"/>
      <c r="V81" s="30"/>
    </row>
    <row r="82" spans="1:22" s="31" customFormat="1" ht="15" customHeight="1" x14ac:dyDescent="0.25">
      <c r="B82" s="696" t="s">
        <v>1234</v>
      </c>
      <c r="C82" s="697"/>
      <c r="D82" s="697"/>
      <c r="E82" s="698"/>
      <c r="F82" s="334"/>
      <c r="G82" s="40"/>
      <c r="P82" s="32"/>
      <c r="T82" s="43"/>
      <c r="V82" s="30"/>
    </row>
    <row r="83" spans="1:22" s="31" customFormat="1" ht="15" customHeight="1" x14ac:dyDescent="0.25">
      <c r="B83" s="71" t="s">
        <v>940</v>
      </c>
      <c r="C83" s="422" t="s">
        <v>1757</v>
      </c>
      <c r="D83" s="67" t="s">
        <v>975</v>
      </c>
      <c r="E83" s="350">
        <v>1</v>
      </c>
      <c r="F83" s="334"/>
      <c r="G83" s="40"/>
      <c r="P83" s="32"/>
      <c r="T83" s="43"/>
      <c r="V83" s="30"/>
    </row>
    <row r="84" spans="1:22" s="31" customFormat="1" ht="15" hidden="1" customHeight="1" x14ac:dyDescent="0.25">
      <c r="B84" s="333" t="s">
        <v>1210</v>
      </c>
      <c r="C84" s="67"/>
      <c r="D84" s="67" t="s">
        <v>975</v>
      </c>
      <c r="E84" s="350"/>
      <c r="F84" s="334"/>
      <c r="G84" s="40"/>
      <c r="P84" s="32"/>
      <c r="T84" s="43"/>
      <c r="V84" s="30"/>
    </row>
    <row r="85" spans="1:22" s="31" customFormat="1" ht="15" customHeight="1" x14ac:dyDescent="0.25">
      <c r="B85" s="679"/>
      <c r="C85" s="680"/>
      <c r="D85" s="680"/>
      <c r="E85" s="681"/>
      <c r="F85" s="334"/>
      <c r="G85" s="40"/>
      <c r="P85" s="32"/>
      <c r="T85" s="43"/>
      <c r="V85" s="30"/>
    </row>
    <row r="86" spans="1:22" s="31" customFormat="1" ht="15" customHeight="1" x14ac:dyDescent="0.25">
      <c r="B86" s="696" t="s">
        <v>1317</v>
      </c>
      <c r="C86" s="697"/>
      <c r="D86" s="697"/>
      <c r="E86" s="698"/>
      <c r="F86" s="334"/>
      <c r="G86" s="40"/>
      <c r="P86" s="32"/>
      <c r="T86" s="43"/>
      <c r="V86" s="30"/>
    </row>
    <row r="87" spans="1:22" s="31" customFormat="1" ht="15" customHeight="1" x14ac:dyDescent="0.25">
      <c r="B87" s="71"/>
      <c r="C87" s="67"/>
      <c r="D87" s="67" t="s">
        <v>975</v>
      </c>
      <c r="E87" s="346">
        <v>1</v>
      </c>
      <c r="F87" s="334"/>
      <c r="G87" s="40"/>
      <c r="P87" s="32"/>
      <c r="T87" s="43"/>
      <c r="V87" s="30"/>
    </row>
    <row r="88" spans="1:22" s="31" customFormat="1" ht="15" customHeight="1" x14ac:dyDescent="0.25">
      <c r="B88" s="699"/>
      <c r="C88" s="700"/>
      <c r="D88" s="700"/>
      <c r="E88" s="701"/>
      <c r="F88" s="334"/>
      <c r="G88" s="40"/>
      <c r="P88" s="32"/>
      <c r="T88" s="43"/>
      <c r="V88" s="30"/>
    </row>
    <row r="89" spans="1:22" s="31" customFormat="1" ht="15" customHeight="1" x14ac:dyDescent="0.25">
      <c r="B89" s="691" t="s">
        <v>1044</v>
      </c>
      <c r="C89" s="692"/>
      <c r="D89" s="692"/>
      <c r="E89" s="692"/>
      <c r="F89" s="334"/>
      <c r="G89" s="40"/>
      <c r="P89" s="32"/>
      <c r="T89" s="43"/>
      <c r="V89" s="30"/>
    </row>
    <row r="90" spans="1:22" s="31" customFormat="1" ht="15" customHeight="1" x14ac:dyDescent="0.3">
      <c r="B90" s="684" t="s">
        <v>808</v>
      </c>
      <c r="C90" s="685"/>
      <c r="D90" s="685"/>
      <c r="E90" s="685"/>
      <c r="F90" s="334"/>
      <c r="G90" s="40"/>
      <c r="P90" s="32"/>
      <c r="T90" s="43"/>
      <c r="V90" s="30"/>
    </row>
    <row r="91" spans="1:22" s="31" customFormat="1" ht="17.100000000000001" customHeight="1" x14ac:dyDescent="0.25">
      <c r="A91" s="34"/>
      <c r="B91" s="327"/>
      <c r="C91" s="327"/>
      <c r="D91" s="327"/>
      <c r="E91" s="327"/>
      <c r="F91" s="328"/>
      <c r="G91" s="30"/>
      <c r="P91" s="32"/>
      <c r="T91" s="42"/>
      <c r="V91" s="30"/>
    </row>
    <row r="92" spans="1:22" s="47" customFormat="1" ht="17.100000000000001" customHeight="1" x14ac:dyDescent="0.25">
      <c r="A92" s="330"/>
      <c r="B92" s="329" t="s">
        <v>18</v>
      </c>
      <c r="C92" s="667" t="s">
        <v>1756</v>
      </c>
      <c r="D92" s="667"/>
      <c r="E92" s="667"/>
      <c r="F92" s="668"/>
      <c r="G92" s="44"/>
      <c r="H92" s="45"/>
      <c r="I92" s="46"/>
      <c r="J92" s="46"/>
      <c r="K92" s="46"/>
      <c r="L92" s="32"/>
      <c r="M92" s="31"/>
      <c r="N92" s="31"/>
      <c r="O92" s="31"/>
    </row>
    <row r="93" spans="1:22" s="47" customFormat="1" ht="17.100000000000001" customHeight="1" x14ac:dyDescent="0.25">
      <c r="A93" s="330"/>
      <c r="B93" s="327"/>
      <c r="C93" s="327"/>
      <c r="D93" s="327"/>
      <c r="E93" s="327"/>
      <c r="F93" s="328"/>
      <c r="G93" s="44"/>
      <c r="H93" s="45"/>
      <c r="I93" s="46"/>
      <c r="J93" s="46"/>
      <c r="K93" s="46"/>
      <c r="L93" s="32"/>
      <c r="M93" s="31"/>
      <c r="N93" s="31"/>
      <c r="O93" s="31"/>
    </row>
    <row r="94" spans="1:22" s="47" customFormat="1" ht="17.100000000000001" customHeight="1" thickBot="1" x14ac:dyDescent="0.3">
      <c r="A94" s="330"/>
      <c r="B94" s="329" t="s">
        <v>790</v>
      </c>
      <c r="C94" s="667" t="s">
        <v>876</v>
      </c>
      <c r="D94" s="682"/>
      <c r="E94" s="682"/>
      <c r="F94" s="683"/>
      <c r="G94" s="44"/>
      <c r="H94" s="45"/>
      <c r="I94" s="46"/>
      <c r="J94" s="46"/>
      <c r="K94" s="46"/>
      <c r="L94" s="32"/>
      <c r="M94" s="31"/>
      <c r="N94" s="31"/>
      <c r="O94" s="31"/>
    </row>
    <row r="95" spans="1:22" s="47" customFormat="1" ht="17.100000000000001" customHeight="1" x14ac:dyDescent="0.25">
      <c r="B95" s="331"/>
      <c r="C95" s="332"/>
      <c r="D95" s="31"/>
      <c r="E95" s="31"/>
      <c r="F95" s="78"/>
      <c r="G95" s="44"/>
      <c r="H95" s="45"/>
      <c r="I95" s="46"/>
      <c r="J95" s="46"/>
      <c r="K95" s="46"/>
      <c r="L95" s="32"/>
      <c r="M95" s="31"/>
      <c r="N95" s="31"/>
      <c r="O95" s="31"/>
    </row>
    <row r="96" spans="1:22" s="47" customFormat="1" ht="17.100000000000001" customHeight="1" x14ac:dyDescent="0.25">
      <c r="B96" s="31"/>
      <c r="C96" s="50"/>
      <c r="D96" s="50"/>
      <c r="E96" s="50"/>
      <c r="F96" s="78"/>
      <c r="G96" s="44"/>
      <c r="H96" s="45"/>
      <c r="I96" s="46"/>
      <c r="J96" s="46"/>
      <c r="K96" s="46"/>
      <c r="L96" s="32"/>
      <c r="M96" s="31"/>
      <c r="N96" s="31"/>
      <c r="O96" s="31"/>
    </row>
    <row r="97" spans="2:22" s="47" customFormat="1" ht="17.100000000000001" customHeight="1" x14ac:dyDescent="0.25">
      <c r="C97" s="50"/>
      <c r="D97" s="50"/>
      <c r="E97" s="50"/>
      <c r="F97" s="78"/>
      <c r="G97" s="49"/>
      <c r="H97" s="49"/>
      <c r="I97" s="49"/>
      <c r="J97" s="49"/>
      <c r="K97" s="46"/>
      <c r="L97" s="32"/>
      <c r="M97" s="31"/>
      <c r="N97" s="31"/>
      <c r="O97" s="31"/>
    </row>
    <row r="98" spans="2:22" s="31" customFormat="1" ht="17.100000000000001" customHeight="1" x14ac:dyDescent="0.25">
      <c r="C98" s="50"/>
      <c r="D98" s="50"/>
      <c r="E98" s="50"/>
      <c r="F98" s="78"/>
      <c r="G98" s="44"/>
      <c r="H98" s="45"/>
      <c r="I98" s="46"/>
      <c r="J98" s="46"/>
      <c r="K98" s="46"/>
      <c r="L98" s="32"/>
    </row>
    <row r="99" spans="2:22" s="31" customFormat="1" ht="17.100000000000001" customHeight="1" x14ac:dyDescent="0.25">
      <c r="C99" s="50"/>
      <c r="D99" s="50"/>
      <c r="E99" s="50"/>
      <c r="F99" s="78"/>
      <c r="G99" s="44"/>
      <c r="H99" s="45"/>
      <c r="I99" s="46"/>
      <c r="J99" s="46"/>
      <c r="K99" s="46"/>
      <c r="L99" s="32"/>
    </row>
    <row r="100" spans="2:22" s="31" customFormat="1" ht="17.100000000000001" customHeight="1" x14ac:dyDescent="0.25">
      <c r="C100" s="50"/>
      <c r="D100" s="50"/>
      <c r="E100" s="50"/>
      <c r="F100" s="78"/>
      <c r="G100" s="44"/>
      <c r="H100" s="45"/>
      <c r="I100" s="46"/>
      <c r="J100" s="46"/>
      <c r="K100" s="46"/>
      <c r="L100" s="32"/>
    </row>
    <row r="101" spans="2:22" s="31" customFormat="1" ht="17.100000000000001" customHeight="1" x14ac:dyDescent="0.25">
      <c r="B101" s="48"/>
      <c r="C101" s="53"/>
      <c r="D101" s="53"/>
      <c r="E101" s="53"/>
      <c r="F101" s="79"/>
      <c r="G101" s="30"/>
      <c r="P101" s="32"/>
      <c r="Q101" s="43"/>
      <c r="T101" s="55"/>
      <c r="U101" s="43"/>
      <c r="V101" s="30"/>
    </row>
    <row r="102" spans="2:22" s="31" customFormat="1" ht="17.100000000000001" customHeight="1" x14ac:dyDescent="0.25">
      <c r="B102" s="56"/>
      <c r="C102" s="53"/>
      <c r="D102" s="53"/>
      <c r="E102" s="53"/>
      <c r="F102" s="79"/>
      <c r="G102" s="30"/>
      <c r="P102" s="32"/>
      <c r="Q102" s="43"/>
      <c r="T102" s="43"/>
      <c r="U102" s="43"/>
      <c r="V102" s="30"/>
    </row>
    <row r="103" spans="2:22" s="31" customFormat="1" ht="17.100000000000001" customHeight="1" x14ac:dyDescent="0.25">
      <c r="B103" s="56"/>
      <c r="C103" s="53"/>
      <c r="D103" s="53"/>
      <c r="E103" s="53"/>
      <c r="F103" s="80"/>
      <c r="G103" s="30"/>
      <c r="P103" s="32"/>
      <c r="T103" s="46"/>
      <c r="V103" s="30"/>
    </row>
    <row r="104" spans="2:22" s="31" customFormat="1" ht="17.100000000000001" customHeight="1" x14ac:dyDescent="0.25">
      <c r="B104" s="56"/>
      <c r="C104" s="53"/>
      <c r="D104" s="53"/>
      <c r="E104" s="53"/>
      <c r="F104" s="80"/>
      <c r="G104" s="30"/>
      <c r="P104" s="32"/>
      <c r="V104" s="30"/>
    </row>
    <row r="105" spans="2:22" s="31" customFormat="1" ht="17.100000000000001" customHeight="1" x14ac:dyDescent="0.25">
      <c r="B105" s="56"/>
      <c r="C105" s="57"/>
      <c r="D105" s="57"/>
      <c r="E105" s="57"/>
      <c r="F105" s="80"/>
      <c r="G105" s="30"/>
      <c r="P105" s="32"/>
      <c r="V105" s="30"/>
    </row>
    <row r="106" spans="2:22" s="31" customFormat="1" ht="17.100000000000001" customHeight="1" x14ac:dyDescent="0.25">
      <c r="B106" s="56"/>
      <c r="C106" s="53"/>
      <c r="D106" s="53"/>
      <c r="E106" s="53"/>
      <c r="F106" s="80"/>
      <c r="G106" s="30"/>
      <c r="P106" s="32"/>
      <c r="V106" s="30"/>
    </row>
    <row r="107" spans="2:22" s="31" customFormat="1" ht="17.100000000000001" customHeight="1" x14ac:dyDescent="0.25">
      <c r="B107" s="56"/>
      <c r="C107" s="53"/>
      <c r="D107" s="53"/>
      <c r="E107" s="53"/>
      <c r="F107" s="80"/>
      <c r="G107" s="30"/>
      <c r="P107" s="32"/>
      <c r="V107" s="30"/>
    </row>
    <row r="108" spans="2:22" s="31" customFormat="1" ht="17.100000000000001" customHeight="1" x14ac:dyDescent="0.25">
      <c r="B108" s="56"/>
      <c r="C108" s="59"/>
      <c r="D108" s="59"/>
      <c r="E108" s="59"/>
      <c r="F108" s="80"/>
      <c r="G108" s="30"/>
      <c r="P108" s="32"/>
      <c r="V108" s="30"/>
    </row>
    <row r="109" spans="2:22" s="31" customFormat="1" ht="17.100000000000001" customHeight="1" x14ac:dyDescent="0.25">
      <c r="B109" s="60"/>
      <c r="C109" s="61"/>
      <c r="D109" s="61"/>
      <c r="E109" s="61"/>
      <c r="F109" s="80"/>
      <c r="G109" s="30"/>
      <c r="P109" s="32"/>
      <c r="V109" s="30"/>
    </row>
    <row r="110" spans="2:22" s="31" customFormat="1" ht="17.100000000000001" customHeight="1" x14ac:dyDescent="0.25">
      <c r="B110" s="56"/>
      <c r="C110" s="62"/>
      <c r="D110" s="62"/>
      <c r="E110" s="62"/>
      <c r="F110" s="80"/>
      <c r="G110" s="30"/>
      <c r="P110" s="32"/>
      <c r="V110" s="30"/>
    </row>
    <row r="111" spans="2:22" s="31" customFormat="1" ht="17.100000000000001" customHeight="1" x14ac:dyDescent="0.25">
      <c r="B111" s="56"/>
      <c r="C111" s="62"/>
      <c r="D111" s="62"/>
      <c r="E111" s="62"/>
      <c r="F111" s="80"/>
      <c r="G111" s="30"/>
      <c r="P111" s="32"/>
      <c r="V111" s="30"/>
    </row>
    <row r="112" spans="2:22" s="31" customFormat="1" ht="17.100000000000001" customHeight="1" x14ac:dyDescent="0.25">
      <c r="B112" s="56"/>
      <c r="C112" s="62"/>
      <c r="D112" s="62"/>
      <c r="E112" s="62"/>
      <c r="F112" s="80"/>
      <c r="G112" s="30"/>
      <c r="P112" s="32"/>
      <c r="V112" s="30"/>
    </row>
    <row r="113" spans="2:33" s="31" customFormat="1" ht="17.100000000000001" customHeight="1" x14ac:dyDescent="0.25">
      <c r="B113" s="56"/>
      <c r="C113" s="62"/>
      <c r="D113" s="62"/>
      <c r="E113" s="62"/>
      <c r="F113" s="80"/>
      <c r="G113" s="30"/>
      <c r="P113" s="32"/>
      <c r="V113" s="30"/>
    </row>
    <row r="114" spans="2:33" s="31" customFormat="1" ht="17.100000000000001" customHeight="1" x14ac:dyDescent="0.25">
      <c r="B114" s="56"/>
      <c r="C114" s="62"/>
      <c r="D114" s="62"/>
      <c r="E114" s="62"/>
      <c r="F114" s="80"/>
      <c r="G114" s="30"/>
      <c r="P114" s="32"/>
      <c r="V114" s="30"/>
    </row>
    <row r="115" spans="2:33" s="31" customFormat="1" ht="17.100000000000001" customHeight="1" x14ac:dyDescent="0.25">
      <c r="B115" s="48"/>
      <c r="C115" s="62"/>
      <c r="D115" s="62"/>
      <c r="E115" s="62"/>
      <c r="F115" s="80"/>
      <c r="G115" s="30"/>
      <c r="P115" s="32"/>
      <c r="V115" s="30"/>
    </row>
    <row r="116" spans="2:33" s="31" customFormat="1" ht="17.100000000000001" customHeight="1" x14ac:dyDescent="0.25">
      <c r="B116" s="48"/>
      <c r="C116" s="59"/>
      <c r="D116" s="59"/>
      <c r="E116" s="59"/>
      <c r="F116" s="80"/>
      <c r="G116" s="30"/>
      <c r="P116" s="32"/>
      <c r="V116" s="30"/>
    </row>
    <row r="117" spans="2:33" s="32" customFormat="1" ht="17.100000000000001" customHeight="1" x14ac:dyDescent="0.25">
      <c r="B117" s="31"/>
      <c r="C117" s="44"/>
      <c r="D117" s="44"/>
      <c r="E117" s="44"/>
      <c r="F117" s="80"/>
      <c r="G117" s="30"/>
      <c r="H117" s="31"/>
      <c r="I117" s="31"/>
      <c r="J117" s="31"/>
      <c r="K117" s="31"/>
      <c r="L117" s="31"/>
      <c r="M117" s="31"/>
      <c r="N117" s="31"/>
      <c r="O117" s="31"/>
      <c r="Q117" s="31"/>
      <c r="R117" s="31"/>
      <c r="S117" s="31"/>
      <c r="T117" s="31"/>
      <c r="U117" s="31"/>
      <c r="V117" s="30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</row>
    <row r="118" spans="2:33" s="32" customFormat="1" ht="17.100000000000001" customHeight="1" x14ac:dyDescent="0.25">
      <c r="B118" s="31"/>
      <c r="C118" s="44"/>
      <c r="D118" s="44"/>
      <c r="E118" s="44"/>
      <c r="F118" s="80"/>
      <c r="G118" s="30"/>
      <c r="H118" s="31"/>
      <c r="I118" s="31"/>
      <c r="J118" s="31"/>
      <c r="K118" s="31"/>
      <c r="L118" s="31"/>
      <c r="M118" s="31"/>
      <c r="N118" s="31"/>
      <c r="O118" s="31"/>
      <c r="Q118" s="31"/>
      <c r="R118" s="31"/>
      <c r="S118" s="31"/>
      <c r="T118" s="31"/>
      <c r="U118" s="31"/>
      <c r="V118" s="30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</row>
  </sheetData>
  <dataConsolidate/>
  <mergeCells count="40">
    <mergeCell ref="P5:Q5"/>
    <mergeCell ref="A1:G1"/>
    <mergeCell ref="C2:F2"/>
    <mergeCell ref="C3:F3"/>
    <mergeCell ref="C4:F4"/>
    <mergeCell ref="C5:F5"/>
    <mergeCell ref="C11:F11"/>
    <mergeCell ref="B12:F12"/>
    <mergeCell ref="C6:F6"/>
    <mergeCell ref="C7:F7"/>
    <mergeCell ref="P7:Q7"/>
    <mergeCell ref="C9:F9"/>
    <mergeCell ref="C10:F10"/>
    <mergeCell ref="P10:Q10"/>
    <mergeCell ref="B62:E62"/>
    <mergeCell ref="B63:E63"/>
    <mergeCell ref="B72:E72"/>
    <mergeCell ref="B19:E19"/>
    <mergeCell ref="B14:F14"/>
    <mergeCell ref="B15:E15"/>
    <mergeCell ref="B16:E16"/>
    <mergeCell ref="B17:E17"/>
    <mergeCell ref="B18:E18"/>
    <mergeCell ref="F31:F34"/>
    <mergeCell ref="C92:F92"/>
    <mergeCell ref="C94:F94"/>
    <mergeCell ref="C8:F8"/>
    <mergeCell ref="B89:E89"/>
    <mergeCell ref="B90:E90"/>
    <mergeCell ref="B86:E86"/>
    <mergeCell ref="B88:E88"/>
    <mergeCell ref="B73:E73"/>
    <mergeCell ref="B76:E76"/>
    <mergeCell ref="B77:E77"/>
    <mergeCell ref="B81:E81"/>
    <mergeCell ref="B82:E82"/>
    <mergeCell ref="B85:E85"/>
    <mergeCell ref="B20:F20"/>
    <mergeCell ref="B21:E21"/>
    <mergeCell ref="F23:F28"/>
  </mergeCells>
  <dataValidations disablePrompts="1" count="3">
    <dataValidation type="list" allowBlank="1" showInputMessage="1" showErrorMessage="1" sqref="D22:D61 D64:D71 D74:D75 D83:D84 D87 D78:D80" xr:uid="{2C0DCC21-D47C-4E3E-86AA-58B8C7CEFDF2}">
      <formula1>"lot(s),unit(s),pc(s),lm,roll(s),set(s),pack(s),bag(s),box(es),sq.m,cu.m,kilo(s),sheet(s),lot(s),cabinet(s),module(s),gal(s),liter(s),quart(s)"</formula1>
    </dataValidation>
    <dataValidation type="list" allowBlank="1" showInputMessage="1" showErrorMessage="1" sqref="C92:F92" xr:uid="{282AF335-42B6-4613-8675-475A46F8D081}">
      <formula1>"JOHN EDEN ROSS COLA,JILIAN MARK ARDINEL"</formula1>
    </dataValidation>
    <dataValidation type="list" allowBlank="1" showInputMessage="1" showErrorMessage="1" sqref="C8:F8" xr:uid="{F92B7025-4C5D-4346-B3D6-1C80C8D2BE1A}">
      <formula1>"-,NCR, CAR, I, II, III, IV-A, IV-B, V, VI, VII, VIII, IX, X, XI, XII, XIII, BARMM"</formula1>
    </dataValidation>
  </dataValidations>
  <pageMargins left="0.4" right="0.32013888888888897" top="0.22986111111111099" bottom="0.25972222222222202" header="0.51180555555555496" footer="0.51180555555555496"/>
  <pageSetup paperSize="9" scale="50" firstPageNumber="0" orientation="portrait" horizontalDpi="300" verticalDpi="300" r:id="rId1"/>
  <rowBreaks count="1" manualBreakCount="1">
    <brk id="19" max="9" man="1"/>
  </rowBreaks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7"/>
  <dimension ref="A1:E4"/>
  <sheetViews>
    <sheetView zoomScale="145" zoomScaleNormal="145" workbookViewId="0">
      <selection activeCell="I17" sqref="I17"/>
    </sheetView>
  </sheetViews>
  <sheetFormatPr defaultRowHeight="14.4" x14ac:dyDescent="0.3"/>
  <cols>
    <col min="1" max="1" width="31.4414062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111</v>
      </c>
      <c r="B2">
        <v>0</v>
      </c>
    </row>
    <row r="3" spans="1:5" x14ac:dyDescent="0.3">
      <c r="A3" t="s">
        <v>675</v>
      </c>
      <c r="B3">
        <f>E3*1.1</f>
        <v>3630.0000000000005</v>
      </c>
      <c r="E3">
        <v>3300</v>
      </c>
    </row>
    <row r="4" spans="1:5" x14ac:dyDescent="0.3">
      <c r="A4" t="s">
        <v>692</v>
      </c>
      <c r="B4">
        <f>E4*1.1</f>
        <v>1760.0000000000002</v>
      </c>
      <c r="E4">
        <v>1600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8"/>
  <dimension ref="A1:E3"/>
  <sheetViews>
    <sheetView zoomScale="145" zoomScaleNormal="145" workbookViewId="0">
      <selection activeCell="B4" sqref="B4"/>
    </sheetView>
  </sheetViews>
  <sheetFormatPr defaultRowHeight="14.4" x14ac:dyDescent="0.3"/>
  <cols>
    <col min="1" max="1" width="31.44140625" customWidth="1"/>
    <col min="5" max="5" width="0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673</v>
      </c>
      <c r="B2">
        <v>0</v>
      </c>
    </row>
    <row r="3" spans="1:5" x14ac:dyDescent="0.3">
      <c r="A3" s="63" t="s">
        <v>782</v>
      </c>
      <c r="B3">
        <v>500</v>
      </c>
      <c r="E3">
        <v>1000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FB04-29A4-4BB4-99CC-423D1B8DFFD8}">
  <dimension ref="A1:E3"/>
  <sheetViews>
    <sheetView zoomScale="145" zoomScaleNormal="145" workbookViewId="0">
      <selection activeCell="B4" sqref="B4"/>
    </sheetView>
  </sheetViews>
  <sheetFormatPr defaultRowHeight="14.4" x14ac:dyDescent="0.3"/>
  <cols>
    <col min="1" max="1" width="31.4414062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1051</v>
      </c>
      <c r="B2">
        <v>0</v>
      </c>
    </row>
    <row r="3" spans="1:5" x14ac:dyDescent="0.3">
      <c r="A3" s="63" t="s">
        <v>1052</v>
      </c>
      <c r="B3">
        <v>120</v>
      </c>
      <c r="E3">
        <v>180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9"/>
  <dimension ref="A1:E4"/>
  <sheetViews>
    <sheetView zoomScale="145" zoomScaleNormal="145" workbookViewId="0">
      <selection activeCell="H11" sqref="H11"/>
    </sheetView>
  </sheetViews>
  <sheetFormatPr defaultRowHeight="14.4" x14ac:dyDescent="0.3"/>
  <cols>
    <col min="1" max="1" width="31.4414062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112</v>
      </c>
      <c r="B2">
        <v>0</v>
      </c>
    </row>
    <row r="3" spans="1:5" x14ac:dyDescent="0.3">
      <c r="A3" t="s">
        <v>113</v>
      </c>
      <c r="B3">
        <f>E3</f>
        <v>2600</v>
      </c>
      <c r="E3">
        <v>2600</v>
      </c>
    </row>
    <row r="4" spans="1:5" x14ac:dyDescent="0.3">
      <c r="A4" t="s">
        <v>1075</v>
      </c>
      <c r="B4">
        <f>E4</f>
        <v>8580</v>
      </c>
      <c r="E4">
        <v>8580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0"/>
  <dimension ref="A1:E24"/>
  <sheetViews>
    <sheetView topLeftCell="A8" zoomScale="160" zoomScaleNormal="160" workbookViewId="0">
      <selection activeCell="H16" sqref="H16"/>
    </sheetView>
  </sheetViews>
  <sheetFormatPr defaultColWidth="9.109375" defaultRowHeight="13.8" x14ac:dyDescent="0.3"/>
  <cols>
    <col min="1" max="1" width="25.88671875" style="6" bestFit="1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8" t="s">
        <v>1411</v>
      </c>
      <c r="B2" s="6">
        <v>0</v>
      </c>
      <c r="E2" s="6">
        <v>0</v>
      </c>
    </row>
    <row r="3" spans="1:5" x14ac:dyDescent="0.3">
      <c r="A3" s="8" t="s">
        <v>1412</v>
      </c>
      <c r="B3" s="6">
        <f>E3</f>
        <v>34</v>
      </c>
      <c r="E3" s="6">
        <v>34</v>
      </c>
    </row>
    <row r="4" spans="1:5" x14ac:dyDescent="0.3">
      <c r="A4" s="8" t="s">
        <v>1413</v>
      </c>
      <c r="B4" s="6">
        <f t="shared" ref="B4:B24" si="0">E4</f>
        <v>53</v>
      </c>
      <c r="E4" s="6">
        <v>53</v>
      </c>
    </row>
    <row r="5" spans="1:5" x14ac:dyDescent="0.3">
      <c r="A5" s="8" t="s">
        <v>1414</v>
      </c>
      <c r="B5" s="6">
        <f t="shared" si="0"/>
        <v>78</v>
      </c>
      <c r="E5" s="6">
        <v>78</v>
      </c>
    </row>
    <row r="6" spans="1:5" x14ac:dyDescent="0.3">
      <c r="A6" s="8" t="s">
        <v>1415</v>
      </c>
      <c r="B6" s="6">
        <f t="shared" si="0"/>
        <v>108</v>
      </c>
      <c r="E6" s="6">
        <v>108</v>
      </c>
    </row>
    <row r="7" spans="1:5" x14ac:dyDescent="0.3">
      <c r="A7" s="8" t="s">
        <v>1416</v>
      </c>
      <c r="B7" s="6">
        <f t="shared" si="0"/>
        <v>178</v>
      </c>
      <c r="E7" s="6">
        <v>178</v>
      </c>
    </row>
    <row r="8" spans="1:5" x14ac:dyDescent="0.3">
      <c r="A8" s="8" t="s">
        <v>1417</v>
      </c>
      <c r="B8" s="6">
        <f t="shared" si="0"/>
        <v>273</v>
      </c>
      <c r="E8" s="6">
        <v>273</v>
      </c>
    </row>
    <row r="9" spans="1:5" x14ac:dyDescent="0.3">
      <c r="A9" s="8" t="s">
        <v>1418</v>
      </c>
      <c r="B9" s="6">
        <f t="shared" si="0"/>
        <v>352</v>
      </c>
      <c r="E9" s="6">
        <v>352</v>
      </c>
    </row>
    <row r="10" spans="1:5" x14ac:dyDescent="0.3">
      <c r="A10" s="8" t="s">
        <v>1419</v>
      </c>
      <c r="B10" s="6">
        <f t="shared" si="0"/>
        <v>461</v>
      </c>
      <c r="E10" s="6">
        <v>461</v>
      </c>
    </row>
    <row r="11" spans="1:5" x14ac:dyDescent="0.3">
      <c r="A11" s="8" t="s">
        <v>1420</v>
      </c>
      <c r="B11" s="6">
        <f t="shared" si="0"/>
        <v>526</v>
      </c>
      <c r="E11" s="6">
        <v>526</v>
      </c>
    </row>
    <row r="12" spans="1:5" x14ac:dyDescent="0.3">
      <c r="A12" s="8" t="s">
        <v>1421</v>
      </c>
      <c r="B12" s="6">
        <f t="shared" si="0"/>
        <v>647</v>
      </c>
      <c r="E12" s="6">
        <v>647</v>
      </c>
    </row>
    <row r="13" spans="1:5" x14ac:dyDescent="0.3">
      <c r="A13" s="8" t="s">
        <v>1422</v>
      </c>
      <c r="B13" s="6">
        <f t="shared" si="0"/>
        <v>805</v>
      </c>
      <c r="E13" s="6">
        <v>805</v>
      </c>
    </row>
    <row r="14" spans="1:5" x14ac:dyDescent="0.3">
      <c r="A14" s="8" t="s">
        <v>1423</v>
      </c>
      <c r="B14" s="6">
        <f t="shared" si="0"/>
        <v>1075</v>
      </c>
      <c r="E14" s="6">
        <v>1075</v>
      </c>
    </row>
    <row r="15" spans="1:5" x14ac:dyDescent="0.3">
      <c r="A15" s="8" t="s">
        <v>1424</v>
      </c>
      <c r="B15" s="6">
        <f t="shared" si="0"/>
        <v>800</v>
      </c>
      <c r="E15" s="6">
        <v>800</v>
      </c>
    </row>
    <row r="16" spans="1:5" x14ac:dyDescent="0.3">
      <c r="A16" s="8" t="s">
        <v>1425</v>
      </c>
      <c r="B16" s="6">
        <f t="shared" si="0"/>
        <v>1700</v>
      </c>
      <c r="E16" s="6">
        <v>1700</v>
      </c>
    </row>
    <row r="17" spans="1:5" x14ac:dyDescent="0.3">
      <c r="A17" s="8" t="s">
        <v>1426</v>
      </c>
      <c r="B17" s="6">
        <f t="shared" si="0"/>
        <v>1980</v>
      </c>
      <c r="E17" s="6">
        <v>1980</v>
      </c>
    </row>
    <row r="18" spans="1:5" x14ac:dyDescent="0.3">
      <c r="A18" s="8" t="s">
        <v>1427</v>
      </c>
      <c r="B18" s="6">
        <v>2028</v>
      </c>
      <c r="E18" s="6">
        <v>1197</v>
      </c>
    </row>
    <row r="19" spans="1:5" x14ac:dyDescent="0.3">
      <c r="A19" s="8" t="s">
        <v>1428</v>
      </c>
      <c r="B19" s="6">
        <f t="shared" si="0"/>
        <v>1537</v>
      </c>
      <c r="E19" s="6">
        <v>1537</v>
      </c>
    </row>
    <row r="20" spans="1:5" x14ac:dyDescent="0.3">
      <c r="A20" s="8" t="s">
        <v>1429</v>
      </c>
      <c r="B20" s="6">
        <f t="shared" si="0"/>
        <v>1848</v>
      </c>
      <c r="E20" s="6">
        <v>1848</v>
      </c>
    </row>
    <row r="21" spans="1:5" x14ac:dyDescent="0.3">
      <c r="A21" s="8" t="s">
        <v>1430</v>
      </c>
      <c r="B21" s="6">
        <f t="shared" si="0"/>
        <v>1947</v>
      </c>
      <c r="E21" s="6">
        <v>1947</v>
      </c>
    </row>
    <row r="22" spans="1:5" x14ac:dyDescent="0.3">
      <c r="A22" s="8" t="s">
        <v>1431</v>
      </c>
      <c r="B22" s="6">
        <f t="shared" si="0"/>
        <v>2311</v>
      </c>
      <c r="E22" s="6">
        <v>2311</v>
      </c>
    </row>
    <row r="23" spans="1:5" x14ac:dyDescent="0.3">
      <c r="A23" s="8" t="s">
        <v>1432</v>
      </c>
      <c r="B23" s="6">
        <f t="shared" si="0"/>
        <v>2441</v>
      </c>
      <c r="E23" s="6">
        <v>2441</v>
      </c>
    </row>
    <row r="24" spans="1:5" x14ac:dyDescent="0.3">
      <c r="A24" s="8" t="s">
        <v>1433</v>
      </c>
      <c r="B24" s="6">
        <f t="shared" si="0"/>
        <v>2950</v>
      </c>
      <c r="E24" s="6">
        <v>2950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1"/>
  <dimension ref="A1:E24"/>
  <sheetViews>
    <sheetView topLeftCell="A8" zoomScale="160" zoomScaleNormal="160" workbookViewId="0">
      <selection activeCell="H17" sqref="H17"/>
    </sheetView>
  </sheetViews>
  <sheetFormatPr defaultColWidth="9.109375" defaultRowHeight="13.8" x14ac:dyDescent="0.3"/>
  <cols>
    <col min="1" max="1" width="25.6640625" style="6" bestFit="1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8" t="s">
        <v>1388</v>
      </c>
      <c r="B2" s="6">
        <v>0</v>
      </c>
      <c r="E2" s="6">
        <v>0</v>
      </c>
    </row>
    <row r="3" spans="1:5" x14ac:dyDescent="0.3">
      <c r="A3" s="8" t="s">
        <v>1389</v>
      </c>
      <c r="B3" s="6">
        <f>E3</f>
        <v>34</v>
      </c>
      <c r="E3" s="6">
        <v>34</v>
      </c>
    </row>
    <row r="4" spans="1:5" x14ac:dyDescent="0.3">
      <c r="A4" s="8" t="s">
        <v>1390</v>
      </c>
      <c r="B4" s="6">
        <f t="shared" ref="B4:B24" si="0">E4</f>
        <v>53</v>
      </c>
      <c r="E4" s="6">
        <v>53</v>
      </c>
    </row>
    <row r="5" spans="1:5" x14ac:dyDescent="0.3">
      <c r="A5" s="8" t="s">
        <v>1391</v>
      </c>
      <c r="B5" s="6">
        <f t="shared" si="0"/>
        <v>78</v>
      </c>
      <c r="E5" s="6">
        <v>78</v>
      </c>
    </row>
    <row r="6" spans="1:5" x14ac:dyDescent="0.3">
      <c r="A6" s="8" t="s">
        <v>1392</v>
      </c>
      <c r="B6" s="6">
        <f t="shared" si="0"/>
        <v>108</v>
      </c>
      <c r="E6" s="6">
        <v>108</v>
      </c>
    </row>
    <row r="7" spans="1:5" x14ac:dyDescent="0.3">
      <c r="A7" s="8" t="s">
        <v>1393</v>
      </c>
      <c r="B7" s="6">
        <f t="shared" si="0"/>
        <v>178</v>
      </c>
      <c r="E7" s="6">
        <v>178</v>
      </c>
    </row>
    <row r="8" spans="1:5" x14ac:dyDescent="0.3">
      <c r="A8" s="8" t="s">
        <v>1394</v>
      </c>
      <c r="B8" s="6">
        <f t="shared" si="0"/>
        <v>273</v>
      </c>
      <c r="E8" s="6">
        <v>273</v>
      </c>
    </row>
    <row r="9" spans="1:5" x14ac:dyDescent="0.3">
      <c r="A9" s="8" t="s">
        <v>1395</v>
      </c>
      <c r="B9" s="6">
        <f t="shared" si="0"/>
        <v>352</v>
      </c>
      <c r="E9" s="6">
        <v>352</v>
      </c>
    </row>
    <row r="10" spans="1:5" x14ac:dyDescent="0.3">
      <c r="A10" s="8" t="s">
        <v>1396</v>
      </c>
      <c r="B10" s="6">
        <f t="shared" si="0"/>
        <v>461</v>
      </c>
      <c r="E10" s="6">
        <v>461</v>
      </c>
    </row>
    <row r="11" spans="1:5" x14ac:dyDescent="0.3">
      <c r="A11" s="8" t="s">
        <v>1397</v>
      </c>
      <c r="B11" s="6">
        <f t="shared" si="0"/>
        <v>526</v>
      </c>
      <c r="E11" s="6">
        <v>526</v>
      </c>
    </row>
    <row r="12" spans="1:5" x14ac:dyDescent="0.3">
      <c r="A12" s="8" t="s">
        <v>1398</v>
      </c>
      <c r="B12" s="6">
        <f t="shared" si="0"/>
        <v>647</v>
      </c>
      <c r="E12" s="6">
        <v>647</v>
      </c>
    </row>
    <row r="13" spans="1:5" x14ac:dyDescent="0.3">
      <c r="A13" s="8" t="s">
        <v>1399</v>
      </c>
      <c r="B13" s="6">
        <f t="shared" si="0"/>
        <v>805</v>
      </c>
      <c r="E13" s="6">
        <v>805</v>
      </c>
    </row>
    <row r="14" spans="1:5" x14ac:dyDescent="0.3">
      <c r="A14" s="8" t="s">
        <v>1400</v>
      </c>
      <c r="B14" s="6">
        <f t="shared" si="0"/>
        <v>1075</v>
      </c>
      <c r="E14" s="6">
        <v>1075</v>
      </c>
    </row>
    <row r="15" spans="1:5" x14ac:dyDescent="0.3">
      <c r="A15" s="8" t="s">
        <v>1401</v>
      </c>
      <c r="B15" s="6">
        <f t="shared" si="0"/>
        <v>800</v>
      </c>
      <c r="E15" s="6">
        <v>800</v>
      </c>
    </row>
    <row r="16" spans="1:5" x14ac:dyDescent="0.3">
      <c r="A16" s="8" t="s">
        <v>1402</v>
      </c>
      <c r="B16" s="6">
        <f t="shared" si="0"/>
        <v>1700</v>
      </c>
      <c r="E16" s="6">
        <v>1700</v>
      </c>
    </row>
    <row r="17" spans="1:5" x14ac:dyDescent="0.3">
      <c r="A17" s="8" t="s">
        <v>1403</v>
      </c>
      <c r="B17" s="6">
        <f t="shared" si="0"/>
        <v>1093</v>
      </c>
      <c r="E17" s="6">
        <v>1093</v>
      </c>
    </row>
    <row r="18" spans="1:5" x14ac:dyDescent="0.3">
      <c r="A18" s="8" t="s">
        <v>1404</v>
      </c>
      <c r="B18" s="6">
        <v>2028</v>
      </c>
      <c r="E18" s="6">
        <v>1197</v>
      </c>
    </row>
    <row r="19" spans="1:5" x14ac:dyDescent="0.3">
      <c r="A19" s="8" t="s">
        <v>1405</v>
      </c>
      <c r="B19" s="6">
        <f t="shared" si="0"/>
        <v>1537</v>
      </c>
      <c r="E19" s="6">
        <v>1537</v>
      </c>
    </row>
    <row r="20" spans="1:5" x14ac:dyDescent="0.3">
      <c r="A20" s="8" t="s">
        <v>1406</v>
      </c>
      <c r="B20" s="6">
        <f t="shared" si="0"/>
        <v>1848</v>
      </c>
      <c r="E20" s="6">
        <v>1848</v>
      </c>
    </row>
    <row r="21" spans="1:5" x14ac:dyDescent="0.3">
      <c r="A21" s="8" t="s">
        <v>1407</v>
      </c>
      <c r="B21" s="6">
        <f t="shared" si="0"/>
        <v>1947</v>
      </c>
      <c r="E21" s="6">
        <v>1947</v>
      </c>
    </row>
    <row r="22" spans="1:5" x14ac:dyDescent="0.3">
      <c r="A22" s="8" t="s">
        <v>1408</v>
      </c>
      <c r="B22" s="6">
        <f t="shared" si="0"/>
        <v>2311</v>
      </c>
      <c r="E22" s="6">
        <v>2311</v>
      </c>
    </row>
    <row r="23" spans="1:5" x14ac:dyDescent="0.3">
      <c r="A23" s="8" t="s">
        <v>1409</v>
      </c>
      <c r="B23" s="6">
        <f t="shared" si="0"/>
        <v>2441</v>
      </c>
      <c r="E23" s="6">
        <v>2441</v>
      </c>
    </row>
    <row r="24" spans="1:5" x14ac:dyDescent="0.3">
      <c r="A24" s="8" t="s">
        <v>1410</v>
      </c>
      <c r="B24" s="6">
        <f t="shared" si="0"/>
        <v>2950</v>
      </c>
      <c r="E24" s="6">
        <v>2950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2"/>
  <dimension ref="A1:E24"/>
  <sheetViews>
    <sheetView topLeftCell="A8" zoomScale="160" zoomScaleNormal="160" workbookViewId="0">
      <selection activeCell="G16" sqref="G16"/>
    </sheetView>
  </sheetViews>
  <sheetFormatPr defaultColWidth="9.109375" defaultRowHeight="13.8" x14ac:dyDescent="0.3"/>
  <cols>
    <col min="1" max="1" width="27.44140625" style="6" bestFit="1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8" t="s">
        <v>1434</v>
      </c>
      <c r="B2" s="6">
        <v>0</v>
      </c>
      <c r="E2" s="6">
        <v>0</v>
      </c>
    </row>
    <row r="3" spans="1:5" x14ac:dyDescent="0.3">
      <c r="A3" s="8" t="s">
        <v>1435</v>
      </c>
      <c r="B3" s="6">
        <f>E3</f>
        <v>34</v>
      </c>
      <c r="E3" s="6">
        <v>34</v>
      </c>
    </row>
    <row r="4" spans="1:5" x14ac:dyDescent="0.3">
      <c r="A4" s="8" t="s">
        <v>1436</v>
      </c>
      <c r="B4" s="6">
        <f t="shared" ref="B4:B24" si="0">E4</f>
        <v>53</v>
      </c>
      <c r="E4" s="6">
        <v>53</v>
      </c>
    </row>
    <row r="5" spans="1:5" x14ac:dyDescent="0.3">
      <c r="A5" s="8" t="s">
        <v>1437</v>
      </c>
      <c r="B5" s="6">
        <f t="shared" si="0"/>
        <v>78</v>
      </c>
      <c r="E5" s="6">
        <v>78</v>
      </c>
    </row>
    <row r="6" spans="1:5" x14ac:dyDescent="0.3">
      <c r="A6" s="8" t="s">
        <v>1438</v>
      </c>
      <c r="B6" s="6">
        <f t="shared" si="0"/>
        <v>108</v>
      </c>
      <c r="E6" s="6">
        <v>108</v>
      </c>
    </row>
    <row r="7" spans="1:5" x14ac:dyDescent="0.3">
      <c r="A7" s="8" t="s">
        <v>1439</v>
      </c>
      <c r="B7" s="6">
        <f t="shared" si="0"/>
        <v>178</v>
      </c>
      <c r="E7" s="6">
        <v>178</v>
      </c>
    </row>
    <row r="8" spans="1:5" x14ac:dyDescent="0.3">
      <c r="A8" s="8" t="s">
        <v>1440</v>
      </c>
      <c r="B8" s="6">
        <f t="shared" si="0"/>
        <v>273</v>
      </c>
      <c r="E8" s="6">
        <v>273</v>
      </c>
    </row>
    <row r="9" spans="1:5" x14ac:dyDescent="0.3">
      <c r="A9" s="8" t="s">
        <v>1441</v>
      </c>
      <c r="B9" s="6">
        <f t="shared" si="0"/>
        <v>352</v>
      </c>
      <c r="E9" s="6">
        <v>352</v>
      </c>
    </row>
    <row r="10" spans="1:5" x14ac:dyDescent="0.3">
      <c r="A10" s="8" t="s">
        <v>1442</v>
      </c>
      <c r="B10" s="6">
        <f t="shared" si="0"/>
        <v>461</v>
      </c>
      <c r="E10" s="6">
        <v>461</v>
      </c>
    </row>
    <row r="11" spans="1:5" x14ac:dyDescent="0.3">
      <c r="A11" s="8" t="s">
        <v>1443</v>
      </c>
      <c r="B11" s="6">
        <f t="shared" si="0"/>
        <v>526</v>
      </c>
      <c r="E11" s="6">
        <v>526</v>
      </c>
    </row>
    <row r="12" spans="1:5" x14ac:dyDescent="0.3">
      <c r="A12" s="8" t="s">
        <v>1444</v>
      </c>
      <c r="B12" s="6">
        <f t="shared" si="0"/>
        <v>647</v>
      </c>
      <c r="E12" s="6">
        <v>647</v>
      </c>
    </row>
    <row r="13" spans="1:5" x14ac:dyDescent="0.3">
      <c r="A13" s="8" t="s">
        <v>1445</v>
      </c>
      <c r="B13" s="6">
        <f t="shared" si="0"/>
        <v>805</v>
      </c>
      <c r="E13" s="6">
        <v>805</v>
      </c>
    </row>
    <row r="14" spans="1:5" x14ac:dyDescent="0.3">
      <c r="A14" s="8" t="s">
        <v>1446</v>
      </c>
      <c r="B14" s="6">
        <f t="shared" si="0"/>
        <v>1075</v>
      </c>
      <c r="E14" s="6">
        <v>1075</v>
      </c>
    </row>
    <row r="15" spans="1:5" x14ac:dyDescent="0.3">
      <c r="A15" s="8" t="s">
        <v>1447</v>
      </c>
      <c r="B15" s="6">
        <f t="shared" si="0"/>
        <v>800</v>
      </c>
      <c r="E15" s="6">
        <v>800</v>
      </c>
    </row>
    <row r="16" spans="1:5" x14ac:dyDescent="0.3">
      <c r="A16" s="8" t="s">
        <v>1448</v>
      </c>
      <c r="B16" s="6">
        <f t="shared" si="0"/>
        <v>1700</v>
      </c>
      <c r="E16" s="6">
        <v>1700</v>
      </c>
    </row>
    <row r="17" spans="1:5" x14ac:dyDescent="0.3">
      <c r="A17" s="8" t="s">
        <v>1449</v>
      </c>
      <c r="B17" s="6">
        <f t="shared" si="0"/>
        <v>1980</v>
      </c>
      <c r="E17" s="6">
        <v>1980</v>
      </c>
    </row>
    <row r="18" spans="1:5" x14ac:dyDescent="0.3">
      <c r="A18" s="8" t="s">
        <v>1450</v>
      </c>
      <c r="B18" s="6">
        <v>2028</v>
      </c>
      <c r="E18" s="6">
        <v>1197</v>
      </c>
    </row>
    <row r="19" spans="1:5" x14ac:dyDescent="0.3">
      <c r="A19" s="8" t="s">
        <v>1451</v>
      </c>
      <c r="B19" s="6">
        <f t="shared" si="0"/>
        <v>1537</v>
      </c>
      <c r="E19" s="6">
        <v>1537</v>
      </c>
    </row>
    <row r="20" spans="1:5" x14ac:dyDescent="0.3">
      <c r="A20" s="8" t="s">
        <v>1452</v>
      </c>
      <c r="B20" s="6">
        <f t="shared" si="0"/>
        <v>1848</v>
      </c>
      <c r="E20" s="6">
        <v>1848</v>
      </c>
    </row>
    <row r="21" spans="1:5" x14ac:dyDescent="0.3">
      <c r="A21" s="8" t="s">
        <v>1453</v>
      </c>
      <c r="B21" s="6">
        <f t="shared" si="0"/>
        <v>1947</v>
      </c>
      <c r="E21" s="6">
        <v>1947</v>
      </c>
    </row>
    <row r="22" spans="1:5" x14ac:dyDescent="0.3">
      <c r="A22" s="8" t="s">
        <v>1454</v>
      </c>
      <c r="B22" s="6">
        <f t="shared" si="0"/>
        <v>2311</v>
      </c>
      <c r="E22" s="6">
        <v>2311</v>
      </c>
    </row>
    <row r="23" spans="1:5" x14ac:dyDescent="0.3">
      <c r="A23" s="8" t="s">
        <v>1455</v>
      </c>
      <c r="B23" s="6">
        <f t="shared" si="0"/>
        <v>2441</v>
      </c>
      <c r="E23" s="6">
        <v>2441</v>
      </c>
    </row>
    <row r="24" spans="1:5" x14ac:dyDescent="0.3">
      <c r="A24" s="8" t="s">
        <v>1456</v>
      </c>
      <c r="B24" s="6">
        <f t="shared" si="0"/>
        <v>2950</v>
      </c>
      <c r="E24" s="6">
        <v>2950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3"/>
  <dimension ref="A1:E24"/>
  <sheetViews>
    <sheetView topLeftCell="A8" zoomScale="160" zoomScaleNormal="160" workbookViewId="0">
      <selection activeCell="H17" sqref="H17"/>
    </sheetView>
  </sheetViews>
  <sheetFormatPr defaultColWidth="9.109375" defaultRowHeight="13.8" x14ac:dyDescent="0.3"/>
  <cols>
    <col min="1" max="1" width="26.109375" style="6" bestFit="1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8" t="s">
        <v>1457</v>
      </c>
      <c r="B2" s="6">
        <v>0</v>
      </c>
      <c r="E2" s="6">
        <v>0</v>
      </c>
    </row>
    <row r="3" spans="1:5" x14ac:dyDescent="0.3">
      <c r="A3" s="8" t="s">
        <v>1458</v>
      </c>
      <c r="B3" s="6">
        <f>E3</f>
        <v>34</v>
      </c>
      <c r="E3" s="6">
        <v>34</v>
      </c>
    </row>
    <row r="4" spans="1:5" x14ac:dyDescent="0.3">
      <c r="A4" s="8" t="s">
        <v>1459</v>
      </c>
      <c r="B4" s="6">
        <f t="shared" ref="B4:B24" si="0">E4</f>
        <v>53</v>
      </c>
      <c r="E4" s="6">
        <v>53</v>
      </c>
    </row>
    <row r="5" spans="1:5" x14ac:dyDescent="0.3">
      <c r="A5" s="8" t="s">
        <v>1460</v>
      </c>
      <c r="B5" s="6">
        <f t="shared" si="0"/>
        <v>78</v>
      </c>
      <c r="E5" s="6">
        <v>78</v>
      </c>
    </row>
    <row r="6" spans="1:5" x14ac:dyDescent="0.3">
      <c r="A6" s="8" t="s">
        <v>1461</v>
      </c>
      <c r="B6" s="6">
        <f t="shared" si="0"/>
        <v>108</v>
      </c>
      <c r="E6" s="6">
        <v>108</v>
      </c>
    </row>
    <row r="7" spans="1:5" x14ac:dyDescent="0.3">
      <c r="A7" s="8" t="s">
        <v>1462</v>
      </c>
      <c r="B7" s="6">
        <f t="shared" si="0"/>
        <v>178</v>
      </c>
      <c r="E7" s="6">
        <v>178</v>
      </c>
    </row>
    <row r="8" spans="1:5" x14ac:dyDescent="0.3">
      <c r="A8" s="8" t="s">
        <v>1463</v>
      </c>
      <c r="B8" s="6">
        <f t="shared" si="0"/>
        <v>273</v>
      </c>
      <c r="E8" s="6">
        <v>273</v>
      </c>
    </row>
    <row r="9" spans="1:5" x14ac:dyDescent="0.3">
      <c r="A9" s="8" t="s">
        <v>1464</v>
      </c>
      <c r="B9" s="6">
        <f t="shared" si="0"/>
        <v>352</v>
      </c>
      <c r="E9" s="6">
        <v>352</v>
      </c>
    </row>
    <row r="10" spans="1:5" x14ac:dyDescent="0.3">
      <c r="A10" s="8" t="s">
        <v>1465</v>
      </c>
      <c r="B10" s="6">
        <f t="shared" si="0"/>
        <v>461</v>
      </c>
      <c r="E10" s="6">
        <v>461</v>
      </c>
    </row>
    <row r="11" spans="1:5" x14ac:dyDescent="0.3">
      <c r="A11" s="8" t="s">
        <v>1466</v>
      </c>
      <c r="B11" s="6">
        <f t="shared" si="0"/>
        <v>526</v>
      </c>
      <c r="E11" s="6">
        <v>526</v>
      </c>
    </row>
    <row r="12" spans="1:5" x14ac:dyDescent="0.3">
      <c r="A12" s="8" t="s">
        <v>1467</v>
      </c>
      <c r="B12" s="6">
        <f t="shared" si="0"/>
        <v>647</v>
      </c>
      <c r="E12" s="6">
        <v>647</v>
      </c>
    </row>
    <row r="13" spans="1:5" x14ac:dyDescent="0.3">
      <c r="A13" s="8" t="s">
        <v>1468</v>
      </c>
      <c r="B13" s="6">
        <f t="shared" si="0"/>
        <v>805</v>
      </c>
      <c r="E13" s="6">
        <v>805</v>
      </c>
    </row>
    <row r="14" spans="1:5" x14ac:dyDescent="0.3">
      <c r="A14" s="8" t="s">
        <v>1469</v>
      </c>
      <c r="B14" s="6">
        <f t="shared" si="0"/>
        <v>1075</v>
      </c>
      <c r="E14" s="6">
        <v>1075</v>
      </c>
    </row>
    <row r="15" spans="1:5" x14ac:dyDescent="0.3">
      <c r="A15" s="8" t="s">
        <v>1470</v>
      </c>
      <c r="B15" s="6">
        <f t="shared" si="0"/>
        <v>800</v>
      </c>
      <c r="E15" s="6">
        <v>800</v>
      </c>
    </row>
    <row r="16" spans="1:5" x14ac:dyDescent="0.3">
      <c r="A16" s="8" t="s">
        <v>1471</v>
      </c>
      <c r="B16" s="6">
        <f t="shared" si="0"/>
        <v>1700</v>
      </c>
      <c r="E16" s="6">
        <v>1700</v>
      </c>
    </row>
    <row r="17" spans="1:5" x14ac:dyDescent="0.3">
      <c r="A17" s="8" t="s">
        <v>1472</v>
      </c>
      <c r="B17" s="6">
        <f t="shared" si="0"/>
        <v>1980</v>
      </c>
      <c r="E17" s="6">
        <v>1980</v>
      </c>
    </row>
    <row r="18" spans="1:5" x14ac:dyDescent="0.3">
      <c r="A18" s="8" t="s">
        <v>1473</v>
      </c>
      <c r="B18" s="6">
        <v>2028</v>
      </c>
      <c r="E18" s="6">
        <v>1197</v>
      </c>
    </row>
    <row r="19" spans="1:5" x14ac:dyDescent="0.3">
      <c r="A19" s="8" t="s">
        <v>1474</v>
      </c>
      <c r="B19" s="6">
        <f t="shared" si="0"/>
        <v>1537</v>
      </c>
      <c r="E19" s="6">
        <v>1537</v>
      </c>
    </row>
    <row r="20" spans="1:5" x14ac:dyDescent="0.3">
      <c r="A20" s="8" t="s">
        <v>1475</v>
      </c>
      <c r="B20" s="6">
        <f t="shared" si="0"/>
        <v>1848</v>
      </c>
      <c r="E20" s="6">
        <v>1848</v>
      </c>
    </row>
    <row r="21" spans="1:5" x14ac:dyDescent="0.3">
      <c r="A21" s="8" t="s">
        <v>1476</v>
      </c>
      <c r="B21" s="6">
        <f t="shared" si="0"/>
        <v>1947</v>
      </c>
      <c r="E21" s="6">
        <v>1947</v>
      </c>
    </row>
    <row r="22" spans="1:5" x14ac:dyDescent="0.3">
      <c r="A22" s="8" t="s">
        <v>1477</v>
      </c>
      <c r="B22" s="6">
        <f t="shared" si="0"/>
        <v>2311</v>
      </c>
      <c r="E22" s="6">
        <v>2311</v>
      </c>
    </row>
    <row r="23" spans="1:5" x14ac:dyDescent="0.3">
      <c r="A23" s="8" t="s">
        <v>1478</v>
      </c>
      <c r="B23" s="6">
        <f t="shared" si="0"/>
        <v>2441</v>
      </c>
      <c r="E23" s="6">
        <v>2441</v>
      </c>
    </row>
    <row r="24" spans="1:5" x14ac:dyDescent="0.3">
      <c r="A24" s="8" t="s">
        <v>1479</v>
      </c>
      <c r="B24" s="6">
        <f t="shared" si="0"/>
        <v>2950</v>
      </c>
      <c r="E24" s="6">
        <v>2950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4"/>
  <dimension ref="A1:E24"/>
  <sheetViews>
    <sheetView topLeftCell="A8" zoomScale="160" zoomScaleNormal="160" workbookViewId="0">
      <selection activeCell="H17" sqref="H17"/>
    </sheetView>
  </sheetViews>
  <sheetFormatPr defaultColWidth="9.109375" defaultRowHeight="13.8" x14ac:dyDescent="0.3"/>
  <cols>
    <col min="1" max="1" width="26.88671875" style="6" bestFit="1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8" t="s">
        <v>1365</v>
      </c>
      <c r="B2" s="6">
        <v>0</v>
      </c>
      <c r="E2" s="6">
        <v>0</v>
      </c>
    </row>
    <row r="3" spans="1:5" x14ac:dyDescent="0.3">
      <c r="A3" s="8" t="s">
        <v>1366</v>
      </c>
      <c r="B3" s="6">
        <f>E3</f>
        <v>34</v>
      </c>
      <c r="E3" s="6">
        <v>34</v>
      </c>
    </row>
    <row r="4" spans="1:5" x14ac:dyDescent="0.3">
      <c r="A4" s="8" t="s">
        <v>1367</v>
      </c>
      <c r="B4" s="6">
        <f t="shared" ref="B4:B24" si="0">E4</f>
        <v>53</v>
      </c>
      <c r="E4" s="6">
        <v>53</v>
      </c>
    </row>
    <row r="5" spans="1:5" x14ac:dyDescent="0.3">
      <c r="A5" s="8" t="s">
        <v>1368</v>
      </c>
      <c r="B5" s="6">
        <f t="shared" si="0"/>
        <v>78</v>
      </c>
      <c r="E5" s="6">
        <v>78</v>
      </c>
    </row>
    <row r="6" spans="1:5" x14ac:dyDescent="0.3">
      <c r="A6" s="8" t="s">
        <v>1369</v>
      </c>
      <c r="B6" s="6">
        <f t="shared" si="0"/>
        <v>108</v>
      </c>
      <c r="E6" s="6">
        <v>108</v>
      </c>
    </row>
    <row r="7" spans="1:5" x14ac:dyDescent="0.3">
      <c r="A7" s="8" t="s">
        <v>1370</v>
      </c>
      <c r="B7" s="6">
        <f t="shared" si="0"/>
        <v>178</v>
      </c>
      <c r="E7" s="6">
        <v>178</v>
      </c>
    </row>
    <row r="8" spans="1:5" x14ac:dyDescent="0.3">
      <c r="A8" s="8" t="s">
        <v>1371</v>
      </c>
      <c r="B8" s="6">
        <f t="shared" si="0"/>
        <v>273</v>
      </c>
      <c r="E8" s="6">
        <v>273</v>
      </c>
    </row>
    <row r="9" spans="1:5" x14ac:dyDescent="0.3">
      <c r="A9" s="8" t="s">
        <v>1372</v>
      </c>
      <c r="B9" s="6">
        <f t="shared" si="0"/>
        <v>352</v>
      </c>
      <c r="E9" s="6">
        <v>352</v>
      </c>
    </row>
    <row r="10" spans="1:5" x14ac:dyDescent="0.3">
      <c r="A10" s="8" t="s">
        <v>1373</v>
      </c>
      <c r="B10" s="6">
        <f t="shared" si="0"/>
        <v>461</v>
      </c>
      <c r="E10" s="6">
        <v>461</v>
      </c>
    </row>
    <row r="11" spans="1:5" x14ac:dyDescent="0.3">
      <c r="A11" s="8" t="s">
        <v>1374</v>
      </c>
      <c r="B11" s="6">
        <f t="shared" si="0"/>
        <v>526</v>
      </c>
      <c r="E11" s="6">
        <v>526</v>
      </c>
    </row>
    <row r="12" spans="1:5" x14ac:dyDescent="0.3">
      <c r="A12" s="8" t="s">
        <v>1375</v>
      </c>
      <c r="B12" s="6">
        <f t="shared" si="0"/>
        <v>647</v>
      </c>
      <c r="E12" s="6">
        <v>647</v>
      </c>
    </row>
    <row r="13" spans="1:5" x14ac:dyDescent="0.3">
      <c r="A13" s="8" t="s">
        <v>1376</v>
      </c>
      <c r="B13" s="6">
        <f t="shared" si="0"/>
        <v>805</v>
      </c>
      <c r="E13" s="6">
        <v>805</v>
      </c>
    </row>
    <row r="14" spans="1:5" x14ac:dyDescent="0.3">
      <c r="A14" s="8" t="s">
        <v>1377</v>
      </c>
      <c r="B14" s="6">
        <f t="shared" si="0"/>
        <v>1075</v>
      </c>
      <c r="E14" s="6">
        <v>1075</v>
      </c>
    </row>
    <row r="15" spans="1:5" x14ac:dyDescent="0.3">
      <c r="A15" s="8" t="s">
        <v>1378</v>
      </c>
      <c r="B15" s="6">
        <f t="shared" si="0"/>
        <v>800</v>
      </c>
      <c r="E15" s="6">
        <v>800</v>
      </c>
    </row>
    <row r="16" spans="1:5" x14ac:dyDescent="0.3">
      <c r="A16" s="8" t="s">
        <v>1379</v>
      </c>
      <c r="B16" s="6">
        <f t="shared" si="0"/>
        <v>1700</v>
      </c>
      <c r="E16" s="6">
        <v>1700</v>
      </c>
    </row>
    <row r="17" spans="1:5" x14ac:dyDescent="0.3">
      <c r="A17" s="8" t="s">
        <v>1380</v>
      </c>
      <c r="B17" s="6">
        <f t="shared" si="0"/>
        <v>1980</v>
      </c>
      <c r="E17" s="6">
        <v>1980</v>
      </c>
    </row>
    <row r="18" spans="1:5" x14ac:dyDescent="0.3">
      <c r="A18" s="8" t="s">
        <v>1381</v>
      </c>
      <c r="B18" s="6">
        <v>2028</v>
      </c>
      <c r="E18" s="6">
        <v>1197</v>
      </c>
    </row>
    <row r="19" spans="1:5" x14ac:dyDescent="0.3">
      <c r="A19" s="8" t="s">
        <v>1382</v>
      </c>
      <c r="B19" s="6">
        <f t="shared" si="0"/>
        <v>1537</v>
      </c>
      <c r="E19" s="6">
        <v>1537</v>
      </c>
    </row>
    <row r="20" spans="1:5" x14ac:dyDescent="0.3">
      <c r="A20" s="8" t="s">
        <v>1383</v>
      </c>
      <c r="B20" s="6">
        <f t="shared" si="0"/>
        <v>1848</v>
      </c>
      <c r="E20" s="6">
        <v>1848</v>
      </c>
    </row>
    <row r="21" spans="1:5" x14ac:dyDescent="0.3">
      <c r="A21" s="8" t="s">
        <v>1384</v>
      </c>
      <c r="B21" s="6">
        <f t="shared" si="0"/>
        <v>1947</v>
      </c>
      <c r="E21" s="6">
        <v>1947</v>
      </c>
    </row>
    <row r="22" spans="1:5" x14ac:dyDescent="0.3">
      <c r="A22" s="8" t="s">
        <v>1385</v>
      </c>
      <c r="B22" s="6">
        <f t="shared" si="0"/>
        <v>2311</v>
      </c>
      <c r="E22" s="6">
        <v>2311</v>
      </c>
    </row>
    <row r="23" spans="1:5" x14ac:dyDescent="0.3">
      <c r="A23" s="8" t="s">
        <v>1386</v>
      </c>
      <c r="B23" s="6">
        <f t="shared" si="0"/>
        <v>2441</v>
      </c>
      <c r="E23" s="6">
        <v>2441</v>
      </c>
    </row>
    <row r="24" spans="1:5" x14ac:dyDescent="0.3">
      <c r="A24" s="8" t="s">
        <v>1387</v>
      </c>
      <c r="B24" s="6">
        <f t="shared" si="0"/>
        <v>2950</v>
      </c>
      <c r="E24" s="6">
        <v>2950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5"/>
  <dimension ref="A1:E24"/>
  <sheetViews>
    <sheetView topLeftCell="A4" zoomScale="160" zoomScaleNormal="160" workbookViewId="0">
      <selection activeCell="G13" sqref="G13"/>
    </sheetView>
  </sheetViews>
  <sheetFormatPr defaultColWidth="9.109375" defaultRowHeight="13.8" x14ac:dyDescent="0.3"/>
  <cols>
    <col min="1" max="1" width="27.44140625" style="6" bestFit="1" customWidth="1"/>
    <col min="2" max="4" width="9.109375" style="6"/>
    <col min="5" max="5" width="9.109375" style="6" hidden="1" customWidth="1"/>
    <col min="6" max="16384" width="9.109375" style="6"/>
  </cols>
  <sheetData>
    <row r="1" spans="1:5" x14ac:dyDescent="0.3">
      <c r="A1" s="6" t="s">
        <v>23</v>
      </c>
      <c r="B1" s="6" t="s">
        <v>27</v>
      </c>
    </row>
    <row r="2" spans="1:5" x14ac:dyDescent="0.3">
      <c r="A2" s="8" t="s">
        <v>1480</v>
      </c>
      <c r="B2" s="6">
        <v>0</v>
      </c>
      <c r="E2" s="6">
        <v>0</v>
      </c>
    </row>
    <row r="3" spans="1:5" x14ac:dyDescent="0.3">
      <c r="A3" s="8" t="s">
        <v>1481</v>
      </c>
      <c r="B3" s="6">
        <f>E3</f>
        <v>34</v>
      </c>
      <c r="E3" s="6">
        <v>34</v>
      </c>
    </row>
    <row r="4" spans="1:5" x14ac:dyDescent="0.3">
      <c r="A4" s="8" t="s">
        <v>1482</v>
      </c>
      <c r="B4" s="6">
        <f t="shared" ref="B4:B24" si="0">E4</f>
        <v>53</v>
      </c>
      <c r="E4" s="6">
        <v>53</v>
      </c>
    </row>
    <row r="5" spans="1:5" x14ac:dyDescent="0.3">
      <c r="A5" s="8" t="s">
        <v>1483</v>
      </c>
      <c r="B5" s="6">
        <f t="shared" si="0"/>
        <v>78</v>
      </c>
      <c r="E5" s="6">
        <v>78</v>
      </c>
    </row>
    <row r="6" spans="1:5" x14ac:dyDescent="0.3">
      <c r="A6" s="8" t="s">
        <v>1484</v>
      </c>
      <c r="B6" s="6">
        <f t="shared" si="0"/>
        <v>108</v>
      </c>
      <c r="E6" s="6">
        <v>108</v>
      </c>
    </row>
    <row r="7" spans="1:5" x14ac:dyDescent="0.3">
      <c r="A7" s="8" t="s">
        <v>1485</v>
      </c>
      <c r="B7" s="6">
        <f t="shared" si="0"/>
        <v>178</v>
      </c>
      <c r="E7" s="6">
        <v>178</v>
      </c>
    </row>
    <row r="8" spans="1:5" x14ac:dyDescent="0.3">
      <c r="A8" s="8" t="s">
        <v>1486</v>
      </c>
      <c r="B8" s="6">
        <f t="shared" si="0"/>
        <v>273</v>
      </c>
      <c r="E8" s="6">
        <v>273</v>
      </c>
    </row>
    <row r="9" spans="1:5" x14ac:dyDescent="0.3">
      <c r="A9" s="8" t="s">
        <v>1487</v>
      </c>
      <c r="B9" s="6">
        <f t="shared" si="0"/>
        <v>352</v>
      </c>
      <c r="E9" s="6">
        <v>352</v>
      </c>
    </row>
    <row r="10" spans="1:5" x14ac:dyDescent="0.3">
      <c r="A10" s="8" t="s">
        <v>1488</v>
      </c>
      <c r="B10" s="6">
        <f t="shared" si="0"/>
        <v>461</v>
      </c>
      <c r="E10" s="6">
        <v>461</v>
      </c>
    </row>
    <row r="11" spans="1:5" x14ac:dyDescent="0.3">
      <c r="A11" s="8" t="s">
        <v>1489</v>
      </c>
      <c r="B11" s="6">
        <f t="shared" si="0"/>
        <v>526</v>
      </c>
      <c r="E11" s="6">
        <v>526</v>
      </c>
    </row>
    <row r="12" spans="1:5" x14ac:dyDescent="0.3">
      <c r="A12" s="8" t="s">
        <v>1490</v>
      </c>
      <c r="B12" s="6">
        <f t="shared" si="0"/>
        <v>647</v>
      </c>
      <c r="E12" s="6">
        <v>647</v>
      </c>
    </row>
    <row r="13" spans="1:5" x14ac:dyDescent="0.3">
      <c r="A13" s="8" t="s">
        <v>1491</v>
      </c>
      <c r="B13" s="6">
        <f t="shared" si="0"/>
        <v>805</v>
      </c>
      <c r="E13" s="6">
        <v>805</v>
      </c>
    </row>
    <row r="14" spans="1:5" x14ac:dyDescent="0.3">
      <c r="A14" s="8" t="s">
        <v>1492</v>
      </c>
      <c r="B14" s="6">
        <f t="shared" si="0"/>
        <v>628</v>
      </c>
      <c r="E14" s="6">
        <v>628</v>
      </c>
    </row>
    <row r="15" spans="1:5" x14ac:dyDescent="0.3">
      <c r="A15" s="8" t="s">
        <v>1493</v>
      </c>
      <c r="B15" s="6">
        <f t="shared" si="0"/>
        <v>800</v>
      </c>
      <c r="E15" s="6">
        <v>800</v>
      </c>
    </row>
    <row r="16" spans="1:5" x14ac:dyDescent="0.3">
      <c r="A16" s="8" t="s">
        <v>1494</v>
      </c>
      <c r="B16" s="6">
        <f t="shared" si="0"/>
        <v>1700</v>
      </c>
      <c r="E16" s="6">
        <v>1700</v>
      </c>
    </row>
    <row r="17" spans="1:5" x14ac:dyDescent="0.3">
      <c r="A17" s="8" t="s">
        <v>1495</v>
      </c>
      <c r="B17" s="6">
        <f t="shared" si="0"/>
        <v>1980</v>
      </c>
      <c r="E17" s="6">
        <v>1980</v>
      </c>
    </row>
    <row r="18" spans="1:5" x14ac:dyDescent="0.3">
      <c r="A18" s="8" t="s">
        <v>1496</v>
      </c>
      <c r="B18" s="6">
        <v>2028</v>
      </c>
      <c r="E18" s="6">
        <v>1197</v>
      </c>
    </row>
    <row r="19" spans="1:5" x14ac:dyDescent="0.3">
      <c r="A19" s="8" t="s">
        <v>1497</v>
      </c>
      <c r="B19" s="6">
        <f t="shared" si="0"/>
        <v>1537</v>
      </c>
      <c r="E19" s="6">
        <v>1537</v>
      </c>
    </row>
    <row r="20" spans="1:5" x14ac:dyDescent="0.3">
      <c r="A20" s="8" t="s">
        <v>1498</v>
      </c>
      <c r="B20" s="6">
        <f t="shared" si="0"/>
        <v>1848</v>
      </c>
      <c r="E20" s="6">
        <v>1848</v>
      </c>
    </row>
    <row r="21" spans="1:5" x14ac:dyDescent="0.3">
      <c r="A21" s="8" t="s">
        <v>1499</v>
      </c>
      <c r="B21" s="6">
        <f t="shared" si="0"/>
        <v>1947</v>
      </c>
      <c r="E21" s="6">
        <v>1947</v>
      </c>
    </row>
    <row r="22" spans="1:5" x14ac:dyDescent="0.3">
      <c r="A22" s="8" t="s">
        <v>1500</v>
      </c>
      <c r="B22" s="6">
        <f t="shared" si="0"/>
        <v>2311</v>
      </c>
      <c r="E22" s="6">
        <v>2311</v>
      </c>
    </row>
    <row r="23" spans="1:5" x14ac:dyDescent="0.3">
      <c r="A23" s="8" t="s">
        <v>1501</v>
      </c>
      <c r="B23" s="6">
        <f t="shared" si="0"/>
        <v>2441</v>
      </c>
      <c r="E23" s="6">
        <v>2441</v>
      </c>
    </row>
    <row r="24" spans="1:5" x14ac:dyDescent="0.3">
      <c r="A24" s="8" t="s">
        <v>1502</v>
      </c>
      <c r="B24" s="6">
        <f t="shared" si="0"/>
        <v>2950</v>
      </c>
      <c r="E24" s="6">
        <v>2950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83AC-6C8D-4D74-9167-BBA70CE2F211}">
  <sheetPr>
    <tabColor theme="4" tint="0.59999389629810485"/>
  </sheetPr>
  <dimension ref="A1:IP69"/>
  <sheetViews>
    <sheetView zoomScaleNormal="100" zoomScaleSheetLayoutView="85" workbookViewId="0">
      <selection activeCell="C2" sqref="C2:I2"/>
    </sheetView>
  </sheetViews>
  <sheetFormatPr defaultColWidth="9.109375" defaultRowHeight="13.8" x14ac:dyDescent="0.25"/>
  <cols>
    <col min="1" max="1" width="2.88671875" style="33" customWidth="1"/>
    <col min="2" max="2" width="24" style="31" customWidth="1"/>
    <col min="3" max="3" width="46.6640625" style="44" customWidth="1"/>
    <col min="4" max="4" width="6.5546875" style="44" customWidth="1"/>
    <col min="5" max="5" width="9.88671875" style="44" customWidth="1"/>
    <col min="6" max="6" width="11.5546875" style="45" customWidth="1"/>
    <col min="7" max="7" width="11.5546875" style="45" hidden="1" customWidth="1"/>
    <col min="8" max="8" width="13.109375" style="46" bestFit="1" customWidth="1"/>
    <col min="9" max="9" width="32" style="31" customWidth="1"/>
    <col min="10" max="10" width="3.33203125" style="30" customWidth="1"/>
    <col min="11" max="11" width="14.33203125" style="31" customWidth="1"/>
    <col min="12" max="12" width="14.44140625" style="31" customWidth="1"/>
    <col min="13" max="13" width="11.6640625" style="31" customWidth="1"/>
    <col min="14" max="14" width="20.33203125" style="31" customWidth="1"/>
    <col min="15" max="15" width="17.6640625" style="31" customWidth="1"/>
    <col min="16" max="16" width="18.33203125" style="31" customWidth="1"/>
    <col min="17" max="17" width="16.5546875" style="31" customWidth="1"/>
    <col min="18" max="18" width="5.44140625" style="31" customWidth="1"/>
    <col min="19" max="19" width="1.44140625" style="32" hidden="1" customWidth="1"/>
    <col min="20" max="20" width="9" style="31" hidden="1" customWidth="1"/>
    <col min="21" max="21" width="11" style="31" hidden="1" customWidth="1"/>
    <col min="22" max="22" width="9" style="31" hidden="1" customWidth="1"/>
    <col min="23" max="23" width="18.33203125" style="31" customWidth="1"/>
    <col min="24" max="24" width="11.5546875" style="31" hidden="1" customWidth="1"/>
    <col min="25" max="25" width="11.5546875" style="30" hidden="1" customWidth="1"/>
    <col min="26" max="26" width="11.33203125" style="31" hidden="1" customWidth="1"/>
    <col min="27" max="27" width="11.5546875" style="31" hidden="1" customWidth="1"/>
    <col min="28" max="32" width="9" style="31" hidden="1" customWidth="1"/>
    <col min="33" max="33" width="4.44140625" style="31" customWidth="1"/>
    <col min="34" max="36" width="9" style="31" customWidth="1"/>
    <col min="37" max="37" width="9.88671875" style="31" customWidth="1"/>
    <col min="38" max="250" width="9" style="31" customWidth="1"/>
    <col min="251" max="16384" width="9.109375" style="33"/>
  </cols>
  <sheetData>
    <row r="1" spans="1:250" ht="76.95" customHeight="1" thickBot="1" x14ac:dyDescent="0.3">
      <c r="A1" s="664"/>
      <c r="B1" s="664"/>
      <c r="C1" s="664"/>
      <c r="D1" s="664"/>
      <c r="E1" s="664"/>
      <c r="F1" s="664"/>
      <c r="G1" s="664"/>
      <c r="H1" s="664"/>
      <c r="I1" s="664"/>
      <c r="J1" s="664"/>
    </row>
    <row r="2" spans="1:250" ht="15" customHeight="1" x14ac:dyDescent="0.25">
      <c r="B2" s="323" t="s">
        <v>19</v>
      </c>
      <c r="C2" s="665">
        <v>45890</v>
      </c>
      <c r="D2" s="665"/>
      <c r="E2" s="665"/>
      <c r="F2" s="665"/>
      <c r="G2" s="665"/>
      <c r="H2" s="665"/>
      <c r="I2" s="666"/>
    </row>
    <row r="3" spans="1:250" ht="15" customHeight="1" x14ac:dyDescent="0.25">
      <c r="B3" s="324" t="s">
        <v>20</v>
      </c>
      <c r="C3" s="667"/>
      <c r="D3" s="667"/>
      <c r="E3" s="667"/>
      <c r="F3" s="667"/>
      <c r="G3" s="667"/>
      <c r="H3" s="667"/>
      <c r="I3" s="668"/>
    </row>
    <row r="4" spans="1:250" ht="15" customHeight="1" x14ac:dyDescent="0.25">
      <c r="B4" s="342"/>
      <c r="C4" s="667"/>
      <c r="D4" s="667"/>
      <c r="E4" s="667"/>
      <c r="F4" s="667"/>
      <c r="G4" s="667"/>
      <c r="H4" s="667"/>
      <c r="I4" s="343"/>
    </row>
    <row r="5" spans="1:250" ht="15" customHeight="1" x14ac:dyDescent="0.25">
      <c r="B5" s="324" t="s">
        <v>21</v>
      </c>
      <c r="C5" s="667" t="s">
        <v>1590</v>
      </c>
      <c r="D5" s="667"/>
      <c r="E5" s="667"/>
      <c r="F5" s="667"/>
      <c r="G5" s="667"/>
      <c r="H5" s="667"/>
      <c r="I5" s="668"/>
      <c r="J5" s="35"/>
      <c r="M5" s="32"/>
      <c r="S5" s="663"/>
      <c r="T5" s="663"/>
      <c r="U5" s="36"/>
      <c r="V5" s="37"/>
      <c r="W5" s="38"/>
      <c r="X5" s="39"/>
      <c r="Y5" s="31"/>
      <c r="IK5" s="33"/>
      <c r="IL5" s="33"/>
      <c r="IM5" s="33"/>
      <c r="IN5" s="33"/>
      <c r="IO5" s="33"/>
      <c r="IP5" s="33"/>
    </row>
    <row r="6" spans="1:250" ht="15" customHeight="1" x14ac:dyDescent="0.25">
      <c r="B6" s="324" t="s">
        <v>208</v>
      </c>
      <c r="C6" s="667" t="s">
        <v>1529</v>
      </c>
      <c r="D6" s="667"/>
      <c r="E6" s="667"/>
      <c r="F6" s="667"/>
      <c r="G6" s="667"/>
      <c r="H6" s="667"/>
      <c r="I6" s="668"/>
      <c r="J6" s="35"/>
      <c r="M6" s="32"/>
      <c r="S6" s="65"/>
      <c r="T6" s="65"/>
      <c r="U6" s="36"/>
      <c r="V6" s="37"/>
      <c r="W6" s="38"/>
      <c r="X6" s="39"/>
      <c r="Y6" s="31"/>
      <c r="IK6" s="33"/>
      <c r="IL6" s="33"/>
      <c r="IM6" s="33"/>
      <c r="IN6" s="33"/>
      <c r="IO6" s="33"/>
      <c r="IP6" s="33"/>
    </row>
    <row r="7" spans="1:250" ht="15" customHeight="1" x14ac:dyDescent="0.25">
      <c r="B7" s="324" t="s">
        <v>22</v>
      </c>
      <c r="C7" s="667"/>
      <c r="D7" s="667"/>
      <c r="E7" s="667"/>
      <c r="F7" s="667"/>
      <c r="G7" s="667"/>
      <c r="H7" s="667"/>
      <c r="I7" s="668"/>
      <c r="J7" s="35"/>
      <c r="M7" s="32"/>
      <c r="S7" s="663"/>
      <c r="T7" s="663"/>
      <c r="U7" s="36"/>
      <c r="V7" s="37"/>
      <c r="W7" s="38"/>
      <c r="X7" s="39"/>
      <c r="Y7" s="31"/>
      <c r="IK7" s="33"/>
      <c r="IL7" s="33"/>
      <c r="IM7" s="33"/>
      <c r="IN7" s="33"/>
      <c r="IO7" s="33"/>
      <c r="IP7" s="33"/>
    </row>
    <row r="8" spans="1:250" ht="15" customHeight="1" x14ac:dyDescent="0.25">
      <c r="B8" s="324" t="s">
        <v>1312</v>
      </c>
      <c r="C8" s="667" t="s">
        <v>1316</v>
      </c>
      <c r="D8" s="667"/>
      <c r="E8" s="667"/>
      <c r="F8" s="667"/>
      <c r="G8" s="667"/>
      <c r="H8" s="667"/>
      <c r="I8" s="668"/>
      <c r="J8" s="35"/>
      <c r="M8" s="32"/>
      <c r="S8" s="65"/>
      <c r="T8" s="65"/>
      <c r="U8" s="36"/>
      <c r="V8" s="37"/>
      <c r="W8" s="38"/>
      <c r="X8" s="39"/>
      <c r="Y8" s="31"/>
      <c r="IK8" s="33"/>
      <c r="IL8" s="33"/>
      <c r="IM8" s="33"/>
      <c r="IN8" s="33"/>
      <c r="IO8" s="33"/>
      <c r="IP8" s="33"/>
    </row>
    <row r="9" spans="1:250" ht="15" customHeight="1" x14ac:dyDescent="0.25">
      <c r="B9" s="324" t="s">
        <v>0</v>
      </c>
      <c r="C9" s="667"/>
      <c r="D9" s="667"/>
      <c r="E9" s="667"/>
      <c r="F9" s="667"/>
      <c r="G9" s="667"/>
      <c r="H9" s="667"/>
      <c r="I9" s="668"/>
      <c r="J9" s="35"/>
      <c r="M9" s="32"/>
      <c r="S9" s="65"/>
      <c r="T9" s="65"/>
      <c r="U9" s="36"/>
      <c r="V9" s="37"/>
      <c r="W9" s="38"/>
      <c r="X9" s="39"/>
      <c r="Y9" s="31"/>
      <c r="IK9" s="33"/>
      <c r="IL9" s="33"/>
      <c r="IM9" s="33"/>
      <c r="IN9" s="33"/>
      <c r="IO9" s="33"/>
      <c r="IP9" s="33"/>
    </row>
    <row r="10" spans="1:250" ht="15" customHeight="1" x14ac:dyDescent="0.25">
      <c r="B10" s="324" t="s">
        <v>1</v>
      </c>
      <c r="C10" s="667" t="s">
        <v>1577</v>
      </c>
      <c r="D10" s="667"/>
      <c r="E10" s="667"/>
      <c r="F10" s="667"/>
      <c r="G10" s="667"/>
      <c r="H10" s="667"/>
      <c r="I10" s="668"/>
      <c r="J10" s="35"/>
      <c r="M10" s="32"/>
      <c r="S10" s="663"/>
      <c r="T10" s="663"/>
      <c r="U10" s="36"/>
      <c r="V10" s="37"/>
      <c r="W10" s="38"/>
      <c r="X10" s="39"/>
      <c r="Y10" s="31"/>
      <c r="IK10" s="33"/>
      <c r="IL10" s="33"/>
      <c r="IM10" s="33"/>
      <c r="IN10" s="33"/>
      <c r="IO10" s="33"/>
      <c r="IP10" s="33"/>
    </row>
    <row r="11" spans="1:250" ht="35.4" customHeight="1" x14ac:dyDescent="0.25">
      <c r="B11" s="324" t="s">
        <v>2</v>
      </c>
      <c r="C11" s="667"/>
      <c r="D11" s="667"/>
      <c r="E11" s="667"/>
      <c r="F11" s="667"/>
      <c r="G11" s="667"/>
      <c r="H11" s="667"/>
      <c r="I11" s="668"/>
      <c r="J11" s="35"/>
      <c r="M11" s="32"/>
      <c r="S11" s="65"/>
      <c r="T11" s="65"/>
      <c r="U11" s="36"/>
      <c r="V11" s="37"/>
      <c r="W11" s="38"/>
      <c r="X11" s="39"/>
      <c r="Y11" s="31"/>
      <c r="IK11" s="33"/>
      <c r="IL11" s="33"/>
      <c r="IM11" s="33"/>
      <c r="IN11" s="33"/>
      <c r="IO11" s="33"/>
      <c r="IP11" s="33"/>
    </row>
    <row r="12" spans="1:250" ht="30.6" customHeight="1" x14ac:dyDescent="0.25">
      <c r="B12" s="673" t="s">
        <v>810</v>
      </c>
      <c r="C12" s="674"/>
      <c r="D12" s="674"/>
      <c r="E12" s="674"/>
      <c r="F12" s="674"/>
      <c r="G12" s="674"/>
      <c r="H12" s="674"/>
      <c r="I12" s="675"/>
      <c r="J12" s="35"/>
      <c r="M12" s="32"/>
      <c r="S12" s="65"/>
      <c r="T12" s="65"/>
      <c r="U12" s="36"/>
      <c r="V12" s="37"/>
      <c r="W12" s="38"/>
      <c r="X12" s="39"/>
      <c r="Y12" s="31"/>
      <c r="IK12" s="33"/>
      <c r="IL12" s="33"/>
      <c r="IM12" s="33"/>
      <c r="IN12" s="33"/>
      <c r="IO12" s="33"/>
      <c r="IP12" s="33"/>
    </row>
    <row r="13" spans="1:250" s="31" customFormat="1" ht="26.4" customHeight="1" x14ac:dyDescent="0.25">
      <c r="B13" s="70" t="s">
        <v>792</v>
      </c>
      <c r="C13" s="69" t="s">
        <v>791</v>
      </c>
      <c r="D13" s="69" t="s">
        <v>4</v>
      </c>
      <c r="E13" s="69" t="s">
        <v>793</v>
      </c>
      <c r="F13" s="69" t="s">
        <v>759</v>
      </c>
      <c r="G13" s="344"/>
      <c r="H13" s="69" t="s">
        <v>270</v>
      </c>
      <c r="I13" s="326" t="s">
        <v>254</v>
      </c>
      <c r="J13" s="40"/>
      <c r="S13" s="41"/>
      <c r="W13" s="64"/>
      <c r="Y13" s="30"/>
    </row>
    <row r="14" spans="1:250" s="31" customFormat="1" ht="16.5" customHeight="1" x14ac:dyDescent="0.25">
      <c r="B14" s="676" t="s">
        <v>802</v>
      </c>
      <c r="C14" s="677"/>
      <c r="D14" s="677"/>
      <c r="E14" s="677"/>
      <c r="F14" s="677"/>
      <c r="G14" s="677"/>
      <c r="H14" s="677"/>
      <c r="I14" s="678"/>
      <c r="J14" s="40"/>
      <c r="S14" s="41"/>
      <c r="W14" s="64"/>
      <c r="Y14" s="30"/>
    </row>
    <row r="15" spans="1:250" s="31" customFormat="1" ht="16.5" customHeight="1" x14ac:dyDescent="0.25">
      <c r="B15" s="689" t="s">
        <v>900</v>
      </c>
      <c r="C15" s="690"/>
      <c r="D15" s="690"/>
      <c r="E15" s="690"/>
      <c r="F15" s="66" t="s">
        <v>795</v>
      </c>
      <c r="G15" s="66"/>
      <c r="H15" s="338">
        <v>0</v>
      </c>
      <c r="I15" s="335"/>
      <c r="J15" s="40"/>
      <c r="S15" s="41"/>
      <c r="W15" s="64"/>
      <c r="Y15" s="30"/>
    </row>
    <row r="16" spans="1:250" s="31" customFormat="1" ht="16.5" customHeight="1" x14ac:dyDescent="0.25">
      <c r="B16" s="689" t="s">
        <v>1311</v>
      </c>
      <c r="C16" s="690"/>
      <c r="D16" s="690"/>
      <c r="E16" s="690"/>
      <c r="F16" s="66" t="s">
        <v>795</v>
      </c>
      <c r="G16" s="66"/>
      <c r="H16" s="338">
        <v>0</v>
      </c>
      <c r="I16" s="335"/>
      <c r="J16" s="40"/>
      <c r="S16" s="41"/>
      <c r="W16" s="64"/>
      <c r="Y16" s="30"/>
    </row>
    <row r="17" spans="2:25" s="31" customFormat="1" ht="16.5" customHeight="1" x14ac:dyDescent="0.25">
      <c r="B17" s="689" t="s">
        <v>803</v>
      </c>
      <c r="C17" s="690"/>
      <c r="D17" s="690"/>
      <c r="E17" s="690"/>
      <c r="F17" s="66" t="s">
        <v>795</v>
      </c>
      <c r="G17" s="66"/>
      <c r="H17" s="338">
        <v>0</v>
      </c>
      <c r="I17" s="335"/>
      <c r="J17" s="40"/>
      <c r="S17" s="41"/>
      <c r="W17" s="64"/>
      <c r="Y17" s="30"/>
    </row>
    <row r="18" spans="2:25" s="31" customFormat="1" ht="16.5" customHeight="1" x14ac:dyDescent="0.25">
      <c r="B18" s="676" t="s">
        <v>794</v>
      </c>
      <c r="C18" s="677"/>
      <c r="D18" s="677"/>
      <c r="E18" s="677"/>
      <c r="F18" s="677"/>
      <c r="G18" s="677"/>
      <c r="H18" s="677"/>
      <c r="I18" s="678"/>
      <c r="J18" s="40"/>
      <c r="S18" s="41"/>
      <c r="W18" s="64"/>
      <c r="Y18" s="30"/>
    </row>
    <row r="19" spans="2:25" s="31" customFormat="1" ht="16.5" customHeight="1" x14ac:dyDescent="0.25">
      <c r="B19" s="671" t="s">
        <v>937</v>
      </c>
      <c r="C19" s="672"/>
      <c r="D19" s="672"/>
      <c r="E19" s="672"/>
      <c r="F19" s="72" t="s">
        <v>795</v>
      </c>
      <c r="G19" s="66"/>
      <c r="H19" s="338">
        <f>SUM(H20:H28)</f>
        <v>0</v>
      </c>
      <c r="I19" s="351"/>
      <c r="J19" s="40"/>
      <c r="S19" s="41"/>
      <c r="W19" s="64"/>
      <c r="Y19" s="30"/>
    </row>
    <row r="20" spans="2:25" s="31" customFormat="1" ht="16.5" customHeight="1" x14ac:dyDescent="0.25">
      <c r="B20" s="333"/>
      <c r="C20" s="67"/>
      <c r="D20" s="67" t="s">
        <v>976</v>
      </c>
      <c r="E20" s="346"/>
      <c r="F20" s="337"/>
      <c r="G20" s="325"/>
      <c r="H20" s="337">
        <f t="shared" ref="H20:H28" si="0">F20*E20</f>
        <v>0</v>
      </c>
      <c r="I20" s="351"/>
      <c r="J20" s="40"/>
      <c r="S20" s="41"/>
      <c r="W20" s="64"/>
      <c r="Y20" s="30"/>
    </row>
    <row r="21" spans="2:25" s="31" customFormat="1" ht="16.5" customHeight="1" x14ac:dyDescent="0.25">
      <c r="B21" s="333"/>
      <c r="C21" s="67"/>
      <c r="D21" s="67" t="s">
        <v>976</v>
      </c>
      <c r="E21" s="346"/>
      <c r="F21" s="337"/>
      <c r="G21" s="325"/>
      <c r="H21" s="337">
        <f t="shared" si="0"/>
        <v>0</v>
      </c>
      <c r="I21" s="351"/>
      <c r="J21" s="40"/>
      <c r="S21" s="41"/>
      <c r="W21" s="64"/>
      <c r="Y21" s="30"/>
    </row>
    <row r="22" spans="2:25" s="31" customFormat="1" ht="16.5" customHeight="1" x14ac:dyDescent="0.25">
      <c r="B22" s="333"/>
      <c r="C22" s="67"/>
      <c r="D22" s="67" t="s">
        <v>976</v>
      </c>
      <c r="E22" s="346"/>
      <c r="F22" s="337"/>
      <c r="G22" s="325"/>
      <c r="H22" s="337">
        <f t="shared" si="0"/>
        <v>0</v>
      </c>
      <c r="I22" s="351"/>
      <c r="J22" s="40"/>
      <c r="S22" s="41"/>
      <c r="W22" s="64"/>
      <c r="Y22" s="30"/>
    </row>
    <row r="23" spans="2:25" s="31" customFormat="1" ht="16.5" customHeight="1" x14ac:dyDescent="0.25">
      <c r="B23" s="333"/>
      <c r="C23" s="67"/>
      <c r="D23" s="67" t="s">
        <v>976</v>
      </c>
      <c r="E23" s="346"/>
      <c r="F23" s="337"/>
      <c r="G23" s="325"/>
      <c r="H23" s="337">
        <f t="shared" si="0"/>
        <v>0</v>
      </c>
      <c r="I23" s="351"/>
      <c r="J23" s="40"/>
      <c r="S23" s="41"/>
      <c r="W23" s="64"/>
      <c r="Y23" s="30"/>
    </row>
    <row r="24" spans="2:25" s="31" customFormat="1" ht="16.5" customHeight="1" x14ac:dyDescent="0.25">
      <c r="B24" s="333"/>
      <c r="C24" s="67"/>
      <c r="D24" s="67" t="s">
        <v>976</v>
      </c>
      <c r="E24" s="346"/>
      <c r="F24" s="337"/>
      <c r="G24" s="325"/>
      <c r="H24" s="337">
        <f t="shared" si="0"/>
        <v>0</v>
      </c>
      <c r="I24" s="351"/>
      <c r="J24" s="40"/>
      <c r="S24" s="41"/>
      <c r="W24" s="64"/>
      <c r="Y24" s="30"/>
    </row>
    <row r="25" spans="2:25" s="31" customFormat="1" ht="16.5" customHeight="1" x14ac:dyDescent="0.25">
      <c r="B25" s="345"/>
      <c r="C25" s="67"/>
      <c r="D25" s="67" t="s">
        <v>976</v>
      </c>
      <c r="E25" s="346"/>
      <c r="F25" s="337"/>
      <c r="G25" s="325" t="e">
        <f>VLOOKUP(C25,[1]!PCLT[#Data],2,FALSE)</f>
        <v>#REF!</v>
      </c>
      <c r="H25" s="337">
        <f t="shared" si="0"/>
        <v>0</v>
      </c>
      <c r="I25" s="351"/>
      <c r="J25" s="40"/>
      <c r="S25" s="41"/>
      <c r="W25" s="64"/>
      <c r="Y25" s="30"/>
    </row>
    <row r="26" spans="2:25" s="31" customFormat="1" ht="16.5" customHeight="1" x14ac:dyDescent="0.25">
      <c r="B26" s="345"/>
      <c r="C26" s="67"/>
      <c r="D26" s="67" t="s">
        <v>976</v>
      </c>
      <c r="E26" s="346"/>
      <c r="F26" s="337"/>
      <c r="G26" s="325"/>
      <c r="H26" s="337">
        <f t="shared" si="0"/>
        <v>0</v>
      </c>
      <c r="I26" s="351"/>
      <c r="J26" s="40"/>
      <c r="S26" s="41"/>
      <c r="W26" s="64"/>
      <c r="Y26" s="30"/>
    </row>
    <row r="27" spans="2:25" s="31" customFormat="1" ht="16.5" customHeight="1" x14ac:dyDescent="0.25">
      <c r="B27" s="333"/>
      <c r="C27" s="67"/>
      <c r="D27" s="67" t="s">
        <v>976</v>
      </c>
      <c r="E27" s="346"/>
      <c r="F27" s="337"/>
      <c r="G27" s="325"/>
      <c r="H27" s="337">
        <f t="shared" si="0"/>
        <v>0</v>
      </c>
      <c r="I27" s="351"/>
      <c r="J27" s="40"/>
      <c r="S27" s="41"/>
      <c r="W27" s="64"/>
      <c r="Y27" s="30"/>
    </row>
    <row r="28" spans="2:25" s="31" customFormat="1" ht="16.5" customHeight="1" x14ac:dyDescent="0.25">
      <c r="B28" s="333"/>
      <c r="C28" s="67"/>
      <c r="D28" s="67" t="s">
        <v>976</v>
      </c>
      <c r="E28" s="346"/>
      <c r="F28" s="337"/>
      <c r="G28" s="325"/>
      <c r="H28" s="337">
        <f t="shared" si="0"/>
        <v>0</v>
      </c>
      <c r="I28" s="351"/>
      <c r="J28" s="40"/>
      <c r="S28" s="41"/>
      <c r="W28" s="64"/>
      <c r="Y28" s="30"/>
    </row>
    <row r="29" spans="2:25" s="31" customFormat="1" ht="16.5" customHeight="1" x14ac:dyDescent="0.25">
      <c r="B29" s="679"/>
      <c r="C29" s="680"/>
      <c r="D29" s="680"/>
      <c r="E29" s="681"/>
      <c r="F29" s="337"/>
      <c r="G29" s="325"/>
      <c r="H29" s="337"/>
      <c r="I29" s="351"/>
      <c r="J29" s="40"/>
      <c r="S29" s="41"/>
      <c r="W29" s="64"/>
      <c r="Y29" s="30"/>
    </row>
    <row r="30" spans="2:25" s="31" customFormat="1" ht="16.5" customHeight="1" x14ac:dyDescent="0.25">
      <c r="B30" s="696" t="s">
        <v>938</v>
      </c>
      <c r="C30" s="697"/>
      <c r="D30" s="697"/>
      <c r="E30" s="698"/>
      <c r="F30" s="72" t="s">
        <v>795</v>
      </c>
      <c r="G30" s="325"/>
      <c r="H30" s="338">
        <f>SUM(H31:H36)</f>
        <v>0</v>
      </c>
      <c r="I30" s="351"/>
      <c r="J30" s="40"/>
      <c r="S30" s="41"/>
      <c r="W30" s="64"/>
      <c r="Y30" s="30"/>
    </row>
    <row r="31" spans="2:25" s="31" customFormat="1" ht="16.5" customHeight="1" x14ac:dyDescent="0.25">
      <c r="B31" s="71"/>
      <c r="C31" s="67"/>
      <c r="D31" s="67" t="s">
        <v>976</v>
      </c>
      <c r="E31" s="346"/>
      <c r="F31" s="337"/>
      <c r="G31" s="325"/>
      <c r="H31" s="337">
        <f t="shared" ref="H31:H36" si="1">F31*E31</f>
        <v>0</v>
      </c>
      <c r="I31" s="351"/>
      <c r="J31" s="40"/>
      <c r="S31" s="41"/>
      <c r="W31" s="64"/>
      <c r="Y31" s="30"/>
    </row>
    <row r="32" spans="2:25" s="31" customFormat="1" ht="16.5" customHeight="1" x14ac:dyDescent="0.25">
      <c r="B32" s="71"/>
      <c r="C32" s="67"/>
      <c r="D32" s="67" t="s">
        <v>976</v>
      </c>
      <c r="E32" s="346"/>
      <c r="F32" s="337"/>
      <c r="G32" s="325"/>
      <c r="H32" s="337">
        <f t="shared" si="1"/>
        <v>0</v>
      </c>
      <c r="I32" s="351"/>
      <c r="J32" s="40"/>
      <c r="S32" s="41"/>
      <c r="W32" s="64"/>
      <c r="Y32" s="30"/>
    </row>
    <row r="33" spans="1:25" s="31" customFormat="1" ht="16.5" customHeight="1" x14ac:dyDescent="0.25">
      <c r="B33" s="71"/>
      <c r="C33" s="67"/>
      <c r="D33" s="67" t="s">
        <v>976</v>
      </c>
      <c r="E33" s="346"/>
      <c r="F33" s="337"/>
      <c r="G33" s="325"/>
      <c r="H33" s="337">
        <f t="shared" si="1"/>
        <v>0</v>
      </c>
      <c r="I33" s="351"/>
      <c r="J33" s="40"/>
      <c r="S33" s="41"/>
      <c r="W33" s="64"/>
      <c r="Y33" s="30"/>
    </row>
    <row r="34" spans="1:25" s="31" customFormat="1" ht="16.5" customHeight="1" x14ac:dyDescent="0.25">
      <c r="B34" s="73"/>
      <c r="C34" s="67"/>
      <c r="D34" s="67" t="s">
        <v>976</v>
      </c>
      <c r="E34" s="346"/>
      <c r="F34" s="337"/>
      <c r="G34" s="325"/>
      <c r="H34" s="337">
        <f t="shared" si="1"/>
        <v>0</v>
      </c>
      <c r="I34" s="351"/>
      <c r="J34" s="40"/>
      <c r="S34" s="41"/>
      <c r="W34" s="64"/>
      <c r="Y34" s="30"/>
    </row>
    <row r="35" spans="1:25" s="31" customFormat="1" ht="16.5" customHeight="1" x14ac:dyDescent="0.25">
      <c r="B35" s="71"/>
      <c r="C35" s="67"/>
      <c r="D35" s="67" t="s">
        <v>976</v>
      </c>
      <c r="E35" s="346"/>
      <c r="F35" s="337"/>
      <c r="G35" s="325"/>
      <c r="H35" s="337">
        <f t="shared" si="1"/>
        <v>0</v>
      </c>
      <c r="I35" s="351"/>
      <c r="J35" s="40"/>
      <c r="S35" s="41"/>
      <c r="W35" s="64"/>
      <c r="Y35" s="30"/>
    </row>
    <row r="36" spans="1:25" s="31" customFormat="1" ht="16.5" customHeight="1" x14ac:dyDescent="0.25">
      <c r="B36" s="71"/>
      <c r="C36" s="67"/>
      <c r="D36" s="67" t="s">
        <v>976</v>
      </c>
      <c r="E36" s="346"/>
      <c r="F36" s="337"/>
      <c r="G36" s="325"/>
      <c r="H36" s="337">
        <f t="shared" si="1"/>
        <v>0</v>
      </c>
      <c r="I36" s="351"/>
      <c r="J36" s="40"/>
      <c r="S36" s="41"/>
      <c r="W36" s="64"/>
      <c r="Y36" s="30"/>
    </row>
    <row r="37" spans="1:25" s="31" customFormat="1" ht="16.5" customHeight="1" x14ac:dyDescent="0.25">
      <c r="B37" s="679"/>
      <c r="C37" s="680"/>
      <c r="D37" s="680"/>
      <c r="E37" s="681"/>
      <c r="F37" s="337"/>
      <c r="G37" s="325"/>
      <c r="H37" s="337"/>
      <c r="I37" s="351"/>
      <c r="J37" s="40"/>
      <c r="S37" s="41"/>
      <c r="W37" s="64"/>
      <c r="Y37" s="30"/>
    </row>
    <row r="38" spans="1:25" s="31" customFormat="1" ht="16.5" customHeight="1" x14ac:dyDescent="0.25">
      <c r="B38" s="696" t="s">
        <v>939</v>
      </c>
      <c r="C38" s="697"/>
      <c r="D38" s="697"/>
      <c r="E38" s="698"/>
      <c r="F38" s="72" t="s">
        <v>795</v>
      </c>
      <c r="G38" s="325"/>
      <c r="H38" s="338">
        <f>H39</f>
        <v>0</v>
      </c>
      <c r="I38" s="351"/>
      <c r="J38" s="40"/>
      <c r="S38" s="41"/>
      <c r="W38" s="64"/>
      <c r="Y38" s="30"/>
    </row>
    <row r="39" spans="1:25" s="31" customFormat="1" ht="16.5" customHeight="1" x14ac:dyDescent="0.25">
      <c r="B39" s="71" t="s">
        <v>940</v>
      </c>
      <c r="C39" s="67"/>
      <c r="D39" s="67" t="s">
        <v>975</v>
      </c>
      <c r="E39" s="346"/>
      <c r="F39" s="339"/>
      <c r="G39" s="325"/>
      <c r="H39" s="339"/>
      <c r="I39" s="351"/>
      <c r="J39" s="40"/>
      <c r="S39" s="41"/>
      <c r="W39" s="64"/>
      <c r="Y39" s="30"/>
    </row>
    <row r="40" spans="1:25" s="31" customFormat="1" ht="16.5" customHeight="1" x14ac:dyDescent="0.25">
      <c r="B40" s="679"/>
      <c r="C40" s="680"/>
      <c r="D40" s="680"/>
      <c r="E40" s="681"/>
      <c r="F40" s="339"/>
      <c r="G40" s="325"/>
      <c r="H40" s="339"/>
      <c r="I40" s="351"/>
      <c r="J40" s="40"/>
      <c r="S40" s="41"/>
      <c r="W40" s="64"/>
      <c r="Y40" s="30"/>
    </row>
    <row r="41" spans="1:25" s="31" customFormat="1" ht="16.5" customHeight="1" x14ac:dyDescent="0.25">
      <c r="B41" s="708" t="s">
        <v>808</v>
      </c>
      <c r="C41" s="709"/>
      <c r="D41" s="709"/>
      <c r="E41" s="709"/>
      <c r="F41" s="709"/>
      <c r="G41" s="341"/>
      <c r="H41" s="340">
        <f>(H15+H16+H17+H19+H30+H38)</f>
        <v>0</v>
      </c>
      <c r="I41" s="335"/>
      <c r="J41" s="40"/>
      <c r="S41" s="32"/>
      <c r="W41" s="43"/>
      <c r="Y41" s="30"/>
    </row>
    <row r="42" spans="1:25" s="31" customFormat="1" ht="17.100000000000001" customHeight="1" x14ac:dyDescent="0.25">
      <c r="A42" s="34"/>
      <c r="B42" s="347"/>
      <c r="C42" s="347"/>
      <c r="D42" s="347"/>
      <c r="E42" s="347"/>
      <c r="F42" s="347"/>
      <c r="G42" s="347"/>
      <c r="H42" s="347"/>
      <c r="I42" s="348"/>
      <c r="J42" s="30"/>
      <c r="S42" s="32"/>
      <c r="W42" s="42"/>
      <c r="Y42" s="30"/>
    </row>
    <row r="43" spans="1:25" s="47" customFormat="1" ht="17.100000000000001" customHeight="1" x14ac:dyDescent="0.25">
      <c r="A43" s="330"/>
      <c r="B43" s="329" t="s">
        <v>18</v>
      </c>
      <c r="C43" s="667" t="s">
        <v>1245</v>
      </c>
      <c r="D43" s="667"/>
      <c r="E43" s="667"/>
      <c r="F43" s="667"/>
      <c r="G43" s="667"/>
      <c r="H43" s="667"/>
      <c r="I43" s="668"/>
      <c r="J43" s="44"/>
      <c r="K43" s="45"/>
      <c r="L43" s="46"/>
      <c r="M43" s="46"/>
      <c r="N43" s="46"/>
      <c r="O43" s="32"/>
      <c r="P43" s="31"/>
      <c r="Q43" s="31"/>
      <c r="R43" s="31"/>
    </row>
    <row r="44" spans="1:25" s="47" customFormat="1" ht="17.100000000000001" customHeight="1" x14ac:dyDescent="0.25">
      <c r="A44" s="330"/>
      <c r="B44" s="347"/>
      <c r="C44" s="347"/>
      <c r="D44" s="347"/>
      <c r="E44" s="347"/>
      <c r="F44" s="347"/>
      <c r="G44" s="347"/>
      <c r="H44" s="347"/>
      <c r="I44" s="348"/>
      <c r="J44" s="44"/>
      <c r="K44" s="45"/>
      <c r="L44" s="46"/>
      <c r="M44" s="46"/>
      <c r="N44" s="46"/>
      <c r="O44" s="32"/>
      <c r="P44" s="31"/>
      <c r="Q44" s="31"/>
      <c r="R44" s="31"/>
    </row>
    <row r="45" spans="1:25" s="47" customFormat="1" ht="17.100000000000001" customHeight="1" thickBot="1" x14ac:dyDescent="0.3">
      <c r="A45" s="330"/>
      <c r="B45" s="349" t="s">
        <v>767</v>
      </c>
      <c r="C45" s="682" t="s">
        <v>877</v>
      </c>
      <c r="D45" s="682"/>
      <c r="E45" s="682"/>
      <c r="F45" s="682"/>
      <c r="G45" s="682"/>
      <c r="H45" s="682"/>
      <c r="I45" s="683"/>
      <c r="J45" s="44"/>
      <c r="K45" s="45"/>
      <c r="L45" s="46"/>
      <c r="M45" s="46"/>
      <c r="N45" s="46"/>
      <c r="O45" s="32"/>
      <c r="P45" s="31"/>
      <c r="Q45" s="31"/>
      <c r="R45" s="31"/>
    </row>
    <row r="46" spans="1:25" s="47" customFormat="1" ht="17.100000000000001" customHeight="1" x14ac:dyDescent="0.25">
      <c r="B46" s="30"/>
      <c r="C46" s="31"/>
      <c r="D46" s="31"/>
      <c r="E46" s="31"/>
      <c r="F46" s="31"/>
      <c r="G46" s="31"/>
      <c r="H46" s="31"/>
      <c r="I46" s="49"/>
      <c r="J46" s="44"/>
      <c r="K46" s="45"/>
      <c r="L46" s="46"/>
      <c r="M46" s="46"/>
      <c r="N46" s="46"/>
      <c r="O46" s="32"/>
      <c r="P46" s="31"/>
      <c r="Q46" s="31"/>
      <c r="R46" s="31"/>
    </row>
    <row r="47" spans="1:25" s="47" customFormat="1" ht="17.100000000000001" customHeight="1" x14ac:dyDescent="0.25">
      <c r="B47" s="31"/>
      <c r="C47" s="50"/>
      <c r="D47" s="50"/>
      <c r="E47" s="50"/>
      <c r="F47" s="51"/>
      <c r="G47" s="51"/>
      <c r="H47" s="52"/>
      <c r="I47" s="49"/>
      <c r="J47" s="44"/>
      <c r="K47" s="45"/>
      <c r="L47" s="46"/>
      <c r="M47" s="46"/>
      <c r="N47" s="46"/>
      <c r="O47" s="32"/>
      <c r="P47" s="31"/>
      <c r="Q47" s="31"/>
      <c r="R47" s="31"/>
    </row>
    <row r="48" spans="1:25" s="47" customFormat="1" ht="17.100000000000001" customHeight="1" x14ac:dyDescent="0.25">
      <c r="C48" s="50"/>
      <c r="D48" s="50"/>
      <c r="E48" s="50"/>
      <c r="F48" s="51"/>
      <c r="G48" s="51"/>
      <c r="H48" s="52"/>
      <c r="I48" s="49"/>
      <c r="J48" s="49"/>
      <c r="K48" s="49"/>
      <c r="L48" s="49"/>
      <c r="M48" s="49"/>
      <c r="N48" s="46"/>
      <c r="O48" s="32"/>
      <c r="P48" s="31"/>
      <c r="Q48" s="31"/>
      <c r="R48" s="31"/>
    </row>
    <row r="49" spans="2:25" s="31" customFormat="1" ht="17.100000000000001" customHeight="1" x14ac:dyDescent="0.25">
      <c r="C49" s="50"/>
      <c r="D49" s="50"/>
      <c r="E49" s="50"/>
      <c r="F49" s="51"/>
      <c r="G49" s="51"/>
      <c r="H49" s="52"/>
      <c r="I49" s="49"/>
      <c r="J49" s="44"/>
      <c r="K49" s="45"/>
      <c r="L49" s="46"/>
      <c r="M49" s="46"/>
      <c r="N49" s="46"/>
      <c r="O49" s="32"/>
    </row>
    <row r="50" spans="2:25" s="31" customFormat="1" ht="17.100000000000001" customHeight="1" x14ac:dyDescent="0.25">
      <c r="C50" s="50"/>
      <c r="D50" s="50"/>
      <c r="E50" s="50"/>
      <c r="F50" s="51"/>
      <c r="G50" s="51"/>
      <c r="H50" s="52"/>
      <c r="I50" s="49"/>
      <c r="J50" s="44"/>
      <c r="K50" s="45"/>
      <c r="L50" s="46"/>
      <c r="M50" s="46"/>
      <c r="N50" s="46"/>
      <c r="O50" s="32"/>
    </row>
    <row r="51" spans="2:25" s="31" customFormat="1" ht="17.100000000000001" customHeight="1" x14ac:dyDescent="0.25">
      <c r="C51" s="50"/>
      <c r="D51" s="50"/>
      <c r="E51" s="50"/>
      <c r="F51" s="51"/>
      <c r="G51" s="51"/>
      <c r="H51" s="52"/>
      <c r="I51" s="49"/>
      <c r="J51" s="44"/>
      <c r="K51" s="45"/>
      <c r="L51" s="46"/>
      <c r="M51" s="46"/>
      <c r="N51" s="46"/>
      <c r="O51" s="32"/>
    </row>
    <row r="52" spans="2:25" s="31" customFormat="1" ht="17.100000000000001" customHeight="1" x14ac:dyDescent="0.25">
      <c r="B52" s="48"/>
      <c r="C52" s="53"/>
      <c r="D52" s="53"/>
      <c r="E52" s="53"/>
      <c r="F52" s="48"/>
      <c r="G52" s="48"/>
      <c r="H52" s="54"/>
      <c r="I52" s="43"/>
      <c r="J52" s="30"/>
      <c r="S52" s="32"/>
      <c r="T52" s="43"/>
      <c r="W52" s="55"/>
      <c r="X52" s="43"/>
      <c r="Y52" s="30"/>
    </row>
    <row r="53" spans="2:25" s="31" customFormat="1" ht="17.100000000000001" customHeight="1" x14ac:dyDescent="0.25">
      <c r="B53" s="56"/>
      <c r="C53" s="53"/>
      <c r="D53" s="53"/>
      <c r="E53" s="53"/>
      <c r="F53" s="48"/>
      <c r="G53" s="48"/>
      <c r="H53" s="54"/>
      <c r="I53" s="43"/>
      <c r="J53" s="30"/>
      <c r="S53" s="32"/>
      <c r="T53" s="43"/>
      <c r="W53" s="43"/>
      <c r="X53" s="43"/>
      <c r="Y53" s="30"/>
    </row>
    <row r="54" spans="2:25" s="31" customFormat="1" ht="17.100000000000001" customHeight="1" x14ac:dyDescent="0.25">
      <c r="B54" s="56"/>
      <c r="C54" s="53"/>
      <c r="D54" s="53"/>
      <c r="E54" s="53"/>
      <c r="F54" s="48"/>
      <c r="G54" s="48"/>
      <c r="H54" s="54"/>
      <c r="J54" s="30"/>
      <c r="S54" s="32"/>
      <c r="W54" s="46"/>
      <c r="Y54" s="30"/>
    </row>
    <row r="55" spans="2:25" s="31" customFormat="1" ht="17.100000000000001" customHeight="1" x14ac:dyDescent="0.25">
      <c r="B55" s="56"/>
      <c r="C55" s="53"/>
      <c r="D55" s="53"/>
      <c r="E55" s="53"/>
      <c r="F55" s="48"/>
      <c r="G55" s="48"/>
      <c r="H55" s="54"/>
      <c r="J55" s="30"/>
      <c r="S55" s="32"/>
      <c r="Y55" s="30"/>
    </row>
    <row r="56" spans="2:25" s="31" customFormat="1" ht="17.100000000000001" customHeight="1" x14ac:dyDescent="0.25">
      <c r="B56" s="56"/>
      <c r="C56" s="57"/>
      <c r="D56" s="57"/>
      <c r="E56" s="57"/>
      <c r="F56" s="48"/>
      <c r="G56" s="48"/>
      <c r="H56" s="58"/>
      <c r="J56" s="30"/>
      <c r="S56" s="32"/>
      <c r="Y56" s="30"/>
    </row>
    <row r="57" spans="2:25" s="31" customFormat="1" ht="17.100000000000001" customHeight="1" x14ac:dyDescent="0.25">
      <c r="B57" s="56"/>
      <c r="C57" s="53"/>
      <c r="D57" s="53"/>
      <c r="E57" s="53"/>
      <c r="F57" s="48"/>
      <c r="G57" s="48"/>
      <c r="H57" s="54"/>
      <c r="J57" s="30"/>
      <c r="S57" s="32"/>
      <c r="Y57" s="30"/>
    </row>
    <row r="58" spans="2:25" s="31" customFormat="1" ht="17.100000000000001" customHeight="1" x14ac:dyDescent="0.25">
      <c r="B58" s="56"/>
      <c r="C58" s="53"/>
      <c r="D58" s="53"/>
      <c r="E58" s="53"/>
      <c r="F58" s="48"/>
      <c r="G58" s="48"/>
      <c r="H58" s="54"/>
      <c r="J58" s="30"/>
      <c r="S58" s="32"/>
      <c r="Y58" s="30"/>
    </row>
    <row r="59" spans="2:25" s="31" customFormat="1" ht="17.100000000000001" customHeight="1" x14ac:dyDescent="0.25">
      <c r="B59" s="56"/>
      <c r="C59" s="59"/>
      <c r="D59" s="59"/>
      <c r="E59" s="59"/>
      <c r="F59" s="48"/>
      <c r="G59" s="48"/>
      <c r="H59" s="58"/>
      <c r="J59" s="30"/>
      <c r="S59" s="32"/>
      <c r="Y59" s="30"/>
    </row>
    <row r="60" spans="2:25" s="31" customFormat="1" ht="17.100000000000001" customHeight="1" x14ac:dyDescent="0.25">
      <c r="B60" s="60"/>
      <c r="C60" s="61"/>
      <c r="D60" s="61"/>
      <c r="E60" s="61"/>
      <c r="F60" s="48"/>
      <c r="G60" s="48"/>
      <c r="H60" s="58"/>
      <c r="J60" s="30"/>
      <c r="S60" s="32"/>
      <c r="Y60" s="30"/>
    </row>
    <row r="61" spans="2:25" s="31" customFormat="1" ht="17.100000000000001" customHeight="1" x14ac:dyDescent="0.25">
      <c r="B61" s="56"/>
      <c r="C61" s="62"/>
      <c r="D61" s="62"/>
      <c r="E61" s="62"/>
      <c r="F61" s="48"/>
      <c r="G61" s="48"/>
      <c r="H61" s="58"/>
      <c r="J61" s="30"/>
      <c r="S61" s="32"/>
      <c r="Y61" s="30"/>
    </row>
    <row r="62" spans="2:25" s="31" customFormat="1" ht="17.100000000000001" customHeight="1" x14ac:dyDescent="0.25">
      <c r="B62" s="56"/>
      <c r="C62" s="62"/>
      <c r="D62" s="62"/>
      <c r="E62" s="62"/>
      <c r="F62" s="48"/>
      <c r="G62" s="48"/>
      <c r="H62" s="54"/>
      <c r="J62" s="30"/>
      <c r="S62" s="32"/>
      <c r="Y62" s="30"/>
    </row>
    <row r="63" spans="2:25" s="31" customFormat="1" ht="17.100000000000001" customHeight="1" x14ac:dyDescent="0.25">
      <c r="B63" s="56"/>
      <c r="C63" s="62"/>
      <c r="D63" s="62"/>
      <c r="E63" s="62"/>
      <c r="F63" s="48"/>
      <c r="G63" s="48"/>
      <c r="H63" s="54"/>
      <c r="J63" s="30"/>
      <c r="S63" s="32"/>
      <c r="Y63" s="30"/>
    </row>
    <row r="64" spans="2:25" s="31" customFormat="1" ht="17.100000000000001" customHeight="1" x14ac:dyDescent="0.25">
      <c r="B64" s="56"/>
      <c r="C64" s="62"/>
      <c r="D64" s="62"/>
      <c r="E64" s="62"/>
      <c r="F64" s="48"/>
      <c r="G64" s="48"/>
      <c r="H64" s="54"/>
      <c r="J64" s="30"/>
      <c r="S64" s="32"/>
      <c r="Y64" s="30"/>
    </row>
    <row r="65" spans="2:36" s="31" customFormat="1" ht="17.100000000000001" customHeight="1" x14ac:dyDescent="0.25">
      <c r="B65" s="56"/>
      <c r="C65" s="62"/>
      <c r="D65" s="62"/>
      <c r="E65" s="62"/>
      <c r="F65" s="48"/>
      <c r="G65" s="48"/>
      <c r="H65" s="54"/>
      <c r="J65" s="30"/>
      <c r="S65" s="32"/>
      <c r="Y65" s="30"/>
    </row>
    <row r="66" spans="2:36" s="31" customFormat="1" ht="17.100000000000001" customHeight="1" x14ac:dyDescent="0.25">
      <c r="B66" s="48"/>
      <c r="C66" s="62"/>
      <c r="D66" s="62"/>
      <c r="E66" s="62"/>
      <c r="F66" s="48"/>
      <c r="G66" s="48"/>
      <c r="H66" s="54"/>
      <c r="J66" s="30"/>
      <c r="S66" s="32"/>
      <c r="Y66" s="30"/>
    </row>
    <row r="67" spans="2:36" s="31" customFormat="1" ht="17.100000000000001" customHeight="1" x14ac:dyDescent="0.25">
      <c r="B67" s="48"/>
      <c r="C67" s="59"/>
      <c r="D67" s="59"/>
      <c r="E67" s="59"/>
      <c r="F67" s="48"/>
      <c r="G67" s="48"/>
      <c r="H67" s="58"/>
      <c r="J67" s="30"/>
      <c r="S67" s="32"/>
      <c r="Y67" s="30"/>
    </row>
    <row r="68" spans="2:36" s="32" customFormat="1" ht="17.100000000000001" customHeight="1" x14ac:dyDescent="0.25">
      <c r="B68" s="31"/>
      <c r="C68" s="44"/>
      <c r="D68" s="44"/>
      <c r="E68" s="44"/>
      <c r="F68" s="45"/>
      <c r="G68" s="45"/>
      <c r="H68" s="46"/>
      <c r="I68" s="31"/>
      <c r="J68" s="30"/>
      <c r="K68" s="31"/>
      <c r="L68" s="31"/>
      <c r="M68" s="31"/>
      <c r="N68" s="31"/>
      <c r="O68" s="31"/>
      <c r="P68" s="31"/>
      <c r="Q68" s="31"/>
      <c r="R68" s="31"/>
      <c r="T68" s="31"/>
      <c r="U68" s="31"/>
      <c r="V68" s="31"/>
      <c r="W68" s="31"/>
      <c r="X68" s="31"/>
      <c r="Y68" s="30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</row>
    <row r="69" spans="2:36" s="32" customFormat="1" ht="17.100000000000001" customHeight="1" x14ac:dyDescent="0.25">
      <c r="B69" s="31"/>
      <c r="C69" s="44"/>
      <c r="D69" s="44"/>
      <c r="E69" s="44"/>
      <c r="F69" s="45"/>
      <c r="G69" s="45"/>
      <c r="H69" s="46"/>
      <c r="I69" s="31"/>
      <c r="J69" s="30"/>
      <c r="K69" s="31"/>
      <c r="L69" s="31"/>
      <c r="M69" s="31"/>
      <c r="N69" s="31"/>
      <c r="O69" s="31"/>
      <c r="P69" s="31"/>
      <c r="Q69" s="31"/>
      <c r="R69" s="31"/>
      <c r="T69" s="31"/>
      <c r="U69" s="31"/>
      <c r="V69" s="31"/>
      <c r="W69" s="31"/>
      <c r="X69" s="31"/>
      <c r="Y69" s="30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</row>
  </sheetData>
  <dataConsolidate/>
  <mergeCells count="29">
    <mergeCell ref="B16:E16"/>
    <mergeCell ref="B17:E17"/>
    <mergeCell ref="S10:T10"/>
    <mergeCell ref="B14:I14"/>
    <mergeCell ref="B15:E15"/>
    <mergeCell ref="C10:I10"/>
    <mergeCell ref="C8:I8"/>
    <mergeCell ref="C45:I45"/>
    <mergeCell ref="S5:T5"/>
    <mergeCell ref="A1:J1"/>
    <mergeCell ref="C2:I2"/>
    <mergeCell ref="C3:I3"/>
    <mergeCell ref="C4:H4"/>
    <mergeCell ref="C5:I5"/>
    <mergeCell ref="B30:E30"/>
    <mergeCell ref="C6:I6"/>
    <mergeCell ref="C7:I7"/>
    <mergeCell ref="S7:T7"/>
    <mergeCell ref="C9:I9"/>
    <mergeCell ref="C11:I11"/>
    <mergeCell ref="B12:I12"/>
    <mergeCell ref="C43:I43"/>
    <mergeCell ref="B18:I18"/>
    <mergeCell ref="B19:E19"/>
    <mergeCell ref="B29:E29"/>
    <mergeCell ref="B41:F41"/>
    <mergeCell ref="B37:E37"/>
    <mergeCell ref="B38:E38"/>
    <mergeCell ref="B40:E40"/>
  </mergeCells>
  <dataValidations disablePrompts="1" count="3">
    <dataValidation type="list" allowBlank="1" showInputMessage="1" showErrorMessage="1" sqref="C43:I43" xr:uid="{66BA7312-BDB4-4796-871F-557992FB9DCC}">
      <formula1>"Billy Joel Topacio,Marcial Gigante III, Ace Moscare"</formula1>
    </dataValidation>
    <dataValidation type="list" allowBlank="1" showInputMessage="1" showErrorMessage="1" sqref="C8:I8" xr:uid="{7056CE73-FEFE-4543-8DF2-3531B1D64C4C}">
      <formula1>"-,NCR, CAR, I, II, III, IV-A, IV-B, V, VI, VII, VIII, IX, X, XI, XII, XIII, BARMM"</formula1>
    </dataValidation>
    <dataValidation type="list" allowBlank="1" showInputMessage="1" showErrorMessage="1" sqref="D20:D28 D31:D36 D39" xr:uid="{702A63DB-CA6B-4CA2-ADE1-5E659C6AE310}">
      <formula1>"lot(s),pc(s),unit(s),kilo(s),set(s),pair(s),lm,roll(s),pack(s),box(es)"</formula1>
    </dataValidation>
  </dataValidations>
  <pageMargins left="0.4" right="0.32013888888888897" top="0.22986111111111099" bottom="0.25972222222222202" header="0.51180555555555496" footer="0.51180555555555496"/>
  <pageSetup paperSize="9" scale="50" firstPageNumber="0" orientation="portrait" horizontalDpi="300" verticalDpi="30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6"/>
  <dimension ref="A1:E16"/>
  <sheetViews>
    <sheetView zoomScale="145" zoomScaleNormal="145" workbookViewId="0">
      <selection activeCell="B13" sqref="B13"/>
    </sheetView>
  </sheetViews>
  <sheetFormatPr defaultColWidth="9.109375" defaultRowHeight="13.8" x14ac:dyDescent="0.3"/>
  <cols>
    <col min="1" max="1" width="28.109375" style="4" customWidth="1"/>
    <col min="2" max="4" width="9.109375" style="4"/>
    <col min="5" max="5" width="9.109375" style="4" hidden="1" customWidth="1"/>
    <col min="6" max="16384" width="9.109375" style="4"/>
  </cols>
  <sheetData>
    <row r="1" spans="1:5" x14ac:dyDescent="0.3">
      <c r="A1" s="4" t="s">
        <v>23</v>
      </c>
      <c r="B1" s="5" t="s">
        <v>24</v>
      </c>
      <c r="C1" s="4" t="s">
        <v>38</v>
      </c>
    </row>
    <row r="2" spans="1:5" x14ac:dyDescent="0.3">
      <c r="A2" s="1" t="s">
        <v>25</v>
      </c>
      <c r="B2" s="3">
        <v>0</v>
      </c>
      <c r="C2" s="4" t="s">
        <v>52</v>
      </c>
    </row>
    <row r="3" spans="1:5" x14ac:dyDescent="0.3">
      <c r="A3" s="1" t="s">
        <v>7</v>
      </c>
      <c r="B3" s="2">
        <f>E3</f>
        <v>2455</v>
      </c>
      <c r="E3" s="4">
        <v>2455</v>
      </c>
    </row>
    <row r="4" spans="1:5" x14ac:dyDescent="0.3">
      <c r="A4" s="1" t="s">
        <v>8</v>
      </c>
      <c r="B4" s="2">
        <f t="shared" ref="B4:B16" si="0">E4</f>
        <v>3962</v>
      </c>
      <c r="E4" s="4">
        <v>3962</v>
      </c>
    </row>
    <row r="5" spans="1:5" x14ac:dyDescent="0.3">
      <c r="A5" s="1" t="s">
        <v>9</v>
      </c>
      <c r="B5" s="2">
        <f t="shared" si="0"/>
        <v>5059</v>
      </c>
      <c r="E5" s="4">
        <v>5059</v>
      </c>
    </row>
    <row r="6" spans="1:5" x14ac:dyDescent="0.3">
      <c r="A6" s="1" t="s">
        <v>10</v>
      </c>
      <c r="B6" s="2">
        <f t="shared" si="0"/>
        <v>6020</v>
      </c>
      <c r="E6" s="4">
        <v>6020</v>
      </c>
    </row>
    <row r="7" spans="1:5" x14ac:dyDescent="0.3">
      <c r="A7" s="1" t="s">
        <v>11</v>
      </c>
      <c r="B7" s="2">
        <f t="shared" si="0"/>
        <v>7025</v>
      </c>
      <c r="E7" s="4">
        <v>7025</v>
      </c>
    </row>
    <row r="8" spans="1:5" x14ac:dyDescent="0.3">
      <c r="A8" s="1" t="s">
        <v>12</v>
      </c>
      <c r="B8" s="2">
        <f t="shared" si="0"/>
        <v>9640</v>
      </c>
      <c r="E8" s="4">
        <v>9640</v>
      </c>
    </row>
    <row r="9" spans="1:5" x14ac:dyDescent="0.3">
      <c r="A9" s="1" t="s">
        <v>13</v>
      </c>
      <c r="B9" s="2">
        <f t="shared" si="0"/>
        <v>10360</v>
      </c>
      <c r="E9" s="4">
        <v>10360</v>
      </c>
    </row>
    <row r="10" spans="1:5" x14ac:dyDescent="0.3">
      <c r="A10" s="1" t="s">
        <v>14</v>
      </c>
      <c r="B10" s="2">
        <f t="shared" si="0"/>
        <v>12211</v>
      </c>
      <c r="E10" s="4">
        <v>12211</v>
      </c>
    </row>
    <row r="11" spans="1:5" x14ac:dyDescent="0.3">
      <c r="A11" s="1" t="s">
        <v>15</v>
      </c>
      <c r="B11" s="2">
        <f t="shared" si="0"/>
        <v>13301.75</v>
      </c>
      <c r="E11" s="4">
        <v>13301.75</v>
      </c>
    </row>
    <row r="12" spans="1:5" x14ac:dyDescent="0.3">
      <c r="A12" s="1" t="s">
        <v>16</v>
      </c>
      <c r="B12" s="2">
        <f t="shared" si="0"/>
        <v>21803.75</v>
      </c>
      <c r="E12" s="4">
        <v>21803.75</v>
      </c>
    </row>
    <row r="13" spans="1:5" x14ac:dyDescent="0.3">
      <c r="A13" s="1" t="s">
        <v>17</v>
      </c>
      <c r="B13" s="2">
        <f t="shared" si="0"/>
        <v>25817.25</v>
      </c>
      <c r="E13" s="4">
        <v>25817.25</v>
      </c>
    </row>
    <row r="14" spans="1:5" x14ac:dyDescent="0.3">
      <c r="A14" s="1" t="s">
        <v>703</v>
      </c>
      <c r="B14" s="2">
        <f t="shared" si="0"/>
        <v>3000</v>
      </c>
      <c r="E14" s="4">
        <v>3000</v>
      </c>
    </row>
    <row r="15" spans="1:5" x14ac:dyDescent="0.3">
      <c r="A15" s="1" t="s">
        <v>1176</v>
      </c>
      <c r="B15" s="2">
        <f t="shared" si="0"/>
        <v>400</v>
      </c>
      <c r="E15" s="4">
        <v>400</v>
      </c>
    </row>
    <row r="16" spans="1:5" x14ac:dyDescent="0.3">
      <c r="A16" s="1" t="s">
        <v>209</v>
      </c>
      <c r="B16" s="2">
        <f t="shared" si="0"/>
        <v>2455</v>
      </c>
      <c r="E16" s="4">
        <v>2455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7"/>
  <dimension ref="A1:F118"/>
  <sheetViews>
    <sheetView zoomScale="145" zoomScaleNormal="145" workbookViewId="0">
      <selection activeCell="F8" sqref="F8"/>
    </sheetView>
  </sheetViews>
  <sheetFormatPr defaultColWidth="9.109375" defaultRowHeight="13.8" x14ac:dyDescent="0.3"/>
  <cols>
    <col min="1" max="1" width="28.109375" style="4" customWidth="1"/>
    <col min="2" max="5" width="9.109375" style="4"/>
    <col min="6" max="6" width="9.109375" style="4" customWidth="1"/>
    <col min="7" max="16384" width="9.109375" style="4"/>
  </cols>
  <sheetData>
    <row r="1" spans="1:6" x14ac:dyDescent="0.3">
      <c r="A1" s="4" t="s">
        <v>23</v>
      </c>
      <c r="B1" s="4" t="s">
        <v>27</v>
      </c>
      <c r="C1" s="4" t="s">
        <v>38</v>
      </c>
    </row>
    <row r="2" spans="1:6" x14ac:dyDescent="0.3">
      <c r="A2" s="4" t="s">
        <v>26</v>
      </c>
      <c r="B2" s="4">
        <v>0</v>
      </c>
      <c r="C2" s="4" t="s">
        <v>51</v>
      </c>
    </row>
    <row r="3" spans="1:6" x14ac:dyDescent="0.3">
      <c r="A3" s="4" t="s">
        <v>28</v>
      </c>
      <c r="B3" s="4">
        <v>0</v>
      </c>
    </row>
    <row r="4" spans="1:6" x14ac:dyDescent="0.3">
      <c r="A4" s="4" t="s">
        <v>1076</v>
      </c>
      <c r="B4" s="26">
        <f>F4</f>
        <v>635</v>
      </c>
      <c r="F4" s="4">
        <v>635</v>
      </c>
    </row>
    <row r="5" spans="1:6" x14ac:dyDescent="0.3">
      <c r="A5" s="4" t="s">
        <v>1077</v>
      </c>
      <c r="B5" s="26">
        <f t="shared" ref="B5:B39" si="0">F5</f>
        <v>575</v>
      </c>
      <c r="F5" s="4">
        <v>575</v>
      </c>
    </row>
    <row r="6" spans="1:6" x14ac:dyDescent="0.3">
      <c r="A6" s="4" t="s">
        <v>1078</v>
      </c>
      <c r="B6" s="26">
        <f t="shared" si="0"/>
        <v>575</v>
      </c>
      <c r="F6" s="4">
        <v>575</v>
      </c>
    </row>
    <row r="7" spans="1:6" x14ac:dyDescent="0.3">
      <c r="A7" s="4" t="s">
        <v>1079</v>
      </c>
      <c r="B7" s="26">
        <f t="shared" si="0"/>
        <v>575</v>
      </c>
      <c r="F7" s="4">
        <v>575</v>
      </c>
    </row>
    <row r="8" spans="1:6" x14ac:dyDescent="0.3">
      <c r="A8" s="4" t="s">
        <v>1080</v>
      </c>
      <c r="B8" s="26">
        <f t="shared" si="0"/>
        <v>575</v>
      </c>
      <c r="F8" s="4">
        <v>575</v>
      </c>
    </row>
    <row r="9" spans="1:6" x14ac:dyDescent="0.3">
      <c r="A9" s="4" t="s">
        <v>1081</v>
      </c>
      <c r="B9" s="26">
        <f t="shared" si="0"/>
        <v>605</v>
      </c>
      <c r="F9" s="4">
        <v>605</v>
      </c>
    </row>
    <row r="10" spans="1:6" x14ac:dyDescent="0.3">
      <c r="A10" s="4" t="s">
        <v>1082</v>
      </c>
      <c r="B10" s="26">
        <f t="shared" si="0"/>
        <v>690</v>
      </c>
      <c r="F10" s="4">
        <v>690</v>
      </c>
    </row>
    <row r="11" spans="1:6" x14ac:dyDescent="0.3">
      <c r="A11" s="4" t="s">
        <v>1083</v>
      </c>
      <c r="B11" s="26">
        <f t="shared" si="0"/>
        <v>1060</v>
      </c>
      <c r="F11" s="4">
        <v>1060</v>
      </c>
    </row>
    <row r="12" spans="1:6" x14ac:dyDescent="0.3">
      <c r="A12" s="4" t="s">
        <v>1084</v>
      </c>
      <c r="B12" s="26">
        <f t="shared" si="0"/>
        <v>1060</v>
      </c>
      <c r="F12" s="4">
        <v>1060</v>
      </c>
    </row>
    <row r="13" spans="1:6" x14ac:dyDescent="0.3">
      <c r="A13" s="26"/>
      <c r="B13" s="26"/>
    </row>
    <row r="14" spans="1:6" x14ac:dyDescent="0.3">
      <c r="A14" s="4" t="s">
        <v>1085</v>
      </c>
      <c r="B14" s="26">
        <f t="shared" si="0"/>
        <v>1124</v>
      </c>
      <c r="F14" s="4">
        <v>1124</v>
      </c>
    </row>
    <row r="15" spans="1:6" x14ac:dyDescent="0.3">
      <c r="A15" s="4" t="s">
        <v>1086</v>
      </c>
      <c r="B15" s="26">
        <f t="shared" si="0"/>
        <v>1124</v>
      </c>
      <c r="F15" s="4">
        <v>1124</v>
      </c>
    </row>
    <row r="16" spans="1:6" x14ac:dyDescent="0.3">
      <c r="A16" s="4" t="s">
        <v>1087</v>
      </c>
      <c r="B16" s="26">
        <f t="shared" si="0"/>
        <v>1124</v>
      </c>
      <c r="F16" s="4">
        <v>1124</v>
      </c>
    </row>
    <row r="17" spans="1:6" x14ac:dyDescent="0.3">
      <c r="A17" s="4" t="s">
        <v>1088</v>
      </c>
      <c r="B17" s="26">
        <f t="shared" si="0"/>
        <v>1124</v>
      </c>
      <c r="F17" s="4">
        <v>1124</v>
      </c>
    </row>
    <row r="18" spans="1:6" x14ac:dyDescent="0.3">
      <c r="A18" s="4" t="s">
        <v>1089</v>
      </c>
      <c r="B18" s="26">
        <f t="shared" si="0"/>
        <v>1124</v>
      </c>
      <c r="F18" s="4">
        <v>1124</v>
      </c>
    </row>
    <row r="19" spans="1:6" x14ac:dyDescent="0.3">
      <c r="A19" s="4" t="s">
        <v>1090</v>
      </c>
      <c r="B19" s="26">
        <f t="shared" si="0"/>
        <v>1124</v>
      </c>
      <c r="F19" s="4">
        <v>1124</v>
      </c>
    </row>
    <row r="20" spans="1:6" x14ac:dyDescent="0.3">
      <c r="A20" s="4" t="s">
        <v>1091</v>
      </c>
      <c r="B20" s="26">
        <f t="shared" si="0"/>
        <v>1401</v>
      </c>
      <c r="F20" s="4">
        <v>1401</v>
      </c>
    </row>
    <row r="21" spans="1:6" x14ac:dyDescent="0.3">
      <c r="A21" s="4" t="s">
        <v>1092</v>
      </c>
      <c r="B21" s="26">
        <f t="shared" si="0"/>
        <v>1401</v>
      </c>
      <c r="F21" s="4">
        <v>1401</v>
      </c>
    </row>
    <row r="22" spans="1:6" x14ac:dyDescent="0.3">
      <c r="A22" s="384"/>
      <c r="B22" s="26"/>
    </row>
    <row r="23" spans="1:6" x14ac:dyDescent="0.3">
      <c r="A23" s="4" t="s">
        <v>1631</v>
      </c>
      <c r="B23" s="26">
        <f t="shared" si="0"/>
        <v>450</v>
      </c>
      <c r="F23" s="4">
        <v>450</v>
      </c>
    </row>
    <row r="24" spans="1:6" x14ac:dyDescent="0.3">
      <c r="A24" s="4" t="s">
        <v>1632</v>
      </c>
      <c r="B24" s="26">
        <f t="shared" si="0"/>
        <v>450</v>
      </c>
      <c r="F24" s="4">
        <v>450</v>
      </c>
    </row>
    <row r="25" spans="1:6" x14ac:dyDescent="0.3">
      <c r="A25" s="4" t="s">
        <v>1633</v>
      </c>
      <c r="B25" s="26">
        <f t="shared" si="0"/>
        <v>450</v>
      </c>
      <c r="F25" s="4">
        <v>450</v>
      </c>
    </row>
    <row r="26" spans="1:6" x14ac:dyDescent="0.3">
      <c r="A26" s="4" t="s">
        <v>1634</v>
      </c>
      <c r="B26" s="26">
        <f t="shared" si="0"/>
        <v>450</v>
      </c>
      <c r="F26" s="4">
        <v>450</v>
      </c>
    </row>
    <row r="27" spans="1:6" x14ac:dyDescent="0.3">
      <c r="A27" s="4" t="s">
        <v>1635</v>
      </c>
      <c r="B27" s="26">
        <f t="shared" si="0"/>
        <v>450</v>
      </c>
      <c r="F27" s="4">
        <v>450</v>
      </c>
    </row>
    <row r="28" spans="1:6" x14ac:dyDescent="0.3">
      <c r="A28" s="4" t="s">
        <v>1636</v>
      </c>
      <c r="B28" s="26">
        <f t="shared" si="0"/>
        <v>450</v>
      </c>
      <c r="F28" s="4">
        <v>450</v>
      </c>
    </row>
    <row r="29" spans="1:6" x14ac:dyDescent="0.3">
      <c r="A29" s="4" t="s">
        <v>1637</v>
      </c>
      <c r="B29" s="26">
        <f t="shared" si="0"/>
        <v>561</v>
      </c>
      <c r="F29" s="4">
        <v>561</v>
      </c>
    </row>
    <row r="30" spans="1:6" x14ac:dyDescent="0.3">
      <c r="A30" s="4" t="s">
        <v>1638</v>
      </c>
      <c r="B30" s="26">
        <f t="shared" si="0"/>
        <v>561</v>
      </c>
      <c r="F30" s="4">
        <v>561</v>
      </c>
    </row>
    <row r="31" spans="1:6" x14ac:dyDescent="0.3">
      <c r="A31" s="26"/>
      <c r="B31" s="26"/>
    </row>
    <row r="32" spans="1:6" x14ac:dyDescent="0.3">
      <c r="A32" s="4" t="s">
        <v>1302</v>
      </c>
      <c r="B32" s="26">
        <f t="shared" si="0"/>
        <v>3250</v>
      </c>
      <c r="F32" s="4">
        <v>3250</v>
      </c>
    </row>
    <row r="33" spans="1:6" x14ac:dyDescent="0.3">
      <c r="A33" s="4" t="s">
        <v>1303</v>
      </c>
      <c r="B33" s="26">
        <f t="shared" si="0"/>
        <v>3250</v>
      </c>
      <c r="F33" s="4">
        <v>3250</v>
      </c>
    </row>
    <row r="34" spans="1:6" x14ac:dyDescent="0.3">
      <c r="A34" s="4" t="s">
        <v>1304</v>
      </c>
      <c r="B34" s="26">
        <f t="shared" si="0"/>
        <v>3250</v>
      </c>
      <c r="F34" s="4">
        <v>3250</v>
      </c>
    </row>
    <row r="35" spans="1:6" x14ac:dyDescent="0.3">
      <c r="A35" s="4" t="s">
        <v>1305</v>
      </c>
      <c r="B35" s="26">
        <f t="shared" si="0"/>
        <v>3250</v>
      </c>
      <c r="F35" s="4">
        <v>3250</v>
      </c>
    </row>
    <row r="36" spans="1:6" x14ac:dyDescent="0.3">
      <c r="A36" s="4" t="s">
        <v>1306</v>
      </c>
      <c r="B36" s="26">
        <f t="shared" si="0"/>
        <v>3900</v>
      </c>
      <c r="F36" s="4">
        <v>3900</v>
      </c>
    </row>
    <row r="37" spans="1:6" x14ac:dyDescent="0.3">
      <c r="A37" s="4" t="s">
        <v>1307</v>
      </c>
      <c r="B37" s="26">
        <f t="shared" si="0"/>
        <v>4200</v>
      </c>
      <c r="F37" s="4">
        <v>4200</v>
      </c>
    </row>
    <row r="38" spans="1:6" x14ac:dyDescent="0.3">
      <c r="A38" s="4" t="s">
        <v>1308</v>
      </c>
      <c r="B38" s="26">
        <f t="shared" si="0"/>
        <v>5000</v>
      </c>
      <c r="F38" s="4">
        <v>5000</v>
      </c>
    </row>
    <row r="39" spans="1:6" x14ac:dyDescent="0.3">
      <c r="A39" s="4" t="s">
        <v>1309</v>
      </c>
      <c r="B39" s="26">
        <f t="shared" si="0"/>
        <v>5700</v>
      </c>
      <c r="F39" s="4">
        <v>5700</v>
      </c>
    </row>
    <row r="40" spans="1:6" x14ac:dyDescent="0.3">
      <c r="A40" s="384"/>
      <c r="B40" s="26"/>
    </row>
    <row r="41" spans="1:6" x14ac:dyDescent="0.3">
      <c r="A41" s="4" t="s">
        <v>1093</v>
      </c>
      <c r="B41" s="4">
        <f>F41</f>
        <v>1820</v>
      </c>
      <c r="F41" s="4">
        <v>1820</v>
      </c>
    </row>
    <row r="42" spans="1:6" x14ac:dyDescent="0.3">
      <c r="A42" s="4" t="s">
        <v>1094</v>
      </c>
      <c r="B42" s="4">
        <f t="shared" ref="B42:B105" si="1">F42</f>
        <v>1820</v>
      </c>
      <c r="F42" s="4">
        <v>1820</v>
      </c>
    </row>
    <row r="43" spans="1:6" x14ac:dyDescent="0.3">
      <c r="A43" s="4" t="s">
        <v>1095</v>
      </c>
      <c r="B43" s="4">
        <f t="shared" si="1"/>
        <v>1920</v>
      </c>
      <c r="F43" s="4">
        <v>1920</v>
      </c>
    </row>
    <row r="44" spans="1:6" x14ac:dyDescent="0.3">
      <c r="A44" s="4" t="s">
        <v>1096</v>
      </c>
      <c r="B44" s="4">
        <f t="shared" si="1"/>
        <v>2000</v>
      </c>
      <c r="F44" s="4">
        <v>2000</v>
      </c>
    </row>
    <row r="45" spans="1:6" x14ac:dyDescent="0.3">
      <c r="A45" s="4" t="s">
        <v>1097</v>
      </c>
      <c r="B45" s="4">
        <f t="shared" si="1"/>
        <v>2980</v>
      </c>
      <c r="F45" s="4">
        <v>2980</v>
      </c>
    </row>
    <row r="46" spans="1:6" x14ac:dyDescent="0.3">
      <c r="A46" s="4" t="s">
        <v>1098</v>
      </c>
      <c r="B46" s="4">
        <f t="shared" si="1"/>
        <v>2980</v>
      </c>
      <c r="F46" s="4">
        <v>2980</v>
      </c>
    </row>
    <row r="47" spans="1:6" x14ac:dyDescent="0.3">
      <c r="A47" s="26"/>
    </row>
    <row r="48" spans="1:6" x14ac:dyDescent="0.3">
      <c r="A48" s="4" t="s">
        <v>1099</v>
      </c>
      <c r="B48" s="4">
        <f t="shared" si="1"/>
        <v>1200</v>
      </c>
      <c r="F48" s="4">
        <v>1200</v>
      </c>
    </row>
    <row r="49" spans="1:6" x14ac:dyDescent="0.3">
      <c r="A49" s="4" t="s">
        <v>1100</v>
      </c>
      <c r="B49" s="4">
        <f t="shared" si="1"/>
        <v>1200</v>
      </c>
      <c r="F49" s="4">
        <v>1200</v>
      </c>
    </row>
    <row r="50" spans="1:6" x14ac:dyDescent="0.3">
      <c r="A50" s="4" t="s">
        <v>1101</v>
      </c>
      <c r="B50" s="4">
        <f t="shared" si="1"/>
        <v>1200</v>
      </c>
      <c r="F50" s="4">
        <v>1200</v>
      </c>
    </row>
    <row r="51" spans="1:6" x14ac:dyDescent="0.3">
      <c r="A51" s="4" t="s">
        <v>1102</v>
      </c>
      <c r="B51" s="4">
        <f t="shared" si="1"/>
        <v>1200</v>
      </c>
      <c r="F51" s="4">
        <v>1200</v>
      </c>
    </row>
    <row r="52" spans="1:6" x14ac:dyDescent="0.3">
      <c r="A52" s="4" t="s">
        <v>1103</v>
      </c>
      <c r="B52" s="4">
        <f t="shared" si="1"/>
        <v>1200</v>
      </c>
      <c r="F52" s="4">
        <v>1200</v>
      </c>
    </row>
    <row r="53" spans="1:6" x14ac:dyDescent="0.3">
      <c r="A53" s="4" t="s">
        <v>1104</v>
      </c>
      <c r="B53" s="4">
        <f t="shared" si="1"/>
        <v>2500</v>
      </c>
      <c r="F53" s="4">
        <v>2500</v>
      </c>
    </row>
    <row r="54" spans="1:6" x14ac:dyDescent="0.3">
      <c r="A54" s="4" t="s">
        <v>1105</v>
      </c>
      <c r="B54" s="4">
        <f t="shared" si="1"/>
        <v>2500</v>
      </c>
      <c r="F54" s="4">
        <v>2500</v>
      </c>
    </row>
    <row r="55" spans="1:6" x14ac:dyDescent="0.3">
      <c r="A55" s="4" t="s">
        <v>1106</v>
      </c>
      <c r="B55" s="4">
        <f t="shared" si="1"/>
        <v>2500</v>
      </c>
      <c r="F55" s="4">
        <v>2500</v>
      </c>
    </row>
    <row r="56" spans="1:6" x14ac:dyDescent="0.3">
      <c r="A56" s="4" t="s">
        <v>1107</v>
      </c>
      <c r="B56" s="4">
        <f t="shared" si="1"/>
        <v>2500</v>
      </c>
      <c r="F56" s="4">
        <v>2500</v>
      </c>
    </row>
    <row r="57" spans="1:6" x14ac:dyDescent="0.3">
      <c r="A57" s="4" t="s">
        <v>1108</v>
      </c>
      <c r="B57" s="4">
        <f t="shared" si="1"/>
        <v>2785</v>
      </c>
      <c r="F57" s="4">
        <v>2785</v>
      </c>
    </row>
    <row r="58" spans="1:6" x14ac:dyDescent="0.3">
      <c r="A58" s="4" t="s">
        <v>1109</v>
      </c>
      <c r="B58" s="4">
        <f t="shared" si="1"/>
        <v>1850</v>
      </c>
      <c r="F58" s="4">
        <v>1850</v>
      </c>
    </row>
    <row r="59" spans="1:6" x14ac:dyDescent="0.3">
      <c r="A59" s="4" t="s">
        <v>1110</v>
      </c>
      <c r="B59" s="4">
        <f t="shared" si="1"/>
        <v>1850</v>
      </c>
      <c r="F59" s="4">
        <v>1850</v>
      </c>
    </row>
    <row r="60" spans="1:6" x14ac:dyDescent="0.3">
      <c r="A60" s="4" t="s">
        <v>1111</v>
      </c>
      <c r="B60" s="4">
        <f t="shared" si="1"/>
        <v>2752</v>
      </c>
      <c r="F60" s="4">
        <v>2752</v>
      </c>
    </row>
    <row r="61" spans="1:6" x14ac:dyDescent="0.3">
      <c r="A61" s="4" t="s">
        <v>1112</v>
      </c>
      <c r="B61" s="4">
        <f t="shared" si="1"/>
        <v>3680</v>
      </c>
      <c r="F61" s="4">
        <v>3680</v>
      </c>
    </row>
    <row r="62" spans="1:6" x14ac:dyDescent="0.3">
      <c r="A62" s="4" t="s">
        <v>1113</v>
      </c>
      <c r="B62" s="4">
        <f t="shared" si="1"/>
        <v>3680</v>
      </c>
      <c r="F62" s="4">
        <v>3680</v>
      </c>
    </row>
    <row r="63" spans="1:6" x14ac:dyDescent="0.3">
      <c r="A63" s="4" t="s">
        <v>1114</v>
      </c>
      <c r="B63" s="4">
        <f t="shared" si="1"/>
        <v>3300</v>
      </c>
      <c r="F63" s="4">
        <v>3300</v>
      </c>
    </row>
    <row r="64" spans="1:6" x14ac:dyDescent="0.3">
      <c r="A64" s="26"/>
    </row>
    <row r="65" spans="1:6" x14ac:dyDescent="0.3">
      <c r="A65" s="4" t="s">
        <v>1115</v>
      </c>
      <c r="B65" s="4">
        <f t="shared" si="1"/>
        <v>2110</v>
      </c>
      <c r="F65" s="4">
        <v>2110</v>
      </c>
    </row>
    <row r="66" spans="1:6" x14ac:dyDescent="0.3">
      <c r="A66" s="4" t="s">
        <v>1116</v>
      </c>
      <c r="B66" s="4">
        <f t="shared" si="1"/>
        <v>2110</v>
      </c>
      <c r="F66" s="4">
        <v>2110</v>
      </c>
    </row>
    <row r="67" spans="1:6" x14ac:dyDescent="0.3">
      <c r="A67" s="4" t="s">
        <v>1117</v>
      </c>
      <c r="B67" s="4">
        <f t="shared" si="1"/>
        <v>2110</v>
      </c>
      <c r="F67" s="4">
        <v>2110</v>
      </c>
    </row>
    <row r="68" spans="1:6" x14ac:dyDescent="0.3">
      <c r="A68" s="4" t="s">
        <v>1118</v>
      </c>
      <c r="B68" s="4">
        <f t="shared" si="1"/>
        <v>2110</v>
      </c>
      <c r="F68" s="4">
        <v>2110</v>
      </c>
    </row>
    <row r="69" spans="1:6" x14ac:dyDescent="0.3">
      <c r="A69" s="4" t="s">
        <v>1119</v>
      </c>
      <c r="B69" s="4">
        <f t="shared" si="1"/>
        <v>2110</v>
      </c>
      <c r="F69" s="4">
        <v>2110</v>
      </c>
    </row>
    <row r="70" spans="1:6" x14ac:dyDescent="0.3">
      <c r="A70" s="4" t="s">
        <v>1120</v>
      </c>
      <c r="B70" s="4">
        <f t="shared" si="1"/>
        <v>2110</v>
      </c>
      <c r="F70" s="4">
        <v>2110</v>
      </c>
    </row>
    <row r="71" spans="1:6" x14ac:dyDescent="0.3">
      <c r="A71" s="4" t="s">
        <v>1121</v>
      </c>
      <c r="B71" s="4">
        <f t="shared" si="1"/>
        <v>2460</v>
      </c>
      <c r="F71" s="4">
        <v>2460</v>
      </c>
    </row>
    <row r="72" spans="1:6" x14ac:dyDescent="0.3">
      <c r="A72" s="4" t="s">
        <v>1122</v>
      </c>
      <c r="B72" s="4">
        <f t="shared" si="1"/>
        <v>2460</v>
      </c>
      <c r="F72" s="4">
        <v>2460</v>
      </c>
    </row>
    <row r="73" spans="1:6" x14ac:dyDescent="0.3">
      <c r="A73" s="4" t="s">
        <v>1123</v>
      </c>
      <c r="B73" s="4">
        <f t="shared" si="1"/>
        <v>2460</v>
      </c>
      <c r="F73" s="4">
        <v>2460</v>
      </c>
    </row>
    <row r="74" spans="1:6" x14ac:dyDescent="0.3">
      <c r="A74" s="4" t="s">
        <v>1124</v>
      </c>
      <c r="B74" s="4">
        <f t="shared" si="1"/>
        <v>2460</v>
      </c>
      <c r="F74" s="4">
        <v>2460</v>
      </c>
    </row>
    <row r="75" spans="1:6" x14ac:dyDescent="0.3">
      <c r="A75" s="26"/>
    </row>
    <row r="76" spans="1:6" x14ac:dyDescent="0.3">
      <c r="A76" s="4" t="s">
        <v>1125</v>
      </c>
      <c r="B76" s="4">
        <f t="shared" si="1"/>
        <v>2760</v>
      </c>
      <c r="F76" s="4">
        <v>2760</v>
      </c>
    </row>
    <row r="77" spans="1:6" x14ac:dyDescent="0.3">
      <c r="A77" s="4" t="s">
        <v>1126</v>
      </c>
      <c r="B77" s="4">
        <f t="shared" si="1"/>
        <v>2760</v>
      </c>
      <c r="F77" s="4">
        <v>2760</v>
      </c>
    </row>
    <row r="78" spans="1:6" x14ac:dyDescent="0.3">
      <c r="A78" s="4" t="s">
        <v>1127</v>
      </c>
      <c r="B78" s="4">
        <f t="shared" si="1"/>
        <v>2760</v>
      </c>
      <c r="F78" s="4">
        <v>2760</v>
      </c>
    </row>
    <row r="79" spans="1:6" x14ac:dyDescent="0.3">
      <c r="A79" s="4" t="s">
        <v>1128</v>
      </c>
      <c r="B79" s="4">
        <f t="shared" si="1"/>
        <v>2970</v>
      </c>
      <c r="F79" s="4">
        <v>2970</v>
      </c>
    </row>
    <row r="80" spans="1:6" x14ac:dyDescent="0.3">
      <c r="A80" s="4" t="s">
        <v>1129</v>
      </c>
      <c r="B80" s="4">
        <f t="shared" si="1"/>
        <v>1068</v>
      </c>
      <c r="F80" s="4">
        <v>1068</v>
      </c>
    </row>
    <row r="81" spans="1:6" x14ac:dyDescent="0.3">
      <c r="A81" s="4" t="s">
        <v>1130</v>
      </c>
      <c r="B81" s="4">
        <f t="shared" si="1"/>
        <v>1659</v>
      </c>
      <c r="F81" s="4">
        <v>1659</v>
      </c>
    </row>
    <row r="82" spans="1:6" x14ac:dyDescent="0.3">
      <c r="A82" s="4" t="s">
        <v>1131</v>
      </c>
      <c r="B82" s="4">
        <f t="shared" si="1"/>
        <v>2970</v>
      </c>
      <c r="F82" s="4">
        <v>2970</v>
      </c>
    </row>
    <row r="83" spans="1:6" x14ac:dyDescent="0.3">
      <c r="A83" s="4" t="s">
        <v>1132</v>
      </c>
      <c r="B83" s="4">
        <f t="shared" si="1"/>
        <v>2970</v>
      </c>
      <c r="F83" s="4">
        <v>2970</v>
      </c>
    </row>
    <row r="84" spans="1:6" x14ac:dyDescent="0.3">
      <c r="A84" s="4" t="s">
        <v>1133</v>
      </c>
      <c r="B84" s="4">
        <f t="shared" si="1"/>
        <v>1659</v>
      </c>
      <c r="F84" s="4">
        <v>1659</v>
      </c>
    </row>
    <row r="85" spans="1:6" x14ac:dyDescent="0.3">
      <c r="A85" s="4" t="s">
        <v>1134</v>
      </c>
      <c r="B85" s="4">
        <f t="shared" si="1"/>
        <v>1751</v>
      </c>
      <c r="F85" s="4">
        <v>1751</v>
      </c>
    </row>
    <row r="86" spans="1:6" x14ac:dyDescent="0.3">
      <c r="A86" s="4" t="s">
        <v>1135</v>
      </c>
      <c r="B86" s="4">
        <f t="shared" si="1"/>
        <v>1970</v>
      </c>
      <c r="F86" s="4">
        <v>1970</v>
      </c>
    </row>
    <row r="87" spans="1:6" x14ac:dyDescent="0.3">
      <c r="A87" s="4" t="s">
        <v>1136</v>
      </c>
      <c r="B87" s="4">
        <f t="shared" si="1"/>
        <v>7940</v>
      </c>
      <c r="F87" s="4">
        <v>7940</v>
      </c>
    </row>
    <row r="88" spans="1:6" x14ac:dyDescent="0.3">
      <c r="A88" s="4" t="s">
        <v>1137</v>
      </c>
      <c r="B88" s="4">
        <f t="shared" si="1"/>
        <v>9155</v>
      </c>
      <c r="F88" s="4">
        <v>9155</v>
      </c>
    </row>
    <row r="89" spans="1:6" x14ac:dyDescent="0.3">
      <c r="A89" s="4" t="s">
        <v>1138</v>
      </c>
      <c r="B89" s="4">
        <f t="shared" si="1"/>
        <v>9155</v>
      </c>
      <c r="F89" s="4">
        <v>9155</v>
      </c>
    </row>
    <row r="90" spans="1:6" x14ac:dyDescent="0.3">
      <c r="A90" s="4" t="s">
        <v>1139</v>
      </c>
      <c r="B90" s="4">
        <f t="shared" si="1"/>
        <v>9155</v>
      </c>
      <c r="F90" s="4">
        <v>9155</v>
      </c>
    </row>
    <row r="91" spans="1:6" x14ac:dyDescent="0.3">
      <c r="A91" s="4" t="s">
        <v>1140</v>
      </c>
      <c r="B91" s="4">
        <f t="shared" si="1"/>
        <v>9155</v>
      </c>
      <c r="F91" s="4">
        <v>9155</v>
      </c>
    </row>
    <row r="92" spans="1:6" x14ac:dyDescent="0.3">
      <c r="A92" s="4" t="s">
        <v>1141</v>
      </c>
      <c r="B92" s="4">
        <f t="shared" si="1"/>
        <v>7940</v>
      </c>
      <c r="F92" s="4">
        <v>7940</v>
      </c>
    </row>
    <row r="93" spans="1:6" x14ac:dyDescent="0.3">
      <c r="A93" s="4" t="s">
        <v>1142</v>
      </c>
      <c r="B93" s="4">
        <f t="shared" si="1"/>
        <v>7940</v>
      </c>
      <c r="F93" s="4">
        <v>7940</v>
      </c>
    </row>
    <row r="94" spans="1:6" x14ac:dyDescent="0.3">
      <c r="A94" s="4" t="s">
        <v>1143</v>
      </c>
      <c r="B94" s="4">
        <f t="shared" si="1"/>
        <v>7940</v>
      </c>
      <c r="F94" s="4">
        <v>7940</v>
      </c>
    </row>
    <row r="95" spans="1:6" x14ac:dyDescent="0.3">
      <c r="A95" s="4" t="s">
        <v>1144</v>
      </c>
      <c r="B95" s="4">
        <f t="shared" si="1"/>
        <v>8050</v>
      </c>
      <c r="F95" s="4">
        <v>8050</v>
      </c>
    </row>
    <row r="96" spans="1:6" x14ac:dyDescent="0.3">
      <c r="A96" s="4" t="s">
        <v>1145</v>
      </c>
      <c r="B96" s="4">
        <f t="shared" si="1"/>
        <v>8050</v>
      </c>
      <c r="F96" s="4">
        <v>8050</v>
      </c>
    </row>
    <row r="97" spans="1:6" x14ac:dyDescent="0.3">
      <c r="A97" s="26"/>
    </row>
    <row r="98" spans="1:6" x14ac:dyDescent="0.3">
      <c r="A98" s="4" t="s">
        <v>1146</v>
      </c>
      <c r="B98" s="4">
        <f t="shared" si="1"/>
        <v>5070</v>
      </c>
      <c r="F98" s="4">
        <v>5070</v>
      </c>
    </row>
    <row r="99" spans="1:6" x14ac:dyDescent="0.3">
      <c r="A99" s="4" t="s">
        <v>1147</v>
      </c>
      <c r="B99" s="4">
        <f t="shared" si="1"/>
        <v>5070</v>
      </c>
      <c r="F99" s="4">
        <v>5070</v>
      </c>
    </row>
    <row r="100" spans="1:6" x14ac:dyDescent="0.3">
      <c r="A100" s="4" t="s">
        <v>1148</v>
      </c>
      <c r="B100" s="4">
        <f t="shared" si="1"/>
        <v>5070</v>
      </c>
      <c r="F100" s="4">
        <v>5070</v>
      </c>
    </row>
    <row r="101" spans="1:6" x14ac:dyDescent="0.3">
      <c r="A101" s="4" t="s">
        <v>1149</v>
      </c>
      <c r="B101" s="4">
        <f t="shared" si="1"/>
        <v>5070</v>
      </c>
      <c r="F101" s="4">
        <v>5070</v>
      </c>
    </row>
    <row r="102" spans="1:6" x14ac:dyDescent="0.3">
      <c r="A102" s="4" t="s">
        <v>1150</v>
      </c>
      <c r="B102" s="4">
        <f t="shared" si="1"/>
        <v>5070</v>
      </c>
      <c r="F102" s="4">
        <v>5070</v>
      </c>
    </row>
    <row r="103" spans="1:6" x14ac:dyDescent="0.3">
      <c r="A103" s="4" t="s">
        <v>1151</v>
      </c>
      <c r="B103" s="4">
        <f t="shared" si="1"/>
        <v>9960</v>
      </c>
      <c r="F103" s="4">
        <v>9960</v>
      </c>
    </row>
    <row r="104" spans="1:6" x14ac:dyDescent="0.3">
      <c r="A104" s="4" t="s">
        <v>1152</v>
      </c>
      <c r="B104" s="4">
        <f t="shared" si="1"/>
        <v>14585</v>
      </c>
      <c r="F104" s="4">
        <v>14585</v>
      </c>
    </row>
    <row r="105" spans="1:6" x14ac:dyDescent="0.3">
      <c r="A105" s="4" t="s">
        <v>1153</v>
      </c>
      <c r="B105" s="4">
        <f t="shared" si="1"/>
        <v>14585</v>
      </c>
      <c r="F105" s="4">
        <v>14585</v>
      </c>
    </row>
    <row r="106" spans="1:6" x14ac:dyDescent="0.3">
      <c r="A106" s="4" t="s">
        <v>1154</v>
      </c>
      <c r="B106" s="4">
        <f t="shared" ref="B106:B118" si="2">F106</f>
        <v>14585</v>
      </c>
      <c r="F106" s="4">
        <v>14585</v>
      </c>
    </row>
    <row r="107" spans="1:6" x14ac:dyDescent="0.3">
      <c r="A107" s="4" t="s">
        <v>1155</v>
      </c>
      <c r="B107" s="4">
        <f t="shared" si="2"/>
        <v>14585</v>
      </c>
      <c r="F107" s="4">
        <v>14585</v>
      </c>
    </row>
    <row r="108" spans="1:6" x14ac:dyDescent="0.3">
      <c r="A108" s="4" t="s">
        <v>1156</v>
      </c>
      <c r="B108" s="4">
        <f t="shared" si="2"/>
        <v>9960</v>
      </c>
      <c r="F108" s="4">
        <v>9960</v>
      </c>
    </row>
    <row r="109" spans="1:6" x14ac:dyDescent="0.3">
      <c r="A109" s="4" t="s">
        <v>1157</v>
      </c>
      <c r="B109" s="4">
        <f t="shared" si="2"/>
        <v>9960</v>
      </c>
      <c r="F109" s="4">
        <v>9960</v>
      </c>
    </row>
    <row r="110" spans="1:6" x14ac:dyDescent="0.3">
      <c r="A110" s="4" t="s">
        <v>1158</v>
      </c>
      <c r="B110" s="4">
        <f t="shared" si="2"/>
        <v>9960</v>
      </c>
      <c r="F110" s="4">
        <v>9960</v>
      </c>
    </row>
    <row r="111" spans="1:6" x14ac:dyDescent="0.3">
      <c r="A111" s="4" t="s">
        <v>1159</v>
      </c>
      <c r="B111" s="4">
        <f t="shared" si="2"/>
        <v>11440</v>
      </c>
      <c r="F111" s="4">
        <v>11440</v>
      </c>
    </row>
    <row r="112" spans="1:6" x14ac:dyDescent="0.3">
      <c r="A112" s="4" t="s">
        <v>1160</v>
      </c>
      <c r="B112" s="4">
        <f t="shared" si="2"/>
        <v>11440</v>
      </c>
      <c r="F112" s="4">
        <v>11440</v>
      </c>
    </row>
    <row r="113" spans="1:6" x14ac:dyDescent="0.3">
      <c r="A113" s="4" t="s">
        <v>1161</v>
      </c>
      <c r="B113" s="4">
        <f t="shared" si="2"/>
        <v>24180</v>
      </c>
      <c r="F113" s="4">
        <v>24180</v>
      </c>
    </row>
    <row r="114" spans="1:6" x14ac:dyDescent="0.3">
      <c r="A114" s="4" t="s">
        <v>1162</v>
      </c>
      <c r="B114" s="4">
        <f t="shared" si="2"/>
        <v>24180</v>
      </c>
      <c r="F114" s="4">
        <v>24180</v>
      </c>
    </row>
    <row r="115" spans="1:6" x14ac:dyDescent="0.3">
      <c r="A115" s="4" t="s">
        <v>1163</v>
      </c>
      <c r="B115" s="4">
        <f t="shared" si="2"/>
        <v>24180</v>
      </c>
      <c r="F115" s="4">
        <v>24180</v>
      </c>
    </row>
    <row r="116" spans="1:6" x14ac:dyDescent="0.3">
      <c r="A116" s="4" t="s">
        <v>1164</v>
      </c>
      <c r="B116" s="4">
        <f t="shared" si="2"/>
        <v>32120</v>
      </c>
      <c r="F116" s="4">
        <v>32120</v>
      </c>
    </row>
    <row r="117" spans="1:6" x14ac:dyDescent="0.3">
      <c r="A117" s="4" t="s">
        <v>1165</v>
      </c>
      <c r="B117" s="4">
        <f t="shared" si="2"/>
        <v>32120</v>
      </c>
      <c r="F117" s="4">
        <v>32120</v>
      </c>
    </row>
    <row r="118" spans="1:6" x14ac:dyDescent="0.3">
      <c r="A118" s="4" t="s">
        <v>1166</v>
      </c>
      <c r="B118" s="4">
        <f t="shared" si="2"/>
        <v>45360</v>
      </c>
      <c r="F118" s="4">
        <v>45360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8"/>
  <dimension ref="A1:E27"/>
  <sheetViews>
    <sheetView topLeftCell="A9" zoomScale="145" zoomScaleNormal="145" workbookViewId="0">
      <selection activeCell="D26" sqref="D26"/>
    </sheetView>
  </sheetViews>
  <sheetFormatPr defaultColWidth="9.109375" defaultRowHeight="13.8" x14ac:dyDescent="0.3"/>
  <cols>
    <col min="1" max="1" width="27.44140625" style="4" customWidth="1"/>
    <col min="2" max="4" width="9.109375" style="4"/>
    <col min="5" max="5" width="9.109375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4" t="s">
        <v>40</v>
      </c>
      <c r="B2" s="4">
        <v>0</v>
      </c>
      <c r="C2" s="4" t="s">
        <v>39</v>
      </c>
    </row>
    <row r="3" spans="1:5" x14ac:dyDescent="0.3">
      <c r="A3" s="4" t="s">
        <v>29</v>
      </c>
      <c r="B3" s="4">
        <f>E3</f>
        <v>123</v>
      </c>
      <c r="E3" s="4">
        <v>123</v>
      </c>
    </row>
    <row r="4" spans="1:5" x14ac:dyDescent="0.3">
      <c r="A4" s="4" t="s">
        <v>30</v>
      </c>
      <c r="B4" s="4">
        <f t="shared" ref="B4:B27" si="0">E4</f>
        <v>133</v>
      </c>
      <c r="E4" s="4">
        <v>133</v>
      </c>
    </row>
    <row r="5" spans="1:5" x14ac:dyDescent="0.3">
      <c r="A5" s="4" t="s">
        <v>31</v>
      </c>
      <c r="B5" s="4">
        <f t="shared" si="0"/>
        <v>175</v>
      </c>
      <c r="E5" s="4">
        <v>175</v>
      </c>
    </row>
    <row r="6" spans="1:5" x14ac:dyDescent="0.3">
      <c r="A6" s="4" t="s">
        <v>32</v>
      </c>
      <c r="B6" s="4">
        <f t="shared" si="0"/>
        <v>215</v>
      </c>
      <c r="E6" s="4">
        <v>215</v>
      </c>
    </row>
    <row r="7" spans="1:5" x14ac:dyDescent="0.3">
      <c r="A7" s="4" t="s">
        <v>33</v>
      </c>
      <c r="B7" s="4">
        <f t="shared" si="0"/>
        <v>270</v>
      </c>
      <c r="E7" s="4">
        <v>270</v>
      </c>
    </row>
    <row r="8" spans="1:5" x14ac:dyDescent="0.3">
      <c r="A8" s="4" t="s">
        <v>34</v>
      </c>
      <c r="B8" s="4">
        <f t="shared" si="0"/>
        <v>373</v>
      </c>
      <c r="E8" s="4">
        <v>373</v>
      </c>
    </row>
    <row r="9" spans="1:5" x14ac:dyDescent="0.3">
      <c r="A9" s="4" t="s">
        <v>35</v>
      </c>
      <c r="B9" s="4">
        <f t="shared" si="0"/>
        <v>515</v>
      </c>
      <c r="E9" s="4">
        <v>515</v>
      </c>
    </row>
    <row r="10" spans="1:5" x14ac:dyDescent="0.3">
      <c r="A10" s="4" t="s">
        <v>36</v>
      </c>
      <c r="B10" s="4">
        <f t="shared" si="0"/>
        <v>760</v>
      </c>
      <c r="E10" s="4">
        <v>760</v>
      </c>
    </row>
    <row r="11" spans="1:5" x14ac:dyDescent="0.3">
      <c r="A11" s="4" t="s">
        <v>37</v>
      </c>
      <c r="B11" s="4">
        <f t="shared" si="0"/>
        <v>1000</v>
      </c>
      <c r="E11" s="4">
        <v>1000</v>
      </c>
    </row>
    <row r="12" spans="1:5" x14ac:dyDescent="0.3">
      <c r="A12" s="4" t="s">
        <v>1341</v>
      </c>
      <c r="B12" s="4">
        <f t="shared" si="0"/>
        <v>720</v>
      </c>
      <c r="E12" s="4">
        <v>720</v>
      </c>
    </row>
    <row r="13" spans="1:5" x14ac:dyDescent="0.3">
      <c r="A13" s="4" t="s">
        <v>704</v>
      </c>
      <c r="B13" s="4">
        <f t="shared" si="0"/>
        <v>1020</v>
      </c>
      <c r="E13" s="4">
        <v>1020</v>
      </c>
    </row>
    <row r="14" spans="1:5" x14ac:dyDescent="0.3">
      <c r="A14" s="4" t="s">
        <v>705</v>
      </c>
      <c r="B14" s="4">
        <f t="shared" si="0"/>
        <v>1440</v>
      </c>
      <c r="E14" s="4">
        <v>1440</v>
      </c>
    </row>
    <row r="15" spans="1:5" x14ac:dyDescent="0.3">
      <c r="A15" s="4" t="s">
        <v>706</v>
      </c>
      <c r="B15" s="4">
        <f t="shared" si="0"/>
        <v>1835</v>
      </c>
      <c r="E15" s="4">
        <v>1835</v>
      </c>
    </row>
    <row r="16" spans="1:5" x14ac:dyDescent="0.3">
      <c r="A16" s="4" t="s">
        <v>707</v>
      </c>
      <c r="B16" s="4">
        <f t="shared" si="0"/>
        <v>2200</v>
      </c>
      <c r="E16" s="4">
        <v>2200</v>
      </c>
    </row>
    <row r="17" spans="1:5" x14ac:dyDescent="0.3">
      <c r="A17" s="4" t="s">
        <v>708</v>
      </c>
      <c r="B17" s="4">
        <f t="shared" si="0"/>
        <v>2950</v>
      </c>
      <c r="E17" s="4">
        <v>2950</v>
      </c>
    </row>
    <row r="18" spans="1:5" x14ac:dyDescent="0.3">
      <c r="A18" s="4" t="s">
        <v>709</v>
      </c>
      <c r="B18" s="4">
        <f t="shared" si="0"/>
        <v>4650</v>
      </c>
      <c r="E18" s="4">
        <v>4650</v>
      </c>
    </row>
    <row r="19" spans="1:5" x14ac:dyDescent="0.3">
      <c r="A19" s="4" t="s">
        <v>710</v>
      </c>
      <c r="B19" s="4">
        <f t="shared" si="0"/>
        <v>5650</v>
      </c>
      <c r="E19" s="4">
        <v>5650</v>
      </c>
    </row>
    <row r="20" spans="1:5" x14ac:dyDescent="0.3">
      <c r="A20" s="4" t="s">
        <v>711</v>
      </c>
      <c r="B20" s="4">
        <f t="shared" si="0"/>
        <v>8500</v>
      </c>
      <c r="E20" s="4">
        <v>8500</v>
      </c>
    </row>
    <row r="21" spans="1:5" x14ac:dyDescent="0.3">
      <c r="A21" s="4" t="s">
        <v>712</v>
      </c>
      <c r="B21" s="4">
        <f t="shared" si="0"/>
        <v>10000</v>
      </c>
      <c r="E21" s="4">
        <v>10000</v>
      </c>
    </row>
    <row r="22" spans="1:5" x14ac:dyDescent="0.3">
      <c r="A22" s="4" t="s">
        <v>1342</v>
      </c>
      <c r="B22" s="4">
        <f t="shared" si="0"/>
        <v>410</v>
      </c>
      <c r="E22" s="4">
        <v>410</v>
      </c>
    </row>
    <row r="23" spans="1:5" x14ac:dyDescent="0.3">
      <c r="A23" s="4" t="s">
        <v>713</v>
      </c>
      <c r="B23" s="4">
        <f t="shared" si="0"/>
        <v>580</v>
      </c>
      <c r="E23" s="4">
        <v>580</v>
      </c>
    </row>
    <row r="24" spans="1:5" x14ac:dyDescent="0.3">
      <c r="A24" s="4" t="s">
        <v>714</v>
      </c>
      <c r="B24" s="4">
        <f t="shared" si="0"/>
        <v>780</v>
      </c>
      <c r="E24" s="4">
        <v>780</v>
      </c>
    </row>
    <row r="25" spans="1:5" x14ac:dyDescent="0.3">
      <c r="A25" s="4" t="s">
        <v>715</v>
      </c>
      <c r="B25" s="4">
        <f t="shared" si="0"/>
        <v>1135</v>
      </c>
      <c r="E25" s="4">
        <v>1135</v>
      </c>
    </row>
    <row r="26" spans="1:5" x14ac:dyDescent="0.3">
      <c r="A26" s="4" t="s">
        <v>716</v>
      </c>
      <c r="B26" s="4">
        <f t="shared" si="0"/>
        <v>1315</v>
      </c>
      <c r="E26" s="4">
        <v>1315</v>
      </c>
    </row>
    <row r="27" spans="1:5" x14ac:dyDescent="0.3">
      <c r="A27" s="4" t="s">
        <v>717</v>
      </c>
      <c r="B27" s="4">
        <f t="shared" si="0"/>
        <v>1740</v>
      </c>
      <c r="E27" s="4">
        <v>1740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9"/>
  <dimension ref="A1:E27"/>
  <sheetViews>
    <sheetView topLeftCell="A9" zoomScale="145" zoomScaleNormal="145" workbookViewId="0">
      <selection activeCell="D26" sqref="D26"/>
    </sheetView>
  </sheetViews>
  <sheetFormatPr defaultColWidth="9.109375" defaultRowHeight="13.8" x14ac:dyDescent="0.3"/>
  <cols>
    <col min="1" max="1" width="23.10937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4" t="s">
        <v>41</v>
      </c>
      <c r="B2" s="4">
        <v>0</v>
      </c>
      <c r="C2" s="4" t="s">
        <v>39</v>
      </c>
    </row>
    <row r="3" spans="1:5" x14ac:dyDescent="0.3">
      <c r="A3" s="7" t="s">
        <v>42</v>
      </c>
      <c r="B3" s="4">
        <v>38</v>
      </c>
      <c r="E3" s="4">
        <v>3.5</v>
      </c>
    </row>
    <row r="4" spans="1:5" x14ac:dyDescent="0.3">
      <c r="A4" s="7" t="s">
        <v>43</v>
      </c>
      <c r="B4" s="4">
        <v>60.5</v>
      </c>
      <c r="E4" s="4">
        <v>5.5</v>
      </c>
    </row>
    <row r="5" spans="1:5" x14ac:dyDescent="0.3">
      <c r="A5" s="7" t="s">
        <v>44</v>
      </c>
      <c r="B5" s="4">
        <v>81</v>
      </c>
      <c r="E5" s="4">
        <v>11</v>
      </c>
    </row>
    <row r="6" spans="1:5" x14ac:dyDescent="0.3">
      <c r="A6" s="7" t="s">
        <v>45</v>
      </c>
      <c r="B6" s="4">
        <v>150</v>
      </c>
      <c r="E6" s="4">
        <v>16</v>
      </c>
    </row>
    <row r="7" spans="1:5" x14ac:dyDescent="0.3">
      <c r="A7" s="7" t="s">
        <v>46</v>
      </c>
      <c r="B7" s="4">
        <v>202</v>
      </c>
      <c r="E7" s="4">
        <v>23</v>
      </c>
    </row>
    <row r="8" spans="1:5" x14ac:dyDescent="0.3">
      <c r="A8" s="7" t="s">
        <v>47</v>
      </c>
      <c r="B8" s="4">
        <v>265</v>
      </c>
      <c r="E8" s="4">
        <v>35</v>
      </c>
    </row>
    <row r="9" spans="1:5" x14ac:dyDescent="0.3">
      <c r="A9" s="7" t="s">
        <v>48</v>
      </c>
      <c r="B9" s="4">
        <v>303</v>
      </c>
      <c r="E9" s="4">
        <v>80</v>
      </c>
    </row>
    <row r="10" spans="1:5" x14ac:dyDescent="0.3">
      <c r="A10" s="7" t="s">
        <v>49</v>
      </c>
      <c r="B10" s="4">
        <v>365</v>
      </c>
      <c r="E10" s="4">
        <v>150</v>
      </c>
    </row>
    <row r="11" spans="1:5" x14ac:dyDescent="0.3">
      <c r="A11" s="7" t="s">
        <v>50</v>
      </c>
      <c r="B11" s="4">
        <f>E11</f>
        <v>240</v>
      </c>
      <c r="E11" s="4">
        <v>240</v>
      </c>
    </row>
    <row r="12" spans="1:5" x14ac:dyDescent="0.3">
      <c r="A12" s="7" t="s">
        <v>1343</v>
      </c>
      <c r="B12" s="4">
        <f t="shared" ref="B12:B27" si="0">E12</f>
        <v>135</v>
      </c>
      <c r="E12" s="4">
        <v>135</v>
      </c>
    </row>
    <row r="13" spans="1:5" x14ac:dyDescent="0.3">
      <c r="A13" s="7" t="s">
        <v>732</v>
      </c>
      <c r="B13" s="4">
        <f t="shared" si="0"/>
        <v>205</v>
      </c>
      <c r="E13" s="4">
        <v>205</v>
      </c>
    </row>
    <row r="14" spans="1:5" x14ac:dyDescent="0.3">
      <c r="A14" s="7" t="s">
        <v>733</v>
      </c>
      <c r="B14" s="4">
        <f t="shared" si="0"/>
        <v>395</v>
      </c>
      <c r="E14" s="4">
        <v>395</v>
      </c>
    </row>
    <row r="15" spans="1:5" x14ac:dyDescent="0.3">
      <c r="A15" s="7" t="s">
        <v>734</v>
      </c>
      <c r="B15" s="4">
        <f t="shared" si="0"/>
        <v>655</v>
      </c>
      <c r="E15" s="4">
        <v>655</v>
      </c>
    </row>
    <row r="16" spans="1:5" x14ac:dyDescent="0.3">
      <c r="A16" s="7" t="s">
        <v>735</v>
      </c>
      <c r="B16" s="4">
        <f t="shared" si="0"/>
        <v>920</v>
      </c>
      <c r="E16" s="4">
        <v>920</v>
      </c>
    </row>
    <row r="17" spans="1:5" x14ac:dyDescent="0.3">
      <c r="A17" s="7" t="s">
        <v>736</v>
      </c>
      <c r="B17" s="4">
        <f t="shared" si="0"/>
        <v>1305</v>
      </c>
      <c r="E17" s="4">
        <v>1305</v>
      </c>
    </row>
    <row r="18" spans="1:5" x14ac:dyDescent="0.3">
      <c r="A18" s="7" t="s">
        <v>737</v>
      </c>
      <c r="B18" s="4">
        <f t="shared" si="0"/>
        <v>2520</v>
      </c>
      <c r="E18" s="4">
        <v>2520</v>
      </c>
    </row>
    <row r="19" spans="1:5" x14ac:dyDescent="0.3">
      <c r="A19" s="7" t="s">
        <v>738</v>
      </c>
      <c r="B19" s="4">
        <f t="shared" si="0"/>
        <v>3810</v>
      </c>
      <c r="E19" s="4">
        <v>3810</v>
      </c>
    </row>
    <row r="20" spans="1:5" x14ac:dyDescent="0.3">
      <c r="A20" s="7" t="s">
        <v>739</v>
      </c>
      <c r="B20" s="4">
        <f t="shared" si="0"/>
        <v>7415</v>
      </c>
      <c r="E20" s="4">
        <v>7415</v>
      </c>
    </row>
    <row r="21" spans="1:5" x14ac:dyDescent="0.3">
      <c r="A21" s="7" t="s">
        <v>740</v>
      </c>
      <c r="B21" s="4">
        <f t="shared" si="0"/>
        <v>8405</v>
      </c>
      <c r="E21" s="4">
        <v>8405</v>
      </c>
    </row>
    <row r="22" spans="1:5" x14ac:dyDescent="0.3">
      <c r="A22" s="7" t="s">
        <v>1344</v>
      </c>
      <c r="B22" s="4">
        <f t="shared" si="0"/>
        <v>75</v>
      </c>
      <c r="E22" s="4">
        <v>75</v>
      </c>
    </row>
    <row r="23" spans="1:5" x14ac:dyDescent="0.3">
      <c r="A23" s="7" t="s">
        <v>741</v>
      </c>
      <c r="B23" s="4">
        <f t="shared" si="0"/>
        <v>110</v>
      </c>
      <c r="E23" s="4">
        <v>110</v>
      </c>
    </row>
    <row r="24" spans="1:5" x14ac:dyDescent="0.3">
      <c r="A24" s="7" t="s">
        <v>742</v>
      </c>
      <c r="B24" s="4">
        <f t="shared" si="0"/>
        <v>200</v>
      </c>
      <c r="E24" s="4">
        <v>200</v>
      </c>
    </row>
    <row r="25" spans="1:5" x14ac:dyDescent="0.3">
      <c r="A25" s="7" t="s">
        <v>743</v>
      </c>
      <c r="B25" s="4">
        <f t="shared" si="0"/>
        <v>405</v>
      </c>
      <c r="E25" s="4">
        <v>405</v>
      </c>
    </row>
    <row r="26" spans="1:5" x14ac:dyDescent="0.3">
      <c r="A26" s="7" t="s">
        <v>744</v>
      </c>
      <c r="B26" s="4">
        <f t="shared" si="0"/>
        <v>490</v>
      </c>
      <c r="E26" s="4">
        <v>490</v>
      </c>
    </row>
    <row r="27" spans="1:5" x14ac:dyDescent="0.3">
      <c r="A27" s="7" t="s">
        <v>745</v>
      </c>
      <c r="B27" s="4">
        <f t="shared" si="0"/>
        <v>800</v>
      </c>
      <c r="E27" s="4">
        <v>800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0"/>
  <dimension ref="A1:E27"/>
  <sheetViews>
    <sheetView topLeftCell="A9" zoomScale="145" zoomScaleNormal="145" workbookViewId="0">
      <selection activeCell="D26" sqref="D26"/>
    </sheetView>
  </sheetViews>
  <sheetFormatPr defaultColWidth="9.109375" defaultRowHeight="13.8" x14ac:dyDescent="0.3"/>
  <cols>
    <col min="1" max="1" width="26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7" t="s">
        <v>62</v>
      </c>
      <c r="B2" s="7">
        <v>0</v>
      </c>
      <c r="C2" s="4" t="s">
        <v>39</v>
      </c>
    </row>
    <row r="3" spans="1:5" x14ac:dyDescent="0.3">
      <c r="A3" s="7" t="s">
        <v>53</v>
      </c>
      <c r="B3" s="7">
        <f>E3</f>
        <v>1.2</v>
      </c>
      <c r="E3" s="4">
        <v>1.2</v>
      </c>
    </row>
    <row r="4" spans="1:5" x14ac:dyDescent="0.3">
      <c r="A4" s="7" t="s">
        <v>54</v>
      </c>
      <c r="B4" s="7">
        <f t="shared" ref="B4:B27" si="0">E4</f>
        <v>1.9</v>
      </c>
      <c r="E4" s="4">
        <v>1.9</v>
      </c>
    </row>
    <row r="5" spans="1:5" x14ac:dyDescent="0.3">
      <c r="A5" s="7" t="s">
        <v>55</v>
      </c>
      <c r="B5" s="7">
        <f t="shared" si="0"/>
        <v>3.2</v>
      </c>
      <c r="E5" s="4">
        <v>3.2</v>
      </c>
    </row>
    <row r="6" spans="1:5" x14ac:dyDescent="0.3">
      <c r="A6" s="7" t="s">
        <v>56</v>
      </c>
      <c r="B6" s="7">
        <f t="shared" si="0"/>
        <v>4.5</v>
      </c>
      <c r="E6" s="4">
        <v>4.5</v>
      </c>
    </row>
    <row r="7" spans="1:5" x14ac:dyDescent="0.3">
      <c r="A7" s="7" t="s">
        <v>57</v>
      </c>
      <c r="B7" s="7">
        <f t="shared" si="0"/>
        <v>5.6</v>
      </c>
      <c r="E7" s="4">
        <v>5.6</v>
      </c>
    </row>
    <row r="8" spans="1:5" x14ac:dyDescent="0.3">
      <c r="A8" s="7" t="s">
        <v>58</v>
      </c>
      <c r="B8" s="7">
        <f t="shared" si="0"/>
        <v>7.5</v>
      </c>
      <c r="E8" s="4">
        <v>7.5</v>
      </c>
    </row>
    <row r="9" spans="1:5" x14ac:dyDescent="0.3">
      <c r="A9" s="7" t="s">
        <v>59</v>
      </c>
      <c r="B9" s="7">
        <f t="shared" si="0"/>
        <v>15</v>
      </c>
      <c r="E9" s="4">
        <v>15</v>
      </c>
    </row>
    <row r="10" spans="1:5" x14ac:dyDescent="0.3">
      <c r="A10" s="7" t="s">
        <v>60</v>
      </c>
      <c r="B10" s="7">
        <f t="shared" si="0"/>
        <v>21</v>
      </c>
      <c r="E10" s="4">
        <v>21</v>
      </c>
    </row>
    <row r="11" spans="1:5" x14ac:dyDescent="0.3">
      <c r="A11" s="7" t="s">
        <v>61</v>
      </c>
      <c r="B11" s="7">
        <f t="shared" si="0"/>
        <v>35</v>
      </c>
      <c r="E11" s="4">
        <v>35</v>
      </c>
    </row>
    <row r="12" spans="1:5" x14ac:dyDescent="0.3">
      <c r="A12" s="7" t="s">
        <v>1345</v>
      </c>
      <c r="B12" s="7">
        <f t="shared" si="0"/>
        <v>51</v>
      </c>
      <c r="E12" s="4">
        <v>51</v>
      </c>
    </row>
    <row r="13" spans="1:5" x14ac:dyDescent="0.3">
      <c r="A13" s="7" t="s">
        <v>718</v>
      </c>
      <c r="B13" s="7">
        <f t="shared" si="0"/>
        <v>71</v>
      </c>
      <c r="E13" s="4">
        <v>71</v>
      </c>
    </row>
    <row r="14" spans="1:5" x14ac:dyDescent="0.3">
      <c r="A14" s="7" t="s">
        <v>719</v>
      </c>
      <c r="B14" s="7">
        <f t="shared" si="0"/>
        <v>101</v>
      </c>
      <c r="E14" s="4">
        <v>101</v>
      </c>
    </row>
    <row r="15" spans="1:5" x14ac:dyDescent="0.3">
      <c r="A15" s="7" t="s">
        <v>720</v>
      </c>
      <c r="B15" s="7">
        <f t="shared" si="0"/>
        <v>133</v>
      </c>
      <c r="E15" s="4">
        <v>133</v>
      </c>
    </row>
    <row r="16" spans="1:5" x14ac:dyDescent="0.3">
      <c r="A16" s="7" t="s">
        <v>721</v>
      </c>
      <c r="B16" s="7">
        <f t="shared" si="0"/>
        <v>191</v>
      </c>
      <c r="E16" s="4">
        <v>191</v>
      </c>
    </row>
    <row r="17" spans="1:5" x14ac:dyDescent="0.3">
      <c r="A17" s="7" t="s">
        <v>722</v>
      </c>
      <c r="B17" s="7">
        <f t="shared" si="0"/>
        <v>295</v>
      </c>
      <c r="E17" s="4">
        <v>295</v>
      </c>
    </row>
    <row r="18" spans="1:5" x14ac:dyDescent="0.3">
      <c r="A18" s="7" t="s">
        <v>723</v>
      </c>
      <c r="B18" s="7">
        <f t="shared" si="0"/>
        <v>563</v>
      </c>
      <c r="E18" s="4">
        <v>563</v>
      </c>
    </row>
    <row r="19" spans="1:5" x14ac:dyDescent="0.3">
      <c r="A19" s="7" t="s">
        <v>724</v>
      </c>
      <c r="B19" s="7">
        <f t="shared" si="0"/>
        <v>755</v>
      </c>
      <c r="E19" s="4">
        <v>755</v>
      </c>
    </row>
    <row r="20" spans="1:5" x14ac:dyDescent="0.3">
      <c r="A20" s="7" t="s">
        <v>725</v>
      </c>
      <c r="B20" s="7">
        <f t="shared" si="0"/>
        <v>1342</v>
      </c>
      <c r="E20" s="4">
        <v>1342</v>
      </c>
    </row>
    <row r="21" spans="1:5" x14ac:dyDescent="0.3">
      <c r="A21" s="7" t="s">
        <v>726</v>
      </c>
      <c r="B21" s="7">
        <f t="shared" si="0"/>
        <v>1726</v>
      </c>
      <c r="E21" s="4">
        <v>1726</v>
      </c>
    </row>
    <row r="22" spans="1:5" x14ac:dyDescent="0.3">
      <c r="A22" s="7" t="s">
        <v>1346</v>
      </c>
      <c r="B22" s="7">
        <f t="shared" si="0"/>
        <v>26.5</v>
      </c>
      <c r="E22" s="4">
        <v>26.5</v>
      </c>
    </row>
    <row r="23" spans="1:5" x14ac:dyDescent="0.3">
      <c r="A23" s="7" t="s">
        <v>727</v>
      </c>
      <c r="B23" s="7">
        <f t="shared" si="0"/>
        <v>45</v>
      </c>
      <c r="E23" s="4">
        <v>45</v>
      </c>
    </row>
    <row r="24" spans="1:5" x14ac:dyDescent="0.3">
      <c r="A24" s="7" t="s">
        <v>728</v>
      </c>
      <c r="B24" s="7">
        <f t="shared" si="0"/>
        <v>76</v>
      </c>
      <c r="E24" s="4">
        <v>76</v>
      </c>
    </row>
    <row r="25" spans="1:5" x14ac:dyDescent="0.3">
      <c r="A25" s="7" t="s">
        <v>729</v>
      </c>
      <c r="B25" s="7">
        <f t="shared" si="0"/>
        <v>135</v>
      </c>
      <c r="E25" s="4">
        <v>135</v>
      </c>
    </row>
    <row r="26" spans="1:5" x14ac:dyDescent="0.3">
      <c r="A26" s="7" t="s">
        <v>730</v>
      </c>
      <c r="B26" s="7">
        <f t="shared" si="0"/>
        <v>192</v>
      </c>
      <c r="E26" s="4">
        <v>192</v>
      </c>
    </row>
    <row r="27" spans="1:5" x14ac:dyDescent="0.3">
      <c r="A27" s="7" t="s">
        <v>731</v>
      </c>
      <c r="B27" s="7">
        <f t="shared" si="0"/>
        <v>252</v>
      </c>
      <c r="E27" s="4">
        <v>252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1"/>
  <dimension ref="A1:E8"/>
  <sheetViews>
    <sheetView zoomScale="145" zoomScaleNormal="145" workbookViewId="0">
      <selection activeCell="G11" sqref="G11"/>
    </sheetView>
  </sheetViews>
  <sheetFormatPr defaultColWidth="9.109375" defaultRowHeight="13.8" x14ac:dyDescent="0.3"/>
  <cols>
    <col min="1" max="1" width="28.4414062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7" t="s">
        <v>63</v>
      </c>
      <c r="B2" s="7">
        <v>0</v>
      </c>
      <c r="C2" s="4" t="s">
        <v>39</v>
      </c>
    </row>
    <row r="3" spans="1:5" x14ac:dyDescent="0.3">
      <c r="A3" s="7" t="s">
        <v>1347</v>
      </c>
      <c r="B3" s="4">
        <f>E3</f>
        <v>24</v>
      </c>
      <c r="E3" s="4">
        <v>24</v>
      </c>
    </row>
    <row r="4" spans="1:5" x14ac:dyDescent="0.3">
      <c r="A4" s="7" t="s">
        <v>746</v>
      </c>
      <c r="B4" s="4">
        <f t="shared" ref="B4:B8" si="0">E4</f>
        <v>41</v>
      </c>
      <c r="E4" s="4">
        <v>41</v>
      </c>
    </row>
    <row r="5" spans="1:5" x14ac:dyDescent="0.3">
      <c r="A5" s="7" t="s">
        <v>747</v>
      </c>
      <c r="B5" s="4">
        <f t="shared" si="0"/>
        <v>65</v>
      </c>
      <c r="E5" s="4">
        <v>65</v>
      </c>
    </row>
    <row r="6" spans="1:5" x14ac:dyDescent="0.3">
      <c r="A6" s="7" t="s">
        <v>748</v>
      </c>
      <c r="B6" s="4">
        <f t="shared" si="0"/>
        <v>125</v>
      </c>
      <c r="E6" s="4">
        <v>125</v>
      </c>
    </row>
    <row r="7" spans="1:5" x14ac:dyDescent="0.3">
      <c r="A7" s="7" t="s">
        <v>749</v>
      </c>
      <c r="B7" s="4">
        <f t="shared" si="0"/>
        <v>183</v>
      </c>
      <c r="E7" s="4">
        <v>183</v>
      </c>
    </row>
    <row r="8" spans="1:5" x14ac:dyDescent="0.3">
      <c r="A8" s="7" t="s">
        <v>750</v>
      </c>
      <c r="B8" s="4">
        <f t="shared" si="0"/>
        <v>238</v>
      </c>
      <c r="E8" s="4">
        <v>238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2"/>
  <dimension ref="A1:E12"/>
  <sheetViews>
    <sheetView zoomScale="145" zoomScaleNormal="145" workbookViewId="0">
      <selection activeCell="D12" sqref="D12"/>
    </sheetView>
  </sheetViews>
  <sheetFormatPr defaultColWidth="9.109375" defaultRowHeight="13.8" x14ac:dyDescent="0.3"/>
  <cols>
    <col min="1" max="1" width="23.4414062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7" t="s">
        <v>64</v>
      </c>
      <c r="B2" s="7">
        <v>0</v>
      </c>
      <c r="C2" s="4" t="s">
        <v>39</v>
      </c>
    </row>
    <row r="3" spans="1:5" x14ac:dyDescent="0.3">
      <c r="A3" s="7" t="s">
        <v>1348</v>
      </c>
      <c r="B3" s="4">
        <f>E3</f>
        <v>25.5</v>
      </c>
      <c r="E3" s="4">
        <v>25.5</v>
      </c>
    </row>
    <row r="4" spans="1:5" x14ac:dyDescent="0.3">
      <c r="A4" s="7" t="s">
        <v>65</v>
      </c>
      <c r="B4" s="4">
        <f t="shared" ref="B4:B12" si="0">E4</f>
        <v>39.5</v>
      </c>
      <c r="E4" s="4">
        <v>39.5</v>
      </c>
    </row>
    <row r="5" spans="1:5" x14ac:dyDescent="0.3">
      <c r="A5" s="7" t="s">
        <v>66</v>
      </c>
      <c r="B5" s="4">
        <f t="shared" si="0"/>
        <v>62.5</v>
      </c>
      <c r="E5" s="4">
        <v>62.5</v>
      </c>
    </row>
    <row r="6" spans="1:5" x14ac:dyDescent="0.3">
      <c r="A6" s="7" t="s">
        <v>67</v>
      </c>
      <c r="B6" s="4">
        <f t="shared" si="0"/>
        <v>90</v>
      </c>
      <c r="E6" s="4">
        <v>90</v>
      </c>
    </row>
    <row r="7" spans="1:5" x14ac:dyDescent="0.3">
      <c r="A7" s="7" t="s">
        <v>68</v>
      </c>
      <c r="B7" s="4">
        <f t="shared" si="0"/>
        <v>110</v>
      </c>
      <c r="E7" s="4">
        <v>110</v>
      </c>
    </row>
    <row r="8" spans="1:5" x14ac:dyDescent="0.3">
      <c r="A8" s="7" t="s">
        <v>69</v>
      </c>
      <c r="B8" s="4">
        <f t="shared" si="0"/>
        <v>172</v>
      </c>
      <c r="E8" s="4">
        <v>172</v>
      </c>
    </row>
    <row r="9" spans="1:5" x14ac:dyDescent="0.3">
      <c r="A9" s="7" t="s">
        <v>70</v>
      </c>
      <c r="B9" s="4">
        <f t="shared" si="0"/>
        <v>390</v>
      </c>
      <c r="E9" s="4">
        <v>390</v>
      </c>
    </row>
    <row r="10" spans="1:5" x14ac:dyDescent="0.3">
      <c r="A10" s="7" t="s">
        <v>71</v>
      </c>
      <c r="B10" s="4">
        <f t="shared" si="0"/>
        <v>480</v>
      </c>
      <c r="E10" s="4">
        <v>480</v>
      </c>
    </row>
    <row r="11" spans="1:5" x14ac:dyDescent="0.3">
      <c r="A11" s="7" t="s">
        <v>72</v>
      </c>
      <c r="B11" s="4">
        <f t="shared" si="0"/>
        <v>565</v>
      </c>
      <c r="E11" s="4">
        <v>565</v>
      </c>
    </row>
    <row r="12" spans="1:5" x14ac:dyDescent="0.3">
      <c r="A12" s="7" t="s">
        <v>73</v>
      </c>
      <c r="B12" s="4">
        <f t="shared" si="0"/>
        <v>788</v>
      </c>
      <c r="E12" s="4">
        <v>788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3"/>
  <dimension ref="A1:E11"/>
  <sheetViews>
    <sheetView zoomScale="145" zoomScaleNormal="145" workbookViewId="0">
      <selection activeCell="C11" sqref="C11"/>
    </sheetView>
  </sheetViews>
  <sheetFormatPr defaultColWidth="9.109375" defaultRowHeight="13.8" x14ac:dyDescent="0.3"/>
  <cols>
    <col min="1" max="1" width="23.4414062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7" t="s">
        <v>74</v>
      </c>
      <c r="B2" s="7">
        <v>0</v>
      </c>
      <c r="C2" s="4" t="s">
        <v>39</v>
      </c>
    </row>
    <row r="3" spans="1:5" x14ac:dyDescent="0.3">
      <c r="A3" s="7" t="s">
        <v>75</v>
      </c>
      <c r="B3" s="4">
        <f>E3</f>
        <v>1.8</v>
      </c>
      <c r="E3" s="4">
        <v>1.8</v>
      </c>
    </row>
    <row r="4" spans="1:5" x14ac:dyDescent="0.3">
      <c r="A4" s="7" t="s">
        <v>76</v>
      </c>
      <c r="B4" s="4">
        <f t="shared" ref="B4:B11" si="0">E4</f>
        <v>2.5</v>
      </c>
      <c r="E4" s="4">
        <v>2.5</v>
      </c>
    </row>
    <row r="5" spans="1:5" x14ac:dyDescent="0.3">
      <c r="A5" s="7" t="s">
        <v>77</v>
      </c>
      <c r="B5" s="4">
        <f t="shared" si="0"/>
        <v>4</v>
      </c>
      <c r="E5" s="4">
        <v>4</v>
      </c>
    </row>
    <row r="6" spans="1:5" x14ac:dyDescent="0.3">
      <c r="A6" s="7" t="s">
        <v>78</v>
      </c>
      <c r="B6" s="4">
        <f t="shared" si="0"/>
        <v>6</v>
      </c>
      <c r="E6" s="4">
        <v>6</v>
      </c>
    </row>
    <row r="7" spans="1:5" x14ac:dyDescent="0.3">
      <c r="A7" s="7" t="s">
        <v>79</v>
      </c>
      <c r="B7" s="4">
        <f t="shared" si="0"/>
        <v>8</v>
      </c>
      <c r="E7" s="4">
        <v>8</v>
      </c>
    </row>
    <row r="8" spans="1:5" x14ac:dyDescent="0.3">
      <c r="A8" s="7" t="s">
        <v>80</v>
      </c>
      <c r="B8" s="4">
        <f t="shared" si="0"/>
        <v>11</v>
      </c>
      <c r="E8" s="4">
        <v>11</v>
      </c>
    </row>
    <row r="9" spans="1:5" x14ac:dyDescent="0.3">
      <c r="A9" s="7" t="s">
        <v>81</v>
      </c>
      <c r="B9" s="4">
        <f t="shared" si="0"/>
        <v>32</v>
      </c>
      <c r="E9" s="4">
        <v>32</v>
      </c>
    </row>
    <row r="10" spans="1:5" x14ac:dyDescent="0.3">
      <c r="A10" s="7" t="s">
        <v>82</v>
      </c>
      <c r="B10" s="4">
        <f t="shared" si="0"/>
        <v>45</v>
      </c>
      <c r="E10" s="4">
        <v>45</v>
      </c>
    </row>
    <row r="11" spans="1:5" x14ac:dyDescent="0.3">
      <c r="A11" s="7" t="s">
        <v>83</v>
      </c>
      <c r="B11" s="4">
        <f t="shared" si="0"/>
        <v>60</v>
      </c>
      <c r="E11" s="4">
        <v>60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4"/>
  <dimension ref="A1:E11"/>
  <sheetViews>
    <sheetView zoomScale="145" zoomScaleNormal="145" workbookViewId="0">
      <selection activeCell="D12" sqref="D12"/>
    </sheetView>
  </sheetViews>
  <sheetFormatPr defaultColWidth="9.109375" defaultRowHeight="13.8" x14ac:dyDescent="0.3"/>
  <cols>
    <col min="1" max="1" width="23.4414062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  <c r="C1" s="4" t="s">
        <v>38</v>
      </c>
    </row>
    <row r="2" spans="1:5" x14ac:dyDescent="0.3">
      <c r="A2" s="7" t="s">
        <v>84</v>
      </c>
      <c r="B2" s="7">
        <v>0</v>
      </c>
      <c r="C2" s="4" t="s">
        <v>39</v>
      </c>
    </row>
    <row r="3" spans="1:5" x14ac:dyDescent="0.3">
      <c r="A3" s="7" t="s">
        <v>85</v>
      </c>
      <c r="B3" s="4">
        <f>E3</f>
        <v>3</v>
      </c>
      <c r="E3" s="4">
        <v>3</v>
      </c>
    </row>
    <row r="4" spans="1:5" x14ac:dyDescent="0.3">
      <c r="A4" s="7" t="s">
        <v>86</v>
      </c>
      <c r="B4" s="4">
        <f t="shared" ref="B4:B11" si="0">E4</f>
        <v>4</v>
      </c>
      <c r="E4" s="4">
        <v>4</v>
      </c>
    </row>
    <row r="5" spans="1:5" x14ac:dyDescent="0.3">
      <c r="A5" s="7" t="s">
        <v>87</v>
      </c>
      <c r="B5" s="4">
        <f t="shared" si="0"/>
        <v>4.5</v>
      </c>
      <c r="E5" s="4">
        <v>4.5</v>
      </c>
    </row>
    <row r="6" spans="1:5" x14ac:dyDescent="0.3">
      <c r="A6" s="7" t="s">
        <v>88</v>
      </c>
      <c r="B6" s="4">
        <f t="shared" si="0"/>
        <v>5.5</v>
      </c>
      <c r="E6" s="4">
        <v>5.5</v>
      </c>
    </row>
    <row r="7" spans="1:5" x14ac:dyDescent="0.3">
      <c r="A7" s="7" t="s">
        <v>89</v>
      </c>
      <c r="B7" s="4">
        <f t="shared" si="0"/>
        <v>7</v>
      </c>
      <c r="E7" s="4">
        <v>7</v>
      </c>
    </row>
    <row r="8" spans="1:5" x14ac:dyDescent="0.3">
      <c r="A8" s="7" t="s">
        <v>90</v>
      </c>
      <c r="B8" s="4">
        <f t="shared" si="0"/>
        <v>10</v>
      </c>
      <c r="E8" s="4">
        <v>10</v>
      </c>
    </row>
    <row r="9" spans="1:5" x14ac:dyDescent="0.3">
      <c r="A9" s="7" t="s">
        <v>91</v>
      </c>
      <c r="B9" s="4">
        <f t="shared" si="0"/>
        <v>18</v>
      </c>
      <c r="E9" s="4">
        <v>18</v>
      </c>
    </row>
    <row r="10" spans="1:5" x14ac:dyDescent="0.3">
      <c r="A10" s="7" t="s">
        <v>92</v>
      </c>
      <c r="B10" s="4">
        <f t="shared" si="0"/>
        <v>25</v>
      </c>
      <c r="E10" s="4">
        <v>25</v>
      </c>
    </row>
    <row r="11" spans="1:5" x14ac:dyDescent="0.3">
      <c r="A11" s="7" t="s">
        <v>93</v>
      </c>
      <c r="B11" s="4">
        <f t="shared" si="0"/>
        <v>40</v>
      </c>
      <c r="E11" s="4">
        <v>40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CA5B-AB76-43C6-983C-227E5CAC2FC8}">
  <dimension ref="A1:E5"/>
  <sheetViews>
    <sheetView zoomScale="145" zoomScaleNormal="145" workbookViewId="0">
      <selection activeCell="D6" sqref="D6"/>
    </sheetView>
  </sheetViews>
  <sheetFormatPr defaultColWidth="9.109375" defaultRowHeight="13.8" x14ac:dyDescent="0.3"/>
  <cols>
    <col min="1" max="1" width="23.4414062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</row>
    <row r="2" spans="1:5" x14ac:dyDescent="0.3">
      <c r="A2" s="7" t="s">
        <v>823</v>
      </c>
      <c r="B2" s="7">
        <v>0</v>
      </c>
    </row>
    <row r="3" spans="1:5" x14ac:dyDescent="0.3">
      <c r="A3" s="7" t="s">
        <v>824</v>
      </c>
      <c r="B3" s="4">
        <f>E3</f>
        <v>560</v>
      </c>
      <c r="E3" s="4">
        <v>560</v>
      </c>
    </row>
    <row r="4" spans="1:5" x14ac:dyDescent="0.3">
      <c r="A4" s="7" t="s">
        <v>825</v>
      </c>
      <c r="B4" s="4">
        <f t="shared" ref="B4:B5" si="0">E4</f>
        <v>670</v>
      </c>
      <c r="E4" s="4">
        <v>670</v>
      </c>
    </row>
    <row r="5" spans="1:5" x14ac:dyDescent="0.3">
      <c r="A5" s="7" t="s">
        <v>826</v>
      </c>
      <c r="B5" s="4">
        <f t="shared" si="0"/>
        <v>870</v>
      </c>
      <c r="E5" s="4">
        <v>870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A41C-8292-411A-9E47-5B6291D8CD86}">
  <dimension ref="A4:E131"/>
  <sheetViews>
    <sheetView tabSelected="1" view="pageLayout" topLeftCell="A79" zoomScale="115" zoomScaleNormal="100" zoomScaleSheetLayoutView="115" zoomScalePageLayoutView="115" workbookViewId="0">
      <selection activeCell="A127" sqref="A127:E127"/>
    </sheetView>
  </sheetViews>
  <sheetFormatPr defaultRowHeight="14.4" x14ac:dyDescent="0.3"/>
  <cols>
    <col min="1" max="1" width="24.109375" style="478" customWidth="1"/>
    <col min="2" max="2" width="41.44140625" style="478" customWidth="1"/>
    <col min="3" max="3" width="6.109375" style="478" customWidth="1"/>
    <col min="4" max="4" width="4.77734375" style="478" bestFit="1" customWidth="1"/>
    <col min="5" max="5" width="22.109375" style="478" customWidth="1"/>
  </cols>
  <sheetData>
    <row r="4" spans="1:5" ht="15" thickBot="1" x14ac:dyDescent="0.35">
      <c r="A4" s="758" t="s">
        <v>1781</v>
      </c>
      <c r="B4" s="758"/>
      <c r="C4" s="758"/>
      <c r="D4" s="758"/>
    </row>
    <row r="5" spans="1:5" x14ac:dyDescent="0.3">
      <c r="A5" s="713" t="s">
        <v>19</v>
      </c>
      <c r="B5" s="665">
        <v>45883</v>
      </c>
      <c r="C5" s="665"/>
      <c r="D5" s="665"/>
      <c r="E5" s="666"/>
    </row>
    <row r="6" spans="1:5" x14ac:dyDescent="0.3">
      <c r="A6" s="714" t="s">
        <v>20</v>
      </c>
      <c r="B6" s="667"/>
      <c r="C6" s="667"/>
      <c r="D6" s="667"/>
      <c r="E6" s="668"/>
    </row>
    <row r="7" spans="1:5" x14ac:dyDescent="0.3">
      <c r="A7" s="714"/>
      <c r="B7" s="669"/>
      <c r="C7" s="669"/>
      <c r="D7" s="669"/>
      <c r="E7" s="670"/>
    </row>
    <row r="8" spans="1:5" x14ac:dyDescent="0.3">
      <c r="A8" s="714" t="s">
        <v>21</v>
      </c>
      <c r="B8" s="667" t="s">
        <v>1590</v>
      </c>
      <c r="C8" s="667"/>
      <c r="D8" s="667"/>
      <c r="E8" s="668"/>
    </row>
    <row r="9" spans="1:5" x14ac:dyDescent="0.3">
      <c r="A9" s="714" t="s">
        <v>208</v>
      </c>
      <c r="B9" s="667" t="s">
        <v>1733</v>
      </c>
      <c r="C9" s="667"/>
      <c r="D9" s="667"/>
      <c r="E9" s="668"/>
    </row>
    <row r="10" spans="1:5" x14ac:dyDescent="0.3">
      <c r="A10" s="714" t="s">
        <v>22</v>
      </c>
      <c r="B10" s="667" t="s">
        <v>1749</v>
      </c>
      <c r="C10" s="667"/>
      <c r="D10" s="667"/>
      <c r="E10" s="668"/>
    </row>
    <row r="11" spans="1:5" x14ac:dyDescent="0.3">
      <c r="A11" s="714" t="s">
        <v>1312</v>
      </c>
      <c r="B11" s="667" t="s">
        <v>1750</v>
      </c>
      <c r="C11" s="667"/>
      <c r="D11" s="667"/>
      <c r="E11" s="668"/>
    </row>
    <row r="12" spans="1:5" x14ac:dyDescent="0.3">
      <c r="A12" s="714" t="s">
        <v>0</v>
      </c>
      <c r="B12" s="667" t="s">
        <v>1751</v>
      </c>
      <c r="C12" s="667"/>
      <c r="D12" s="667"/>
      <c r="E12" s="668"/>
    </row>
    <row r="13" spans="1:5" x14ac:dyDescent="0.3">
      <c r="A13" s="714" t="s">
        <v>1</v>
      </c>
      <c r="B13" s="667" t="s">
        <v>1361</v>
      </c>
      <c r="C13" s="667"/>
      <c r="D13" s="667"/>
      <c r="E13" s="668"/>
    </row>
    <row r="14" spans="1:5" x14ac:dyDescent="0.3">
      <c r="A14" s="714" t="s">
        <v>2</v>
      </c>
      <c r="B14" s="667"/>
      <c r="C14" s="667"/>
      <c r="D14" s="667"/>
      <c r="E14" s="668"/>
    </row>
    <row r="15" spans="1:5" ht="21" x14ac:dyDescent="0.3">
      <c r="A15" s="673" t="s">
        <v>810</v>
      </c>
      <c r="B15" s="674"/>
      <c r="C15" s="674"/>
      <c r="D15" s="674"/>
      <c r="E15" s="675"/>
    </row>
    <row r="16" spans="1:5" ht="15.6" x14ac:dyDescent="0.3">
      <c r="A16" s="715" t="s">
        <v>792</v>
      </c>
      <c r="B16" s="716" t="s">
        <v>791</v>
      </c>
      <c r="C16" s="716" t="s">
        <v>4</v>
      </c>
      <c r="D16" s="716" t="s">
        <v>793</v>
      </c>
      <c r="E16" s="742" t="s">
        <v>254</v>
      </c>
    </row>
    <row r="17" spans="1:5" ht="15.6" x14ac:dyDescent="0.3">
      <c r="A17" s="676" t="s">
        <v>794</v>
      </c>
      <c r="B17" s="677"/>
      <c r="C17" s="677"/>
      <c r="D17" s="677"/>
      <c r="E17" s="678"/>
    </row>
    <row r="18" spans="1:5" x14ac:dyDescent="0.3">
      <c r="A18" s="717" t="s">
        <v>809</v>
      </c>
      <c r="B18" s="718"/>
      <c r="C18" s="718"/>
      <c r="D18" s="718"/>
      <c r="E18" s="336"/>
    </row>
    <row r="19" spans="1:5" x14ac:dyDescent="0.3">
      <c r="A19" s="719" t="s">
        <v>814</v>
      </c>
      <c r="B19" s="720" t="s">
        <v>1752</v>
      </c>
      <c r="C19" s="720" t="s">
        <v>975</v>
      </c>
      <c r="D19" s="721">
        <v>1</v>
      </c>
      <c r="E19" s="336"/>
    </row>
    <row r="20" spans="1:5" x14ac:dyDescent="0.3">
      <c r="A20" s="719" t="s">
        <v>815</v>
      </c>
      <c r="B20" s="720" t="s">
        <v>1174</v>
      </c>
      <c r="C20" s="720" t="s">
        <v>976</v>
      </c>
      <c r="D20" s="721">
        <v>1</v>
      </c>
      <c r="E20" s="336"/>
    </row>
    <row r="21" spans="1:5" x14ac:dyDescent="0.3">
      <c r="A21" s="722"/>
      <c r="B21" s="723"/>
      <c r="C21" s="723"/>
      <c r="D21" s="724"/>
      <c r="E21" s="336"/>
    </row>
    <row r="22" spans="1:5" x14ac:dyDescent="0.3">
      <c r="A22" s="717" t="s">
        <v>1046</v>
      </c>
      <c r="B22" s="718"/>
      <c r="C22" s="718"/>
      <c r="D22" s="718"/>
      <c r="E22" s="336"/>
    </row>
    <row r="23" spans="1:5" ht="110.4" x14ac:dyDescent="0.3">
      <c r="A23" s="725" t="s">
        <v>1257</v>
      </c>
      <c r="B23" s="720" t="s">
        <v>632</v>
      </c>
      <c r="C23" s="720" t="s">
        <v>977</v>
      </c>
      <c r="D23" s="721">
        <v>1</v>
      </c>
      <c r="E23" s="336" t="s">
        <v>1775</v>
      </c>
    </row>
    <row r="24" spans="1:5" x14ac:dyDescent="0.3">
      <c r="A24" s="726" t="s">
        <v>821</v>
      </c>
      <c r="B24" s="720" t="s">
        <v>668</v>
      </c>
      <c r="C24" s="720" t="s">
        <v>976</v>
      </c>
      <c r="D24" s="721">
        <v>1</v>
      </c>
      <c r="E24" s="336"/>
    </row>
    <row r="25" spans="1:5" ht="27.6" x14ac:dyDescent="0.3">
      <c r="A25" s="726" t="s">
        <v>902</v>
      </c>
      <c r="B25" s="720" t="s">
        <v>903</v>
      </c>
      <c r="C25" s="720" t="s">
        <v>978</v>
      </c>
      <c r="D25" s="721">
        <v>1</v>
      </c>
      <c r="E25" s="336"/>
    </row>
    <row r="26" spans="1:5" x14ac:dyDescent="0.3">
      <c r="A26" s="726" t="s">
        <v>816</v>
      </c>
      <c r="B26" s="720" t="s">
        <v>1583</v>
      </c>
      <c r="C26" s="720" t="s">
        <v>978</v>
      </c>
      <c r="D26" s="721">
        <v>1</v>
      </c>
      <c r="E26" s="336"/>
    </row>
    <row r="27" spans="1:5" x14ac:dyDescent="0.3">
      <c r="A27" s="727"/>
      <c r="B27" s="728"/>
      <c r="C27" s="728"/>
      <c r="D27" s="728"/>
      <c r="E27" s="743"/>
    </row>
    <row r="28" spans="1:5" x14ac:dyDescent="0.3">
      <c r="A28" s="729" t="s">
        <v>18</v>
      </c>
      <c r="B28" s="667" t="s">
        <v>1252</v>
      </c>
      <c r="C28" s="667"/>
      <c r="D28" s="667"/>
      <c r="E28" s="668"/>
    </row>
    <row r="29" spans="1:5" x14ac:dyDescent="0.3">
      <c r="A29" s="727"/>
      <c r="B29" s="728"/>
      <c r="C29" s="728"/>
      <c r="D29" s="728"/>
      <c r="E29" s="743"/>
    </row>
    <row r="30" spans="1:5" ht="15" thickBot="1" x14ac:dyDescent="0.35">
      <c r="A30" s="730" t="s">
        <v>790</v>
      </c>
      <c r="B30" s="682" t="s">
        <v>876</v>
      </c>
      <c r="C30" s="682"/>
      <c r="D30" s="682"/>
      <c r="E30" s="683"/>
    </row>
    <row r="31" spans="1:5" x14ac:dyDescent="0.3">
      <c r="A31" s="744"/>
      <c r="B31" s="745"/>
      <c r="C31" s="745"/>
      <c r="D31" s="745"/>
      <c r="E31" s="745"/>
    </row>
    <row r="32" spans="1:5" x14ac:dyDescent="0.3">
      <c r="A32" s="744"/>
      <c r="B32" s="745"/>
      <c r="C32" s="745"/>
      <c r="D32" s="745"/>
      <c r="E32" s="745"/>
    </row>
    <row r="33" spans="1:5" x14ac:dyDescent="0.3">
      <c r="A33" s="744"/>
      <c r="B33" s="745"/>
      <c r="C33" s="745"/>
      <c r="D33" s="745"/>
      <c r="E33" s="745"/>
    </row>
    <row r="34" spans="1:5" x14ac:dyDescent="0.3">
      <c r="A34" s="744"/>
      <c r="B34" s="745"/>
      <c r="C34" s="745"/>
      <c r="D34" s="745"/>
      <c r="E34" s="745"/>
    </row>
    <row r="35" spans="1:5" x14ac:dyDescent="0.3">
      <c r="A35" s="744"/>
      <c r="B35" s="745"/>
      <c r="C35" s="745"/>
      <c r="D35" s="745"/>
      <c r="E35" s="745"/>
    </row>
    <row r="36" spans="1:5" x14ac:dyDescent="0.3">
      <c r="A36" s="744"/>
      <c r="B36" s="745"/>
      <c r="C36" s="745"/>
      <c r="D36" s="745"/>
      <c r="E36" s="745"/>
    </row>
    <row r="37" spans="1:5" x14ac:dyDescent="0.3">
      <c r="A37" s="744"/>
      <c r="B37" s="745"/>
      <c r="C37" s="745"/>
      <c r="D37" s="745"/>
      <c r="E37" s="745"/>
    </row>
    <row r="38" spans="1:5" x14ac:dyDescent="0.3">
      <c r="A38" s="744"/>
      <c r="B38" s="745"/>
      <c r="C38" s="745"/>
      <c r="D38" s="745"/>
      <c r="E38" s="745"/>
    </row>
    <row r="39" spans="1:5" x14ac:dyDescent="0.3">
      <c r="A39" s="744"/>
      <c r="B39" s="745"/>
      <c r="C39" s="745"/>
      <c r="D39" s="745"/>
      <c r="E39" s="745"/>
    </row>
    <row r="40" spans="1:5" x14ac:dyDescent="0.3">
      <c r="A40" s="744"/>
      <c r="B40" s="745"/>
      <c r="C40" s="745"/>
      <c r="D40" s="745"/>
      <c r="E40" s="745"/>
    </row>
    <row r="42" spans="1:5" ht="15" thickBot="1" x14ac:dyDescent="0.35"/>
    <row r="43" spans="1:5" ht="15.6" x14ac:dyDescent="0.3">
      <c r="A43" s="731" t="s">
        <v>794</v>
      </c>
      <c r="B43" s="732"/>
      <c r="C43" s="732"/>
      <c r="D43" s="732"/>
      <c r="E43" s="733"/>
    </row>
    <row r="44" spans="1:5" x14ac:dyDescent="0.3">
      <c r="A44" s="754" t="s">
        <v>1776</v>
      </c>
      <c r="B44" s="755"/>
      <c r="C44" s="755"/>
      <c r="D44" s="755"/>
      <c r="E44" s="756"/>
    </row>
    <row r="45" spans="1:5" x14ac:dyDescent="0.3">
      <c r="A45" s="719" t="s">
        <v>814</v>
      </c>
      <c r="B45" s="67" t="s">
        <v>1758</v>
      </c>
      <c r="C45" s="67" t="s">
        <v>978</v>
      </c>
      <c r="D45" s="734">
        <v>36</v>
      </c>
      <c r="E45" s="336" t="s">
        <v>1759</v>
      </c>
    </row>
    <row r="46" spans="1:5" x14ac:dyDescent="0.3">
      <c r="A46" s="719" t="s">
        <v>814</v>
      </c>
      <c r="B46" s="67" t="s">
        <v>1760</v>
      </c>
      <c r="C46" s="67" t="s">
        <v>978</v>
      </c>
      <c r="D46" s="734">
        <v>34</v>
      </c>
      <c r="E46" s="336" t="s">
        <v>1759</v>
      </c>
    </row>
    <row r="47" spans="1:5" x14ac:dyDescent="0.3">
      <c r="A47" s="719" t="s">
        <v>815</v>
      </c>
      <c r="B47" s="67" t="s">
        <v>1761</v>
      </c>
      <c r="C47" s="67" t="s">
        <v>978</v>
      </c>
      <c r="D47" s="734">
        <v>32</v>
      </c>
      <c r="E47" s="336" t="s">
        <v>1759</v>
      </c>
    </row>
    <row r="48" spans="1:5" x14ac:dyDescent="0.3">
      <c r="A48" s="719" t="s">
        <v>815</v>
      </c>
      <c r="B48" s="67" t="s">
        <v>1762</v>
      </c>
      <c r="C48" s="67" t="s">
        <v>978</v>
      </c>
      <c r="D48" s="735">
        <v>2</v>
      </c>
      <c r="E48" s="336" t="s">
        <v>1759</v>
      </c>
    </row>
    <row r="49" spans="1:5" x14ac:dyDescent="0.3">
      <c r="A49" s="719"/>
      <c r="B49" s="67"/>
      <c r="C49" s="67"/>
      <c r="D49" s="736"/>
      <c r="E49" s="336"/>
    </row>
    <row r="50" spans="1:5" ht="15.6" x14ac:dyDescent="0.3">
      <c r="A50" s="676" t="s">
        <v>807</v>
      </c>
      <c r="B50" s="677"/>
      <c r="C50" s="677"/>
      <c r="D50" s="677"/>
      <c r="E50" s="678"/>
    </row>
    <row r="51" spans="1:5" x14ac:dyDescent="0.3">
      <c r="A51" s="719"/>
      <c r="B51" s="67" t="s">
        <v>1763</v>
      </c>
      <c r="C51" s="67" t="s">
        <v>978</v>
      </c>
      <c r="D51" s="734"/>
      <c r="E51" s="336"/>
    </row>
    <row r="52" spans="1:5" x14ac:dyDescent="0.3">
      <c r="A52" s="719"/>
      <c r="B52" s="67" t="s">
        <v>1764</v>
      </c>
      <c r="C52" s="67" t="s">
        <v>978</v>
      </c>
      <c r="D52" s="734"/>
      <c r="E52" s="336"/>
    </row>
    <row r="53" spans="1:5" x14ac:dyDescent="0.3">
      <c r="A53" s="719"/>
      <c r="B53" s="67" t="s">
        <v>1765</v>
      </c>
      <c r="C53" s="67" t="s">
        <v>6</v>
      </c>
      <c r="D53" s="734"/>
      <c r="E53" s="336"/>
    </row>
    <row r="54" spans="1:5" x14ac:dyDescent="0.3">
      <c r="A54" s="719"/>
      <c r="B54" s="67" t="s">
        <v>1766</v>
      </c>
      <c r="C54" s="67" t="s">
        <v>978</v>
      </c>
      <c r="D54" s="735"/>
      <c r="E54" s="336"/>
    </row>
    <row r="55" spans="1:5" x14ac:dyDescent="0.3">
      <c r="A55" s="719"/>
      <c r="B55" s="67" t="s">
        <v>1767</v>
      </c>
      <c r="C55" s="67" t="s">
        <v>978</v>
      </c>
      <c r="D55" s="735"/>
      <c r="E55" s="336"/>
    </row>
    <row r="56" spans="1:5" ht="15.6" x14ac:dyDescent="0.3">
      <c r="A56" s="676" t="s">
        <v>1768</v>
      </c>
      <c r="B56" s="677"/>
      <c r="C56" s="677"/>
      <c r="D56" s="677"/>
      <c r="E56" s="678"/>
    </row>
    <row r="57" spans="1:5" x14ac:dyDescent="0.3">
      <c r="A57" s="719"/>
      <c r="B57" s="67" t="s">
        <v>1769</v>
      </c>
      <c r="C57" s="67" t="s">
        <v>978</v>
      </c>
      <c r="D57" s="734"/>
      <c r="E57" s="336"/>
    </row>
    <row r="58" spans="1:5" x14ac:dyDescent="0.3">
      <c r="A58" s="726"/>
      <c r="B58" s="67" t="s">
        <v>1770</v>
      </c>
      <c r="C58" s="67" t="s">
        <v>978</v>
      </c>
      <c r="D58" s="737"/>
      <c r="E58" s="334"/>
    </row>
    <row r="59" spans="1:5" x14ac:dyDescent="0.3">
      <c r="A59" s="738"/>
      <c r="B59" s="739"/>
      <c r="C59" s="739"/>
      <c r="D59" s="740"/>
      <c r="E59" s="741"/>
    </row>
    <row r="60" spans="1:5" x14ac:dyDescent="0.3">
      <c r="A60" s="738"/>
      <c r="B60" s="739"/>
      <c r="C60" s="739"/>
      <c r="D60" s="740"/>
      <c r="E60" s="741"/>
    </row>
    <row r="61" spans="1:5" x14ac:dyDescent="0.3">
      <c r="A61" s="449" t="s">
        <v>790</v>
      </c>
      <c r="B61" s="667" t="s">
        <v>876</v>
      </c>
      <c r="C61" s="667"/>
      <c r="D61" s="667"/>
      <c r="E61" s="668"/>
    </row>
    <row r="62" spans="1:5" x14ac:dyDescent="0.3">
      <c r="A62" s="738"/>
      <c r="B62" s="739"/>
      <c r="C62" s="739"/>
      <c r="D62" s="740"/>
      <c r="E62" s="741"/>
    </row>
    <row r="63" spans="1:5" x14ac:dyDescent="0.3">
      <c r="A63" s="738"/>
      <c r="B63" s="739"/>
      <c r="C63" s="739"/>
      <c r="D63" s="740"/>
      <c r="E63" s="741"/>
    </row>
    <row r="64" spans="1:5" x14ac:dyDescent="0.3">
      <c r="A64" s="449" t="s">
        <v>1771</v>
      </c>
      <c r="B64" s="667" t="s">
        <v>1326</v>
      </c>
      <c r="C64" s="667"/>
      <c r="D64" s="667"/>
      <c r="E64" s="668"/>
    </row>
    <row r="65" spans="1:5" x14ac:dyDescent="0.3">
      <c r="A65" s="738"/>
      <c r="B65" s="739"/>
      <c r="C65" s="739"/>
      <c r="D65" s="740"/>
      <c r="E65" s="741"/>
    </row>
    <row r="66" spans="1:5" x14ac:dyDescent="0.3">
      <c r="A66" s="738"/>
      <c r="B66" s="739"/>
      <c r="C66" s="739"/>
      <c r="D66" s="740"/>
      <c r="E66" s="741"/>
    </row>
    <row r="67" spans="1:5" x14ac:dyDescent="0.3">
      <c r="A67" s="449" t="s">
        <v>1772</v>
      </c>
      <c r="B67" s="667" t="s">
        <v>1773</v>
      </c>
      <c r="C67" s="667"/>
      <c r="D67" s="667"/>
      <c r="E67" s="668"/>
    </row>
    <row r="68" spans="1:5" x14ac:dyDescent="0.3">
      <c r="A68" s="738"/>
      <c r="B68" s="739"/>
      <c r="C68" s="739"/>
      <c r="D68" s="740"/>
      <c r="E68" s="741"/>
    </row>
    <row r="69" spans="1:5" x14ac:dyDescent="0.3">
      <c r="A69" s="738"/>
      <c r="B69" s="739"/>
      <c r="C69" s="739"/>
      <c r="D69" s="740"/>
      <c r="E69" s="741"/>
    </row>
    <row r="70" spans="1:5" ht="15" thickBot="1" x14ac:dyDescent="0.35">
      <c r="A70" s="349" t="s">
        <v>1774</v>
      </c>
      <c r="B70" s="682"/>
      <c r="C70" s="682"/>
      <c r="D70" s="682"/>
      <c r="E70" s="683"/>
    </row>
    <row r="92" spans="1:5" ht="15" thickBot="1" x14ac:dyDescent="0.35"/>
    <row r="93" spans="1:5" ht="21" x14ac:dyDescent="0.3">
      <c r="A93" s="749" t="s">
        <v>810</v>
      </c>
      <c r="B93" s="750"/>
      <c r="C93" s="750"/>
      <c r="D93" s="750"/>
      <c r="E93" s="751"/>
    </row>
    <row r="94" spans="1:5" ht="15.6" x14ac:dyDescent="0.3">
      <c r="A94" s="70" t="s">
        <v>792</v>
      </c>
      <c r="B94" s="69" t="s">
        <v>791</v>
      </c>
      <c r="C94" s="69" t="s">
        <v>4</v>
      </c>
      <c r="D94" s="69" t="s">
        <v>793</v>
      </c>
      <c r="E94" s="742" t="s">
        <v>254</v>
      </c>
    </row>
    <row r="95" spans="1:5" ht="15.6" x14ac:dyDescent="0.3">
      <c r="A95" s="746" t="s">
        <v>801</v>
      </c>
      <c r="B95" s="747"/>
      <c r="C95" s="747"/>
      <c r="D95" s="747"/>
      <c r="E95" s="748"/>
    </row>
    <row r="96" spans="1:5" x14ac:dyDescent="0.3">
      <c r="A96" s="671" t="s">
        <v>812</v>
      </c>
      <c r="B96" s="672"/>
      <c r="C96" s="672"/>
      <c r="D96" s="672"/>
      <c r="E96" s="334"/>
    </row>
    <row r="97" spans="1:5" x14ac:dyDescent="0.3">
      <c r="A97" s="71" t="s">
        <v>816</v>
      </c>
      <c r="B97" s="67" t="s">
        <v>7</v>
      </c>
      <c r="C97" s="67" t="s">
        <v>978</v>
      </c>
      <c r="D97" s="346">
        <v>1</v>
      </c>
      <c r="E97" s="334" t="s">
        <v>1777</v>
      </c>
    </row>
    <row r="98" spans="1:5" x14ac:dyDescent="0.3">
      <c r="A98" s="73" t="s">
        <v>817</v>
      </c>
      <c r="B98" s="67" t="s">
        <v>1086</v>
      </c>
      <c r="C98" s="67" t="s">
        <v>978</v>
      </c>
      <c r="D98" s="346">
        <v>1</v>
      </c>
      <c r="E98" s="334" t="s">
        <v>1777</v>
      </c>
    </row>
    <row r="99" spans="1:5" x14ac:dyDescent="0.3">
      <c r="A99" s="73" t="s">
        <v>822</v>
      </c>
      <c r="B99" s="68" t="s">
        <v>1390</v>
      </c>
      <c r="C99" s="67" t="s">
        <v>6</v>
      </c>
      <c r="D99" s="346">
        <v>5</v>
      </c>
      <c r="E99" s="334" t="s">
        <v>1777</v>
      </c>
    </row>
    <row r="100" spans="1:5" x14ac:dyDescent="0.3">
      <c r="A100" s="73" t="s">
        <v>822</v>
      </c>
      <c r="B100" s="68" t="s">
        <v>1413</v>
      </c>
      <c r="C100" s="67" t="s">
        <v>6</v>
      </c>
      <c r="D100" s="346">
        <v>5</v>
      </c>
      <c r="E100" s="334" t="s">
        <v>1777</v>
      </c>
    </row>
    <row r="101" spans="1:5" x14ac:dyDescent="0.3">
      <c r="A101" s="73" t="s">
        <v>822</v>
      </c>
      <c r="B101" s="68" t="s">
        <v>1482</v>
      </c>
      <c r="C101" s="67" t="s">
        <v>6</v>
      </c>
      <c r="D101" s="346">
        <v>5</v>
      </c>
      <c r="E101" s="334" t="s">
        <v>1777</v>
      </c>
    </row>
    <row r="102" spans="1:5" x14ac:dyDescent="0.3">
      <c r="A102" s="71" t="s">
        <v>816</v>
      </c>
      <c r="B102" s="68" t="s">
        <v>839</v>
      </c>
      <c r="C102" s="67" t="s">
        <v>978</v>
      </c>
      <c r="D102" s="346">
        <v>1</v>
      </c>
      <c r="E102" s="334" t="s">
        <v>1777</v>
      </c>
    </row>
    <row r="103" spans="1:5" x14ac:dyDescent="0.3">
      <c r="A103" s="71" t="s">
        <v>816</v>
      </c>
      <c r="B103" s="68" t="s">
        <v>841</v>
      </c>
      <c r="C103" s="67" t="s">
        <v>975</v>
      </c>
      <c r="D103" s="346">
        <v>1</v>
      </c>
      <c r="E103" s="334" t="s">
        <v>1777</v>
      </c>
    </row>
    <row r="104" spans="1:5" x14ac:dyDescent="0.3">
      <c r="A104" s="679"/>
      <c r="B104" s="680"/>
      <c r="C104" s="680"/>
      <c r="D104" s="681"/>
      <c r="E104" s="334"/>
    </row>
    <row r="105" spans="1:5" ht="15.6" x14ac:dyDescent="0.3">
      <c r="A105" s="702" t="s">
        <v>1042</v>
      </c>
      <c r="B105" s="703"/>
      <c r="C105" s="703"/>
      <c r="D105" s="703"/>
      <c r="E105" s="704"/>
    </row>
    <row r="106" spans="1:5" x14ac:dyDescent="0.3">
      <c r="A106" s="696" t="s">
        <v>1596</v>
      </c>
      <c r="B106" s="697"/>
      <c r="C106" s="697"/>
      <c r="D106" s="698"/>
      <c r="E106" s="334"/>
    </row>
    <row r="107" spans="1:5" x14ac:dyDescent="0.3">
      <c r="A107" s="71" t="s">
        <v>816</v>
      </c>
      <c r="B107" s="68" t="s">
        <v>113</v>
      </c>
      <c r="C107" s="67" t="s">
        <v>978</v>
      </c>
      <c r="D107" s="346">
        <v>1</v>
      </c>
      <c r="E107" s="334" t="s">
        <v>1777</v>
      </c>
    </row>
    <row r="108" spans="1:5" x14ac:dyDescent="0.3">
      <c r="A108" s="73" t="s">
        <v>834</v>
      </c>
      <c r="B108" s="67" t="s">
        <v>95</v>
      </c>
      <c r="C108" s="67" t="s">
        <v>978</v>
      </c>
      <c r="D108" s="346">
        <v>1</v>
      </c>
      <c r="E108" s="334" t="s">
        <v>1777</v>
      </c>
    </row>
    <row r="109" spans="1:5" x14ac:dyDescent="0.3">
      <c r="A109" s="73" t="s">
        <v>836</v>
      </c>
      <c r="B109" s="67" t="s">
        <v>1052</v>
      </c>
      <c r="C109" s="67" t="s">
        <v>978</v>
      </c>
      <c r="D109" s="346">
        <v>1</v>
      </c>
      <c r="E109" s="334" t="s">
        <v>1777</v>
      </c>
    </row>
    <row r="110" spans="1:5" x14ac:dyDescent="0.3">
      <c r="A110" s="71" t="s">
        <v>816</v>
      </c>
      <c r="B110" s="67" t="s">
        <v>782</v>
      </c>
      <c r="C110" s="67" t="s">
        <v>979</v>
      </c>
      <c r="D110" s="346">
        <v>1</v>
      </c>
      <c r="E110" s="334" t="s">
        <v>1777</v>
      </c>
    </row>
    <row r="111" spans="1:5" x14ac:dyDescent="0.3">
      <c r="A111" s="679"/>
      <c r="B111" s="680"/>
      <c r="C111" s="680"/>
      <c r="D111" s="681"/>
      <c r="E111" s="334"/>
    </row>
    <row r="112" spans="1:5" x14ac:dyDescent="0.3">
      <c r="A112" s="696" t="s">
        <v>1043</v>
      </c>
      <c r="B112" s="697"/>
      <c r="C112" s="697"/>
      <c r="D112" s="698"/>
      <c r="E112" s="334"/>
    </row>
    <row r="113" spans="1:5" x14ac:dyDescent="0.3">
      <c r="A113" s="73" t="s">
        <v>843</v>
      </c>
      <c r="B113" s="67" t="s">
        <v>1723</v>
      </c>
      <c r="C113" s="67" t="s">
        <v>976</v>
      </c>
      <c r="D113" s="346">
        <v>1</v>
      </c>
      <c r="E113" s="334" t="s">
        <v>1778</v>
      </c>
    </row>
    <row r="114" spans="1:5" x14ac:dyDescent="0.3">
      <c r="A114" s="71" t="s">
        <v>816</v>
      </c>
      <c r="B114" s="67" t="s">
        <v>869</v>
      </c>
      <c r="C114" s="67" t="s">
        <v>977</v>
      </c>
      <c r="D114" s="346">
        <v>1</v>
      </c>
      <c r="E114" s="334" t="s">
        <v>1777</v>
      </c>
    </row>
    <row r="115" spans="1:5" x14ac:dyDescent="0.3">
      <c r="A115" s="448"/>
      <c r="B115" s="752"/>
      <c r="C115" s="752"/>
      <c r="D115" s="752"/>
      <c r="E115" s="743"/>
    </row>
    <row r="116" spans="1:5" x14ac:dyDescent="0.3">
      <c r="A116" s="449" t="s">
        <v>18</v>
      </c>
      <c r="B116" s="753" t="s">
        <v>1252</v>
      </c>
      <c r="C116" s="753"/>
      <c r="D116" s="753"/>
      <c r="E116" s="668"/>
    </row>
    <row r="117" spans="1:5" x14ac:dyDescent="0.3">
      <c r="A117" s="448"/>
      <c r="B117" s="752"/>
      <c r="C117" s="752"/>
      <c r="D117" s="752"/>
      <c r="E117" s="743"/>
    </row>
    <row r="118" spans="1:5" ht="15" thickBot="1" x14ac:dyDescent="0.35">
      <c r="A118" s="349" t="s">
        <v>790</v>
      </c>
      <c r="B118" s="682" t="s">
        <v>876</v>
      </c>
      <c r="C118" s="682"/>
      <c r="D118" s="682"/>
      <c r="E118" s="683"/>
    </row>
    <row r="120" spans="1:5" ht="15" thickBot="1" x14ac:dyDescent="0.35"/>
    <row r="121" spans="1:5" ht="21" x14ac:dyDescent="0.3">
      <c r="A121" s="749" t="s">
        <v>810</v>
      </c>
      <c r="B121" s="750"/>
      <c r="C121" s="750"/>
      <c r="D121" s="750"/>
      <c r="E121" s="751"/>
    </row>
    <row r="122" spans="1:5" ht="15.6" x14ac:dyDescent="0.3">
      <c r="A122" s="70" t="s">
        <v>792</v>
      </c>
      <c r="B122" s="69" t="s">
        <v>791</v>
      </c>
      <c r="C122" s="69" t="s">
        <v>4</v>
      </c>
      <c r="D122" s="69" t="s">
        <v>793</v>
      </c>
      <c r="E122" s="326" t="s">
        <v>254</v>
      </c>
    </row>
    <row r="123" spans="1:5" ht="15.6" x14ac:dyDescent="0.3">
      <c r="A123" s="702" t="s">
        <v>1779</v>
      </c>
      <c r="B123" s="703"/>
      <c r="C123" s="703"/>
      <c r="D123" s="703"/>
      <c r="E123" s="704"/>
    </row>
    <row r="124" spans="1:5" x14ac:dyDescent="0.3">
      <c r="A124" s="671" t="s">
        <v>1780</v>
      </c>
      <c r="B124" s="672"/>
      <c r="C124" s="672"/>
      <c r="D124" s="672"/>
      <c r="E124" s="757" t="s">
        <v>1777</v>
      </c>
    </row>
    <row r="125" spans="1:5" x14ac:dyDescent="0.3">
      <c r="A125" s="671" t="s">
        <v>813</v>
      </c>
      <c r="B125" s="672"/>
      <c r="C125" s="672"/>
      <c r="D125" s="672"/>
      <c r="E125" s="757" t="s">
        <v>1777</v>
      </c>
    </row>
    <row r="126" spans="1:5" x14ac:dyDescent="0.3">
      <c r="A126" s="671" t="s">
        <v>807</v>
      </c>
      <c r="B126" s="672"/>
      <c r="C126" s="672"/>
      <c r="D126" s="672"/>
      <c r="E126" s="757" t="s">
        <v>1777</v>
      </c>
    </row>
    <row r="127" spans="1:5" ht="15.6" x14ac:dyDescent="0.3">
      <c r="A127" s="759" t="s">
        <v>1782</v>
      </c>
      <c r="B127" s="760"/>
      <c r="C127" s="760"/>
      <c r="D127" s="760"/>
      <c r="E127" s="761">
        <v>115000</v>
      </c>
    </row>
    <row r="128" spans="1:5" x14ac:dyDescent="0.3">
      <c r="A128" s="448"/>
      <c r="B128" s="752"/>
      <c r="C128" s="752"/>
      <c r="D128" s="752"/>
      <c r="E128" s="743"/>
    </row>
    <row r="129" spans="1:5" x14ac:dyDescent="0.3">
      <c r="A129" s="449" t="s">
        <v>18</v>
      </c>
      <c r="B129" s="753" t="s">
        <v>1252</v>
      </c>
      <c r="C129" s="753"/>
      <c r="D129" s="753"/>
      <c r="E129" s="668"/>
    </row>
    <row r="130" spans="1:5" x14ac:dyDescent="0.3">
      <c r="A130" s="448"/>
      <c r="B130" s="752"/>
      <c r="C130" s="752"/>
      <c r="D130" s="752"/>
      <c r="E130" s="743"/>
    </row>
    <row r="131" spans="1:5" ht="15" thickBot="1" x14ac:dyDescent="0.35">
      <c r="A131" s="349" t="s">
        <v>790</v>
      </c>
      <c r="B131" s="682" t="s">
        <v>876</v>
      </c>
      <c r="C131" s="682"/>
      <c r="D131" s="682"/>
      <c r="E131" s="683"/>
    </row>
  </sheetData>
  <mergeCells count="44">
    <mergeCell ref="A124:D124"/>
    <mergeCell ref="A125:D125"/>
    <mergeCell ref="B116:E116"/>
    <mergeCell ref="B118:E118"/>
    <mergeCell ref="A43:E43"/>
    <mergeCell ref="A44:E44"/>
    <mergeCell ref="A50:E50"/>
    <mergeCell ref="A56:E56"/>
    <mergeCell ref="A106:D106"/>
    <mergeCell ref="A111:D111"/>
    <mergeCell ref="A112:D112"/>
    <mergeCell ref="A126:D126"/>
    <mergeCell ref="A127:D127"/>
    <mergeCell ref="A105:E105"/>
    <mergeCell ref="A121:E121"/>
    <mergeCell ref="A123:E123"/>
    <mergeCell ref="B129:E129"/>
    <mergeCell ref="B131:E131"/>
    <mergeCell ref="A96:D96"/>
    <mergeCell ref="A104:D104"/>
    <mergeCell ref="A95:E95"/>
    <mergeCell ref="B61:E61"/>
    <mergeCell ref="B64:E64"/>
    <mergeCell ref="B67:E67"/>
    <mergeCell ref="B70:E70"/>
    <mergeCell ref="A93:E93"/>
    <mergeCell ref="B28:E28"/>
    <mergeCell ref="B30:E30"/>
    <mergeCell ref="A21:D21"/>
    <mergeCell ref="A22:D22"/>
    <mergeCell ref="B8:E8"/>
    <mergeCell ref="B9:E9"/>
    <mergeCell ref="B10:E10"/>
    <mergeCell ref="B11:E11"/>
    <mergeCell ref="B12:E12"/>
    <mergeCell ref="B13:E13"/>
    <mergeCell ref="B14:E14"/>
    <mergeCell ref="A15:E15"/>
    <mergeCell ref="A17:E17"/>
    <mergeCell ref="A18:D18"/>
    <mergeCell ref="B5:E5"/>
    <mergeCell ref="B6:E6"/>
    <mergeCell ref="B7:E7"/>
    <mergeCell ref="A4:D4"/>
  </mergeCells>
  <dataValidations disablePrompts="1" count="7">
    <dataValidation type="list" allowBlank="1" showInputMessage="1" showErrorMessage="1" sqref="C110 C54:C55 C48:C49" xr:uid="{E8C78609-F059-46EC-98BA-0552C9F43622}">
      <formula1>"lot(s),unit(s),pc(s),kilo(s),set(s),lm,roll(s),pack(s),pair(s),box(es)"</formula1>
    </dataValidation>
    <dataValidation type="list" allowBlank="1" showInputMessage="1" showErrorMessage="1" sqref="C19:C20 C113:C114 C45:C47 C51:C53 C68:C69 C57:C60 C65:C66 C62:C63 C23:C26 C97:C98 C102:C103 C107:C109" xr:uid="{6D9AD8D5-051C-4F4C-B31F-504617F16EF7}">
      <formula1>"lot(s),unit(s),pc(s),kilo(s),set(s),lm,roll(s),pack(s),box(es)"</formula1>
    </dataValidation>
    <dataValidation type="list" allowBlank="1" showInputMessage="1" showErrorMessage="1" sqref="A19" xr:uid="{221FC41C-AA3F-4B40-BF5C-ECEEAF054AFC}">
      <formula1>"-,Absen,Visual Vision,Gtek,Unilumin,Lampro,Leyard,Showtech,TypeLED,Samsung,BOE,Skyworth"</formula1>
    </dataValidation>
    <dataValidation type="list" allowBlank="1" showInputMessage="1" showErrorMessage="1" sqref="B116:E116 B28:E28 B129:E129" xr:uid="{BD1D946E-2A32-4C68-BA38-8A2F4B97202C}">
      <formula1>"BILLY JOEL TOPACIO,MARCIAL GIGANTE III,JAN RONNELL CAMERO"</formula1>
    </dataValidation>
    <dataValidation type="list" allowBlank="1" showInputMessage="1" showErrorMessage="1" sqref="B11:E11" xr:uid="{3CC044FB-86E5-4364-81FB-F8D21041DAA6}">
      <formula1>"-,NCR, CAR, I, II, III, IV-A, IV-B, V, VI, VII, VIII, IX, X, XI, XII, XIII, BARMM"</formula1>
    </dataValidation>
    <dataValidation type="list" allowBlank="1" showInputMessage="1" showErrorMessage="1" sqref="A45:A46" xr:uid="{8F0D0FBC-8428-49A9-9DA7-56846559B782}">
      <formula1>"Absen,Visual Vision,Gtek,Unilumin,Lampro,Leyard,Showtech,TypeLED,Ruisheng"</formula1>
    </dataValidation>
    <dataValidation type="list" allowBlank="1" showInputMessage="1" showErrorMessage="1" sqref="C99:C101" xr:uid="{23802DCD-F450-4296-AD1E-E016D5D9D378}">
      <formula1>"lot(s),unit(s),pc(s),kilo(s),set(s),lm,roll(s),reel(s),pack(s),box(es)"</formula1>
    </dataValidation>
  </dataValidations>
  <pageMargins left="0.25" right="0.25" top="0.75" bottom="0.75" header="0.3" footer="0.3"/>
  <pageSetup paperSize="9" orientation="portrait" r:id="rId1"/>
  <headerFooter>
    <oddFooter>&amp;CPage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6">
        <x14:dataValidation type="list" allowBlank="1" showInputMessage="1" showErrorMessage="1" xr:uid="{320DFDAD-2C99-4994-A795-79B8A3B2D6CB}">
          <x14:formula1>
            <xm:f>'POWER STRIP'!$A$2:$A$4</xm:f>
          </x14:formula1>
          <xm:sqref>B26</xm:sqref>
        </x14:dataValidation>
        <x14:dataValidation type="list" allowBlank="1" showInputMessage="1" showErrorMessage="1" xr:uid="{428FC7FA-2A5A-4BB2-8A16-2078409F887A}">
          <x14:formula1>
            <xm:f>HDMI!$A$2:$A$13</xm:f>
          </x14:formula1>
          <xm:sqref>B25</xm:sqref>
        </x14:dataValidation>
        <x14:dataValidation type="list" allowBlank="1" showInputMessage="1" showErrorMessage="1" xr:uid="{2EBC8ADD-FCDF-4BA6-AA2A-FE68BB7C414C}">
          <x14:formula1>
            <xm:f>UPS!$A$2:$A$7</xm:f>
          </x14:formula1>
          <xm:sqref>B24</xm:sqref>
        </x14:dataValidation>
        <x14:dataValidation type="list" allowBlank="1" showInputMessage="1" showErrorMessage="1" xr:uid="{2203CD4B-C6EF-4D22-8C8F-0080ED071203}">
          <x14:formula1>
            <xm:f>'LAPTOP &amp; PC'!$A$2:$A$7</xm:f>
          </x14:formula1>
          <xm:sqref>B23</xm:sqref>
        </x14:dataValidation>
        <x14:dataValidation type="list" allowBlank="1" showInputMessage="1" showErrorMessage="1" xr:uid="{99B6C641-3702-4C88-8B29-CC8C46B3A652}">
          <x14:formula1>
            <xm:f>'CONTROLLER ITEMS'!$A$4:$A$38</xm:f>
          </x14:formula1>
          <xm:sqref>B20</xm:sqref>
        </x14:dataValidation>
        <x14:dataValidation type="list" allowBlank="1" showInputMessage="1" showErrorMessage="1" xr:uid="{2C8F474D-2D6D-4D9D-9FED-13C238BBCEAE}">
          <x14:formula1>
            <xm:f>CONTACTOR!$A$2:$A$17</xm:f>
          </x14:formula1>
          <xm:sqref>B108</xm:sqref>
        </x14:dataValidation>
        <x14:dataValidation type="list" allowBlank="1" showInputMessage="1" showErrorMessage="1" xr:uid="{555F7918-8D61-46FA-AB5B-E83279B8D0EC}">
          <x14:formula1>
            <xm:f>'PILOT LIGHT'!$A$2:$A$3</xm:f>
          </x14:formula1>
          <xm:sqref>B109</xm:sqref>
        </x14:dataValidation>
        <x14:dataValidation type="list" allowBlank="1" showInputMessage="1" showErrorMessage="1" xr:uid="{5AFD666F-8613-4BBD-B1E0-6366BF93C470}">
          <x14:formula1>
            <xm:f>'BLACK WIRE'!$A$2:$A$24</xm:f>
          </x14:formula1>
          <xm:sqref>B99</xm:sqref>
        </x14:dataValidation>
        <x14:dataValidation type="list" allowBlank="1" showInputMessage="1" showErrorMessage="1" xr:uid="{E621980A-B5FE-4587-9A77-195D9BF6C699}">
          <x14:formula1>
            <xm:f>'GREEN WIRE'!$A$2:$A$24</xm:f>
          </x14:formula1>
          <xm:sqref>B101</xm:sqref>
        </x14:dataValidation>
        <x14:dataValidation type="list" allowBlank="1" showInputMessage="1" showErrorMessage="1" xr:uid="{96B66700-3E8E-4D93-BCEE-6FBF7D75E669}">
          <x14:formula1>
            <xm:f>'RED WIRE'!$A$2:$A$24</xm:f>
          </x14:formula1>
          <xm:sqref>B100</xm:sqref>
        </x14:dataValidation>
        <x14:dataValidation type="list" allowBlank="1" showInputMessage="1" showErrorMessage="1" xr:uid="{28540775-1FDD-4141-9A11-D6C340F08938}">
          <x14:formula1>
            <xm:f>SURGE!$A$2:$A$4</xm:f>
          </x14:formula1>
          <xm:sqref>B107</xm:sqref>
        </x14:dataValidation>
        <x14:dataValidation type="list" allowBlank="1" showInputMessage="1" showErrorMessage="1" xr:uid="{4CB54241-9F65-4A0D-A731-2F3727A1D1CB}">
          <x14:formula1>
            <xm:f>'PUSH BUTTON'!$A$2:$A$3</xm:f>
          </x14:formula1>
          <xm:sqref>B110</xm:sqref>
        </x14:dataValidation>
        <x14:dataValidation type="list" allowBlank="1" showInputMessage="1" showErrorMessage="1" xr:uid="{1C7AFDF5-C6A0-4EF1-B7F5-B20E50549105}">
          <x14:formula1>
            <xm:f>PANEL!$A$2:$A$16</xm:f>
          </x14:formula1>
          <xm:sqref>B97</xm:sqref>
        </x14:dataValidation>
        <x14:dataValidation type="list" allowBlank="1" showInputMessage="1" showErrorMessage="1" xr:uid="{B0486A74-8336-4B24-AD30-9AC46A798CC7}">
          <x14:formula1>
            <xm:f>BREAKERS!$A$3:$A$118</xm:f>
          </x14:formula1>
          <xm:sqref>B98</xm:sqref>
        </x14:dataValidation>
        <x14:dataValidation type="list" allowBlank="1" showInputMessage="1" showErrorMessage="1" xr:uid="{C262F894-EBF0-4ADF-B512-B3F04C162A75}">
          <x14:formula1>
            <xm:f>'AVR COVER'!$A$2:$A$5</xm:f>
          </x14:formula1>
          <xm:sqref>B114</xm:sqref>
        </x14:dataValidation>
        <x14:dataValidation type="list" allowBlank="1" showInputMessage="1" showErrorMessage="1" xr:uid="{F2348156-EF28-4E15-9826-8BF0F88DD3D1}">
          <x14:formula1>
            <xm:f>AVR!$A$2:$A$52</xm:f>
          </x14:formula1>
          <xm:sqref>B113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C027-A824-4529-8806-7FDAA4632E46}">
  <dimension ref="A1:E5"/>
  <sheetViews>
    <sheetView zoomScale="145" zoomScaleNormal="145" workbookViewId="0">
      <selection activeCell="F7" sqref="F7"/>
    </sheetView>
  </sheetViews>
  <sheetFormatPr defaultColWidth="9.109375" defaultRowHeight="13.8" x14ac:dyDescent="0.3"/>
  <cols>
    <col min="1" max="1" width="23.44140625" style="4" customWidth="1"/>
    <col min="2" max="4" width="9.109375" style="4"/>
    <col min="5" max="5" width="0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</row>
    <row r="2" spans="1:5" x14ac:dyDescent="0.3">
      <c r="A2" s="7" t="s">
        <v>827</v>
      </c>
      <c r="B2" s="7">
        <v>0</v>
      </c>
    </row>
    <row r="3" spans="1:5" x14ac:dyDescent="0.3">
      <c r="A3" s="7" t="s">
        <v>828</v>
      </c>
      <c r="B3" s="4">
        <f>E3</f>
        <v>120</v>
      </c>
      <c r="E3" s="4">
        <v>120</v>
      </c>
    </row>
    <row r="4" spans="1:5" x14ac:dyDescent="0.3">
      <c r="A4" s="7" t="s">
        <v>829</v>
      </c>
      <c r="B4" s="4">
        <f t="shared" ref="B4:B5" si="0">E4</f>
        <v>140</v>
      </c>
      <c r="E4" s="4">
        <v>140</v>
      </c>
    </row>
    <row r="5" spans="1:5" x14ac:dyDescent="0.3">
      <c r="A5" s="7" t="s">
        <v>830</v>
      </c>
      <c r="B5" s="4">
        <f t="shared" si="0"/>
        <v>160</v>
      </c>
      <c r="E5" s="4">
        <v>160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5"/>
  <dimension ref="A1:E17"/>
  <sheetViews>
    <sheetView zoomScale="145" zoomScaleNormal="145" workbookViewId="0">
      <selection activeCell="H11" sqref="H11"/>
    </sheetView>
  </sheetViews>
  <sheetFormatPr defaultColWidth="9.109375" defaultRowHeight="13.8" x14ac:dyDescent="0.3"/>
  <cols>
    <col min="1" max="1" width="25.88671875" style="4" customWidth="1"/>
    <col min="2" max="3" width="9.109375" style="4"/>
    <col min="4" max="4" width="9.109375" style="4" customWidth="1"/>
    <col min="5" max="5" width="9.109375" style="4" hidden="1" customWidth="1"/>
    <col min="6" max="16384" width="9.109375" style="4"/>
  </cols>
  <sheetData>
    <row r="1" spans="1:5" x14ac:dyDescent="0.3">
      <c r="A1" s="4" t="s">
        <v>23</v>
      </c>
      <c r="B1" s="4" t="s">
        <v>27</v>
      </c>
    </row>
    <row r="2" spans="1:5" x14ac:dyDescent="0.3">
      <c r="A2" s="4" t="s">
        <v>94</v>
      </c>
      <c r="B2" s="4">
        <v>0</v>
      </c>
    </row>
    <row r="3" spans="1:5" x14ac:dyDescent="0.3">
      <c r="A3" s="4" t="s">
        <v>95</v>
      </c>
      <c r="B3" s="4">
        <f>E3</f>
        <v>1325</v>
      </c>
      <c r="E3" s="4">
        <v>1325</v>
      </c>
    </row>
    <row r="4" spans="1:5" x14ac:dyDescent="0.3">
      <c r="A4" s="4" t="s">
        <v>96</v>
      </c>
      <c r="B4" s="4">
        <f t="shared" ref="B4:B17" si="0">E4</f>
        <v>1775</v>
      </c>
      <c r="E4" s="4">
        <v>1775</v>
      </c>
    </row>
    <row r="5" spans="1:5" x14ac:dyDescent="0.3">
      <c r="A5" s="4" t="s">
        <v>97</v>
      </c>
      <c r="B5" s="4">
        <f t="shared" si="0"/>
        <v>2630</v>
      </c>
      <c r="E5" s="4">
        <v>2630</v>
      </c>
    </row>
    <row r="6" spans="1:5" x14ac:dyDescent="0.3">
      <c r="A6" s="4" t="s">
        <v>98</v>
      </c>
      <c r="B6" s="4">
        <f t="shared" si="0"/>
        <v>3300</v>
      </c>
      <c r="E6" s="4">
        <v>3300</v>
      </c>
    </row>
    <row r="7" spans="1:5" x14ac:dyDescent="0.3">
      <c r="A7" s="4" t="s">
        <v>99</v>
      </c>
      <c r="B7" s="4">
        <f t="shared" si="0"/>
        <v>4020</v>
      </c>
      <c r="E7" s="4">
        <v>4020</v>
      </c>
    </row>
    <row r="8" spans="1:5" x14ac:dyDescent="0.3">
      <c r="A8" s="4" t="s">
        <v>100</v>
      </c>
      <c r="B8" s="4">
        <f t="shared" si="0"/>
        <v>4950</v>
      </c>
      <c r="E8" s="4">
        <v>4950</v>
      </c>
    </row>
    <row r="9" spans="1:5" x14ac:dyDescent="0.3">
      <c r="A9" s="4" t="s">
        <v>101</v>
      </c>
      <c r="B9" s="4">
        <f t="shared" si="0"/>
        <v>7320</v>
      </c>
      <c r="E9" s="4">
        <v>7320</v>
      </c>
    </row>
    <row r="10" spans="1:5" x14ac:dyDescent="0.3">
      <c r="A10" s="4" t="s">
        <v>102</v>
      </c>
      <c r="B10" s="4">
        <f t="shared" si="0"/>
        <v>8520</v>
      </c>
      <c r="E10" s="4">
        <v>8520</v>
      </c>
    </row>
    <row r="11" spans="1:5" x14ac:dyDescent="0.3">
      <c r="A11" s="4" t="s">
        <v>103</v>
      </c>
      <c r="B11" s="4">
        <f t="shared" si="0"/>
        <v>11100</v>
      </c>
      <c r="E11" s="4">
        <v>11100</v>
      </c>
    </row>
    <row r="12" spans="1:5" x14ac:dyDescent="0.3">
      <c r="A12" s="4" t="s">
        <v>104</v>
      </c>
      <c r="B12" s="4">
        <f t="shared" si="0"/>
        <v>15630</v>
      </c>
      <c r="E12" s="4">
        <v>15630</v>
      </c>
    </row>
    <row r="13" spans="1:5" x14ac:dyDescent="0.3">
      <c r="A13" s="4" t="s">
        <v>105</v>
      </c>
      <c r="B13" s="4">
        <f t="shared" si="0"/>
        <v>18450</v>
      </c>
      <c r="E13" s="4">
        <v>18450</v>
      </c>
    </row>
    <row r="14" spans="1:5" x14ac:dyDescent="0.3">
      <c r="A14" s="4" t="s">
        <v>106</v>
      </c>
      <c r="B14" s="4">
        <f t="shared" si="0"/>
        <v>24750</v>
      </c>
      <c r="E14" s="4">
        <v>24750</v>
      </c>
    </row>
    <row r="15" spans="1:5" x14ac:dyDescent="0.3">
      <c r="A15" s="4" t="s">
        <v>107</v>
      </c>
      <c r="B15" s="4">
        <f t="shared" si="0"/>
        <v>35750</v>
      </c>
      <c r="E15" s="4">
        <v>35750</v>
      </c>
    </row>
    <row r="16" spans="1:5" x14ac:dyDescent="0.3">
      <c r="A16" s="4" t="s">
        <v>108</v>
      </c>
      <c r="B16" s="4">
        <f t="shared" si="0"/>
        <v>41780</v>
      </c>
      <c r="E16" s="4">
        <v>41780</v>
      </c>
    </row>
    <row r="17" spans="1:5" x14ac:dyDescent="0.3">
      <c r="A17" s="4" t="s">
        <v>109</v>
      </c>
      <c r="B17" s="4">
        <f t="shared" si="0"/>
        <v>96000</v>
      </c>
      <c r="E17" s="4">
        <v>96000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35"/>
  <sheetViews>
    <sheetView zoomScaleNormal="100" workbookViewId="0">
      <selection activeCell="F3" sqref="F3"/>
    </sheetView>
  </sheetViews>
  <sheetFormatPr defaultColWidth="9.109375" defaultRowHeight="14.4" x14ac:dyDescent="0.3"/>
  <cols>
    <col min="1" max="1" width="15.44140625" style="17" customWidth="1"/>
    <col min="2" max="2" width="16.88671875" style="17" customWidth="1"/>
    <col min="3" max="3" width="14.6640625" style="17" customWidth="1"/>
    <col min="4" max="4" width="17" style="17" customWidth="1"/>
    <col min="5" max="6" width="10.5546875" style="17" customWidth="1"/>
    <col min="7" max="7" width="10.6640625" style="17" hidden="1" customWidth="1"/>
    <col min="8" max="9" width="9.109375" style="17" hidden="1" customWidth="1"/>
    <col min="10" max="16384" width="9.109375" style="17"/>
  </cols>
  <sheetData>
    <row r="2" spans="1:9" x14ac:dyDescent="0.3">
      <c r="A2" s="14" t="s">
        <v>334</v>
      </c>
      <c r="B2" s="14" t="s">
        <v>650</v>
      </c>
      <c r="C2" s="14" t="s">
        <v>651</v>
      </c>
      <c r="D2" s="14" t="s">
        <v>652</v>
      </c>
      <c r="E2" s="15" t="s">
        <v>653</v>
      </c>
      <c r="F2" s="15" t="s">
        <v>654</v>
      </c>
      <c r="G2" s="16" t="s">
        <v>655</v>
      </c>
      <c r="H2" s="17">
        <v>44.45</v>
      </c>
      <c r="I2" s="18" t="s">
        <v>231</v>
      </c>
    </row>
    <row r="3" spans="1:9" x14ac:dyDescent="0.3">
      <c r="A3" s="19" t="s">
        <v>656</v>
      </c>
      <c r="B3" s="19">
        <v>204</v>
      </c>
      <c r="C3" s="19">
        <v>163</v>
      </c>
      <c r="D3" s="19">
        <v>48</v>
      </c>
      <c r="E3" s="20"/>
      <c r="F3" s="20">
        <f>C3/H2</f>
        <v>3.6670416197975251</v>
      </c>
      <c r="G3" s="21"/>
    </row>
    <row r="4" spans="1:9" x14ac:dyDescent="0.3">
      <c r="A4" s="19" t="s">
        <v>646</v>
      </c>
      <c r="B4" s="19">
        <v>483</v>
      </c>
      <c r="C4" s="19">
        <v>258.10000000000002</v>
      </c>
      <c r="D4" s="19">
        <v>55.3</v>
      </c>
      <c r="E4" s="20">
        <f>D4/H2</f>
        <v>1.2440944881889762</v>
      </c>
      <c r="F4" s="20"/>
    </row>
    <row r="5" spans="1:9" x14ac:dyDescent="0.3">
      <c r="A5" s="19" t="s">
        <v>657</v>
      </c>
      <c r="B5" s="19">
        <v>482.6</v>
      </c>
      <c r="C5" s="19">
        <v>356</v>
      </c>
      <c r="D5" s="19">
        <v>50.1</v>
      </c>
      <c r="E5" s="20">
        <f>D5/H2</f>
        <v>1.1271091113610798</v>
      </c>
      <c r="F5" s="20"/>
    </row>
    <row r="6" spans="1:9" x14ac:dyDescent="0.3">
      <c r="A6" s="19" t="s">
        <v>658</v>
      </c>
      <c r="B6" s="19">
        <v>482.6</v>
      </c>
      <c r="C6" s="19">
        <v>372</v>
      </c>
      <c r="D6" s="19">
        <v>96</v>
      </c>
      <c r="E6" s="20">
        <f>D6/H2</f>
        <v>2.1597300337457814</v>
      </c>
      <c r="F6" s="20"/>
    </row>
    <row r="7" spans="1:9" x14ac:dyDescent="0.3">
      <c r="A7" s="19" t="s">
        <v>434</v>
      </c>
      <c r="B7" s="19">
        <v>483.6</v>
      </c>
      <c r="C7" s="19">
        <v>276.39999999999998</v>
      </c>
      <c r="D7" s="19">
        <v>51.4</v>
      </c>
      <c r="E7" s="20">
        <f>D7/H2</f>
        <v>1.156355455568054</v>
      </c>
      <c r="F7" s="20"/>
    </row>
    <row r="8" spans="1:9" x14ac:dyDescent="0.3">
      <c r="A8" s="19" t="s">
        <v>427</v>
      </c>
      <c r="B8" s="19">
        <v>278.5</v>
      </c>
      <c r="C8" s="19">
        <v>139.5</v>
      </c>
      <c r="D8" s="19">
        <v>45</v>
      </c>
      <c r="E8" s="20"/>
      <c r="F8" s="20">
        <f>C8/H2</f>
        <v>3.1383577052868388</v>
      </c>
    </row>
    <row r="9" spans="1:9" x14ac:dyDescent="0.3">
      <c r="A9" s="19" t="s">
        <v>429</v>
      </c>
      <c r="B9" s="19">
        <v>278.5</v>
      </c>
      <c r="C9" s="19">
        <v>139.5</v>
      </c>
      <c r="D9" s="19">
        <v>45</v>
      </c>
      <c r="E9" s="20"/>
      <c r="F9" s="20">
        <f>C9/H2</f>
        <v>3.1383577052868388</v>
      </c>
    </row>
    <row r="10" spans="1:9" x14ac:dyDescent="0.3">
      <c r="A10" s="19" t="s">
        <v>432</v>
      </c>
      <c r="B10" s="19">
        <v>278.5</v>
      </c>
      <c r="C10" s="19">
        <v>139.5</v>
      </c>
      <c r="D10" s="19">
        <v>45</v>
      </c>
      <c r="E10" s="20"/>
      <c r="F10" s="20">
        <f>C10/H2</f>
        <v>3.1383577052868388</v>
      </c>
    </row>
    <row r="11" spans="1:9" x14ac:dyDescent="0.3">
      <c r="A11" s="19"/>
      <c r="B11" s="19"/>
      <c r="C11" s="19"/>
      <c r="D11" s="19"/>
      <c r="E11" s="22"/>
      <c r="F11" s="22"/>
    </row>
    <row r="12" spans="1:9" x14ac:dyDescent="0.3">
      <c r="A12" s="19" t="s">
        <v>447</v>
      </c>
      <c r="B12" s="19">
        <v>128.5</v>
      </c>
      <c r="C12" s="19">
        <v>103.6</v>
      </c>
      <c r="D12" s="19">
        <v>28.3</v>
      </c>
      <c r="E12" s="22"/>
      <c r="F12" s="23">
        <f>C12/H2</f>
        <v>2.3307086614173227</v>
      </c>
    </row>
    <row r="13" spans="1:9" x14ac:dyDescent="0.3">
      <c r="A13" s="19" t="s">
        <v>449</v>
      </c>
      <c r="B13" s="19">
        <v>205.4</v>
      </c>
      <c r="C13" s="19">
        <v>107.5</v>
      </c>
      <c r="D13" s="19">
        <v>23</v>
      </c>
      <c r="E13" s="22"/>
      <c r="F13" s="23">
        <f>C13/H2</f>
        <v>2.4184476940382451</v>
      </c>
    </row>
    <row r="14" spans="1:9" x14ac:dyDescent="0.3">
      <c r="A14" s="19" t="s">
        <v>451</v>
      </c>
      <c r="B14" s="19">
        <v>315</v>
      </c>
      <c r="C14" s="19">
        <v>205</v>
      </c>
      <c r="D14" s="19">
        <v>44</v>
      </c>
      <c r="E14" s="22"/>
      <c r="F14" s="23"/>
    </row>
    <row r="15" spans="1:9" x14ac:dyDescent="0.3">
      <c r="A15" s="19" t="s">
        <v>453</v>
      </c>
      <c r="B15" s="19">
        <v>315</v>
      </c>
      <c r="C15" s="19">
        <v>205</v>
      </c>
      <c r="D15" s="19">
        <v>44</v>
      </c>
      <c r="E15" s="22"/>
      <c r="F15" s="23"/>
    </row>
    <row r="16" spans="1:9" x14ac:dyDescent="0.3">
      <c r="A16" s="19" t="s">
        <v>435</v>
      </c>
      <c r="B16" s="19">
        <v>482.6</v>
      </c>
      <c r="C16" s="19">
        <v>240</v>
      </c>
      <c r="D16" s="19">
        <v>44</v>
      </c>
      <c r="E16" s="23">
        <f>D16/H2</f>
        <v>0.98987626546681662</v>
      </c>
      <c r="F16" s="23"/>
    </row>
    <row r="17" spans="1:6" x14ac:dyDescent="0.3">
      <c r="A17" s="21"/>
      <c r="B17" s="21"/>
      <c r="C17" s="21"/>
      <c r="D17" s="21"/>
    </row>
    <row r="18" spans="1:6" x14ac:dyDescent="0.3">
      <c r="A18" s="14" t="s">
        <v>250</v>
      </c>
      <c r="B18" s="14" t="s">
        <v>650</v>
      </c>
      <c r="C18" s="14" t="s">
        <v>651</v>
      </c>
      <c r="D18" s="14" t="s">
        <v>652</v>
      </c>
      <c r="E18" s="15" t="s">
        <v>653</v>
      </c>
      <c r="F18" s="15" t="s">
        <v>654</v>
      </c>
    </row>
    <row r="19" spans="1:6" x14ac:dyDescent="0.3">
      <c r="A19" s="19" t="s">
        <v>471</v>
      </c>
      <c r="B19" s="19">
        <v>484</v>
      </c>
      <c r="C19" s="19">
        <v>288</v>
      </c>
      <c r="D19" s="19">
        <v>54.5</v>
      </c>
      <c r="E19" s="20">
        <f>D19/H2</f>
        <v>1.2260967379077614</v>
      </c>
      <c r="F19" s="20"/>
    </row>
    <row r="20" spans="1:6" x14ac:dyDescent="0.3">
      <c r="A20" s="19" t="s">
        <v>474</v>
      </c>
      <c r="B20" s="19">
        <v>482.6</v>
      </c>
      <c r="C20" s="19">
        <v>452</v>
      </c>
      <c r="D20" s="19">
        <v>66.75</v>
      </c>
      <c r="E20" s="20">
        <f>D20/H2</f>
        <v>1.5016872890888637</v>
      </c>
      <c r="F20" s="20"/>
    </row>
    <row r="21" spans="1:6" x14ac:dyDescent="0.3">
      <c r="A21" s="19" t="s">
        <v>477</v>
      </c>
      <c r="B21" s="19">
        <v>482.6</v>
      </c>
      <c r="C21" s="19">
        <v>452</v>
      </c>
      <c r="D21" s="19">
        <v>66.75</v>
      </c>
      <c r="E21" s="20">
        <f>D21/H2</f>
        <v>1.5016872890888637</v>
      </c>
      <c r="F21" s="20"/>
    </row>
    <row r="22" spans="1:6" x14ac:dyDescent="0.3">
      <c r="A22" s="19" t="s">
        <v>659</v>
      </c>
      <c r="B22" s="19">
        <v>482.6</v>
      </c>
      <c r="C22" s="19">
        <v>371</v>
      </c>
      <c r="D22" s="19">
        <v>133</v>
      </c>
      <c r="E22" s="23">
        <f>D22/H2</f>
        <v>2.9921259842519685</v>
      </c>
      <c r="F22" s="22"/>
    </row>
    <row r="23" spans="1:6" x14ac:dyDescent="0.3">
      <c r="A23" s="19" t="s">
        <v>660</v>
      </c>
      <c r="B23" s="19">
        <v>482.6</v>
      </c>
      <c r="C23" s="19">
        <v>371</v>
      </c>
      <c r="D23" s="19">
        <v>177</v>
      </c>
      <c r="E23" s="23">
        <f>D23/H2</f>
        <v>3.9820022497187848</v>
      </c>
      <c r="F23" s="22"/>
    </row>
    <row r="24" spans="1:6" x14ac:dyDescent="0.3">
      <c r="A24" s="19" t="s">
        <v>661</v>
      </c>
      <c r="B24" s="19">
        <v>482.6</v>
      </c>
      <c r="C24" s="19">
        <v>371</v>
      </c>
      <c r="D24" s="19">
        <v>177</v>
      </c>
      <c r="E24" s="23">
        <f>D24/H2</f>
        <v>3.9820022497187848</v>
      </c>
      <c r="F24" s="22"/>
    </row>
    <row r="25" spans="1:6" x14ac:dyDescent="0.3">
      <c r="A25" s="19" t="s">
        <v>662</v>
      </c>
      <c r="B25" s="19">
        <v>482.6</v>
      </c>
      <c r="C25" s="19">
        <v>371</v>
      </c>
      <c r="D25" s="19">
        <v>177</v>
      </c>
      <c r="E25" s="23">
        <f>D25/H2</f>
        <v>3.9820022497187848</v>
      </c>
      <c r="F25" s="22"/>
    </row>
    <row r="26" spans="1:6" x14ac:dyDescent="0.3">
      <c r="A26" s="19" t="s">
        <v>485</v>
      </c>
      <c r="B26" s="19">
        <v>482.6</v>
      </c>
      <c r="C26" s="19">
        <v>355</v>
      </c>
      <c r="D26" s="19">
        <v>430</v>
      </c>
      <c r="E26" s="23">
        <f>D26/H2</f>
        <v>9.6737907761529804</v>
      </c>
      <c r="F26" s="22"/>
    </row>
    <row r="32" spans="1:6" ht="15" thickBot="1" x14ac:dyDescent="0.35"/>
    <row r="33" spans="2:8" ht="15" thickBot="1" x14ac:dyDescent="0.35">
      <c r="B33" s="710" t="s">
        <v>663</v>
      </c>
      <c r="C33" s="711"/>
      <c r="D33" s="712"/>
    </row>
    <row r="34" spans="2:8" x14ac:dyDescent="0.3">
      <c r="B34" s="21" t="s">
        <v>231</v>
      </c>
      <c r="C34" s="21" t="s">
        <v>664</v>
      </c>
      <c r="D34" s="21" t="s">
        <v>665</v>
      </c>
      <c r="G34" s="17">
        <v>305</v>
      </c>
      <c r="H34" s="17">
        <v>25.4</v>
      </c>
    </row>
    <row r="35" spans="2:8" x14ac:dyDescent="0.3">
      <c r="B35" s="24">
        <v>550</v>
      </c>
      <c r="C35" s="25">
        <f>Table2[mm]/G34</f>
        <v>1.8032786885245902</v>
      </c>
      <c r="D35" s="25">
        <f>Table2[mm]/H34</f>
        <v>21.653543307086615</v>
      </c>
    </row>
  </sheetData>
  <mergeCells count="1">
    <mergeCell ref="B33:D33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zoomScale="145" zoomScaleNormal="145" workbookViewId="0">
      <selection activeCell="I17" sqref="I17"/>
    </sheetView>
  </sheetViews>
  <sheetFormatPr defaultRowHeight="14.4" x14ac:dyDescent="0.3"/>
  <cols>
    <col min="1" max="1" width="41" customWidth="1"/>
    <col min="4" max="4" width="8.88671875" customWidth="1"/>
    <col min="5" max="5" width="8.88671875" hidden="1" customWidth="1"/>
  </cols>
  <sheetData>
    <row r="1" spans="1:5" x14ac:dyDescent="0.3">
      <c r="A1" t="s">
        <v>23</v>
      </c>
      <c r="B1" t="s">
        <v>27</v>
      </c>
    </row>
    <row r="2" spans="1:5" x14ac:dyDescent="0.3">
      <c r="A2" t="s">
        <v>694</v>
      </c>
      <c r="B2">
        <v>0</v>
      </c>
    </row>
    <row r="3" spans="1:5" x14ac:dyDescent="0.3">
      <c r="A3" t="s">
        <v>695</v>
      </c>
      <c r="B3">
        <f>E3*1.1</f>
        <v>385.00000000000006</v>
      </c>
      <c r="E3">
        <v>350</v>
      </c>
    </row>
    <row r="4" spans="1:5" x14ac:dyDescent="0.3">
      <c r="A4" t="s">
        <v>696</v>
      </c>
      <c r="B4">
        <f t="shared" ref="B4:B5" si="0">E4*1.1</f>
        <v>792.00000000000011</v>
      </c>
      <c r="E4">
        <v>720</v>
      </c>
    </row>
    <row r="5" spans="1:5" x14ac:dyDescent="0.3">
      <c r="A5" t="s">
        <v>697</v>
      </c>
      <c r="B5">
        <f t="shared" si="0"/>
        <v>2310</v>
      </c>
      <c r="E5">
        <v>2100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6</vt:i4>
      </vt:variant>
    </vt:vector>
  </HeadingPairs>
  <TitlesOfParts>
    <vt:vector size="77" baseType="lpstr">
      <vt:lpstr>LED CALCU</vt:lpstr>
      <vt:lpstr>ASSESSMENT</vt:lpstr>
      <vt:lpstr>CONTROL SYSTEM ACCESSORIES</vt:lpstr>
      <vt:lpstr>ELEC. BOQ</vt:lpstr>
      <vt:lpstr>STRUC. BOQ</vt:lpstr>
      <vt:lpstr>ADDITIONAL REQUIREMENTS</vt:lpstr>
      <vt:lpstr>FULL BOQ</vt:lpstr>
      <vt:lpstr>RU</vt:lpstr>
      <vt:lpstr>TRUNKING</vt:lpstr>
      <vt:lpstr>CTRL BOX</vt:lpstr>
      <vt:lpstr>POWER STRIP</vt:lpstr>
      <vt:lpstr>SALES</vt:lpstr>
      <vt:lpstr>FACEPLATE</vt:lpstr>
      <vt:lpstr>HDMI</vt:lpstr>
      <vt:lpstr>MEDIA CON</vt:lpstr>
      <vt:lpstr>CONTROL RACK</vt:lpstr>
      <vt:lpstr>CABLE GLAND</vt:lpstr>
      <vt:lpstr>CAT6</vt:lpstr>
      <vt:lpstr>FIBER PATCHCORD</vt:lpstr>
      <vt:lpstr>FIBER CONVERTER</vt:lpstr>
      <vt:lpstr>FIBER TERMINATION</vt:lpstr>
      <vt:lpstr>SPLITTER</vt:lpstr>
      <vt:lpstr>TERMINAL BLOCK</vt:lpstr>
      <vt:lpstr>XFORMER</vt:lpstr>
      <vt:lpstr>AVR COVER</vt:lpstr>
      <vt:lpstr>LAPTOP &amp; PC</vt:lpstr>
      <vt:lpstr>GATOR BOX</vt:lpstr>
      <vt:lpstr>UPS</vt:lpstr>
      <vt:lpstr>LIGHTNING ARRESTER</vt:lpstr>
      <vt:lpstr>T UPS</vt:lpstr>
      <vt:lpstr>AVR</vt:lpstr>
      <vt:lpstr>CONTROLLER ITEMS</vt:lpstr>
      <vt:lpstr>VIDEO PROCESSOR</vt:lpstr>
      <vt:lpstr>OTHERS</vt:lpstr>
      <vt:lpstr>INDUSTRIAL PLUG MAIN</vt:lpstr>
      <vt:lpstr>INDUSTRIAL PLUG BRANCH</vt:lpstr>
      <vt:lpstr>HANDLE</vt:lpstr>
      <vt:lpstr>RUBBER FOOTING</vt:lpstr>
      <vt:lpstr>FMC</vt:lpstr>
      <vt:lpstr>FMC C</vt:lpstr>
      <vt:lpstr>SQUARE BOX</vt:lpstr>
      <vt:lpstr>OUTLET</vt:lpstr>
      <vt:lpstr>GENSET</vt:lpstr>
      <vt:lpstr>LIGHTS</vt:lpstr>
      <vt:lpstr>EXHAUST</vt:lpstr>
      <vt:lpstr>MOULDINGS</vt:lpstr>
      <vt:lpstr>ACU</vt:lpstr>
      <vt:lpstr>ROYAL CORD</vt:lpstr>
      <vt:lpstr>TIMER</vt:lpstr>
      <vt:lpstr>TIME DELAY</vt:lpstr>
      <vt:lpstr>PUSH BUTTON</vt:lpstr>
      <vt:lpstr>PILOT LIGHT</vt:lpstr>
      <vt:lpstr>SURGE</vt:lpstr>
      <vt:lpstr>RED WIRE</vt:lpstr>
      <vt:lpstr>BLACK WIRE</vt:lpstr>
      <vt:lpstr>YELLOW WIRE</vt:lpstr>
      <vt:lpstr>BLUE WIRE</vt:lpstr>
      <vt:lpstr>WHITE WIRE</vt:lpstr>
      <vt:lpstr>GREEN WIRE</vt:lpstr>
      <vt:lpstr>PANEL</vt:lpstr>
      <vt:lpstr>BREAKERS</vt:lpstr>
      <vt:lpstr>CONDUITS</vt:lpstr>
      <vt:lpstr>ELBOW</vt:lpstr>
      <vt:lpstr>COUPLING</vt:lpstr>
      <vt:lpstr>CONNECTOR</vt:lpstr>
      <vt:lpstr>L&amp;B</vt:lpstr>
      <vt:lpstr>ADAPTER</vt:lpstr>
      <vt:lpstr>END BELL</vt:lpstr>
      <vt:lpstr>SOLVENT</vt:lpstr>
      <vt:lpstr>GI WIRE</vt:lpstr>
      <vt:lpstr>CONTACTOR</vt:lpstr>
      <vt:lpstr>'ADDITIONAL REQUIREMENTS'!Print_Area</vt:lpstr>
      <vt:lpstr>ASSESSMENT!Print_Area</vt:lpstr>
      <vt:lpstr>'CONTROL SYSTEM ACCESSORIES'!Print_Area</vt:lpstr>
      <vt:lpstr>'ELEC. BOQ'!Print_Area</vt:lpstr>
      <vt:lpstr>'LED CALCU'!Print_Area</vt:lpstr>
      <vt:lpstr>'STRUC. BOQ'!Print_Area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ENGINEERING</dc:creator>
  <dc:description/>
  <cp:lastModifiedBy>Marvinne Estacio</cp:lastModifiedBy>
  <cp:revision>12</cp:revision>
  <cp:lastPrinted>2025-09-17T06:45:43Z</cp:lastPrinted>
  <dcterms:created xsi:type="dcterms:W3CDTF">2011-09-06T14:23:49Z</dcterms:created>
  <dcterms:modified xsi:type="dcterms:W3CDTF">2025-09-17T08:25:23Z</dcterms:modified>
  <dc:language>en-PH</dc:language>
</cp:coreProperties>
</file>