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24226"/>
  <mc:AlternateContent xmlns:mc="http://schemas.openxmlformats.org/markup-compatibility/2006">
    <mc:Choice Requires="x15">
      <x15ac:absPath xmlns:x15ac="http://schemas.microsoft.com/office/spreadsheetml/2010/11/ac" url="/Users/shailrajput/Documents/vanshika/excel/"/>
    </mc:Choice>
  </mc:AlternateContent>
  <xr:revisionPtr revIDLastSave="0" documentId="13_ncr:1_{76138134-EA87-674B-A02D-AA75029B9D48}" xr6:coauthVersionLast="47" xr6:coauthVersionMax="47" xr10:uidLastSave="{00000000-0000-0000-0000-000000000000}"/>
  <bookViews>
    <workbookView xWindow="0" yWindow="0" windowWidth="28800" windowHeight="16380" xr2:uid="{00000000-000D-0000-FFFF-FFFF00000000}"/>
  </bookViews>
  <sheets>
    <sheet name="CALCULATION" sheetId="7" r:id="rId1"/>
    <sheet name="master" sheetId="1" r:id="rId2"/>
    <sheet name="DASHBOARD" sheetId="6" r:id="rId3"/>
    <sheet name="exit" sheetId="2" r:id="rId4"/>
    <sheet name="survey" sheetId="3" r:id="rId5"/>
    <sheet name="data analysis" sheetId="5" r:id="rId6"/>
  </sheets>
  <definedNames>
    <definedName name="_xlnm._FilterDatabase" localSheetId="1" hidden="1">master!$K$1:$K$101</definedName>
    <definedName name="Slicer_Department">#N/A</definedName>
    <definedName name="Slicer_Job_Level">#N/A</definedName>
    <definedName name="Slicer_Location">#N/A</definedName>
  </definedNames>
  <calcPr calcId="191029"/>
  <pivotCaches>
    <pivotCache cacheId="1" r:id="rId7"/>
    <pivotCache cacheId="4" r:id="rId8"/>
    <pivotCache cacheId="3"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D55" i="7" l="1"/>
  <c r="D56" i="7"/>
  <c r="D57" i="7"/>
  <c r="D59" i="7"/>
  <c r="Y3"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2" i="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2" i="1"/>
  <c r="K3" i="5" a="1"/>
  <c r="K3" i="5" s="1"/>
  <c r="P16" i="1"/>
  <c r="K3" i="1"/>
  <c r="V3" i="1" s="1"/>
  <c r="K4" i="1"/>
  <c r="V4" i="1" s="1"/>
  <c r="K5" i="1"/>
  <c r="V5" i="1" s="1"/>
  <c r="K6" i="1"/>
  <c r="W6" i="1" s="1"/>
  <c r="K7" i="1"/>
  <c r="V7" i="1" s="1"/>
  <c r="K8" i="1"/>
  <c r="W8" i="1" s="1"/>
  <c r="K9" i="1"/>
  <c r="V9" i="1" s="1"/>
  <c r="K10" i="1"/>
  <c r="U10" i="1" s="1"/>
  <c r="K11" i="1"/>
  <c r="V11" i="1" s="1"/>
  <c r="K12" i="1"/>
  <c r="V12" i="1" s="1"/>
  <c r="K13" i="1"/>
  <c r="V13" i="1" s="1"/>
  <c r="K14" i="1"/>
  <c r="U14" i="1" s="1"/>
  <c r="K15" i="1"/>
  <c r="V15" i="1" s="1"/>
  <c r="K16" i="1"/>
  <c r="V16" i="1" s="1"/>
  <c r="K17" i="1"/>
  <c r="V17" i="1" s="1"/>
  <c r="K18" i="1"/>
  <c r="U18" i="1" s="1"/>
  <c r="K19" i="1"/>
  <c r="V19" i="1" s="1"/>
  <c r="K20" i="1"/>
  <c r="V20" i="1" s="1"/>
  <c r="K21" i="1"/>
  <c r="V21" i="1" s="1"/>
  <c r="K22" i="1"/>
  <c r="U22" i="1" s="1"/>
  <c r="K23" i="1"/>
  <c r="V23" i="1" s="1"/>
  <c r="K24" i="1"/>
  <c r="V24" i="1" s="1"/>
  <c r="K25" i="1"/>
  <c r="T25" i="1" s="1"/>
  <c r="K26" i="1"/>
  <c r="U26" i="1" s="1"/>
  <c r="K27" i="1"/>
  <c r="V27" i="1" s="1"/>
  <c r="K28" i="1"/>
  <c r="V28" i="1" s="1"/>
  <c r="K29" i="1"/>
  <c r="T29" i="1" s="1"/>
  <c r="K30" i="1"/>
  <c r="U30" i="1" s="1"/>
  <c r="K31" i="1"/>
  <c r="V31" i="1" s="1"/>
  <c r="K32" i="1"/>
  <c r="V32" i="1" s="1"/>
  <c r="K33" i="1"/>
  <c r="T33" i="1" s="1"/>
  <c r="K34" i="1"/>
  <c r="U34" i="1" s="1"/>
  <c r="K35" i="1"/>
  <c r="V35" i="1" s="1"/>
  <c r="K36" i="1"/>
  <c r="V36" i="1" s="1"/>
  <c r="K37" i="1"/>
  <c r="T37" i="1" s="1"/>
  <c r="K38" i="1"/>
  <c r="U38" i="1" s="1"/>
  <c r="K39" i="1"/>
  <c r="V39" i="1" s="1"/>
  <c r="K40" i="1"/>
  <c r="V40" i="1" s="1"/>
  <c r="K41" i="1"/>
  <c r="T41" i="1" s="1"/>
  <c r="K42" i="1"/>
  <c r="U42" i="1" s="1"/>
  <c r="K43" i="1"/>
  <c r="V43" i="1" s="1"/>
  <c r="K44" i="1"/>
  <c r="V44" i="1" s="1"/>
  <c r="K45" i="1"/>
  <c r="T45" i="1" s="1"/>
  <c r="K46" i="1"/>
  <c r="U46" i="1" s="1"/>
  <c r="K47" i="1"/>
  <c r="V47" i="1" s="1"/>
  <c r="K48" i="1"/>
  <c r="V48" i="1" s="1"/>
  <c r="K49" i="1"/>
  <c r="T49" i="1" s="1"/>
  <c r="K50" i="1"/>
  <c r="U50" i="1" s="1"/>
  <c r="K51" i="1"/>
  <c r="V51" i="1" s="1"/>
  <c r="K52" i="1"/>
  <c r="V52" i="1" s="1"/>
  <c r="K53" i="1"/>
  <c r="T53" i="1" s="1"/>
  <c r="K54" i="1"/>
  <c r="U54" i="1" s="1"/>
  <c r="K55" i="1"/>
  <c r="V55" i="1" s="1"/>
  <c r="K56" i="1"/>
  <c r="V56" i="1" s="1"/>
  <c r="K57" i="1"/>
  <c r="T57" i="1" s="1"/>
  <c r="K58" i="1"/>
  <c r="U58" i="1" s="1"/>
  <c r="K59" i="1"/>
  <c r="V59" i="1" s="1"/>
  <c r="K60" i="1"/>
  <c r="V60" i="1" s="1"/>
  <c r="K61" i="1"/>
  <c r="T61" i="1" s="1"/>
  <c r="K62" i="1"/>
  <c r="U62" i="1" s="1"/>
  <c r="K63" i="1"/>
  <c r="V63" i="1" s="1"/>
  <c r="K64" i="1"/>
  <c r="W64" i="1" s="1"/>
  <c r="K65" i="1"/>
  <c r="T65" i="1" s="1"/>
  <c r="K66" i="1"/>
  <c r="U66" i="1" s="1"/>
  <c r="K67" i="1"/>
  <c r="V67" i="1" s="1"/>
  <c r="K68" i="1"/>
  <c r="W68" i="1" s="1"/>
  <c r="K69" i="1"/>
  <c r="T69" i="1" s="1"/>
  <c r="K70" i="1"/>
  <c r="U70" i="1" s="1"/>
  <c r="K71" i="1"/>
  <c r="V71" i="1" s="1"/>
  <c r="K72" i="1"/>
  <c r="W72" i="1" s="1"/>
  <c r="K73" i="1"/>
  <c r="T73" i="1" s="1"/>
  <c r="K74" i="1"/>
  <c r="U74" i="1" s="1"/>
  <c r="K75" i="1"/>
  <c r="V75" i="1" s="1"/>
  <c r="K76" i="1"/>
  <c r="W76" i="1" s="1"/>
  <c r="K77" i="1"/>
  <c r="T77" i="1" s="1"/>
  <c r="K78" i="1"/>
  <c r="U78" i="1" s="1"/>
  <c r="K79" i="1"/>
  <c r="V79" i="1" s="1"/>
  <c r="K80" i="1"/>
  <c r="W80" i="1" s="1"/>
  <c r="K81" i="1"/>
  <c r="T81" i="1" s="1"/>
  <c r="K82" i="1"/>
  <c r="U82" i="1" s="1"/>
  <c r="K83" i="1"/>
  <c r="V83" i="1" s="1"/>
  <c r="K84" i="1"/>
  <c r="W84" i="1" s="1"/>
  <c r="K85" i="1"/>
  <c r="T85" i="1" s="1"/>
  <c r="K86" i="1"/>
  <c r="U86" i="1" s="1"/>
  <c r="K87" i="1"/>
  <c r="V87" i="1" s="1"/>
  <c r="K88" i="1"/>
  <c r="W88" i="1" s="1"/>
  <c r="K89" i="1"/>
  <c r="T89" i="1" s="1"/>
  <c r="K90" i="1"/>
  <c r="U90" i="1" s="1"/>
  <c r="K91" i="1"/>
  <c r="V91" i="1" s="1"/>
  <c r="K92" i="1"/>
  <c r="W92" i="1" s="1"/>
  <c r="K93" i="1"/>
  <c r="T93" i="1" s="1"/>
  <c r="K94" i="1"/>
  <c r="U94" i="1" s="1"/>
  <c r="K95" i="1"/>
  <c r="V95" i="1" s="1"/>
  <c r="K96" i="1"/>
  <c r="W96" i="1" s="1"/>
  <c r="K97" i="1"/>
  <c r="T97" i="1" s="1"/>
  <c r="K98" i="1"/>
  <c r="U98" i="1" s="1"/>
  <c r="K99" i="1"/>
  <c r="V99" i="1" s="1"/>
  <c r="K100" i="1"/>
  <c r="W100" i="1" s="1"/>
  <c r="K101" i="1"/>
  <c r="T101" i="1" s="1"/>
  <c r="K2" i="1"/>
  <c r="W2" i="1" s="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2" i="1"/>
  <c r="P3" i="1"/>
  <c r="P4" i="1"/>
  <c r="P5" i="1"/>
  <c r="P6" i="1"/>
  <c r="P7" i="1"/>
  <c r="P8" i="1"/>
  <c r="P9" i="1"/>
  <c r="P10" i="1"/>
  <c r="P11" i="1"/>
  <c r="P12" i="1"/>
  <c r="P13" i="1"/>
  <c r="P14" i="1"/>
  <c r="P15"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2"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2" i="1"/>
  <c r="D25" i="5"/>
  <c r="D24" i="5"/>
  <c r="D23" i="5"/>
  <c r="D22" i="5"/>
  <c r="D21" i="5"/>
  <c r="D16" i="5"/>
  <c r="D15" i="5"/>
  <c r="D14" i="5"/>
  <c r="D13" i="5"/>
  <c r="D12" i="5"/>
  <c r="D11" i="5"/>
  <c r="H36" i="7"/>
  <c r="D36" i="7"/>
  <c r="G36" i="7"/>
  <c r="F36" i="7"/>
  <c r="E36" i="7"/>
  <c r="W99" i="1" l="1"/>
  <c r="W95" i="1"/>
  <c r="W91" i="1"/>
  <c r="W87" i="1"/>
  <c r="W83" i="1"/>
  <c r="W79" i="1"/>
  <c r="W75" i="1"/>
  <c r="W71" i="1"/>
  <c r="W67" i="1"/>
  <c r="W63" i="1"/>
  <c r="W59" i="1"/>
  <c r="W55" i="1"/>
  <c r="W51" i="1"/>
  <c r="W47" i="1"/>
  <c r="W43" i="1"/>
  <c r="W39" i="1"/>
  <c r="W35" i="1"/>
  <c r="W31" i="1"/>
  <c r="W27" i="1"/>
  <c r="W23" i="1"/>
  <c r="W19" i="1"/>
  <c r="W15" i="1"/>
  <c r="W11" i="1"/>
  <c r="W7" i="1"/>
  <c r="W3" i="1"/>
  <c r="W98" i="1"/>
  <c r="W94" i="1"/>
  <c r="W90" i="1"/>
  <c r="W86" i="1"/>
  <c r="W82" i="1"/>
  <c r="W78" i="1"/>
  <c r="W74" i="1"/>
  <c r="W70" i="1"/>
  <c r="W66" i="1"/>
  <c r="W62" i="1"/>
  <c r="W58" i="1"/>
  <c r="W54" i="1"/>
  <c r="W50" i="1"/>
  <c r="W46" i="1"/>
  <c r="W42" i="1"/>
  <c r="W38" i="1"/>
  <c r="W34" i="1"/>
  <c r="W30" i="1"/>
  <c r="W26" i="1"/>
  <c r="W22" i="1"/>
  <c r="W18" i="1"/>
  <c r="W14" i="1"/>
  <c r="W10" i="1"/>
  <c r="W101" i="1"/>
  <c r="W97" i="1"/>
  <c r="W93" i="1"/>
  <c r="W89" i="1"/>
  <c r="W85" i="1"/>
  <c r="W81" i="1"/>
  <c r="W77" i="1"/>
  <c r="W73" i="1"/>
  <c r="W69" i="1"/>
  <c r="W65" i="1"/>
  <c r="W61" i="1"/>
  <c r="W57" i="1"/>
  <c r="W53" i="1"/>
  <c r="W49" i="1"/>
  <c r="W45" i="1"/>
  <c r="W41" i="1"/>
  <c r="W37" i="1"/>
  <c r="W33" i="1"/>
  <c r="W29" i="1"/>
  <c r="W25" i="1"/>
  <c r="W21" i="1"/>
  <c r="W17" i="1"/>
  <c r="W13" i="1"/>
  <c r="W9" i="1"/>
  <c r="W5" i="1"/>
  <c r="W60" i="1"/>
  <c r="W56" i="1"/>
  <c r="W52" i="1"/>
  <c r="W48" i="1"/>
  <c r="W44" i="1"/>
  <c r="W40" i="1"/>
  <c r="W36" i="1"/>
  <c r="W32" i="1"/>
  <c r="W28" i="1"/>
  <c r="W24" i="1"/>
  <c r="W20" i="1"/>
  <c r="W16" i="1"/>
  <c r="W12" i="1"/>
  <c r="W4" i="1"/>
  <c r="T2" i="1"/>
  <c r="T18" i="1"/>
  <c r="T14" i="1"/>
  <c r="T10" i="1"/>
  <c r="T6" i="1"/>
  <c r="T100" i="1"/>
  <c r="T96" i="1"/>
  <c r="T92" i="1"/>
  <c r="T88" i="1"/>
  <c r="T84" i="1"/>
  <c r="T80" i="1"/>
  <c r="T76" i="1"/>
  <c r="T72" i="1"/>
  <c r="T68" i="1"/>
  <c r="T64" i="1"/>
  <c r="T60" i="1"/>
  <c r="T56" i="1"/>
  <c r="T52" i="1"/>
  <c r="T48" i="1"/>
  <c r="T44" i="1"/>
  <c r="T40" i="1"/>
  <c r="T36" i="1"/>
  <c r="T32" i="1"/>
  <c r="T28" i="1"/>
  <c r="T24" i="1"/>
  <c r="U2" i="1"/>
  <c r="U6" i="1"/>
  <c r="U101" i="1"/>
  <c r="U97" i="1"/>
  <c r="U93" i="1"/>
  <c r="U89" i="1"/>
  <c r="U85" i="1"/>
  <c r="U81" i="1"/>
  <c r="U77" i="1"/>
  <c r="U73" i="1"/>
  <c r="U69" i="1"/>
  <c r="U65" i="1"/>
  <c r="U61" i="1"/>
  <c r="U57" i="1"/>
  <c r="U53" i="1"/>
  <c r="U49" i="1"/>
  <c r="U45" i="1"/>
  <c r="U41" i="1"/>
  <c r="U37" i="1"/>
  <c r="U33" i="1"/>
  <c r="U29" i="1"/>
  <c r="U25" i="1"/>
  <c r="U21" i="1"/>
  <c r="U17" i="1"/>
  <c r="U13" i="1"/>
  <c r="V2" i="1"/>
  <c r="V98" i="1"/>
  <c r="V94" i="1"/>
  <c r="V90" i="1"/>
  <c r="V86" i="1"/>
  <c r="V82" i="1"/>
  <c r="V78" i="1"/>
  <c r="V74" i="1"/>
  <c r="V70" i="1"/>
  <c r="V66" i="1"/>
  <c r="V62" i="1"/>
  <c r="V58" i="1"/>
  <c r="V54" i="1"/>
  <c r="V50" i="1"/>
  <c r="V46" i="1"/>
  <c r="V42" i="1"/>
  <c r="V38" i="1"/>
  <c r="V34" i="1"/>
  <c r="V30" i="1"/>
  <c r="V26" i="1"/>
  <c r="V22" i="1"/>
  <c r="V18" i="1"/>
  <c r="V14" i="1"/>
  <c r="V10" i="1"/>
  <c r="V6" i="1"/>
  <c r="T21" i="1"/>
  <c r="T17" i="1"/>
  <c r="T13" i="1"/>
  <c r="T9" i="1"/>
  <c r="T5" i="1"/>
  <c r="T99" i="1"/>
  <c r="T95" i="1"/>
  <c r="T91" i="1"/>
  <c r="T87" i="1"/>
  <c r="T83" i="1"/>
  <c r="T79" i="1"/>
  <c r="T75" i="1"/>
  <c r="T71" i="1"/>
  <c r="T67" i="1"/>
  <c r="T63" i="1"/>
  <c r="T59" i="1"/>
  <c r="T55" i="1"/>
  <c r="T51" i="1"/>
  <c r="T47" i="1"/>
  <c r="T43" i="1"/>
  <c r="T39" i="1"/>
  <c r="T35" i="1"/>
  <c r="T31" i="1"/>
  <c r="T27" i="1"/>
  <c r="T23" i="1"/>
  <c r="U9" i="1"/>
  <c r="U5" i="1"/>
  <c r="U100" i="1"/>
  <c r="U96" i="1"/>
  <c r="U92" i="1"/>
  <c r="U88" i="1"/>
  <c r="U84" i="1"/>
  <c r="U80" i="1"/>
  <c r="U76" i="1"/>
  <c r="U72" i="1"/>
  <c r="U68" i="1"/>
  <c r="U64" i="1"/>
  <c r="U60" i="1"/>
  <c r="U56" i="1"/>
  <c r="U52" i="1"/>
  <c r="U48" i="1"/>
  <c r="U44" i="1"/>
  <c r="U40" i="1"/>
  <c r="U36" i="1"/>
  <c r="U32" i="1"/>
  <c r="U28" i="1"/>
  <c r="U24" i="1"/>
  <c r="U20" i="1"/>
  <c r="U16" i="1"/>
  <c r="U12" i="1"/>
  <c r="V101" i="1"/>
  <c r="V97" i="1"/>
  <c r="V93" i="1"/>
  <c r="V89" i="1"/>
  <c r="V85" i="1"/>
  <c r="V81" i="1"/>
  <c r="V77" i="1"/>
  <c r="V73" i="1"/>
  <c r="V69" i="1"/>
  <c r="V65" i="1"/>
  <c r="V61" i="1"/>
  <c r="V57" i="1"/>
  <c r="V53" i="1"/>
  <c r="V49" i="1"/>
  <c r="V45" i="1"/>
  <c r="V41" i="1"/>
  <c r="V37" i="1"/>
  <c r="V33" i="1"/>
  <c r="V29" i="1"/>
  <c r="V25" i="1"/>
  <c r="T20" i="1"/>
  <c r="T16" i="1"/>
  <c r="T12" i="1"/>
  <c r="T8" i="1"/>
  <c r="T4" i="1"/>
  <c r="T98" i="1"/>
  <c r="T94" i="1"/>
  <c r="T90" i="1"/>
  <c r="T86" i="1"/>
  <c r="T82" i="1"/>
  <c r="T78" i="1"/>
  <c r="T74" i="1"/>
  <c r="T70" i="1"/>
  <c r="T66" i="1"/>
  <c r="T62" i="1"/>
  <c r="T58" i="1"/>
  <c r="T54" i="1"/>
  <c r="T50" i="1"/>
  <c r="T46" i="1"/>
  <c r="T42" i="1"/>
  <c r="T38" i="1"/>
  <c r="T34" i="1"/>
  <c r="T30" i="1"/>
  <c r="T26" i="1"/>
  <c r="T22" i="1"/>
  <c r="U8" i="1"/>
  <c r="U4" i="1"/>
  <c r="U99" i="1"/>
  <c r="U95" i="1"/>
  <c r="U91" i="1"/>
  <c r="U87" i="1"/>
  <c r="U83" i="1"/>
  <c r="U79" i="1"/>
  <c r="U75" i="1"/>
  <c r="U71" i="1"/>
  <c r="U67" i="1"/>
  <c r="U63" i="1"/>
  <c r="U59" i="1"/>
  <c r="U55" i="1"/>
  <c r="U51" i="1"/>
  <c r="U47" i="1"/>
  <c r="U43" i="1"/>
  <c r="U39" i="1"/>
  <c r="U35" i="1"/>
  <c r="U31" i="1"/>
  <c r="U27" i="1"/>
  <c r="U23" i="1"/>
  <c r="U19" i="1"/>
  <c r="U15" i="1"/>
  <c r="U11" i="1"/>
  <c r="V100" i="1"/>
  <c r="V96" i="1"/>
  <c r="V92" i="1"/>
  <c r="V88" i="1"/>
  <c r="V84" i="1"/>
  <c r="V80" i="1"/>
  <c r="V76" i="1"/>
  <c r="V72" i="1"/>
  <c r="V68" i="1"/>
  <c r="V64" i="1"/>
  <c r="V8" i="1"/>
  <c r="T19" i="1"/>
  <c r="T15" i="1"/>
  <c r="T11" i="1"/>
  <c r="T7" i="1"/>
  <c r="T3" i="1"/>
  <c r="U7" i="1"/>
  <c r="U3" i="1"/>
  <c r="D58" i="7" l="1"/>
  <c r="L5" i="5"/>
  <c r="H8" i="5"/>
  <c r="H6" i="5"/>
  <c r="H5" i="5"/>
  <c r="H7" i="5"/>
  <c r="H13" i="5"/>
  <c r="L4" i="5"/>
  <c r="L6" i="5"/>
  <c r="L7" i="5"/>
  <c r="L8" i="5"/>
  <c r="L3" i="5"/>
  <c r="H4" i="5"/>
  <c r="B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<sst xmlns="http://schemas.openxmlformats.org/spreadsheetml/2006/main" count="723" uniqueCount="204">
  <si>
    <t>Employee_ID</t>
  </si>
  <si>
    <t>Name</t>
  </si>
  <si>
    <t>Department</t>
  </si>
  <si>
    <t>Location</t>
  </si>
  <si>
    <t>Date_of_Joining</t>
  </si>
  <si>
    <t>Gender</t>
  </si>
  <si>
    <t>Age</t>
  </si>
  <si>
    <t>Education_Level</t>
  </si>
  <si>
    <t>Job_Level</t>
  </si>
  <si>
    <t>Manager_ID</t>
  </si>
  <si>
    <t>Emp_1</t>
  </si>
  <si>
    <t>Emp_2</t>
  </si>
  <si>
    <t>Emp_3</t>
  </si>
  <si>
    <t>Emp_4</t>
  </si>
  <si>
    <t>Emp_5</t>
  </si>
  <si>
    <t>Emp_6</t>
  </si>
  <si>
    <t>Emp_7</t>
  </si>
  <si>
    <t>Emp_8</t>
  </si>
  <si>
    <t>Emp_9</t>
  </si>
  <si>
    <t>Emp_10</t>
  </si>
  <si>
    <t>Emp_11</t>
  </si>
  <si>
    <t>Emp_12</t>
  </si>
  <si>
    <t>Emp_13</t>
  </si>
  <si>
    <t>Emp_14</t>
  </si>
  <si>
    <t>Emp_15</t>
  </si>
  <si>
    <t>Emp_16</t>
  </si>
  <si>
    <t>Emp_17</t>
  </si>
  <si>
    <t>Emp_18</t>
  </si>
  <si>
    <t>Emp_19</t>
  </si>
  <si>
    <t>Emp_20</t>
  </si>
  <si>
    <t>Emp_21</t>
  </si>
  <si>
    <t>Emp_22</t>
  </si>
  <si>
    <t>Emp_23</t>
  </si>
  <si>
    <t>Emp_24</t>
  </si>
  <si>
    <t>Emp_25</t>
  </si>
  <si>
    <t>Emp_26</t>
  </si>
  <si>
    <t>Emp_27</t>
  </si>
  <si>
    <t>Emp_28</t>
  </si>
  <si>
    <t>Emp_29</t>
  </si>
  <si>
    <t>Emp_30</t>
  </si>
  <si>
    <t>Emp_31</t>
  </si>
  <si>
    <t>Emp_32</t>
  </si>
  <si>
    <t>Emp_33</t>
  </si>
  <si>
    <t>Emp_34</t>
  </si>
  <si>
    <t>Emp_35</t>
  </si>
  <si>
    <t>Emp_36</t>
  </si>
  <si>
    <t>Emp_37</t>
  </si>
  <si>
    <t>Emp_38</t>
  </si>
  <si>
    <t>Emp_39</t>
  </si>
  <si>
    <t>Emp_40</t>
  </si>
  <si>
    <t>Emp_41</t>
  </si>
  <si>
    <t>Emp_42</t>
  </si>
  <si>
    <t>Emp_43</t>
  </si>
  <si>
    <t>Emp_44</t>
  </si>
  <si>
    <t>Emp_45</t>
  </si>
  <si>
    <t>Emp_46</t>
  </si>
  <si>
    <t>Emp_47</t>
  </si>
  <si>
    <t>Emp_48</t>
  </si>
  <si>
    <t>Emp_49</t>
  </si>
  <si>
    <t>Emp_50</t>
  </si>
  <si>
    <t>Emp_51</t>
  </si>
  <si>
    <t>Emp_52</t>
  </si>
  <si>
    <t>Emp_53</t>
  </si>
  <si>
    <t>Emp_54</t>
  </si>
  <si>
    <t>Emp_55</t>
  </si>
  <si>
    <t>Emp_56</t>
  </si>
  <si>
    <t>Emp_57</t>
  </si>
  <si>
    <t>Emp_58</t>
  </si>
  <si>
    <t>Emp_59</t>
  </si>
  <si>
    <t>Emp_60</t>
  </si>
  <si>
    <t>Emp_61</t>
  </si>
  <si>
    <t>Emp_62</t>
  </si>
  <si>
    <t>Emp_63</t>
  </si>
  <si>
    <t>Emp_64</t>
  </si>
  <si>
    <t>Emp_65</t>
  </si>
  <si>
    <t>Emp_66</t>
  </si>
  <si>
    <t>Emp_67</t>
  </si>
  <si>
    <t>Emp_68</t>
  </si>
  <si>
    <t>Emp_69</t>
  </si>
  <si>
    <t>Emp_70</t>
  </si>
  <si>
    <t>Emp_71</t>
  </si>
  <si>
    <t>Emp_72</t>
  </si>
  <si>
    <t>Emp_73</t>
  </si>
  <si>
    <t>Emp_74</t>
  </si>
  <si>
    <t>Emp_75</t>
  </si>
  <si>
    <t>Emp_76</t>
  </si>
  <si>
    <t>Emp_77</t>
  </si>
  <si>
    <t>Emp_78</t>
  </si>
  <si>
    <t>Emp_79</t>
  </si>
  <si>
    <t>Emp_80</t>
  </si>
  <si>
    <t>Emp_81</t>
  </si>
  <si>
    <t>Emp_82</t>
  </si>
  <si>
    <t>Emp_83</t>
  </si>
  <si>
    <t>Emp_84</t>
  </si>
  <si>
    <t>Emp_85</t>
  </si>
  <si>
    <t>Emp_86</t>
  </si>
  <si>
    <t>Emp_87</t>
  </si>
  <si>
    <t>Emp_88</t>
  </si>
  <si>
    <t>Emp_89</t>
  </si>
  <si>
    <t>Emp_90</t>
  </si>
  <si>
    <t>Emp_91</t>
  </si>
  <si>
    <t>Emp_92</t>
  </si>
  <si>
    <t>Emp_93</t>
  </si>
  <si>
    <t>Emp_94</t>
  </si>
  <si>
    <t>Emp_95</t>
  </si>
  <si>
    <t>Emp_96</t>
  </si>
  <si>
    <t>Emp_97</t>
  </si>
  <si>
    <t>Emp_98</t>
  </si>
  <si>
    <t>Emp_99</t>
  </si>
  <si>
    <t>Emp_100</t>
  </si>
  <si>
    <t>Finance</t>
  </si>
  <si>
    <t>Tech</t>
  </si>
  <si>
    <t>HR</t>
  </si>
  <si>
    <t>Marketing</t>
  </si>
  <si>
    <t>Operations</t>
  </si>
  <si>
    <t>Sales</t>
  </si>
  <si>
    <t>Hyderabad</t>
  </si>
  <si>
    <t>Gurgaon</t>
  </si>
  <si>
    <t>Delhi</t>
  </si>
  <si>
    <t>Bangalore</t>
  </si>
  <si>
    <t>Mumbai</t>
  </si>
  <si>
    <t>Male</t>
  </si>
  <si>
    <t>Female</t>
  </si>
  <si>
    <t>Post-Graduate</t>
  </si>
  <si>
    <t>PhD</t>
  </si>
  <si>
    <t>Graduate</t>
  </si>
  <si>
    <t>Diploma</t>
  </si>
  <si>
    <t>Date_of_Exit</t>
  </si>
  <si>
    <t>Reason_for_Exit</t>
  </si>
  <si>
    <t>Exit_Feedback_Rating</t>
  </si>
  <si>
    <t>Rehire_Eligibility</t>
  </si>
  <si>
    <t>Retirement</t>
  </si>
  <si>
    <t>Personal Reasons</t>
  </si>
  <si>
    <t>Better Opportunity</t>
  </si>
  <si>
    <t>Involuntary</t>
  </si>
  <si>
    <t>Voluntary</t>
  </si>
  <si>
    <t>Yes</t>
  </si>
  <si>
    <t>No</t>
  </si>
  <si>
    <t>Survey_Date</t>
  </si>
  <si>
    <t>Engagement_Score</t>
  </si>
  <si>
    <t>Manager_Rating</t>
  </si>
  <si>
    <t>Work_Life_Balance_Score</t>
  </si>
  <si>
    <t>Career_Growth_Rating</t>
  </si>
  <si>
    <t>Engagment_score</t>
  </si>
  <si>
    <t>Tenure</t>
  </si>
  <si>
    <t>Tenure_Years</t>
  </si>
  <si>
    <t>Exit_Month_Year</t>
  </si>
  <si>
    <t>Attrition_Flag</t>
  </si>
  <si>
    <t>OVERALL ATTRITION RATE</t>
  </si>
  <si>
    <t>Row Labels</t>
  </si>
  <si>
    <t>Grand Total</t>
  </si>
  <si>
    <t>Count of Employee_ID</t>
  </si>
  <si>
    <t>Sum of Attrition_Flag</t>
  </si>
  <si>
    <t>Attrition_Percentage</t>
  </si>
  <si>
    <t>ATTRITION_PER</t>
  </si>
  <si>
    <r>
      <rPr>
        <b/>
        <sz val="11"/>
        <color theme="1"/>
        <rFont val="Calibri"/>
        <family val="2"/>
        <scheme val="minor"/>
      </rPr>
      <t>LOCATION WISE ATTRITION RAT</t>
    </r>
    <r>
      <rPr>
        <sz val="11"/>
        <color theme="1"/>
        <rFont val="Calibri"/>
        <family val="2"/>
        <scheme val="minor"/>
      </rPr>
      <t>E</t>
    </r>
  </si>
  <si>
    <t xml:space="preserve">DEPARTMENT WISE ATTRITION </t>
  </si>
  <si>
    <t>ENGAGMENT_SCORE</t>
  </si>
  <si>
    <t>JOB_SATISFACTION</t>
  </si>
  <si>
    <t>WORK_LIFE_BALANCE_SCORE</t>
  </si>
  <si>
    <t>CAREER_GROWTH_RATING</t>
  </si>
  <si>
    <t>TENURE</t>
  </si>
  <si>
    <t>CORELATION</t>
  </si>
  <si>
    <t>RELATIONSHIP B/W ENGAGMENT SCORE AND ATTRITION RATE</t>
  </si>
  <si>
    <t xml:space="preserve"> average tenure before attrition per department</t>
  </si>
  <si>
    <t>EXIT_MONTH</t>
  </si>
  <si>
    <t>Apr-2022</t>
  </si>
  <si>
    <t>Apr-2023</t>
  </si>
  <si>
    <t>Apr-2024</t>
  </si>
  <si>
    <t>Aug-2022</t>
  </si>
  <si>
    <t>Aug-2023</t>
  </si>
  <si>
    <t>Dec-2022</t>
  </si>
  <si>
    <t>Dec-2023</t>
  </si>
  <si>
    <t>Feb-2022</t>
  </si>
  <si>
    <t>Jan-2022</t>
  </si>
  <si>
    <t>Jan-2024</t>
  </si>
  <si>
    <t>Jul-2024</t>
  </si>
  <si>
    <t>Jun-2023</t>
  </si>
  <si>
    <t>Mar-2022</t>
  </si>
  <si>
    <t>Mar-2023</t>
  </si>
  <si>
    <t>Mar-2024</t>
  </si>
  <si>
    <t>May-2022</t>
  </si>
  <si>
    <t>May-2023</t>
  </si>
  <si>
    <t>May-2024</t>
  </si>
  <si>
    <t>Nov-2022</t>
  </si>
  <si>
    <t>Nov-2023</t>
  </si>
  <si>
    <t>Nov-2024</t>
  </si>
  <si>
    <t>Oct-2022</t>
  </si>
  <si>
    <t>Oct-2023</t>
  </si>
  <si>
    <t>Oct-2024</t>
  </si>
  <si>
    <t>Sep-2023</t>
  </si>
  <si>
    <t>Count of Attrition_Flag</t>
  </si>
  <si>
    <t>Not Available</t>
  </si>
  <si>
    <t>Count of Gender</t>
  </si>
  <si>
    <t>Count of Education_Level</t>
  </si>
  <si>
    <t>age group</t>
  </si>
  <si>
    <t>20-30</t>
  </si>
  <si>
    <t>31-40</t>
  </si>
  <si>
    <t>41-50</t>
  </si>
  <si>
    <t>51-60</t>
  </si>
  <si>
    <t>Count of age group</t>
  </si>
  <si>
    <t>Average of Engagment_score</t>
  </si>
  <si>
    <t>Average of Tenure</t>
  </si>
  <si>
    <t>Average of Work_Life_Balance_Score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</si>
</sst>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theme="2" tint="-9.9978637043366805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26">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center" vertical="top"/>
    </xf>
    <xf numFmtId="2" fontId="0" fillId="0" borderId="0" xfId="0" applyNumberFormat="1"/>
    <xf numFmtId="165" fontId="0" fillId="0" borderId="0" xfId="0" applyNumberFormat="1"/>
    <xf numFmtId="0" fontId="0" fillId="0" borderId="1" xfId="0" applyBorder="1"/>
    <xf numFmtId="0" fontId="0" fillId="2" borderId="1" xfId="0" applyFill="1" applyBorder="1"/>
    <xf numFmtId="10" fontId="1" fillId="3" borderId="1" xfId="0" applyNumberFormat="1" applyFont="1" applyFill="1" applyBorder="1"/>
    <xf numFmtId="0" fontId="0" fillId="0" borderId="0" xfId="0" pivotButton="1"/>
    <xf numFmtId="0" fontId="0" fillId="0" borderId="0" xfId="0" applyAlignment="1">
      <alignment horizontal="left"/>
    </xf>
    <xf numFmtId="0" fontId="0" fillId="4" borderId="1" xfId="0" applyFill="1" applyBorder="1"/>
    <xf numFmtId="0" fontId="0" fillId="0" borderId="1" xfId="0" pivotButton="1" applyBorder="1"/>
    <xf numFmtId="0" fontId="0" fillId="0" borderId="1" xfId="0" applyBorder="1" applyAlignment="1">
      <alignment horizontal="left"/>
    </xf>
    <xf numFmtId="2" fontId="0" fillId="0" borderId="1" xfId="1" applyNumberFormat="1" applyFont="1" applyBorder="1"/>
    <xf numFmtId="0" fontId="1" fillId="2" borderId="1" xfId="0" applyFont="1" applyFill="1" applyBorder="1"/>
    <xf numFmtId="2" fontId="0" fillId="0" borderId="1" xfId="0" applyNumberFormat="1" applyBorder="1"/>
    <xf numFmtId="0" fontId="0" fillId="3" borderId="1" xfId="0" applyFill="1" applyBorder="1"/>
    <xf numFmtId="0" fontId="1" fillId="5" borderId="1" xfId="0" applyFont="1" applyFill="1" applyBorder="1"/>
    <xf numFmtId="2" fontId="0" fillId="3" borderId="1" xfId="0" applyNumberFormat="1" applyFill="1" applyBorder="1"/>
    <xf numFmtId="0" fontId="1" fillId="2" borderId="1"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0" fillId="2" borderId="1" xfId="0" applyFill="1" applyBorder="1" applyAlignment="1">
      <alignment horizontal="center"/>
    </xf>
    <xf numFmtId="0" fontId="0" fillId="0" borderId="0" xfId="0" applyNumberFormat="1"/>
  </cellXfs>
  <cellStyles count="2">
    <cellStyle name="Normal" xfId="0" builtinId="0"/>
    <cellStyle name="Per cent" xfId="1" builtinId="5"/>
  </cellStyles>
  <dxfs count="12">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[HR_Case_Study_Dataset .xlsx]CALCULATION!PivotTable4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Trend Over Months</a:t>
            </a:r>
            <a:endParaRPr lang="en-US"/>
          </a:p>
        </c:rich>
      </c:tx>
      <c:overlay val="0"/>
      <c:spPr>
        <a:noFill/>
        <a:ln>
          <a:solidFill>
            <a:schemeClr val="tx2">
              <a:lumMod val="75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tx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CALCULATION!$B$3</c:f>
              <c:strCache>
                <c:ptCount val="1"/>
                <c:pt idx="0">
                  <c:v>Total</c:v>
                </c:pt>
              </c:strCache>
            </c:strRef>
          </c:tx>
          <c:spPr>
            <a:ln w="28575" cap="rnd">
              <a:solidFill>
                <a:schemeClr val="tx2">
                  <a:lumMod val="75000"/>
                </a:schemeClr>
              </a:solidFill>
              <a:round/>
            </a:ln>
            <a:effectLst/>
          </c:spPr>
          <c:marker>
            <c:symbol val="none"/>
          </c:marker>
          <c:cat>
            <c:strRef>
              <c:f>CALCULATION!$A$4:$A$29</c:f>
              <c:strCache>
                <c:ptCount val="25"/>
                <c:pt idx="0">
                  <c:v>Apr-2022</c:v>
                </c:pt>
                <c:pt idx="1">
                  <c:v>Apr-2023</c:v>
                </c:pt>
                <c:pt idx="2">
                  <c:v>Apr-2024</c:v>
                </c:pt>
                <c:pt idx="3">
                  <c:v>Aug-2022</c:v>
                </c:pt>
                <c:pt idx="4">
                  <c:v>Aug-2023</c:v>
                </c:pt>
                <c:pt idx="5">
                  <c:v>Dec-2022</c:v>
                </c:pt>
                <c:pt idx="6">
                  <c:v>Dec-2023</c:v>
                </c:pt>
                <c:pt idx="7">
                  <c:v>Feb-2022</c:v>
                </c:pt>
                <c:pt idx="8">
                  <c:v>Jan-2022</c:v>
                </c:pt>
                <c:pt idx="9">
                  <c:v>Jan-2024</c:v>
                </c:pt>
                <c:pt idx="10">
                  <c:v>Jul-2024</c:v>
                </c:pt>
                <c:pt idx="11">
                  <c:v>Jun-2023</c:v>
                </c:pt>
                <c:pt idx="12">
                  <c:v>Mar-2022</c:v>
                </c:pt>
                <c:pt idx="13">
                  <c:v>Mar-2023</c:v>
                </c:pt>
                <c:pt idx="14">
                  <c:v>Mar-2024</c:v>
                </c:pt>
                <c:pt idx="15">
                  <c:v>May-2022</c:v>
                </c:pt>
                <c:pt idx="16">
                  <c:v>May-2023</c:v>
                </c:pt>
                <c:pt idx="17">
                  <c:v>May-2024</c:v>
                </c:pt>
                <c:pt idx="18">
                  <c:v>Nov-2022</c:v>
                </c:pt>
                <c:pt idx="19">
                  <c:v>Nov-2023</c:v>
                </c:pt>
                <c:pt idx="20">
                  <c:v>Nov-2024</c:v>
                </c:pt>
                <c:pt idx="21">
                  <c:v>Oct-2022</c:v>
                </c:pt>
                <c:pt idx="22">
                  <c:v>Oct-2023</c:v>
                </c:pt>
                <c:pt idx="23">
                  <c:v>Oct-2024</c:v>
                </c:pt>
                <c:pt idx="24">
                  <c:v>Sep-2023</c:v>
                </c:pt>
              </c:strCache>
            </c:strRef>
          </c:cat>
          <c:val>
            <c:numRef>
              <c:f>CALCULATION!$B$4:$B$29</c:f>
              <c:numCache>
                <c:formatCode>General</c:formatCode>
                <c:ptCount val="25"/>
                <c:pt idx="0">
                  <c:v>3</c:v>
                </c:pt>
                <c:pt idx="1">
                  <c:v>1</c:v>
                </c:pt>
                <c:pt idx="2">
                  <c:v>2</c:v>
                </c:pt>
                <c:pt idx="3">
                  <c:v>2</c:v>
                </c:pt>
                <c:pt idx="4">
                  <c:v>1</c:v>
                </c:pt>
                <c:pt idx="5">
                  <c:v>2</c:v>
                </c:pt>
                <c:pt idx="6">
                  <c:v>1</c:v>
                </c:pt>
                <c:pt idx="7">
                  <c:v>1</c:v>
                </c:pt>
                <c:pt idx="8">
                  <c:v>2</c:v>
                </c:pt>
                <c:pt idx="9">
                  <c:v>4</c:v>
                </c:pt>
                <c:pt idx="10">
                  <c:v>1</c:v>
                </c:pt>
                <c:pt idx="11">
                  <c:v>1</c:v>
                </c:pt>
                <c:pt idx="12">
                  <c:v>2</c:v>
                </c:pt>
                <c:pt idx="13">
                  <c:v>1</c:v>
                </c:pt>
                <c:pt idx="14">
                  <c:v>2</c:v>
                </c:pt>
                <c:pt idx="15">
                  <c:v>2</c:v>
                </c:pt>
                <c:pt idx="16">
                  <c:v>1</c:v>
                </c:pt>
                <c:pt idx="17">
                  <c:v>1</c:v>
                </c:pt>
                <c:pt idx="18">
                  <c:v>1</c:v>
                </c:pt>
                <c:pt idx="19">
                  <c:v>1</c:v>
                </c:pt>
                <c:pt idx="20">
                  <c:v>2</c:v>
                </c:pt>
                <c:pt idx="21">
                  <c:v>1</c:v>
                </c:pt>
                <c:pt idx="22">
                  <c:v>1</c:v>
                </c:pt>
                <c:pt idx="23">
                  <c:v>1</c:v>
                </c:pt>
                <c:pt idx="24">
                  <c:v>3</c:v>
                </c:pt>
              </c:numCache>
            </c:numRef>
          </c:val>
          <c:smooth val="0"/>
          <c:extLst>
            <c:ext xmlns:c16="http://schemas.microsoft.com/office/drawing/2014/chart" uri="{C3380CC4-5D6E-409C-BE32-E72D297353CC}">
              <c16:uniqueId val="{00000000-E99E-0E4D-A3A3-867214F5ED59}"/>
            </c:ext>
          </c:extLst>
        </c:ser>
        <c:dLbls>
          <c:showLegendKey val="0"/>
          <c:showVal val="0"/>
          <c:showCatName val="0"/>
          <c:showSerName val="0"/>
          <c:showPercent val="0"/>
          <c:showBubbleSize val="0"/>
        </c:dLbls>
        <c:smooth val="0"/>
        <c:axId val="488584272"/>
        <c:axId val="488585984"/>
      </c:lineChart>
      <c:catAx>
        <c:axId val="488584272"/>
        <c:scaling>
          <c:orientation val="minMax"/>
        </c:scaling>
        <c:delete val="0"/>
        <c:axPos val="b"/>
        <c:numFmt formatCode="General" sourceLinked="1"/>
        <c:majorTickMark val="none"/>
        <c:minorTickMark val="none"/>
        <c:tickLblPos val="nextTo"/>
        <c:spPr>
          <a:noFill/>
          <a:ln w="9525" cap="flat" cmpd="sng" algn="ctr">
            <a:solidFill>
              <a:schemeClr val="tx1">
                <a:lumMod val="95000"/>
                <a:lumOff val="5000"/>
              </a:schemeClr>
            </a:solidFill>
            <a:round/>
          </a:ln>
          <a:effectLst/>
        </c:spPr>
        <c:txPr>
          <a:bodyPr rot="-60000000" spcFirstLastPara="1" vertOverflow="ellipsis" vert="horz" wrap="square" anchor="ctr" anchorCtr="1"/>
          <a:lstStyle/>
          <a:p>
            <a:pPr>
              <a:defRPr sz="900" b="0" i="0" u="none" strike="noStrike" kern="1200" baseline="0">
                <a:ln>
                  <a:solidFill>
                    <a:schemeClr val="tx1">
                      <a:lumMod val="95000"/>
                      <a:lumOff val="5000"/>
                    </a:schemeClr>
                  </a:solidFill>
                </a:ln>
                <a:solidFill>
                  <a:schemeClr val="tx1">
                    <a:lumMod val="65000"/>
                    <a:lumOff val="35000"/>
                  </a:schemeClr>
                </a:solidFill>
                <a:latin typeface="+mn-lt"/>
                <a:ea typeface="+mn-ea"/>
                <a:cs typeface="+mn-cs"/>
              </a:defRPr>
            </a:pPr>
            <a:endParaRPr lang="en-US"/>
          </a:p>
        </c:txPr>
        <c:crossAx val="488585984"/>
        <c:crosses val="autoZero"/>
        <c:auto val="1"/>
        <c:lblAlgn val="ctr"/>
        <c:lblOffset val="100"/>
        <c:noMultiLvlLbl val="0"/>
      </c:catAx>
      <c:valAx>
        <c:axId val="4885859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tx1">
                      <a:lumMod val="95000"/>
                      <a:lumOff val="5000"/>
                    </a:schemeClr>
                  </a:solidFill>
                </a:ln>
                <a:solidFill>
                  <a:schemeClr val="tx1">
                    <a:lumMod val="65000"/>
                    <a:lumOff val="35000"/>
                  </a:schemeClr>
                </a:solidFill>
                <a:latin typeface="+mn-lt"/>
                <a:ea typeface="+mn-ea"/>
                <a:cs typeface="+mn-cs"/>
              </a:defRPr>
            </a:pPr>
            <a:endParaRPr lang="en-US"/>
          </a:p>
        </c:txPr>
        <c:crossAx val="488584272"/>
        <c:crosses val="autoZero"/>
        <c:crossBetween val="between"/>
      </c:valAx>
      <c:spPr>
        <a:solidFill>
          <a:schemeClr val="bg1">
            <a:lumMod val="95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[HR_Case_Study_Dataset .xlsx]CALCULATION!PivotTable6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CALCULATION!$E$21</c:f>
              <c:strCache>
                <c:ptCount val="1"/>
                <c:pt idx="0">
                  <c:v>Total</c:v>
                </c:pt>
              </c:strCache>
            </c:strRef>
          </c:tx>
          <c:spPr>
            <a:solidFill>
              <a:schemeClr val="accent1"/>
            </a:solidFill>
            <a:ln>
              <a:noFill/>
            </a:ln>
            <a:effectLst/>
          </c:spPr>
          <c:invertIfNegative val="0"/>
          <c:cat>
            <c:strRef>
              <c:f>CALCULATION!$D$22:$D$28</c:f>
              <c:strCache>
                <c:ptCount val="6"/>
                <c:pt idx="0">
                  <c:v>Finance</c:v>
                </c:pt>
                <c:pt idx="1">
                  <c:v>HR</c:v>
                </c:pt>
                <c:pt idx="2">
                  <c:v>Marketing</c:v>
                </c:pt>
                <c:pt idx="3">
                  <c:v>Operations</c:v>
                </c:pt>
                <c:pt idx="4">
                  <c:v>Sales</c:v>
                </c:pt>
                <c:pt idx="5">
                  <c:v>Tech</c:v>
                </c:pt>
              </c:strCache>
            </c:strRef>
          </c:cat>
          <c:val>
            <c:numRef>
              <c:f>CALCULATION!$E$22:$E$28</c:f>
              <c:numCache>
                <c:formatCode>General</c:formatCode>
                <c:ptCount val="6"/>
                <c:pt idx="0">
                  <c:v>25</c:v>
                </c:pt>
                <c:pt idx="1">
                  <c:v>11</c:v>
                </c:pt>
                <c:pt idx="2">
                  <c:v>19</c:v>
                </c:pt>
                <c:pt idx="3">
                  <c:v>17</c:v>
                </c:pt>
                <c:pt idx="4">
                  <c:v>11</c:v>
                </c:pt>
                <c:pt idx="5">
                  <c:v>17</c:v>
                </c:pt>
              </c:numCache>
            </c:numRef>
          </c:val>
          <c:extLst>
            <c:ext xmlns:c16="http://schemas.microsoft.com/office/drawing/2014/chart" uri="{C3380CC4-5D6E-409C-BE32-E72D297353CC}">
              <c16:uniqueId val="{00000000-1440-7740-B808-A13CF4FD8C10}"/>
            </c:ext>
          </c:extLst>
        </c:ser>
        <c:dLbls>
          <c:showLegendKey val="0"/>
          <c:showVal val="0"/>
          <c:showCatName val="0"/>
          <c:showSerName val="0"/>
          <c:showPercent val="0"/>
          <c:showBubbleSize val="0"/>
        </c:dLbls>
        <c:gapWidth val="219"/>
        <c:overlap val="-27"/>
        <c:axId val="487641888"/>
        <c:axId val="490834160"/>
      </c:barChart>
      <c:catAx>
        <c:axId val="48764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834160"/>
        <c:crosses val="autoZero"/>
        <c:auto val="1"/>
        <c:lblAlgn val="ctr"/>
        <c:lblOffset val="100"/>
        <c:noMultiLvlLbl val="0"/>
      </c:catAx>
      <c:valAx>
        <c:axId val="490834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7641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[HR_Case_Study_Dataset .xlsx]CALCULATION!PivotTable8</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s>
    <c:plotArea>
      <c:layout/>
      <c:pieChart>
        <c:varyColors val="1"/>
        <c:ser>
          <c:idx val="0"/>
          <c:order val="0"/>
          <c:tx>
            <c:strRef>
              <c:f>CALCULATION!$B$35</c:f>
              <c:strCache>
                <c:ptCount val="1"/>
                <c:pt idx="0">
                  <c:v>Count of Gender</c:v>
                </c:pt>
              </c:strCache>
            </c:strRef>
          </c:tx>
          <c:dPt>
            <c:idx val="0"/>
            <c:bubble3D val="0"/>
            <c:spPr>
              <a:solidFill>
                <a:schemeClr val="accent1"/>
              </a:solidFill>
              <a:ln>
                <a:noFill/>
              </a:ln>
              <a:effectLst/>
            </c:spPr>
            <c:extLst>
              <c:ext xmlns:c16="http://schemas.microsoft.com/office/drawing/2014/chart" uri="{C3380CC4-5D6E-409C-BE32-E72D297353CC}">
                <c16:uniqueId val="{00000001-526E-424C-B30D-D2CE6A9181F7}"/>
              </c:ext>
            </c:extLst>
          </c:dPt>
          <c:dPt>
            <c:idx val="1"/>
            <c:bubble3D val="0"/>
            <c:spPr>
              <a:solidFill>
                <a:schemeClr val="accent2"/>
              </a:solidFill>
              <a:ln>
                <a:noFill/>
              </a:ln>
              <a:effectLst/>
            </c:spPr>
            <c:extLst>
              <c:ext xmlns:c16="http://schemas.microsoft.com/office/drawing/2014/chart" uri="{C3380CC4-5D6E-409C-BE32-E72D297353CC}">
                <c16:uniqueId val="{00000003-526E-424C-B30D-D2CE6A9181F7}"/>
              </c:ext>
            </c:extLst>
          </c:dPt>
          <c:cat>
            <c:strRef>
              <c:f>CALCULATION!$A$36:$A$38</c:f>
              <c:strCache>
                <c:ptCount val="2"/>
                <c:pt idx="0">
                  <c:v>Female</c:v>
                </c:pt>
                <c:pt idx="1">
                  <c:v>Male</c:v>
                </c:pt>
              </c:strCache>
            </c:strRef>
          </c:cat>
          <c:val>
            <c:numRef>
              <c:f>CALCULATION!$B$36:$B$38</c:f>
              <c:numCache>
                <c:formatCode>General</c:formatCode>
                <c:ptCount val="2"/>
                <c:pt idx="0">
                  <c:v>52</c:v>
                </c:pt>
                <c:pt idx="1">
                  <c:v>48</c:v>
                </c:pt>
              </c:numCache>
            </c:numRef>
          </c:val>
          <c:extLst>
            <c:ext xmlns:c16="http://schemas.microsoft.com/office/drawing/2014/chart" uri="{C3380CC4-5D6E-409C-BE32-E72D297353CC}">
              <c16:uniqueId val="{00000000-EEA6-334A-9F14-2ECF3FB5D6A6}"/>
            </c:ext>
          </c:extLst>
        </c:ser>
        <c:ser>
          <c:idx val="1"/>
          <c:order val="1"/>
          <c:tx>
            <c:strRef>
              <c:f>CALCULATION!$C$35</c:f>
              <c:strCache>
                <c:ptCount val="1"/>
                <c:pt idx="0">
                  <c:v>Sum of Attrition_Flag</c:v>
                </c:pt>
              </c:strCache>
            </c:strRef>
          </c:tx>
          <c:dPt>
            <c:idx val="0"/>
            <c:bubble3D val="0"/>
            <c:spPr>
              <a:solidFill>
                <a:schemeClr val="accent1"/>
              </a:solidFill>
              <a:ln>
                <a:noFill/>
              </a:ln>
              <a:effectLst/>
            </c:spPr>
            <c:extLst>
              <c:ext xmlns:c16="http://schemas.microsoft.com/office/drawing/2014/chart" uri="{C3380CC4-5D6E-409C-BE32-E72D297353CC}">
                <c16:uniqueId val="{00000005-526E-424C-B30D-D2CE6A9181F7}"/>
              </c:ext>
            </c:extLst>
          </c:dPt>
          <c:dPt>
            <c:idx val="1"/>
            <c:bubble3D val="0"/>
            <c:spPr>
              <a:solidFill>
                <a:schemeClr val="accent2"/>
              </a:solidFill>
              <a:ln>
                <a:noFill/>
              </a:ln>
              <a:effectLst/>
            </c:spPr>
            <c:extLst>
              <c:ext xmlns:c16="http://schemas.microsoft.com/office/drawing/2014/chart" uri="{C3380CC4-5D6E-409C-BE32-E72D297353CC}">
                <c16:uniqueId val="{00000007-526E-424C-B30D-D2CE6A9181F7}"/>
              </c:ext>
            </c:extLst>
          </c:dPt>
          <c:cat>
            <c:strRef>
              <c:f>CALCULATION!$A$36:$A$38</c:f>
              <c:strCache>
                <c:ptCount val="2"/>
                <c:pt idx="0">
                  <c:v>Female</c:v>
                </c:pt>
                <c:pt idx="1">
                  <c:v>Male</c:v>
                </c:pt>
              </c:strCache>
            </c:strRef>
          </c:cat>
          <c:val>
            <c:numRef>
              <c:f>CALCULATION!$C$36:$C$38</c:f>
              <c:numCache>
                <c:formatCode>General</c:formatCode>
                <c:ptCount val="2"/>
                <c:pt idx="0">
                  <c:v>22</c:v>
                </c:pt>
                <c:pt idx="1">
                  <c:v>18</c:v>
                </c:pt>
              </c:numCache>
            </c:numRef>
          </c:val>
          <c:extLst>
            <c:ext xmlns:c16="http://schemas.microsoft.com/office/drawing/2014/chart" uri="{C3380CC4-5D6E-409C-BE32-E72D297353CC}">
              <c16:uniqueId val="{00000002-EEA6-334A-9F14-2ECF3FB5D6A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[HR_Case_Study_Dataset .xlsx]CALCULATION!PivotTable9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level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CALCULATION!$K$40</c:f>
              <c:strCache>
                <c:ptCount val="1"/>
                <c:pt idx="0">
                  <c:v>Total</c:v>
                </c:pt>
              </c:strCache>
            </c:strRef>
          </c:tx>
          <c:spPr>
            <a:solidFill>
              <a:schemeClr val="accent1"/>
            </a:solidFill>
            <a:ln>
              <a:noFill/>
            </a:ln>
            <a:effectLst/>
          </c:spPr>
          <c:invertIfNegative val="0"/>
          <c:cat>
            <c:strRef>
              <c:f>CALCULATION!$J$41:$J$45</c:f>
              <c:strCache>
                <c:ptCount val="4"/>
                <c:pt idx="0">
                  <c:v>Diploma</c:v>
                </c:pt>
                <c:pt idx="1">
                  <c:v>Graduate</c:v>
                </c:pt>
                <c:pt idx="2">
                  <c:v>PhD</c:v>
                </c:pt>
                <c:pt idx="3">
                  <c:v>Post-Graduate</c:v>
                </c:pt>
              </c:strCache>
            </c:strRef>
          </c:cat>
          <c:val>
            <c:numRef>
              <c:f>CALCULATION!$K$41:$K$45</c:f>
              <c:numCache>
                <c:formatCode>General</c:formatCode>
                <c:ptCount val="4"/>
                <c:pt idx="0">
                  <c:v>21</c:v>
                </c:pt>
                <c:pt idx="1">
                  <c:v>31</c:v>
                </c:pt>
                <c:pt idx="2">
                  <c:v>30</c:v>
                </c:pt>
                <c:pt idx="3">
                  <c:v>18</c:v>
                </c:pt>
              </c:numCache>
            </c:numRef>
          </c:val>
          <c:extLst>
            <c:ext xmlns:c16="http://schemas.microsoft.com/office/drawing/2014/chart" uri="{C3380CC4-5D6E-409C-BE32-E72D297353CC}">
              <c16:uniqueId val="{00000000-6D55-B644-AA87-06CB67A16253}"/>
            </c:ext>
          </c:extLst>
        </c:ser>
        <c:dLbls>
          <c:showLegendKey val="0"/>
          <c:showVal val="0"/>
          <c:showCatName val="0"/>
          <c:showSerName val="0"/>
          <c:showPercent val="0"/>
          <c:showBubbleSize val="0"/>
        </c:dLbls>
        <c:gapWidth val="219"/>
        <c:overlap val="-27"/>
        <c:axId val="565105648"/>
        <c:axId val="564575168"/>
      </c:barChart>
      <c:catAx>
        <c:axId val="565105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575168"/>
        <c:crosses val="autoZero"/>
        <c:auto val="1"/>
        <c:lblAlgn val="ctr"/>
        <c:lblOffset val="100"/>
        <c:noMultiLvlLbl val="0"/>
      </c:catAx>
      <c:valAx>
        <c:axId val="564575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10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[HR_Case_Study_Dataset .xlsx]CALCULATION!PivotTable10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CALCULATION!$P$39</c:f>
              <c:strCache>
                <c:ptCount val="1"/>
                <c:pt idx="0">
                  <c:v>Total</c:v>
                </c:pt>
              </c:strCache>
            </c:strRef>
          </c:tx>
          <c:spPr>
            <a:solidFill>
              <a:schemeClr val="accent1"/>
            </a:solidFill>
            <a:ln>
              <a:noFill/>
            </a:ln>
            <a:effectLst/>
          </c:spPr>
          <c:invertIfNegative val="0"/>
          <c:cat>
            <c:strRef>
              <c:f>CALCULATION!$O$40:$O$44</c:f>
              <c:strCache>
                <c:ptCount val="4"/>
                <c:pt idx="0">
                  <c:v>20-30</c:v>
                </c:pt>
                <c:pt idx="1">
                  <c:v>31-40</c:v>
                </c:pt>
                <c:pt idx="2">
                  <c:v>41-50</c:v>
                </c:pt>
                <c:pt idx="3">
                  <c:v>51-60</c:v>
                </c:pt>
              </c:strCache>
            </c:strRef>
          </c:cat>
          <c:val>
            <c:numRef>
              <c:f>CALCULATION!$P$40:$P$44</c:f>
              <c:numCache>
                <c:formatCode>General</c:formatCode>
                <c:ptCount val="4"/>
                <c:pt idx="0">
                  <c:v>22</c:v>
                </c:pt>
                <c:pt idx="1">
                  <c:v>22</c:v>
                </c:pt>
                <c:pt idx="2">
                  <c:v>32</c:v>
                </c:pt>
                <c:pt idx="3">
                  <c:v>24</c:v>
                </c:pt>
              </c:numCache>
            </c:numRef>
          </c:val>
          <c:extLst>
            <c:ext xmlns:c16="http://schemas.microsoft.com/office/drawing/2014/chart" uri="{C3380CC4-5D6E-409C-BE32-E72D297353CC}">
              <c16:uniqueId val="{00000000-2F65-6A4A-A800-FC7593DAE504}"/>
            </c:ext>
          </c:extLst>
        </c:ser>
        <c:dLbls>
          <c:showLegendKey val="0"/>
          <c:showVal val="0"/>
          <c:showCatName val="0"/>
          <c:showSerName val="0"/>
          <c:showPercent val="0"/>
          <c:showBubbleSize val="0"/>
        </c:dLbls>
        <c:gapWidth val="219"/>
        <c:axId val="279698304"/>
        <c:axId val="279642672"/>
      </c:barChart>
      <c:catAx>
        <c:axId val="279698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642672"/>
        <c:crosses val="autoZero"/>
        <c:auto val="1"/>
        <c:lblAlgn val="ctr"/>
        <c:lblOffset val="100"/>
        <c:noMultiLvlLbl val="0"/>
      </c:catAx>
      <c:valAx>
        <c:axId val="279642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698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[HR_Case_Study_Dataset .xlsx]CALCULATION!PivotTable12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CALCULATION!$F$50</c:f>
              <c:strCache>
                <c:ptCount val="1"/>
                <c:pt idx="0">
                  <c:v>Total</c:v>
                </c:pt>
              </c:strCache>
            </c:strRef>
          </c:tx>
          <c:spPr>
            <a:ln w="28575" cap="rnd">
              <a:solidFill>
                <a:schemeClr val="accent1"/>
              </a:solidFill>
              <a:round/>
            </a:ln>
            <a:effectLst/>
          </c:spPr>
          <c:marker>
            <c:symbol val="none"/>
          </c:marker>
          <c:cat>
            <c:strRef>
              <c:f>CALCULATION!$E$51:$E$62</c:f>
              <c:strCache>
                <c:ptCount val="11"/>
                <c:pt idx="0">
                  <c:v>1</c:v>
                </c:pt>
                <c:pt idx="1">
                  <c:v>2</c:v>
                </c:pt>
                <c:pt idx="2">
                  <c:v>3</c:v>
                </c:pt>
                <c:pt idx="3">
                  <c:v>4</c:v>
                </c:pt>
                <c:pt idx="4">
                  <c:v>5</c:v>
                </c:pt>
                <c:pt idx="5">
                  <c:v>6</c:v>
                </c:pt>
                <c:pt idx="6">
                  <c:v>7</c:v>
                </c:pt>
                <c:pt idx="7">
                  <c:v>8</c:v>
                </c:pt>
                <c:pt idx="8">
                  <c:v>9</c:v>
                </c:pt>
                <c:pt idx="9">
                  <c:v>10</c:v>
                </c:pt>
                <c:pt idx="10">
                  <c:v>Not Available</c:v>
                </c:pt>
              </c:strCache>
            </c:strRef>
          </c:cat>
          <c:val>
            <c:numRef>
              <c:f>CALCULATION!$F$51:$F$62</c:f>
              <c:numCache>
                <c:formatCode>General</c:formatCode>
                <c:ptCount val="11"/>
                <c:pt idx="0">
                  <c:v>1</c:v>
                </c:pt>
                <c:pt idx="1">
                  <c:v>2</c:v>
                </c:pt>
                <c:pt idx="2">
                  <c:v>4</c:v>
                </c:pt>
                <c:pt idx="3">
                  <c:v>1</c:v>
                </c:pt>
                <c:pt idx="4">
                  <c:v>4</c:v>
                </c:pt>
                <c:pt idx="5">
                  <c:v>5</c:v>
                </c:pt>
                <c:pt idx="6">
                  <c:v>2</c:v>
                </c:pt>
                <c:pt idx="7">
                  <c:v>3</c:v>
                </c:pt>
                <c:pt idx="8">
                  <c:v>1</c:v>
                </c:pt>
                <c:pt idx="9">
                  <c:v>4</c:v>
                </c:pt>
                <c:pt idx="10">
                  <c:v>13</c:v>
                </c:pt>
              </c:numCache>
            </c:numRef>
          </c:val>
          <c:smooth val="0"/>
          <c:extLst>
            <c:ext xmlns:c16="http://schemas.microsoft.com/office/drawing/2014/chart" uri="{C3380CC4-5D6E-409C-BE32-E72D297353CC}">
              <c16:uniqueId val="{00000000-EDE2-3149-968B-BA203D55A3B3}"/>
            </c:ext>
          </c:extLst>
        </c:ser>
        <c:dLbls>
          <c:showLegendKey val="0"/>
          <c:showVal val="0"/>
          <c:showCatName val="0"/>
          <c:showSerName val="0"/>
          <c:showPercent val="0"/>
          <c:showBubbleSize val="0"/>
        </c:dLbls>
        <c:smooth val="0"/>
        <c:axId val="342259984"/>
        <c:axId val="255288656"/>
      </c:lineChart>
      <c:catAx>
        <c:axId val="342259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288656"/>
        <c:crosses val="autoZero"/>
        <c:auto val="1"/>
        <c:lblAlgn val="ctr"/>
        <c:lblOffset val="100"/>
        <c:noMultiLvlLbl val="0"/>
      </c:catAx>
      <c:valAx>
        <c:axId val="255288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259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[HR_Case_Study_Dataset .xlsx]CALCULATION!PivotTable1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CALCULATION!$L$51</c:f>
              <c:strCache>
                <c:ptCount val="1"/>
                <c:pt idx="0">
                  <c:v>Total</c:v>
                </c:pt>
              </c:strCache>
            </c:strRef>
          </c:tx>
          <c:spPr>
            <a:solidFill>
              <a:schemeClr val="accent1"/>
            </a:solidFill>
            <a:ln>
              <a:noFill/>
            </a:ln>
            <a:effectLst/>
          </c:spPr>
          <c:invertIfNegative val="0"/>
          <c:cat>
            <c:strRef>
              <c:f>CALCULATION!$K$52:$K$57</c:f>
              <c:strCache>
                <c:ptCount val="5"/>
                <c:pt idx="0">
                  <c:v>Bangalore</c:v>
                </c:pt>
                <c:pt idx="1">
                  <c:v>Delhi</c:v>
                </c:pt>
                <c:pt idx="2">
                  <c:v>Gurgaon</c:v>
                </c:pt>
                <c:pt idx="3">
                  <c:v>Hyderabad</c:v>
                </c:pt>
                <c:pt idx="4">
                  <c:v>Mumbai</c:v>
                </c:pt>
              </c:strCache>
            </c:strRef>
          </c:cat>
          <c:val>
            <c:numRef>
              <c:f>CALCULATION!$L$52:$L$57</c:f>
              <c:numCache>
                <c:formatCode>General</c:formatCode>
                <c:ptCount val="5"/>
                <c:pt idx="0">
                  <c:v>23</c:v>
                </c:pt>
                <c:pt idx="1">
                  <c:v>20</c:v>
                </c:pt>
                <c:pt idx="2">
                  <c:v>29</c:v>
                </c:pt>
                <c:pt idx="3">
                  <c:v>16</c:v>
                </c:pt>
                <c:pt idx="4">
                  <c:v>12</c:v>
                </c:pt>
              </c:numCache>
            </c:numRef>
          </c:val>
          <c:extLst>
            <c:ext xmlns:c16="http://schemas.microsoft.com/office/drawing/2014/chart" uri="{C3380CC4-5D6E-409C-BE32-E72D297353CC}">
              <c16:uniqueId val="{00000000-2731-BC45-BEA5-EE276E24CDD0}"/>
            </c:ext>
          </c:extLst>
        </c:ser>
        <c:dLbls>
          <c:showLegendKey val="0"/>
          <c:showVal val="0"/>
          <c:showCatName val="0"/>
          <c:showSerName val="0"/>
          <c:showPercent val="0"/>
          <c:showBubbleSize val="0"/>
        </c:dLbls>
        <c:gapWidth val="219"/>
        <c:overlap val="-27"/>
        <c:axId val="1022917535"/>
        <c:axId val="1022924127"/>
      </c:barChart>
      <c:catAx>
        <c:axId val="1022917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924127"/>
        <c:crosses val="autoZero"/>
        <c:auto val="1"/>
        <c:lblAlgn val="ctr"/>
        <c:lblOffset val="100"/>
        <c:noMultiLvlLbl val="0"/>
      </c:catAx>
      <c:valAx>
        <c:axId val="1022924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917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[HR_Case_Study_Dataset .xlsx]CALCULATION!PivotTable4</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sz="1400" b="0" i="0" u="none" strike="noStrike" baseline="0">
                <a:solidFill>
                  <a:schemeClr val="bg1"/>
                </a:solidFill>
              </a:rPr>
              <a:t>Attrition Trend Over Months</a:t>
            </a:r>
            <a:endParaRPr lang="en-US">
              <a:solidFill>
                <a:schemeClr val="bg1"/>
              </a:solidFill>
            </a:endParaRPr>
          </a:p>
        </c:rich>
      </c:tx>
      <c:overlay val="0"/>
      <c:spPr>
        <a:noFill/>
        <a:ln>
          <a:solidFill>
            <a:schemeClr val="tx2">
              <a:lumMod val="75000"/>
            </a:schemeClr>
          </a:solid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tx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tx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CALCULATION!$B$3</c:f>
              <c:strCache>
                <c:ptCount val="1"/>
                <c:pt idx="0">
                  <c:v>Total</c:v>
                </c:pt>
              </c:strCache>
            </c:strRef>
          </c:tx>
          <c:spPr>
            <a:ln w="28575" cap="rnd">
              <a:solidFill>
                <a:schemeClr val="bg1"/>
              </a:solidFill>
              <a:round/>
            </a:ln>
            <a:effectLst/>
          </c:spPr>
          <c:marker>
            <c:symbol val="none"/>
          </c:marker>
          <c:cat>
            <c:strRef>
              <c:f>CALCULATION!$A$4:$A$29</c:f>
              <c:strCache>
                <c:ptCount val="25"/>
                <c:pt idx="0">
                  <c:v>Apr-2022</c:v>
                </c:pt>
                <c:pt idx="1">
                  <c:v>Apr-2023</c:v>
                </c:pt>
                <c:pt idx="2">
                  <c:v>Apr-2024</c:v>
                </c:pt>
                <c:pt idx="3">
                  <c:v>Aug-2022</c:v>
                </c:pt>
                <c:pt idx="4">
                  <c:v>Aug-2023</c:v>
                </c:pt>
                <c:pt idx="5">
                  <c:v>Dec-2022</c:v>
                </c:pt>
                <c:pt idx="6">
                  <c:v>Dec-2023</c:v>
                </c:pt>
                <c:pt idx="7">
                  <c:v>Feb-2022</c:v>
                </c:pt>
                <c:pt idx="8">
                  <c:v>Jan-2022</c:v>
                </c:pt>
                <c:pt idx="9">
                  <c:v>Jan-2024</c:v>
                </c:pt>
                <c:pt idx="10">
                  <c:v>Jul-2024</c:v>
                </c:pt>
                <c:pt idx="11">
                  <c:v>Jun-2023</c:v>
                </c:pt>
                <c:pt idx="12">
                  <c:v>Mar-2022</c:v>
                </c:pt>
                <c:pt idx="13">
                  <c:v>Mar-2023</c:v>
                </c:pt>
                <c:pt idx="14">
                  <c:v>Mar-2024</c:v>
                </c:pt>
                <c:pt idx="15">
                  <c:v>May-2022</c:v>
                </c:pt>
                <c:pt idx="16">
                  <c:v>May-2023</c:v>
                </c:pt>
                <c:pt idx="17">
                  <c:v>May-2024</c:v>
                </c:pt>
                <c:pt idx="18">
                  <c:v>Nov-2022</c:v>
                </c:pt>
                <c:pt idx="19">
                  <c:v>Nov-2023</c:v>
                </c:pt>
                <c:pt idx="20">
                  <c:v>Nov-2024</c:v>
                </c:pt>
                <c:pt idx="21">
                  <c:v>Oct-2022</c:v>
                </c:pt>
                <c:pt idx="22">
                  <c:v>Oct-2023</c:v>
                </c:pt>
                <c:pt idx="23">
                  <c:v>Oct-2024</c:v>
                </c:pt>
                <c:pt idx="24">
                  <c:v>Sep-2023</c:v>
                </c:pt>
              </c:strCache>
            </c:strRef>
          </c:cat>
          <c:val>
            <c:numRef>
              <c:f>CALCULATION!$B$4:$B$29</c:f>
              <c:numCache>
                <c:formatCode>General</c:formatCode>
                <c:ptCount val="25"/>
                <c:pt idx="0">
                  <c:v>3</c:v>
                </c:pt>
                <c:pt idx="1">
                  <c:v>1</c:v>
                </c:pt>
                <c:pt idx="2">
                  <c:v>2</c:v>
                </c:pt>
                <c:pt idx="3">
                  <c:v>2</c:v>
                </c:pt>
                <c:pt idx="4">
                  <c:v>1</c:v>
                </c:pt>
                <c:pt idx="5">
                  <c:v>2</c:v>
                </c:pt>
                <c:pt idx="6">
                  <c:v>1</c:v>
                </c:pt>
                <c:pt idx="7">
                  <c:v>1</c:v>
                </c:pt>
                <c:pt idx="8">
                  <c:v>2</c:v>
                </c:pt>
                <c:pt idx="9">
                  <c:v>4</c:v>
                </c:pt>
                <c:pt idx="10">
                  <c:v>1</c:v>
                </c:pt>
                <c:pt idx="11">
                  <c:v>1</c:v>
                </c:pt>
                <c:pt idx="12">
                  <c:v>2</c:v>
                </c:pt>
                <c:pt idx="13">
                  <c:v>1</c:v>
                </c:pt>
                <c:pt idx="14">
                  <c:v>2</c:v>
                </c:pt>
                <c:pt idx="15">
                  <c:v>2</c:v>
                </c:pt>
                <c:pt idx="16">
                  <c:v>1</c:v>
                </c:pt>
                <c:pt idx="17">
                  <c:v>1</c:v>
                </c:pt>
                <c:pt idx="18">
                  <c:v>1</c:v>
                </c:pt>
                <c:pt idx="19">
                  <c:v>1</c:v>
                </c:pt>
                <c:pt idx="20">
                  <c:v>2</c:v>
                </c:pt>
                <c:pt idx="21">
                  <c:v>1</c:v>
                </c:pt>
                <c:pt idx="22">
                  <c:v>1</c:v>
                </c:pt>
                <c:pt idx="23">
                  <c:v>1</c:v>
                </c:pt>
                <c:pt idx="24">
                  <c:v>3</c:v>
                </c:pt>
              </c:numCache>
            </c:numRef>
          </c:val>
          <c:smooth val="0"/>
          <c:extLst>
            <c:ext xmlns:c16="http://schemas.microsoft.com/office/drawing/2014/chart" uri="{C3380CC4-5D6E-409C-BE32-E72D297353CC}">
              <c16:uniqueId val="{00000000-5879-E848-ABFD-5422ED55419B}"/>
            </c:ext>
          </c:extLst>
        </c:ser>
        <c:dLbls>
          <c:showLegendKey val="0"/>
          <c:showVal val="0"/>
          <c:showCatName val="0"/>
          <c:showSerName val="0"/>
          <c:showPercent val="0"/>
          <c:showBubbleSize val="0"/>
        </c:dLbls>
        <c:smooth val="0"/>
        <c:axId val="488584272"/>
        <c:axId val="488585984"/>
      </c:lineChart>
      <c:catAx>
        <c:axId val="488584272"/>
        <c:scaling>
          <c:orientation val="minMax"/>
        </c:scaling>
        <c:delete val="0"/>
        <c:axPos val="b"/>
        <c:numFmt formatCode="General" sourceLinked="1"/>
        <c:majorTickMark val="none"/>
        <c:minorTickMark val="none"/>
        <c:tickLblPos val="nextTo"/>
        <c:spPr>
          <a:noFill/>
          <a:ln w="9525" cap="flat" cmpd="sng" algn="ctr">
            <a:solidFill>
              <a:schemeClr val="tx1">
                <a:lumMod val="95000"/>
                <a:lumOff val="5000"/>
              </a:schemeClr>
            </a:solidFill>
            <a:round/>
          </a:ln>
          <a:effectLst/>
        </c:spPr>
        <c:txPr>
          <a:bodyPr rot="-60000000" spcFirstLastPara="1" vertOverflow="ellipsis" vert="horz" wrap="square" anchor="ctr" anchorCtr="1"/>
          <a:lstStyle/>
          <a:p>
            <a:pPr>
              <a:defRPr sz="900" b="0" i="0" u="none" strike="noStrike" kern="1200" baseline="0">
                <a:ln>
                  <a:solidFill>
                    <a:schemeClr val="bg1"/>
                  </a:solidFill>
                </a:ln>
                <a:solidFill>
                  <a:schemeClr val="tx1">
                    <a:lumMod val="65000"/>
                    <a:lumOff val="35000"/>
                  </a:schemeClr>
                </a:solidFill>
                <a:latin typeface="+mn-lt"/>
                <a:ea typeface="+mn-ea"/>
                <a:cs typeface="+mn-cs"/>
              </a:defRPr>
            </a:pPr>
            <a:endParaRPr lang="en-US"/>
          </a:p>
        </c:txPr>
        <c:crossAx val="488585984"/>
        <c:crosses val="autoZero"/>
        <c:auto val="1"/>
        <c:lblAlgn val="ctr"/>
        <c:lblOffset val="100"/>
        <c:noMultiLvlLbl val="0"/>
      </c:catAx>
      <c:valAx>
        <c:axId val="4885859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bg1">
                    <a:lumMod val="95000"/>
                  </a:schemeClr>
                </a:solidFill>
                <a:latin typeface="+mn-lt"/>
                <a:ea typeface="+mn-ea"/>
                <a:cs typeface="+mn-cs"/>
              </a:defRPr>
            </a:pPr>
            <a:endParaRPr lang="en-US"/>
          </a:p>
        </c:txPr>
        <c:crossAx val="488584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[HR_Case_Study_Dataset .xlsx]CALCULATION!PivotTable6</c:name>
    <c:fmtId val="3"/>
  </c:pivotSource>
  <c:chart>
    <c:title>
      <c:tx>
        <c:rich>
          <a:bodyPr rot="0" spcFirstLastPara="1" vertOverflow="ellipsis" vert="horz" wrap="square" anchor="ctr" anchorCtr="1"/>
          <a:lstStyle/>
          <a:p>
            <a:pPr>
              <a:defRPr sz="1400" b="0" i="0" u="none" strike="noStrike" kern="1200" spc="0" baseline="0">
                <a:ln>
                  <a:solidFill>
                    <a:schemeClr val="bg1">
                      <a:lumMod val="95000"/>
                    </a:schemeClr>
                  </a:solidFill>
                </a:ln>
                <a:noFill/>
                <a:latin typeface="+mn-lt"/>
                <a:ea typeface="+mn-ea"/>
                <a:cs typeface="+mn-cs"/>
              </a:defRPr>
            </a:pPr>
            <a:r>
              <a:rPr lang="en-US" sz="1400" b="0" i="0" u="none" strike="noStrike" kern="1200" spc="0" baseline="0">
                <a:ln>
                  <a:solidFill>
                    <a:schemeClr val="bg1">
                      <a:lumMod val="95000"/>
                    </a:schemeClr>
                  </a:solidFill>
                </a:ln>
                <a:noFill/>
              </a:rPr>
              <a:t>Department Wise Attrition</a:t>
            </a:r>
            <a:endParaRPr lang="en-US" sz="1400">
              <a:ln>
                <a:solidFill>
                  <a:schemeClr val="bg1">
                    <a:lumMod val="95000"/>
                  </a:schemeClr>
                </a:solidFill>
              </a:ln>
              <a:noFill/>
            </a:endParaRPr>
          </a:p>
        </c:rich>
      </c:tx>
      <c:overlay val="0"/>
      <c:spPr>
        <a:noFill/>
        <a:ln>
          <a:noFill/>
        </a:ln>
        <a:effectLst/>
      </c:spPr>
      <c:txPr>
        <a:bodyPr rot="0" spcFirstLastPara="1" vertOverflow="ellipsis" vert="horz" wrap="square" anchor="ctr" anchorCtr="1"/>
        <a:lstStyle/>
        <a:p>
          <a:pPr>
            <a:defRPr sz="1400" b="0" i="0" u="none" strike="noStrike" kern="1200" spc="0" baseline="0">
              <a:ln>
                <a:solidFill>
                  <a:schemeClr val="bg1">
                    <a:lumMod val="95000"/>
                  </a:schemeClr>
                </a:solidFill>
              </a:ln>
              <a:no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54000">
                <a:schemeClr val="tx2">
                  <a:lumMod val="20000"/>
                  <a:lumOff val="80000"/>
                </a:schemeClr>
              </a:gs>
              <a:gs pos="45000">
                <a:schemeClr val="accent1">
                  <a:lumMod val="45000"/>
                  <a:lumOff val="55000"/>
                </a:schemeClr>
              </a:gs>
              <a:gs pos="83000">
                <a:schemeClr val="accent1">
                  <a:lumMod val="45000"/>
                  <a:lumOff val="55000"/>
                </a:schemeClr>
              </a:gs>
              <a:gs pos="22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236001749781297E-2"/>
          <c:y val="0.15009259259259258"/>
          <c:w val="0.78648009623797022"/>
          <c:h val="0.73791666666666667"/>
        </c:manualLayout>
      </c:layout>
      <c:barChart>
        <c:barDir val="col"/>
        <c:grouping val="clustered"/>
        <c:varyColors val="0"/>
        <c:ser>
          <c:idx val="0"/>
          <c:order val="0"/>
          <c:tx>
            <c:strRef>
              <c:f>CALCULATION!$E$21</c:f>
              <c:strCache>
                <c:ptCount val="1"/>
                <c:pt idx="0">
                  <c:v>Total</c:v>
                </c:pt>
              </c:strCache>
            </c:strRef>
          </c:tx>
          <c:spPr>
            <a:gradFill>
              <a:gsLst>
                <a:gs pos="54000">
                  <a:schemeClr val="tx2">
                    <a:lumMod val="20000"/>
                    <a:lumOff val="80000"/>
                  </a:schemeClr>
                </a:gs>
                <a:gs pos="45000">
                  <a:schemeClr val="accent1">
                    <a:lumMod val="45000"/>
                    <a:lumOff val="55000"/>
                  </a:schemeClr>
                </a:gs>
                <a:gs pos="83000">
                  <a:schemeClr val="accent1">
                    <a:lumMod val="45000"/>
                    <a:lumOff val="55000"/>
                  </a:schemeClr>
                </a:gs>
                <a:gs pos="22000">
                  <a:schemeClr val="accent1">
                    <a:lumMod val="30000"/>
                    <a:lumOff val="70000"/>
                  </a:schemeClr>
                </a:gs>
              </a:gsLst>
              <a:lin ang="5400000" scaled="1"/>
            </a:gradFill>
            <a:ln>
              <a:noFill/>
            </a:ln>
            <a:effectLst/>
          </c:spPr>
          <c:invertIfNegative val="0"/>
          <c:cat>
            <c:strRef>
              <c:f>CALCULATION!$D$22:$D$28</c:f>
              <c:strCache>
                <c:ptCount val="6"/>
                <c:pt idx="0">
                  <c:v>Finance</c:v>
                </c:pt>
                <c:pt idx="1">
                  <c:v>HR</c:v>
                </c:pt>
                <c:pt idx="2">
                  <c:v>Marketing</c:v>
                </c:pt>
                <c:pt idx="3">
                  <c:v>Operations</c:v>
                </c:pt>
                <c:pt idx="4">
                  <c:v>Sales</c:v>
                </c:pt>
                <c:pt idx="5">
                  <c:v>Tech</c:v>
                </c:pt>
              </c:strCache>
            </c:strRef>
          </c:cat>
          <c:val>
            <c:numRef>
              <c:f>CALCULATION!$E$22:$E$28</c:f>
              <c:numCache>
                <c:formatCode>General</c:formatCode>
                <c:ptCount val="6"/>
                <c:pt idx="0">
                  <c:v>25</c:v>
                </c:pt>
                <c:pt idx="1">
                  <c:v>11</c:v>
                </c:pt>
                <c:pt idx="2">
                  <c:v>19</c:v>
                </c:pt>
                <c:pt idx="3">
                  <c:v>17</c:v>
                </c:pt>
                <c:pt idx="4">
                  <c:v>11</c:v>
                </c:pt>
                <c:pt idx="5">
                  <c:v>17</c:v>
                </c:pt>
              </c:numCache>
            </c:numRef>
          </c:val>
          <c:extLst>
            <c:ext xmlns:c16="http://schemas.microsoft.com/office/drawing/2014/chart" uri="{C3380CC4-5D6E-409C-BE32-E72D297353CC}">
              <c16:uniqueId val="{00000000-698A-7945-A685-871CC0DD83B6}"/>
            </c:ext>
          </c:extLst>
        </c:ser>
        <c:dLbls>
          <c:showLegendKey val="0"/>
          <c:showVal val="0"/>
          <c:showCatName val="0"/>
          <c:showSerName val="0"/>
          <c:showPercent val="0"/>
          <c:showBubbleSize val="0"/>
        </c:dLbls>
        <c:gapWidth val="219"/>
        <c:overlap val="-27"/>
        <c:axId val="487641888"/>
        <c:axId val="490834160"/>
      </c:barChart>
      <c:catAx>
        <c:axId val="48764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1100" b="1" i="0" u="none" strike="noStrike" kern="1200" baseline="0">
                <a:solidFill>
                  <a:schemeClr val="bg1">
                    <a:lumMod val="95000"/>
                  </a:schemeClr>
                </a:solidFill>
                <a:latin typeface="+mn-lt"/>
                <a:ea typeface="+mn-ea"/>
                <a:cs typeface="+mn-cs"/>
              </a:defRPr>
            </a:pPr>
            <a:endParaRPr lang="en-US"/>
          </a:p>
        </c:txPr>
        <c:crossAx val="490834160"/>
        <c:crosses val="autoZero"/>
        <c:auto val="1"/>
        <c:lblAlgn val="ctr"/>
        <c:lblOffset val="100"/>
        <c:noMultiLvlLbl val="0"/>
      </c:catAx>
      <c:valAx>
        <c:axId val="4908341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95000"/>
                  </a:schemeClr>
                </a:solidFill>
                <a:latin typeface="+mn-lt"/>
                <a:ea typeface="+mn-ea"/>
                <a:cs typeface="+mn-cs"/>
              </a:defRPr>
            </a:pPr>
            <a:endParaRPr lang="en-US"/>
          </a:p>
        </c:txPr>
        <c:crossAx val="487641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[HR_Case_Study_Dataset .xlsx]CALCULATION!PivotTable8</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1">
              <a:lumMod val="85000"/>
            </a:schemeClr>
          </a:solidFill>
          <a:ln>
            <a:noFill/>
          </a:ln>
          <a:effectLst/>
        </c:spPr>
        <c:dLbl>
          <c:idx val="0"/>
          <c:layout>
            <c:manualLayout>
              <c:x val="-0.1439509632301634"/>
              <c:y val="-3.0198547691702545E-2"/>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7554995515873587"/>
                  <c:h val="0.25785913373379149"/>
                </c:manualLayout>
              </c15:layout>
            </c:ext>
          </c:extLst>
        </c:dLbl>
      </c:pivotFmt>
      <c:pivotFmt>
        <c:idx val="6"/>
        <c:spPr>
          <a:solidFill>
            <a:schemeClr val="accent5">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7554995515873587"/>
                  <c:h val="0.16865381179345279"/>
                </c:manualLayout>
              </c15:layout>
            </c:ext>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pivotFmt>
      <c:pivotFmt>
        <c:idx val="9"/>
        <c:spPr>
          <a:solidFill>
            <a:schemeClr val="accent1"/>
          </a:solidFill>
          <a:ln>
            <a:noFill/>
          </a:ln>
          <a:effectLst/>
        </c:spPr>
      </c:pivotFmt>
    </c:pivotFmts>
    <c:plotArea>
      <c:layout/>
      <c:pieChart>
        <c:varyColors val="1"/>
        <c:ser>
          <c:idx val="0"/>
          <c:order val="0"/>
          <c:tx>
            <c:strRef>
              <c:f>CALCULATION!$B$35</c:f>
              <c:strCache>
                <c:ptCount val="1"/>
                <c:pt idx="0">
                  <c:v>Count of Gender</c:v>
                </c:pt>
              </c:strCache>
            </c:strRef>
          </c:tx>
          <c:dPt>
            <c:idx val="0"/>
            <c:bubble3D val="0"/>
            <c:spPr>
              <a:solidFill>
                <a:schemeClr val="bg1">
                  <a:lumMod val="85000"/>
                </a:schemeClr>
              </a:solidFill>
              <a:ln>
                <a:noFill/>
              </a:ln>
              <a:effectLst/>
            </c:spPr>
            <c:extLst>
              <c:ext xmlns:c16="http://schemas.microsoft.com/office/drawing/2014/chart" uri="{C3380CC4-5D6E-409C-BE32-E72D297353CC}">
                <c16:uniqueId val="{00000001-1FFF-6343-AE55-DBF9A02F19EC}"/>
              </c:ext>
            </c:extLst>
          </c:dPt>
          <c:dPt>
            <c:idx val="1"/>
            <c:bubble3D val="0"/>
            <c:spPr>
              <a:solidFill>
                <a:schemeClr val="accent5">
                  <a:lumMod val="60000"/>
                  <a:lumOff val="40000"/>
                </a:schemeClr>
              </a:solidFill>
              <a:ln>
                <a:noFill/>
              </a:ln>
              <a:effectLst/>
            </c:spPr>
            <c:extLst>
              <c:ext xmlns:c16="http://schemas.microsoft.com/office/drawing/2014/chart" uri="{C3380CC4-5D6E-409C-BE32-E72D297353CC}">
                <c16:uniqueId val="{00000003-1FFF-6343-AE55-DBF9A02F19EC}"/>
              </c:ext>
            </c:extLst>
          </c:dPt>
          <c:dLbls>
            <c:dLbl>
              <c:idx val="0"/>
              <c:layout>
                <c:manualLayout>
                  <c:x val="-0.1439509632301634"/>
                  <c:y val="-3.0198547691702545E-2"/>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7554995515873587"/>
                      <c:h val="0.25785913373379149"/>
                    </c:manualLayout>
                  </c15:layout>
                </c:ext>
                <c:ext xmlns:c16="http://schemas.microsoft.com/office/drawing/2014/chart" uri="{C3380CC4-5D6E-409C-BE32-E72D297353CC}">
                  <c16:uniqueId val="{00000001-1FFF-6343-AE55-DBF9A02F19EC}"/>
                </c:ext>
              </c:extLst>
            </c:dLbl>
            <c:dLbl>
              <c:idx val="1"/>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7554995515873587"/>
                      <c:h val="0.16865381179345279"/>
                    </c:manualLayout>
                  </c15:layout>
                </c:ext>
                <c:ext xmlns:c16="http://schemas.microsoft.com/office/drawing/2014/chart" uri="{C3380CC4-5D6E-409C-BE32-E72D297353CC}">
                  <c16:uniqueId val="{00000003-1FFF-6343-AE55-DBF9A02F19EC}"/>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CALCULATION!$A$36:$A$38</c:f>
              <c:strCache>
                <c:ptCount val="2"/>
                <c:pt idx="0">
                  <c:v>Female</c:v>
                </c:pt>
                <c:pt idx="1">
                  <c:v>Male</c:v>
                </c:pt>
              </c:strCache>
            </c:strRef>
          </c:cat>
          <c:val>
            <c:numRef>
              <c:f>CALCULATION!$B$36:$B$38</c:f>
              <c:numCache>
                <c:formatCode>General</c:formatCode>
                <c:ptCount val="2"/>
                <c:pt idx="0">
                  <c:v>52</c:v>
                </c:pt>
                <c:pt idx="1">
                  <c:v>48</c:v>
                </c:pt>
              </c:numCache>
            </c:numRef>
          </c:val>
          <c:extLst>
            <c:ext xmlns:c16="http://schemas.microsoft.com/office/drawing/2014/chart" uri="{C3380CC4-5D6E-409C-BE32-E72D297353CC}">
              <c16:uniqueId val="{00000004-1FFF-6343-AE55-DBF9A02F19EC}"/>
            </c:ext>
          </c:extLst>
        </c:ser>
        <c:ser>
          <c:idx val="1"/>
          <c:order val="1"/>
          <c:tx>
            <c:strRef>
              <c:f>CALCULATION!$C$35</c:f>
              <c:strCache>
                <c:ptCount val="1"/>
                <c:pt idx="0">
                  <c:v>Sum of Attrition_Flag</c:v>
                </c:pt>
              </c:strCache>
            </c:strRef>
          </c:tx>
          <c:dPt>
            <c:idx val="0"/>
            <c:bubble3D val="0"/>
            <c:spPr>
              <a:solidFill>
                <a:schemeClr val="accent1"/>
              </a:solidFill>
              <a:ln>
                <a:noFill/>
              </a:ln>
              <a:effectLst/>
            </c:spPr>
            <c:extLst>
              <c:ext xmlns:c16="http://schemas.microsoft.com/office/drawing/2014/chart" uri="{C3380CC4-5D6E-409C-BE32-E72D297353CC}">
                <c16:uniqueId val="{00000005-DCDF-0B4B-9CFC-F1AC51B45DB8}"/>
              </c:ext>
            </c:extLst>
          </c:dPt>
          <c:dPt>
            <c:idx val="1"/>
            <c:bubble3D val="0"/>
            <c:spPr>
              <a:solidFill>
                <a:schemeClr val="accent2"/>
              </a:solidFill>
              <a:ln>
                <a:noFill/>
              </a:ln>
              <a:effectLst/>
            </c:spPr>
            <c:extLst>
              <c:ext xmlns:c16="http://schemas.microsoft.com/office/drawing/2014/chart" uri="{C3380CC4-5D6E-409C-BE32-E72D297353CC}">
                <c16:uniqueId val="{00000007-DCDF-0B4B-9CFC-F1AC51B45DB8}"/>
              </c:ext>
            </c:extLst>
          </c:dPt>
          <c:cat>
            <c:strRef>
              <c:f>CALCULATION!$A$36:$A$38</c:f>
              <c:strCache>
                <c:ptCount val="2"/>
                <c:pt idx="0">
                  <c:v>Female</c:v>
                </c:pt>
                <c:pt idx="1">
                  <c:v>Male</c:v>
                </c:pt>
              </c:strCache>
            </c:strRef>
          </c:cat>
          <c:val>
            <c:numRef>
              <c:f>CALCULATION!$C$36:$C$38</c:f>
              <c:numCache>
                <c:formatCode>General</c:formatCode>
                <c:ptCount val="2"/>
                <c:pt idx="0">
                  <c:v>22</c:v>
                </c:pt>
                <c:pt idx="1">
                  <c:v>18</c:v>
                </c:pt>
              </c:numCache>
            </c:numRef>
          </c:val>
          <c:extLst>
            <c:ext xmlns:c16="http://schemas.microsoft.com/office/drawing/2014/chart" uri="{C3380CC4-5D6E-409C-BE32-E72D297353CC}">
              <c16:uniqueId val="{00000005-1FFF-6343-AE55-DBF9A02F19E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[HR_Case_Study_Dataset .xlsx]CALCULATION!PivotTable9</c:name>
    <c:fmtId val="2"/>
  </c:pivotSource>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US" sz="1600">
                <a:solidFill>
                  <a:schemeClr val="bg1"/>
                </a:solidFill>
              </a:rPr>
              <a:t>Education Level</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20000"/>
              <a:lumOff val="80000"/>
            </a:scheme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CALCULATION!$K$40</c:f>
              <c:strCache>
                <c:ptCount val="1"/>
                <c:pt idx="0">
                  <c:v>Total</c:v>
                </c:pt>
              </c:strCache>
            </c:strRef>
          </c:tx>
          <c:spPr>
            <a:solidFill>
              <a:schemeClr val="accent1">
                <a:lumMod val="20000"/>
                <a:lumOff val="80000"/>
              </a:schemeClr>
            </a:solidFill>
            <a:ln>
              <a:solidFill>
                <a:schemeClr val="tx1">
                  <a:lumMod val="95000"/>
                  <a:lumOff val="5000"/>
                </a:schemeClr>
              </a:solidFill>
            </a:ln>
            <a:effectLst/>
          </c:spPr>
          <c:invertIfNegative val="0"/>
          <c:cat>
            <c:strRef>
              <c:f>CALCULATION!$J$41:$J$45</c:f>
              <c:strCache>
                <c:ptCount val="4"/>
                <c:pt idx="0">
                  <c:v>Diploma</c:v>
                </c:pt>
                <c:pt idx="1">
                  <c:v>Graduate</c:v>
                </c:pt>
                <c:pt idx="2">
                  <c:v>PhD</c:v>
                </c:pt>
                <c:pt idx="3">
                  <c:v>Post-Graduate</c:v>
                </c:pt>
              </c:strCache>
            </c:strRef>
          </c:cat>
          <c:val>
            <c:numRef>
              <c:f>CALCULATION!$K$41:$K$45</c:f>
              <c:numCache>
                <c:formatCode>General</c:formatCode>
                <c:ptCount val="4"/>
                <c:pt idx="0">
                  <c:v>21</c:v>
                </c:pt>
                <c:pt idx="1">
                  <c:v>31</c:v>
                </c:pt>
                <c:pt idx="2">
                  <c:v>30</c:v>
                </c:pt>
                <c:pt idx="3">
                  <c:v>18</c:v>
                </c:pt>
              </c:numCache>
            </c:numRef>
          </c:val>
          <c:extLst>
            <c:ext xmlns:c16="http://schemas.microsoft.com/office/drawing/2014/chart" uri="{C3380CC4-5D6E-409C-BE32-E72D297353CC}">
              <c16:uniqueId val="{00000000-9106-AA47-A490-E743D250B662}"/>
            </c:ext>
          </c:extLst>
        </c:ser>
        <c:dLbls>
          <c:showLegendKey val="0"/>
          <c:showVal val="0"/>
          <c:showCatName val="0"/>
          <c:showSerName val="0"/>
          <c:showPercent val="0"/>
          <c:showBubbleSize val="0"/>
        </c:dLbls>
        <c:gapWidth val="219"/>
        <c:overlap val="-27"/>
        <c:axId val="565105648"/>
        <c:axId val="564575168"/>
      </c:barChart>
      <c:catAx>
        <c:axId val="565105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64575168"/>
        <c:crosses val="autoZero"/>
        <c:auto val="1"/>
        <c:lblAlgn val="ctr"/>
        <c:lblOffset val="100"/>
        <c:noMultiLvlLbl val="0"/>
      </c:catAx>
      <c:valAx>
        <c:axId val="5645751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6510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[HR_Case_Study_Dataset .xlsx]CALCULATION!PivotTable12</c:name>
    <c:fmtId val="2"/>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solidFill>
                  <a:schemeClr val="bg1"/>
                </a:solidFill>
              </a:rPr>
              <a:t>ENGAGMENT SCORE VS ATTRITION</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CALCULATION!$F$50</c:f>
              <c:strCache>
                <c:ptCount val="1"/>
                <c:pt idx="0">
                  <c:v>Total</c:v>
                </c:pt>
              </c:strCache>
            </c:strRef>
          </c:tx>
          <c:spPr>
            <a:ln w="28575" cap="rnd">
              <a:solidFill>
                <a:schemeClr val="bg1"/>
              </a:solidFill>
              <a:round/>
            </a:ln>
            <a:effectLst/>
          </c:spPr>
          <c:marker>
            <c:symbol val="none"/>
          </c:marker>
          <c:cat>
            <c:strRef>
              <c:f>CALCULATION!$E$51:$E$62</c:f>
              <c:strCache>
                <c:ptCount val="11"/>
                <c:pt idx="0">
                  <c:v>1</c:v>
                </c:pt>
                <c:pt idx="1">
                  <c:v>2</c:v>
                </c:pt>
                <c:pt idx="2">
                  <c:v>3</c:v>
                </c:pt>
                <c:pt idx="3">
                  <c:v>4</c:v>
                </c:pt>
                <c:pt idx="4">
                  <c:v>5</c:v>
                </c:pt>
                <c:pt idx="5">
                  <c:v>6</c:v>
                </c:pt>
                <c:pt idx="6">
                  <c:v>7</c:v>
                </c:pt>
                <c:pt idx="7">
                  <c:v>8</c:v>
                </c:pt>
                <c:pt idx="8">
                  <c:v>9</c:v>
                </c:pt>
                <c:pt idx="9">
                  <c:v>10</c:v>
                </c:pt>
                <c:pt idx="10">
                  <c:v>Not Available</c:v>
                </c:pt>
              </c:strCache>
            </c:strRef>
          </c:cat>
          <c:val>
            <c:numRef>
              <c:f>CALCULATION!$F$51:$F$62</c:f>
              <c:numCache>
                <c:formatCode>General</c:formatCode>
                <c:ptCount val="11"/>
                <c:pt idx="0">
                  <c:v>1</c:v>
                </c:pt>
                <c:pt idx="1">
                  <c:v>2</c:v>
                </c:pt>
                <c:pt idx="2">
                  <c:v>4</c:v>
                </c:pt>
                <c:pt idx="3">
                  <c:v>1</c:v>
                </c:pt>
                <c:pt idx="4">
                  <c:v>4</c:v>
                </c:pt>
                <c:pt idx="5">
                  <c:v>5</c:v>
                </c:pt>
                <c:pt idx="6">
                  <c:v>2</c:v>
                </c:pt>
                <c:pt idx="7">
                  <c:v>3</c:v>
                </c:pt>
                <c:pt idx="8">
                  <c:v>1</c:v>
                </c:pt>
                <c:pt idx="9">
                  <c:v>4</c:v>
                </c:pt>
                <c:pt idx="10">
                  <c:v>13</c:v>
                </c:pt>
              </c:numCache>
            </c:numRef>
          </c:val>
          <c:smooth val="0"/>
          <c:extLst>
            <c:ext xmlns:c16="http://schemas.microsoft.com/office/drawing/2014/chart" uri="{C3380CC4-5D6E-409C-BE32-E72D297353CC}">
              <c16:uniqueId val="{00000000-94FB-CE41-A1F1-A9A65E978C7F}"/>
            </c:ext>
          </c:extLst>
        </c:ser>
        <c:dLbls>
          <c:showLegendKey val="0"/>
          <c:showVal val="0"/>
          <c:showCatName val="0"/>
          <c:showSerName val="0"/>
          <c:showPercent val="0"/>
          <c:showBubbleSize val="0"/>
        </c:dLbls>
        <c:smooth val="0"/>
        <c:axId val="342259984"/>
        <c:axId val="255288656"/>
      </c:lineChart>
      <c:catAx>
        <c:axId val="342259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255288656"/>
        <c:crosses val="autoZero"/>
        <c:auto val="1"/>
        <c:lblAlgn val="ctr"/>
        <c:lblOffset val="100"/>
        <c:noMultiLvlLbl val="0"/>
      </c:catAx>
      <c:valAx>
        <c:axId val="2552886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42259984"/>
        <c:crosses val="autoZero"/>
        <c:crossBetween val="between"/>
      </c:valAx>
      <c:spPr>
        <a:noFill/>
        <a:ln w="25400">
          <a:noFill/>
        </a:ln>
        <a:effectLst/>
      </c:spPr>
    </c:plotArea>
    <c:legend>
      <c:legendPos val="r"/>
      <c:overlay val="0"/>
      <c:spPr>
        <a:noFill/>
        <a:ln>
          <a:solidFill>
            <a:schemeClr val="bg1"/>
          </a:solid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[HR_Case_Study_Dataset .xlsx]CALCULATION!PivotTable1</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No of employees per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CALCULATION!$L$51</c:f>
              <c:strCache>
                <c:ptCount val="1"/>
                <c:pt idx="0">
                  <c:v>Total</c:v>
                </c:pt>
              </c:strCache>
            </c:strRef>
          </c:t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invertIfNegative val="0"/>
          <c:cat>
            <c:strRef>
              <c:f>CALCULATION!$K$52:$K$57</c:f>
              <c:strCache>
                <c:ptCount val="5"/>
                <c:pt idx="0">
                  <c:v>Bangalore</c:v>
                </c:pt>
                <c:pt idx="1">
                  <c:v>Delhi</c:v>
                </c:pt>
                <c:pt idx="2">
                  <c:v>Gurgaon</c:v>
                </c:pt>
                <c:pt idx="3">
                  <c:v>Hyderabad</c:v>
                </c:pt>
                <c:pt idx="4">
                  <c:v>Mumbai</c:v>
                </c:pt>
              </c:strCache>
            </c:strRef>
          </c:cat>
          <c:val>
            <c:numRef>
              <c:f>CALCULATION!$L$52:$L$57</c:f>
              <c:numCache>
                <c:formatCode>General</c:formatCode>
                <c:ptCount val="5"/>
                <c:pt idx="0">
                  <c:v>23</c:v>
                </c:pt>
                <c:pt idx="1">
                  <c:v>20</c:v>
                </c:pt>
                <c:pt idx="2">
                  <c:v>29</c:v>
                </c:pt>
                <c:pt idx="3">
                  <c:v>16</c:v>
                </c:pt>
                <c:pt idx="4">
                  <c:v>12</c:v>
                </c:pt>
              </c:numCache>
            </c:numRef>
          </c:val>
          <c:extLst>
            <c:ext xmlns:c16="http://schemas.microsoft.com/office/drawing/2014/chart" uri="{C3380CC4-5D6E-409C-BE32-E72D297353CC}">
              <c16:uniqueId val="{00000000-97F8-FE40-BA70-1FE8DF55C248}"/>
            </c:ext>
          </c:extLst>
        </c:ser>
        <c:dLbls>
          <c:showLegendKey val="0"/>
          <c:showVal val="0"/>
          <c:showCatName val="0"/>
          <c:showSerName val="0"/>
          <c:showPercent val="0"/>
          <c:showBubbleSize val="0"/>
        </c:dLbls>
        <c:gapWidth val="219"/>
        <c:overlap val="-27"/>
        <c:axId val="1022917535"/>
        <c:axId val="1022924127"/>
      </c:barChart>
      <c:catAx>
        <c:axId val="1022917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bg1">
                    <a:lumMod val="95000"/>
                  </a:schemeClr>
                </a:solidFill>
                <a:latin typeface="+mn-lt"/>
                <a:ea typeface="+mn-ea"/>
                <a:cs typeface="+mn-cs"/>
              </a:defRPr>
            </a:pPr>
            <a:endParaRPr lang="en-US"/>
          </a:p>
        </c:txPr>
        <c:crossAx val="1022924127"/>
        <c:crosses val="autoZero"/>
        <c:auto val="1"/>
        <c:lblAlgn val="ctr"/>
        <c:lblOffset val="100"/>
        <c:noMultiLvlLbl val="0"/>
      </c:catAx>
      <c:valAx>
        <c:axId val="10229241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102291753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Engagement vs Attrition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rgbClr val="FF0000"/>
              </a:solidFill>
              <a:ln w="9525">
                <a:solidFill>
                  <a:schemeClr val="accent1"/>
                </a:solidFill>
              </a:ln>
              <a:effectLst/>
            </c:spPr>
          </c:marker>
          <c:xVal>
            <c:strRef>
              <c:f>master!$P$2:$P$1000</c:f>
              <c:strCache>
                <c:ptCount val="100"/>
                <c:pt idx="0">
                  <c:v>2</c:v>
                </c:pt>
                <c:pt idx="1">
                  <c:v>6</c:v>
                </c:pt>
                <c:pt idx="2">
                  <c:v>Not Available</c:v>
                </c:pt>
                <c:pt idx="3">
                  <c:v>Not Available</c:v>
                </c:pt>
                <c:pt idx="4">
                  <c:v>10</c:v>
                </c:pt>
                <c:pt idx="5">
                  <c:v>10</c:v>
                </c:pt>
                <c:pt idx="6">
                  <c:v>3</c:v>
                </c:pt>
                <c:pt idx="7">
                  <c:v>5</c:v>
                </c:pt>
                <c:pt idx="8">
                  <c:v>8</c:v>
                </c:pt>
                <c:pt idx="9">
                  <c:v>10</c:v>
                </c:pt>
                <c:pt idx="10">
                  <c:v>1</c:v>
                </c:pt>
                <c:pt idx="11">
                  <c:v>4</c:v>
                </c:pt>
                <c:pt idx="12">
                  <c:v>6</c:v>
                </c:pt>
                <c:pt idx="13">
                  <c:v>Not Available</c:v>
                </c:pt>
                <c:pt idx="14">
                  <c:v>10</c:v>
                </c:pt>
                <c:pt idx="15">
                  <c:v>Not Available</c:v>
                </c:pt>
                <c:pt idx="16">
                  <c:v>5</c:v>
                </c:pt>
                <c:pt idx="17">
                  <c:v>Not Available</c:v>
                </c:pt>
                <c:pt idx="18">
                  <c:v>Not Available</c:v>
                </c:pt>
                <c:pt idx="19">
                  <c:v>10</c:v>
                </c:pt>
                <c:pt idx="20">
                  <c:v>10</c:v>
                </c:pt>
                <c:pt idx="21">
                  <c:v>Not Available</c:v>
                </c:pt>
                <c:pt idx="22">
                  <c:v>6</c:v>
                </c:pt>
                <c:pt idx="23">
                  <c:v>Not Available</c:v>
                </c:pt>
                <c:pt idx="24">
                  <c:v>10</c:v>
                </c:pt>
                <c:pt idx="25">
                  <c:v>2</c:v>
                </c:pt>
                <c:pt idx="26">
                  <c:v>2</c:v>
                </c:pt>
                <c:pt idx="27">
                  <c:v>Not Available</c:v>
                </c:pt>
                <c:pt idx="28">
                  <c:v>8</c:v>
                </c:pt>
                <c:pt idx="29">
                  <c:v>Not Available</c:v>
                </c:pt>
                <c:pt idx="30">
                  <c:v>2</c:v>
                </c:pt>
                <c:pt idx="31">
                  <c:v>Not Available</c:v>
                </c:pt>
                <c:pt idx="32">
                  <c:v>7</c:v>
                </c:pt>
                <c:pt idx="33">
                  <c:v>1</c:v>
                </c:pt>
                <c:pt idx="34">
                  <c:v>1</c:v>
                </c:pt>
                <c:pt idx="35">
                  <c:v>3</c:v>
                </c:pt>
                <c:pt idx="36">
                  <c:v>8</c:v>
                </c:pt>
                <c:pt idx="37">
                  <c:v>9</c:v>
                </c:pt>
                <c:pt idx="38">
                  <c:v>Not Available</c:v>
                </c:pt>
                <c:pt idx="39">
                  <c:v>4</c:v>
                </c:pt>
                <c:pt idx="40">
                  <c:v>3</c:v>
                </c:pt>
                <c:pt idx="41">
                  <c:v>Not Available</c:v>
                </c:pt>
                <c:pt idx="42">
                  <c:v>9</c:v>
                </c:pt>
                <c:pt idx="43">
                  <c:v>Not Available</c:v>
                </c:pt>
                <c:pt idx="44">
                  <c:v>10</c:v>
                </c:pt>
                <c:pt idx="45">
                  <c:v>5</c:v>
                </c:pt>
                <c:pt idx="46">
                  <c:v>5</c:v>
                </c:pt>
                <c:pt idx="47">
                  <c:v>Not Available</c:v>
                </c:pt>
                <c:pt idx="48">
                  <c:v>Not Available</c:v>
                </c:pt>
                <c:pt idx="49">
                  <c:v>Not Available</c:v>
                </c:pt>
                <c:pt idx="50">
                  <c:v>1</c:v>
                </c:pt>
                <c:pt idx="51">
                  <c:v>9</c:v>
                </c:pt>
                <c:pt idx="52">
                  <c:v>2</c:v>
                </c:pt>
                <c:pt idx="53">
                  <c:v>9</c:v>
                </c:pt>
                <c:pt idx="54">
                  <c:v>7</c:v>
                </c:pt>
                <c:pt idx="55">
                  <c:v>6</c:v>
                </c:pt>
                <c:pt idx="56">
                  <c:v>8</c:v>
                </c:pt>
                <c:pt idx="57">
                  <c:v>Not Available</c:v>
                </c:pt>
                <c:pt idx="58">
                  <c:v>Not Available</c:v>
                </c:pt>
                <c:pt idx="59">
                  <c:v>7</c:v>
                </c:pt>
                <c:pt idx="60">
                  <c:v>Not Available</c:v>
                </c:pt>
                <c:pt idx="61">
                  <c:v>5</c:v>
                </c:pt>
                <c:pt idx="62">
                  <c:v>1</c:v>
                </c:pt>
                <c:pt idx="63">
                  <c:v>Not Available</c:v>
                </c:pt>
                <c:pt idx="64">
                  <c:v>Not Available</c:v>
                </c:pt>
                <c:pt idx="65">
                  <c:v>4</c:v>
                </c:pt>
                <c:pt idx="66">
                  <c:v>Not Available</c:v>
                </c:pt>
                <c:pt idx="67">
                  <c:v>6</c:v>
                </c:pt>
                <c:pt idx="68">
                  <c:v>7</c:v>
                </c:pt>
                <c:pt idx="69">
                  <c:v>Not Available</c:v>
                </c:pt>
                <c:pt idx="70">
                  <c:v>Not Available</c:v>
                </c:pt>
                <c:pt idx="71">
                  <c:v>2</c:v>
                </c:pt>
                <c:pt idx="72">
                  <c:v>3</c:v>
                </c:pt>
                <c:pt idx="73">
                  <c:v>2</c:v>
                </c:pt>
                <c:pt idx="74">
                  <c:v>7</c:v>
                </c:pt>
                <c:pt idx="75">
                  <c:v>5</c:v>
                </c:pt>
                <c:pt idx="76">
                  <c:v>Not Available</c:v>
                </c:pt>
                <c:pt idx="77">
                  <c:v>4</c:v>
                </c:pt>
                <c:pt idx="78">
                  <c:v>Not Available</c:v>
                </c:pt>
                <c:pt idx="79">
                  <c:v>Not Available</c:v>
                </c:pt>
                <c:pt idx="80">
                  <c:v>Not Available</c:v>
                </c:pt>
                <c:pt idx="81">
                  <c:v>8</c:v>
                </c:pt>
                <c:pt idx="82">
                  <c:v>Not Available</c:v>
                </c:pt>
                <c:pt idx="83">
                  <c:v>Not Available</c:v>
                </c:pt>
                <c:pt idx="84">
                  <c:v>Not Available</c:v>
                </c:pt>
                <c:pt idx="85">
                  <c:v>6</c:v>
                </c:pt>
                <c:pt idx="86">
                  <c:v>9</c:v>
                </c:pt>
                <c:pt idx="87">
                  <c:v>4</c:v>
                </c:pt>
                <c:pt idx="88">
                  <c:v>4</c:v>
                </c:pt>
                <c:pt idx="89">
                  <c:v>3</c:v>
                </c:pt>
                <c:pt idx="90">
                  <c:v>5</c:v>
                </c:pt>
                <c:pt idx="91">
                  <c:v>6</c:v>
                </c:pt>
                <c:pt idx="92">
                  <c:v>Not Available</c:v>
                </c:pt>
                <c:pt idx="93">
                  <c:v>1</c:v>
                </c:pt>
                <c:pt idx="94">
                  <c:v>9</c:v>
                </c:pt>
                <c:pt idx="95">
                  <c:v>Not Available</c:v>
                </c:pt>
                <c:pt idx="96">
                  <c:v>2</c:v>
                </c:pt>
                <c:pt idx="97">
                  <c:v>Not Available</c:v>
                </c:pt>
                <c:pt idx="98">
                  <c:v>Not Available</c:v>
                </c:pt>
                <c:pt idx="99">
                  <c:v>10</c:v>
                </c:pt>
              </c:strCache>
            </c:strRef>
          </c:xVal>
          <c:yVal>
            <c:numRef>
              <c:f>master!$W$2:$W$1000</c:f>
              <c:numCache>
                <c:formatCode>General</c:formatCode>
                <c:ptCount val="999"/>
                <c:pt idx="0">
                  <c:v>1</c:v>
                </c:pt>
                <c:pt idx="1">
                  <c:v>1</c:v>
                </c:pt>
                <c:pt idx="2">
                  <c:v>0</c:v>
                </c:pt>
                <c:pt idx="3">
                  <c:v>0</c:v>
                </c:pt>
                <c:pt idx="4">
                  <c:v>0</c:v>
                </c:pt>
                <c:pt idx="5">
                  <c:v>0</c:v>
                </c:pt>
                <c:pt idx="6">
                  <c:v>1</c:v>
                </c:pt>
                <c:pt idx="7">
                  <c:v>0</c:v>
                </c:pt>
                <c:pt idx="8">
                  <c:v>1</c:v>
                </c:pt>
                <c:pt idx="9">
                  <c:v>0</c:v>
                </c:pt>
                <c:pt idx="10">
                  <c:v>0</c:v>
                </c:pt>
                <c:pt idx="11">
                  <c:v>1</c:v>
                </c:pt>
                <c:pt idx="12">
                  <c:v>1</c:v>
                </c:pt>
                <c:pt idx="13">
                  <c:v>0</c:v>
                </c:pt>
                <c:pt idx="14">
                  <c:v>1</c:v>
                </c:pt>
                <c:pt idx="15">
                  <c:v>0</c:v>
                </c:pt>
                <c:pt idx="16">
                  <c:v>0</c:v>
                </c:pt>
                <c:pt idx="17">
                  <c:v>0</c:v>
                </c:pt>
                <c:pt idx="18">
                  <c:v>0</c:v>
                </c:pt>
                <c:pt idx="19">
                  <c:v>1</c:v>
                </c:pt>
                <c:pt idx="20">
                  <c:v>0</c:v>
                </c:pt>
                <c:pt idx="21">
                  <c:v>0</c:v>
                </c:pt>
                <c:pt idx="22">
                  <c:v>0</c:v>
                </c:pt>
                <c:pt idx="23">
                  <c:v>1</c:v>
                </c:pt>
                <c:pt idx="24">
                  <c:v>0</c:v>
                </c:pt>
                <c:pt idx="25">
                  <c:v>1</c:v>
                </c:pt>
                <c:pt idx="26">
                  <c:v>0</c:v>
                </c:pt>
                <c:pt idx="27">
                  <c:v>0</c:v>
                </c:pt>
                <c:pt idx="28">
                  <c:v>0</c:v>
                </c:pt>
                <c:pt idx="29">
                  <c:v>0</c:v>
                </c:pt>
                <c:pt idx="30">
                  <c:v>0</c:v>
                </c:pt>
                <c:pt idx="31">
                  <c:v>0</c:v>
                </c:pt>
                <c:pt idx="32">
                  <c:v>1</c:v>
                </c:pt>
                <c:pt idx="33">
                  <c:v>0</c:v>
                </c:pt>
                <c:pt idx="34">
                  <c:v>1</c:v>
                </c:pt>
                <c:pt idx="35">
                  <c:v>1</c:v>
                </c:pt>
                <c:pt idx="36">
                  <c:v>1</c:v>
                </c:pt>
                <c:pt idx="37">
                  <c:v>0</c:v>
                </c:pt>
                <c:pt idx="38">
                  <c:v>1</c:v>
                </c:pt>
                <c:pt idx="39">
                  <c:v>0</c:v>
                </c:pt>
                <c:pt idx="40">
                  <c:v>1</c:v>
                </c:pt>
                <c:pt idx="41">
                  <c:v>0</c:v>
                </c:pt>
                <c:pt idx="42">
                  <c:v>0</c:v>
                </c:pt>
                <c:pt idx="43">
                  <c:v>1</c:v>
                </c:pt>
                <c:pt idx="44">
                  <c:v>1</c:v>
                </c:pt>
                <c:pt idx="45">
                  <c:v>1</c:v>
                </c:pt>
                <c:pt idx="46">
                  <c:v>0</c:v>
                </c:pt>
                <c:pt idx="47">
                  <c:v>1</c:v>
                </c:pt>
                <c:pt idx="48">
                  <c:v>1</c:v>
                </c:pt>
                <c:pt idx="49">
                  <c:v>0</c:v>
                </c:pt>
                <c:pt idx="50">
                  <c:v>0</c:v>
                </c:pt>
                <c:pt idx="51">
                  <c:v>0</c:v>
                </c:pt>
                <c:pt idx="52">
                  <c:v>0</c:v>
                </c:pt>
                <c:pt idx="53">
                  <c:v>0</c:v>
                </c:pt>
                <c:pt idx="54">
                  <c:v>0</c:v>
                </c:pt>
                <c:pt idx="55">
                  <c:v>0</c:v>
                </c:pt>
                <c:pt idx="56">
                  <c:v>1</c:v>
                </c:pt>
                <c:pt idx="57">
                  <c:v>0</c:v>
                </c:pt>
                <c:pt idx="58">
                  <c:v>1</c:v>
                </c:pt>
                <c:pt idx="59">
                  <c:v>1</c:v>
                </c:pt>
                <c:pt idx="60">
                  <c:v>0</c:v>
                </c:pt>
                <c:pt idx="61">
                  <c:v>1</c:v>
                </c:pt>
                <c:pt idx="62">
                  <c:v>0</c:v>
                </c:pt>
                <c:pt idx="63">
                  <c:v>0</c:v>
                </c:pt>
                <c:pt idx="64">
                  <c:v>1</c:v>
                </c:pt>
                <c:pt idx="65">
                  <c:v>0</c:v>
                </c:pt>
                <c:pt idx="66">
                  <c:v>1</c:v>
                </c:pt>
                <c:pt idx="67">
                  <c:v>1</c:v>
                </c:pt>
                <c:pt idx="68">
                  <c:v>0</c:v>
                </c:pt>
                <c:pt idx="69">
                  <c:v>1</c:v>
                </c:pt>
                <c:pt idx="70">
                  <c:v>1</c:v>
                </c:pt>
                <c:pt idx="71">
                  <c:v>0</c:v>
                </c:pt>
                <c:pt idx="72">
                  <c:v>1</c:v>
                </c:pt>
                <c:pt idx="73">
                  <c:v>0</c:v>
                </c:pt>
                <c:pt idx="74">
                  <c:v>0</c:v>
                </c:pt>
                <c:pt idx="75">
                  <c:v>1</c:v>
                </c:pt>
                <c:pt idx="76">
                  <c:v>1</c:v>
                </c:pt>
                <c:pt idx="77">
                  <c:v>0</c:v>
                </c:pt>
                <c:pt idx="78">
                  <c:v>0</c:v>
                </c:pt>
                <c:pt idx="79">
                  <c:v>0</c:v>
                </c:pt>
                <c:pt idx="80">
                  <c:v>0</c:v>
                </c:pt>
                <c:pt idx="81">
                  <c:v>0</c:v>
                </c:pt>
                <c:pt idx="82">
                  <c:v>1</c:v>
                </c:pt>
                <c:pt idx="83">
                  <c:v>0</c:v>
                </c:pt>
                <c:pt idx="84">
                  <c:v>0</c:v>
                </c:pt>
                <c:pt idx="85">
                  <c:v>1</c:v>
                </c:pt>
                <c:pt idx="86">
                  <c:v>1</c:v>
                </c:pt>
                <c:pt idx="87">
                  <c:v>0</c:v>
                </c:pt>
                <c:pt idx="88">
                  <c:v>0</c:v>
                </c:pt>
                <c:pt idx="89">
                  <c:v>0</c:v>
                </c:pt>
                <c:pt idx="90">
                  <c:v>1</c:v>
                </c:pt>
                <c:pt idx="91">
                  <c:v>1</c:v>
                </c:pt>
                <c:pt idx="92">
                  <c:v>0</c:v>
                </c:pt>
                <c:pt idx="93">
                  <c:v>0</c:v>
                </c:pt>
                <c:pt idx="94">
                  <c:v>0</c:v>
                </c:pt>
                <c:pt idx="95">
                  <c:v>0</c:v>
                </c:pt>
                <c:pt idx="96">
                  <c:v>0</c:v>
                </c:pt>
                <c:pt idx="97">
                  <c:v>0</c:v>
                </c:pt>
                <c:pt idx="98">
                  <c:v>1</c:v>
                </c:pt>
                <c:pt idx="99">
                  <c:v>1</c:v>
                </c:pt>
              </c:numCache>
            </c:numRef>
          </c:yVal>
          <c:smooth val="0"/>
          <c:extLst>
            <c:ext xmlns:c16="http://schemas.microsoft.com/office/drawing/2014/chart" uri="{C3380CC4-5D6E-409C-BE32-E72D297353CC}">
              <c16:uniqueId val="{00000000-24A8-414D-BF40-E463D00F3AF9}"/>
            </c:ext>
          </c:extLst>
        </c:ser>
        <c:dLbls>
          <c:showLegendKey val="0"/>
          <c:showVal val="0"/>
          <c:showCatName val="0"/>
          <c:showSerName val="0"/>
          <c:showPercent val="0"/>
          <c:showBubbleSize val="0"/>
        </c:dLbls>
        <c:axId val="530920880"/>
        <c:axId val="530769824"/>
      </c:scatterChart>
      <c:valAx>
        <c:axId val="530920880"/>
        <c:scaling>
          <c:orientation val="minMax"/>
        </c:scaling>
        <c:delete val="0"/>
        <c:axPos val="b"/>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30769824"/>
        <c:crosses val="autoZero"/>
        <c:crossBetween val="midCat"/>
      </c:valAx>
      <c:valAx>
        <c:axId val="530769824"/>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309208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image" Target="../media/image1.jpg"/><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xdr:col>
      <xdr:colOff>127000</xdr:colOff>
      <xdr:row>3</xdr:row>
      <xdr:rowOff>0</xdr:rowOff>
    </xdr:from>
    <xdr:to>
      <xdr:col>7</xdr:col>
      <xdr:colOff>571500</xdr:colOff>
      <xdr:row>17</xdr:row>
      <xdr:rowOff>76200</xdr:rowOff>
    </xdr:to>
    <xdr:graphicFrame macro="">
      <xdr:nvGraphicFramePr>
        <xdr:cNvPr id="2" name="Chart 1">
          <a:extLst>
            <a:ext uri="{FF2B5EF4-FFF2-40B4-BE49-F238E27FC236}">
              <a16:creationId xmlns:a16="http://schemas.microsoft.com/office/drawing/2014/main" id="{B44B7CCD-8C16-8C34-3F6E-69105B7757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548409</xdr:colOff>
      <xdr:row>19</xdr:row>
      <xdr:rowOff>115455</xdr:rowOff>
    </xdr:from>
    <xdr:to>
      <xdr:col>9</xdr:col>
      <xdr:colOff>797790</xdr:colOff>
      <xdr:row>28</xdr:row>
      <xdr:rowOff>132194</xdr:rowOff>
    </xdr:to>
    <xdr:graphicFrame macro="">
      <xdr:nvGraphicFramePr>
        <xdr:cNvPr id="3" name="Chart 2">
          <a:extLst>
            <a:ext uri="{FF2B5EF4-FFF2-40B4-BE49-F238E27FC236}">
              <a16:creationId xmlns:a16="http://schemas.microsoft.com/office/drawing/2014/main" id="{F5D9AF65-4EC3-88D6-3302-9A84D88723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213539</xdr:colOff>
      <xdr:row>38</xdr:row>
      <xdr:rowOff>25286</xdr:rowOff>
    </xdr:from>
    <xdr:to>
      <xdr:col>2</xdr:col>
      <xdr:colOff>775486</xdr:colOff>
      <xdr:row>44</xdr:row>
      <xdr:rowOff>112389</xdr:rowOff>
    </xdr:to>
    <xdr:graphicFrame macro="">
      <xdr:nvGraphicFramePr>
        <xdr:cNvPr id="5" name="Chart 4">
          <a:extLst>
            <a:ext uri="{FF2B5EF4-FFF2-40B4-BE49-F238E27FC236}">
              <a16:creationId xmlns:a16="http://schemas.microsoft.com/office/drawing/2014/main" id="{3D5845C8-6C0B-E613-79B7-EAE03FDF2B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506558</xdr:colOff>
      <xdr:row>32</xdr:row>
      <xdr:rowOff>49934</xdr:rowOff>
    </xdr:from>
    <xdr:to>
      <xdr:col>13</xdr:col>
      <xdr:colOff>56285</xdr:colOff>
      <xdr:row>46</xdr:row>
      <xdr:rowOff>166543</xdr:rowOff>
    </xdr:to>
    <xdr:graphicFrame macro="">
      <xdr:nvGraphicFramePr>
        <xdr:cNvPr id="6" name="Chart 5">
          <a:extLst>
            <a:ext uri="{FF2B5EF4-FFF2-40B4-BE49-F238E27FC236}">
              <a16:creationId xmlns:a16="http://schemas.microsoft.com/office/drawing/2014/main" id="{595F9B57-5F17-E830-D6D7-778736467F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123627</xdr:colOff>
      <xdr:row>37</xdr:row>
      <xdr:rowOff>134866</xdr:rowOff>
    </xdr:from>
    <xdr:to>
      <xdr:col>20</xdr:col>
      <xdr:colOff>184636</xdr:colOff>
      <xdr:row>49</xdr:row>
      <xdr:rowOff>148916</xdr:rowOff>
    </xdr:to>
    <xdr:graphicFrame macro="">
      <xdr:nvGraphicFramePr>
        <xdr:cNvPr id="7" name="Chart 6">
          <a:extLst>
            <a:ext uri="{FF2B5EF4-FFF2-40B4-BE49-F238E27FC236}">
              <a16:creationId xmlns:a16="http://schemas.microsoft.com/office/drawing/2014/main" id="{572E5136-7FA7-E4F6-4A8A-29C7941037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13</xdr:col>
      <xdr:colOff>158751</xdr:colOff>
      <xdr:row>0</xdr:row>
      <xdr:rowOff>59459</xdr:rowOff>
    </xdr:from>
    <xdr:to>
      <xdr:col>15</xdr:col>
      <xdr:colOff>198006</xdr:colOff>
      <xdr:row>13</xdr:row>
      <xdr:rowOff>49351</xdr:rowOff>
    </xdr:to>
    <mc:AlternateContent xmlns:mc="http://schemas.openxmlformats.org/markup-compatibility/2006" xmlns:a14="http://schemas.microsoft.com/office/drawing/2010/main">
      <mc:Choice Requires="a14">
        <xdr:graphicFrame macro="">
          <xdr:nvGraphicFramePr>
            <xdr:cNvPr id="15" name="Department">
              <a:extLst>
                <a:ext uri="{FF2B5EF4-FFF2-40B4-BE49-F238E27FC236}">
                  <a16:creationId xmlns:a16="http://schemas.microsoft.com/office/drawing/2014/main" id="{A522EB91-5F11-A02B-2DB3-6F83363F2D6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5846137" y="59459"/>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566882</xdr:colOff>
      <xdr:row>2</xdr:row>
      <xdr:rowOff>135661</xdr:rowOff>
    </xdr:from>
    <xdr:to>
      <xdr:col>11</xdr:col>
      <xdr:colOff>803599</xdr:colOff>
      <xdr:row>12</xdr:row>
      <xdr:rowOff>14432</xdr:rowOff>
    </xdr:to>
    <mc:AlternateContent xmlns:mc="http://schemas.openxmlformats.org/markup-compatibility/2006" xmlns:a14="http://schemas.microsoft.com/office/drawing/2010/main">
      <mc:Choice Requires="a14">
        <xdr:graphicFrame macro="">
          <xdr:nvGraphicFramePr>
            <xdr:cNvPr id="16" name="Location">
              <a:extLst>
                <a:ext uri="{FF2B5EF4-FFF2-40B4-BE49-F238E27FC236}">
                  <a16:creationId xmlns:a16="http://schemas.microsoft.com/office/drawing/2014/main" id="{430BE88F-32F3-F266-295E-D74C7DC86417}"/>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3021541" y="510888"/>
              <a:ext cx="1828800" cy="175490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1150505</xdr:colOff>
      <xdr:row>4</xdr:row>
      <xdr:rowOff>170872</xdr:rowOff>
    </xdr:from>
    <xdr:to>
      <xdr:col>10</xdr:col>
      <xdr:colOff>62474</xdr:colOff>
      <xdr:row>13</xdr:row>
      <xdr:rowOff>115455</xdr:rowOff>
    </xdr:to>
    <mc:AlternateContent xmlns:mc="http://schemas.openxmlformats.org/markup-compatibility/2006" xmlns:a14="http://schemas.microsoft.com/office/drawing/2010/main">
      <mc:Choice Requires="a14">
        <xdr:graphicFrame macro="">
          <xdr:nvGraphicFramePr>
            <xdr:cNvPr id="17" name="Job_Level">
              <a:extLst>
                <a:ext uri="{FF2B5EF4-FFF2-40B4-BE49-F238E27FC236}">
                  <a16:creationId xmlns:a16="http://schemas.microsoft.com/office/drawing/2014/main" id="{0C278615-D277-B506-A200-6486998A11C6}"/>
                </a:ext>
              </a:extLst>
            </xdr:cNvPr>
            <xdr:cNvGraphicFramePr/>
          </xdr:nvGraphicFramePr>
          <xdr:xfrm>
            <a:off x="0" y="0"/>
            <a:ext cx="0" cy="0"/>
          </xdr:xfrm>
          <a:graphic>
            <a:graphicData uri="http://schemas.microsoft.com/office/drawing/2010/slicer">
              <sle:slicer xmlns:sle="http://schemas.microsoft.com/office/drawing/2010/slicer" name="Job_Level"/>
            </a:graphicData>
          </a:graphic>
        </xdr:graphicFrame>
      </mc:Choice>
      <mc:Fallback xmlns="">
        <xdr:sp macro="" textlink="">
          <xdr:nvSpPr>
            <xdr:cNvPr id="0" name=""/>
            <xdr:cNvSpPr>
              <a:spLocks noTextEdit="1"/>
            </xdr:cNvSpPr>
          </xdr:nvSpPr>
          <xdr:spPr>
            <a:xfrm>
              <a:off x="10603346" y="921327"/>
              <a:ext cx="1828800" cy="163310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125199</xdr:colOff>
      <xdr:row>48</xdr:row>
      <xdr:rowOff>162196</xdr:rowOff>
    </xdr:from>
    <xdr:to>
      <xdr:col>9</xdr:col>
      <xdr:colOff>280678</xdr:colOff>
      <xdr:row>63</xdr:row>
      <xdr:rowOff>91192</xdr:rowOff>
    </xdr:to>
    <xdr:graphicFrame macro="">
      <xdr:nvGraphicFramePr>
        <xdr:cNvPr id="18" name="Chart 17">
          <a:extLst>
            <a:ext uri="{FF2B5EF4-FFF2-40B4-BE49-F238E27FC236}">
              <a16:creationId xmlns:a16="http://schemas.microsoft.com/office/drawing/2014/main" id="{BC81A7AA-8829-AF62-558D-7C93D31BC7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35278</xdr:colOff>
      <xdr:row>49</xdr:row>
      <xdr:rowOff>105833</xdr:rowOff>
    </xdr:from>
    <xdr:to>
      <xdr:col>14</xdr:col>
      <xdr:colOff>893704</xdr:colOff>
      <xdr:row>60</xdr:row>
      <xdr:rowOff>42803</xdr:rowOff>
    </xdr:to>
    <xdr:graphicFrame macro="">
      <xdr:nvGraphicFramePr>
        <xdr:cNvPr id="4" name="Chart 3">
          <a:extLst>
            <a:ext uri="{FF2B5EF4-FFF2-40B4-BE49-F238E27FC236}">
              <a16:creationId xmlns:a16="http://schemas.microsoft.com/office/drawing/2014/main" id="{7E14B958-8F53-E765-B82E-2A80B3D1FF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355600</xdr:colOff>
      <xdr:row>1</xdr:row>
      <xdr:rowOff>2856</xdr:rowOff>
    </xdr:from>
    <xdr:to>
      <xdr:col>20</xdr:col>
      <xdr:colOff>12700</xdr:colOff>
      <xdr:row>33</xdr:row>
      <xdr:rowOff>142556</xdr:rowOff>
    </xdr:to>
    <xdr:pic>
      <xdr:nvPicPr>
        <xdr:cNvPr id="3" name="Picture 2">
          <a:extLst>
            <a:ext uri="{FF2B5EF4-FFF2-40B4-BE49-F238E27FC236}">
              <a16:creationId xmlns:a16="http://schemas.microsoft.com/office/drawing/2014/main" id="{95569C8F-1F9E-B170-EFDC-D09E2C3A9C5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5600" y="189123"/>
          <a:ext cx="16251767" cy="6100233"/>
        </a:xfrm>
        <a:prstGeom prst="rect">
          <a:avLst/>
        </a:prstGeom>
      </xdr:spPr>
    </xdr:pic>
    <xdr:clientData/>
  </xdr:twoCellAnchor>
  <xdr:twoCellAnchor>
    <xdr:from>
      <xdr:col>3</xdr:col>
      <xdr:colOff>530727</xdr:colOff>
      <xdr:row>11</xdr:row>
      <xdr:rowOff>115190</xdr:rowOff>
    </xdr:from>
    <xdr:to>
      <xdr:col>7</xdr:col>
      <xdr:colOff>813246</xdr:colOff>
      <xdr:row>23</xdr:row>
      <xdr:rowOff>34757</xdr:rowOff>
    </xdr:to>
    <xdr:graphicFrame macro="">
      <xdr:nvGraphicFramePr>
        <xdr:cNvPr id="4" name="Chart 3">
          <a:extLst>
            <a:ext uri="{FF2B5EF4-FFF2-40B4-BE49-F238E27FC236}">
              <a16:creationId xmlns:a16="http://schemas.microsoft.com/office/drawing/2014/main" id="{F0EA786E-C25F-5C48-A277-E329021FA3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761998</xdr:colOff>
      <xdr:row>11</xdr:row>
      <xdr:rowOff>0</xdr:rowOff>
    </xdr:from>
    <xdr:to>
      <xdr:col>19</xdr:col>
      <xdr:colOff>672352</xdr:colOff>
      <xdr:row>23</xdr:row>
      <xdr:rowOff>16934</xdr:rowOff>
    </xdr:to>
    <xdr:graphicFrame macro="">
      <xdr:nvGraphicFramePr>
        <xdr:cNvPr id="5" name="Chart 4">
          <a:extLst>
            <a:ext uri="{FF2B5EF4-FFF2-40B4-BE49-F238E27FC236}">
              <a16:creationId xmlns:a16="http://schemas.microsoft.com/office/drawing/2014/main" id="{67EE0D4F-5EDA-7645-89E3-9F3B026FCA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298076</xdr:colOff>
      <xdr:row>10</xdr:row>
      <xdr:rowOff>165847</xdr:rowOff>
    </xdr:from>
    <xdr:to>
      <xdr:col>11</xdr:col>
      <xdr:colOff>613280</xdr:colOff>
      <xdr:row>22</xdr:row>
      <xdr:rowOff>157739</xdr:rowOff>
    </xdr:to>
    <xdr:graphicFrame macro="">
      <xdr:nvGraphicFramePr>
        <xdr:cNvPr id="7" name="Chart 6">
          <a:extLst>
            <a:ext uri="{FF2B5EF4-FFF2-40B4-BE49-F238E27FC236}">
              <a16:creationId xmlns:a16="http://schemas.microsoft.com/office/drawing/2014/main" id="{211D9ED1-2413-BD44-9386-19EF002D2B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50800</xdr:colOff>
      <xdr:row>23</xdr:row>
      <xdr:rowOff>127226</xdr:rowOff>
    </xdr:from>
    <xdr:to>
      <xdr:col>14</xdr:col>
      <xdr:colOff>495300</xdr:colOff>
      <xdr:row>33</xdr:row>
      <xdr:rowOff>101600</xdr:rowOff>
    </xdr:to>
    <xdr:graphicFrame macro="">
      <xdr:nvGraphicFramePr>
        <xdr:cNvPr id="8" name="Chart 7">
          <a:extLst>
            <a:ext uri="{FF2B5EF4-FFF2-40B4-BE49-F238E27FC236}">
              <a16:creationId xmlns:a16="http://schemas.microsoft.com/office/drawing/2014/main" id="{6578DC25-D187-2C4E-970B-5723D189B6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749300</xdr:colOff>
      <xdr:row>23</xdr:row>
      <xdr:rowOff>139700</xdr:rowOff>
    </xdr:from>
    <xdr:to>
      <xdr:col>8</xdr:col>
      <xdr:colOff>774700</xdr:colOff>
      <xdr:row>33</xdr:row>
      <xdr:rowOff>127000</xdr:rowOff>
    </xdr:to>
    <xdr:cxnSp macro="">
      <xdr:nvCxnSpPr>
        <xdr:cNvPr id="10" name="Straight Connector 9">
          <a:extLst>
            <a:ext uri="{FF2B5EF4-FFF2-40B4-BE49-F238E27FC236}">
              <a16:creationId xmlns:a16="http://schemas.microsoft.com/office/drawing/2014/main" id="{0547A624-B6CB-FFC9-8F0E-EB61E5A991D8}"/>
            </a:ext>
          </a:extLst>
        </xdr:cNvPr>
        <xdr:cNvCxnSpPr/>
      </xdr:nvCxnSpPr>
      <xdr:spPr>
        <a:xfrm>
          <a:off x="7353300" y="4521200"/>
          <a:ext cx="25400" cy="189230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800100</xdr:colOff>
      <xdr:row>10</xdr:row>
      <xdr:rowOff>76200</xdr:rowOff>
    </xdr:from>
    <xdr:to>
      <xdr:col>7</xdr:col>
      <xdr:colOff>812800</xdr:colOff>
      <xdr:row>23</xdr:row>
      <xdr:rowOff>38100</xdr:rowOff>
    </xdr:to>
    <xdr:cxnSp macro="">
      <xdr:nvCxnSpPr>
        <xdr:cNvPr id="12" name="Straight Connector 11">
          <a:extLst>
            <a:ext uri="{FF2B5EF4-FFF2-40B4-BE49-F238E27FC236}">
              <a16:creationId xmlns:a16="http://schemas.microsoft.com/office/drawing/2014/main" id="{49CC0438-D84A-CF28-17C2-3B110E5C57E0}"/>
            </a:ext>
          </a:extLst>
        </xdr:cNvPr>
        <xdr:cNvCxnSpPr/>
      </xdr:nvCxnSpPr>
      <xdr:spPr>
        <a:xfrm>
          <a:off x="6578600" y="1981200"/>
          <a:ext cx="12700" cy="243840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482600</xdr:colOff>
      <xdr:row>23</xdr:row>
      <xdr:rowOff>128493</xdr:rowOff>
    </xdr:from>
    <xdr:to>
      <xdr:col>14</xdr:col>
      <xdr:colOff>493059</xdr:colOff>
      <xdr:row>33</xdr:row>
      <xdr:rowOff>119529</xdr:rowOff>
    </xdr:to>
    <xdr:cxnSp macro="">
      <xdr:nvCxnSpPr>
        <xdr:cNvPr id="16" name="Straight Connector 15">
          <a:extLst>
            <a:ext uri="{FF2B5EF4-FFF2-40B4-BE49-F238E27FC236}">
              <a16:creationId xmlns:a16="http://schemas.microsoft.com/office/drawing/2014/main" id="{C815D041-EAFF-CD47-9150-62B68EE1AFBB}"/>
            </a:ext>
          </a:extLst>
        </xdr:cNvPr>
        <xdr:cNvCxnSpPr/>
      </xdr:nvCxnSpPr>
      <xdr:spPr>
        <a:xfrm>
          <a:off x="11987306" y="4595905"/>
          <a:ext cx="10459" cy="1933389"/>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13292</xdr:colOff>
      <xdr:row>5</xdr:row>
      <xdr:rowOff>162823</xdr:rowOff>
    </xdr:from>
    <xdr:to>
      <xdr:col>6</xdr:col>
      <xdr:colOff>222469</xdr:colOff>
      <xdr:row>9</xdr:row>
      <xdr:rowOff>177763</xdr:rowOff>
    </xdr:to>
    <xdr:sp macro="" textlink="CALCULATION!D36">
      <xdr:nvSpPr>
        <xdr:cNvPr id="21" name="TextBox 20">
          <a:extLst>
            <a:ext uri="{FF2B5EF4-FFF2-40B4-BE49-F238E27FC236}">
              <a16:creationId xmlns:a16="http://schemas.microsoft.com/office/drawing/2014/main" id="{B92B9123-C837-5ABD-2612-5F82281A3B4D}"/>
            </a:ext>
          </a:extLst>
        </xdr:cNvPr>
        <xdr:cNvSpPr txBox="1"/>
      </xdr:nvSpPr>
      <xdr:spPr>
        <a:xfrm>
          <a:off x="3316190" y="1105226"/>
          <a:ext cx="1860625" cy="768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8EFEEB6-CC0D-BA44-A94B-254C2510AF9B}" type="TxLink">
            <a:rPr lang="en-US" sz="4800" b="1" i="0" u="none" strike="noStrike">
              <a:solidFill>
                <a:schemeClr val="bg1"/>
              </a:solidFill>
              <a:latin typeface="Calibri"/>
              <a:ea typeface="+mn-ea"/>
              <a:cs typeface="Calibri"/>
            </a:rPr>
            <a:pPr marL="0" indent="0"/>
            <a:t>100</a:t>
          </a:fld>
          <a:endParaRPr lang="en-GB" sz="4800" b="1" i="0" u="none" strike="noStrike">
            <a:solidFill>
              <a:schemeClr val="bg1"/>
            </a:solidFill>
            <a:latin typeface="Calibri"/>
            <a:ea typeface="+mn-ea"/>
            <a:cs typeface="Calibri"/>
          </a:endParaRPr>
        </a:p>
      </xdr:txBody>
    </xdr:sp>
    <xdr:clientData/>
  </xdr:twoCellAnchor>
  <xdr:twoCellAnchor>
    <xdr:from>
      <xdr:col>3</xdr:col>
      <xdr:colOff>507998</xdr:colOff>
      <xdr:row>3</xdr:row>
      <xdr:rowOff>134471</xdr:rowOff>
    </xdr:from>
    <xdr:to>
      <xdr:col>7</xdr:col>
      <xdr:colOff>657410</xdr:colOff>
      <xdr:row>6</xdr:row>
      <xdr:rowOff>29882</xdr:rowOff>
    </xdr:to>
    <xdr:sp macro="" textlink="">
      <xdr:nvSpPr>
        <xdr:cNvPr id="22" name="TextBox 21">
          <a:extLst>
            <a:ext uri="{FF2B5EF4-FFF2-40B4-BE49-F238E27FC236}">
              <a16:creationId xmlns:a16="http://schemas.microsoft.com/office/drawing/2014/main" id="{3EDF5DDB-EA95-F0CD-AD26-1F2D77C08D6D}"/>
            </a:ext>
          </a:extLst>
        </xdr:cNvPr>
        <xdr:cNvSpPr txBox="1"/>
      </xdr:nvSpPr>
      <xdr:spPr>
        <a:xfrm>
          <a:off x="2973292" y="717177"/>
          <a:ext cx="3436471" cy="478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solidFill>
                <a:schemeClr val="bg1"/>
              </a:solidFill>
              <a:latin typeface="+mn-lt"/>
              <a:ea typeface="+mn-ea"/>
              <a:cs typeface="+mn-cs"/>
            </a:rPr>
            <a:t>TOTAL</a:t>
          </a:r>
          <a:r>
            <a:rPr lang="en-GB" sz="2400" b="1">
              <a:solidFill>
                <a:schemeClr val="bg1"/>
              </a:solidFill>
            </a:rPr>
            <a:t> </a:t>
          </a:r>
          <a:r>
            <a:rPr lang="en-GB" sz="2000" b="1">
              <a:solidFill>
                <a:schemeClr val="bg1"/>
              </a:solidFill>
            </a:rPr>
            <a:t>EMPLOYEES</a:t>
          </a:r>
        </a:p>
      </xdr:txBody>
    </xdr:sp>
    <xdr:clientData/>
  </xdr:twoCellAnchor>
  <xdr:twoCellAnchor>
    <xdr:from>
      <xdr:col>7</xdr:col>
      <xdr:colOff>468545</xdr:colOff>
      <xdr:row>5</xdr:row>
      <xdr:rowOff>166027</xdr:rowOff>
    </xdr:from>
    <xdr:to>
      <xdr:col>9</xdr:col>
      <xdr:colOff>677722</xdr:colOff>
      <xdr:row>9</xdr:row>
      <xdr:rowOff>180967</xdr:rowOff>
    </xdr:to>
    <xdr:sp macro="" textlink="CALCULATION!E36">
      <xdr:nvSpPr>
        <xdr:cNvPr id="23" name="TextBox 22">
          <a:extLst>
            <a:ext uri="{FF2B5EF4-FFF2-40B4-BE49-F238E27FC236}">
              <a16:creationId xmlns:a16="http://schemas.microsoft.com/office/drawing/2014/main" id="{6C6D20E1-B4FC-094A-AF7F-C9B70AFB2F75}"/>
            </a:ext>
          </a:extLst>
        </xdr:cNvPr>
        <xdr:cNvSpPr txBox="1"/>
      </xdr:nvSpPr>
      <xdr:spPr>
        <a:xfrm>
          <a:off x="6244534" y="1134671"/>
          <a:ext cx="1859459" cy="7898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A416498-D946-4843-A462-4E403B8B24CF}" type="TxLink">
            <a:rPr lang="en-US" sz="4800" b="1" i="0" u="none" strike="noStrike">
              <a:solidFill>
                <a:schemeClr val="bg1"/>
              </a:solidFill>
              <a:latin typeface="Calibri"/>
              <a:ea typeface="+mn-ea"/>
              <a:cs typeface="Calibri"/>
            </a:rPr>
            <a:pPr marL="0" indent="0"/>
            <a:t>40</a:t>
          </a:fld>
          <a:endParaRPr lang="en-GB" sz="4800" b="1" i="0" u="none" strike="noStrike">
            <a:solidFill>
              <a:schemeClr val="bg1"/>
            </a:solidFill>
            <a:latin typeface="Calibri"/>
            <a:ea typeface="+mn-ea"/>
            <a:cs typeface="Calibri"/>
          </a:endParaRPr>
        </a:p>
      </xdr:txBody>
    </xdr:sp>
    <xdr:clientData/>
  </xdr:twoCellAnchor>
  <xdr:twoCellAnchor>
    <xdr:from>
      <xdr:col>6</xdr:col>
      <xdr:colOff>729131</xdr:colOff>
      <xdr:row>3</xdr:row>
      <xdr:rowOff>182149</xdr:rowOff>
    </xdr:from>
    <xdr:to>
      <xdr:col>11</xdr:col>
      <xdr:colOff>56778</xdr:colOff>
      <xdr:row>6</xdr:row>
      <xdr:rowOff>77560</xdr:rowOff>
    </xdr:to>
    <xdr:sp macro="" textlink="">
      <xdr:nvSpPr>
        <xdr:cNvPr id="24" name="TextBox 23">
          <a:extLst>
            <a:ext uri="{FF2B5EF4-FFF2-40B4-BE49-F238E27FC236}">
              <a16:creationId xmlns:a16="http://schemas.microsoft.com/office/drawing/2014/main" id="{E3EBAF1C-D121-DB43-82E0-0563EC186A15}"/>
            </a:ext>
          </a:extLst>
        </xdr:cNvPr>
        <xdr:cNvSpPr txBox="1"/>
      </xdr:nvSpPr>
      <xdr:spPr>
        <a:xfrm>
          <a:off x="5659719" y="764855"/>
          <a:ext cx="3436471" cy="478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solidFill>
                <a:schemeClr val="bg1"/>
              </a:solidFill>
              <a:latin typeface="+mn-lt"/>
              <a:ea typeface="+mn-ea"/>
              <a:cs typeface="+mn-cs"/>
            </a:rPr>
            <a:t>TOTAL</a:t>
          </a:r>
          <a:r>
            <a:rPr lang="en-GB" sz="2400" b="1">
              <a:solidFill>
                <a:schemeClr val="bg1"/>
              </a:solidFill>
            </a:rPr>
            <a:t> </a:t>
          </a:r>
          <a:r>
            <a:rPr lang="en-GB" sz="2000" b="1">
              <a:solidFill>
                <a:schemeClr val="bg1"/>
              </a:solidFill>
            </a:rPr>
            <a:t>ATTRITION</a:t>
          </a:r>
        </a:p>
      </xdr:txBody>
    </xdr:sp>
    <xdr:clientData/>
  </xdr:twoCellAnchor>
  <xdr:twoCellAnchor>
    <xdr:from>
      <xdr:col>10</xdr:col>
      <xdr:colOff>579718</xdr:colOff>
      <xdr:row>5</xdr:row>
      <xdr:rowOff>167210</xdr:rowOff>
    </xdr:from>
    <xdr:to>
      <xdr:col>12</xdr:col>
      <xdr:colOff>788895</xdr:colOff>
      <xdr:row>9</xdr:row>
      <xdr:rowOff>182150</xdr:rowOff>
    </xdr:to>
    <xdr:sp macro="" textlink="CALCULATION!F36">
      <xdr:nvSpPr>
        <xdr:cNvPr id="25" name="TextBox 24">
          <a:extLst>
            <a:ext uri="{FF2B5EF4-FFF2-40B4-BE49-F238E27FC236}">
              <a16:creationId xmlns:a16="http://schemas.microsoft.com/office/drawing/2014/main" id="{49B2CE73-0BD7-AB41-860D-741A717E1D4E}"/>
            </a:ext>
          </a:extLst>
        </xdr:cNvPr>
        <xdr:cNvSpPr txBox="1"/>
      </xdr:nvSpPr>
      <xdr:spPr>
        <a:xfrm>
          <a:off x="8797365" y="1138386"/>
          <a:ext cx="1852706" cy="791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03B4115-79BC-9543-92F9-7B30F31F2C8F}" type="TxLink">
            <a:rPr lang="en-US" sz="4800" b="1" i="0" u="none" strike="noStrike">
              <a:solidFill>
                <a:schemeClr val="bg1"/>
              </a:solidFill>
              <a:latin typeface="Calibri"/>
              <a:ea typeface="+mn-ea"/>
              <a:cs typeface="Calibri"/>
            </a:rPr>
            <a:pPr marL="0" indent="0"/>
            <a:t>5.578125</a:t>
          </a:fld>
          <a:endParaRPr lang="en-GB" sz="4800" b="1" i="0" u="none" strike="noStrike">
            <a:solidFill>
              <a:schemeClr val="bg1"/>
            </a:solidFill>
            <a:latin typeface="Calibri"/>
            <a:ea typeface="+mn-ea"/>
            <a:cs typeface="Calibri"/>
          </a:endParaRPr>
        </a:p>
      </xdr:txBody>
    </xdr:sp>
    <xdr:clientData/>
  </xdr:twoCellAnchor>
  <xdr:twoCellAnchor>
    <xdr:from>
      <xdr:col>10</xdr:col>
      <xdr:colOff>74706</xdr:colOff>
      <xdr:row>4</xdr:row>
      <xdr:rowOff>32738</xdr:rowOff>
    </xdr:from>
    <xdr:to>
      <xdr:col>13</xdr:col>
      <xdr:colOff>747060</xdr:colOff>
      <xdr:row>6</xdr:row>
      <xdr:rowOff>122384</xdr:rowOff>
    </xdr:to>
    <xdr:sp macro="" textlink="">
      <xdr:nvSpPr>
        <xdr:cNvPr id="27" name="TextBox 26">
          <a:extLst>
            <a:ext uri="{FF2B5EF4-FFF2-40B4-BE49-F238E27FC236}">
              <a16:creationId xmlns:a16="http://schemas.microsoft.com/office/drawing/2014/main" id="{BCE2685E-0073-5E41-8AD2-70A7B94D1AC1}"/>
            </a:ext>
          </a:extLst>
        </xdr:cNvPr>
        <xdr:cNvSpPr txBox="1"/>
      </xdr:nvSpPr>
      <xdr:spPr>
        <a:xfrm>
          <a:off x="8292353" y="809679"/>
          <a:ext cx="3137648" cy="478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chemeClr val="bg1"/>
              </a:solidFill>
              <a:latin typeface="+mn-lt"/>
              <a:ea typeface="+mn-ea"/>
              <a:cs typeface="+mn-cs"/>
            </a:rPr>
            <a:t>AVG</a:t>
          </a:r>
          <a:r>
            <a:rPr lang="en-GB" sz="1800" b="1" baseline="0">
              <a:solidFill>
                <a:schemeClr val="bg1"/>
              </a:solidFill>
              <a:latin typeface="+mn-lt"/>
              <a:ea typeface="+mn-ea"/>
              <a:cs typeface="+mn-cs"/>
            </a:rPr>
            <a:t> ENGAGMENT SCORE</a:t>
          </a:r>
        </a:p>
        <a:p>
          <a:endParaRPr lang="en-GB" sz="2000" b="1">
            <a:solidFill>
              <a:schemeClr val="bg1"/>
            </a:solidFill>
          </a:endParaRPr>
        </a:p>
      </xdr:txBody>
    </xdr:sp>
    <xdr:clientData/>
  </xdr:twoCellAnchor>
  <xdr:twoCellAnchor>
    <xdr:from>
      <xdr:col>13</xdr:col>
      <xdr:colOff>729130</xdr:colOff>
      <xdr:row>4</xdr:row>
      <xdr:rowOff>47680</xdr:rowOff>
    </xdr:from>
    <xdr:to>
      <xdr:col>17</xdr:col>
      <xdr:colOff>579719</xdr:colOff>
      <xdr:row>6</xdr:row>
      <xdr:rowOff>137326</xdr:rowOff>
    </xdr:to>
    <xdr:sp macro="" textlink="">
      <xdr:nvSpPr>
        <xdr:cNvPr id="28" name="TextBox 27">
          <a:extLst>
            <a:ext uri="{FF2B5EF4-FFF2-40B4-BE49-F238E27FC236}">
              <a16:creationId xmlns:a16="http://schemas.microsoft.com/office/drawing/2014/main" id="{AA74DF2E-F1FC-FC4C-A845-5054E2A71902}"/>
            </a:ext>
          </a:extLst>
        </xdr:cNvPr>
        <xdr:cNvSpPr txBox="1"/>
      </xdr:nvSpPr>
      <xdr:spPr>
        <a:xfrm>
          <a:off x="11412071" y="824621"/>
          <a:ext cx="3137648" cy="478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solidFill>
                <a:schemeClr val="bg1"/>
              </a:solidFill>
              <a:latin typeface="+mn-lt"/>
              <a:ea typeface="+mn-ea"/>
              <a:cs typeface="+mn-cs"/>
            </a:rPr>
            <a:t>AVG</a:t>
          </a:r>
          <a:r>
            <a:rPr lang="en-GB" sz="2000" b="1" baseline="0">
              <a:solidFill>
                <a:schemeClr val="bg1"/>
              </a:solidFill>
              <a:latin typeface="+mn-lt"/>
              <a:ea typeface="+mn-ea"/>
              <a:cs typeface="+mn-cs"/>
            </a:rPr>
            <a:t> TENURE</a:t>
          </a:r>
        </a:p>
        <a:p>
          <a:endParaRPr lang="en-GB" sz="1800" b="1" baseline="0">
            <a:solidFill>
              <a:schemeClr val="bg1"/>
            </a:solidFill>
            <a:latin typeface="+mn-lt"/>
            <a:ea typeface="+mn-ea"/>
            <a:cs typeface="+mn-cs"/>
          </a:endParaRPr>
        </a:p>
        <a:p>
          <a:endParaRPr lang="en-GB" sz="2000" b="1">
            <a:solidFill>
              <a:schemeClr val="bg1"/>
            </a:solidFill>
          </a:endParaRPr>
        </a:p>
      </xdr:txBody>
    </xdr:sp>
    <xdr:clientData/>
  </xdr:twoCellAnchor>
  <xdr:twoCellAnchor>
    <xdr:from>
      <xdr:col>13</xdr:col>
      <xdr:colOff>559965</xdr:colOff>
      <xdr:row>5</xdr:row>
      <xdr:rowOff>116391</xdr:rowOff>
    </xdr:from>
    <xdr:to>
      <xdr:col>16</xdr:col>
      <xdr:colOff>622718</xdr:colOff>
      <xdr:row>9</xdr:row>
      <xdr:rowOff>131331</xdr:rowOff>
    </xdr:to>
    <xdr:sp macro="" textlink="CALCULATION!H36">
      <xdr:nvSpPr>
        <xdr:cNvPr id="29" name="TextBox 28">
          <a:extLst>
            <a:ext uri="{FF2B5EF4-FFF2-40B4-BE49-F238E27FC236}">
              <a16:creationId xmlns:a16="http://schemas.microsoft.com/office/drawing/2014/main" id="{2B306C66-9032-CE4A-A47D-BC2F0E1400BB}"/>
            </a:ext>
          </a:extLst>
        </xdr:cNvPr>
        <xdr:cNvSpPr txBox="1"/>
      </xdr:nvSpPr>
      <xdr:spPr>
        <a:xfrm>
          <a:off x="11286801" y="1085035"/>
          <a:ext cx="2538177" cy="7898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75A11C3-E006-3B47-972F-D751E5D8DC0A}" type="TxLink">
            <a:rPr lang="en-US" sz="4800" b="1" i="0" u="none" strike="noStrike">
              <a:solidFill>
                <a:schemeClr val="bg1"/>
              </a:solidFill>
              <a:latin typeface="Calibri"/>
              <a:ea typeface="+mn-ea"/>
              <a:cs typeface="Calibri"/>
            </a:rPr>
            <a:pPr marL="0" indent="0"/>
            <a:t>3520.29</a:t>
          </a:fld>
          <a:endParaRPr lang="en-GB" sz="4800" b="1" i="0" u="none" strike="noStrike">
            <a:solidFill>
              <a:schemeClr val="bg1"/>
            </a:solidFill>
            <a:latin typeface="Calibri"/>
            <a:ea typeface="+mn-ea"/>
            <a:cs typeface="Calibri"/>
          </a:endParaRPr>
        </a:p>
      </xdr:txBody>
    </xdr:sp>
    <xdr:clientData/>
  </xdr:twoCellAnchor>
  <xdr:twoCellAnchor>
    <xdr:from>
      <xdr:col>16</xdr:col>
      <xdr:colOff>699247</xdr:colOff>
      <xdr:row>4</xdr:row>
      <xdr:rowOff>17797</xdr:rowOff>
    </xdr:from>
    <xdr:to>
      <xdr:col>20</xdr:col>
      <xdr:colOff>549836</xdr:colOff>
      <xdr:row>6</xdr:row>
      <xdr:rowOff>107443</xdr:rowOff>
    </xdr:to>
    <xdr:sp macro="" textlink="">
      <xdr:nvSpPr>
        <xdr:cNvPr id="30" name="TextBox 29">
          <a:extLst>
            <a:ext uri="{FF2B5EF4-FFF2-40B4-BE49-F238E27FC236}">
              <a16:creationId xmlns:a16="http://schemas.microsoft.com/office/drawing/2014/main" id="{EF86065F-37DE-4343-BD4F-2E44FD4D9805}"/>
            </a:ext>
          </a:extLst>
        </xdr:cNvPr>
        <xdr:cNvSpPr txBox="1"/>
      </xdr:nvSpPr>
      <xdr:spPr>
        <a:xfrm>
          <a:off x="13847482" y="794738"/>
          <a:ext cx="3137648" cy="478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chemeClr val="bg1"/>
              </a:solidFill>
              <a:latin typeface="+mn-lt"/>
              <a:ea typeface="+mn-ea"/>
              <a:cs typeface="+mn-cs"/>
            </a:rPr>
            <a:t>AVG</a:t>
          </a:r>
          <a:r>
            <a:rPr lang="en-GB" sz="1800" b="1" baseline="0">
              <a:solidFill>
                <a:schemeClr val="bg1"/>
              </a:solidFill>
              <a:latin typeface="+mn-lt"/>
              <a:ea typeface="+mn-ea"/>
              <a:cs typeface="+mn-cs"/>
            </a:rPr>
            <a:t> WORKLIFE BALANCE</a:t>
          </a:r>
        </a:p>
        <a:p>
          <a:endParaRPr lang="en-GB" sz="2000" b="1">
            <a:solidFill>
              <a:schemeClr val="bg1"/>
            </a:solidFill>
          </a:endParaRPr>
        </a:p>
      </xdr:txBody>
    </xdr:sp>
    <xdr:clientData/>
  </xdr:twoCellAnchor>
  <xdr:twoCellAnchor>
    <xdr:from>
      <xdr:col>17</xdr:col>
      <xdr:colOff>167274</xdr:colOff>
      <xdr:row>5</xdr:row>
      <xdr:rowOff>130744</xdr:rowOff>
    </xdr:from>
    <xdr:to>
      <xdr:col>18</xdr:col>
      <xdr:colOff>757903</xdr:colOff>
      <xdr:row>9</xdr:row>
      <xdr:rowOff>145684</xdr:rowOff>
    </xdr:to>
    <xdr:sp macro="" textlink="CALCULATION!G36">
      <xdr:nvSpPr>
        <xdr:cNvPr id="31" name="TextBox 30">
          <a:extLst>
            <a:ext uri="{FF2B5EF4-FFF2-40B4-BE49-F238E27FC236}">
              <a16:creationId xmlns:a16="http://schemas.microsoft.com/office/drawing/2014/main" id="{52578B1F-A525-2B4E-A325-BC1BFB2D8083}"/>
            </a:ext>
          </a:extLst>
        </xdr:cNvPr>
        <xdr:cNvSpPr txBox="1"/>
      </xdr:nvSpPr>
      <xdr:spPr>
        <a:xfrm>
          <a:off x="14096306" y="1052518"/>
          <a:ext cx="1409984" cy="752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9D63280-EA69-DF49-8FEC-5A977FE5AECB}" type="TxLink">
            <a:rPr lang="en-US" sz="4800" b="1" i="0" u="none" strike="noStrike">
              <a:solidFill>
                <a:schemeClr val="bg1"/>
              </a:solidFill>
              <a:latin typeface="Calibri"/>
              <a:ea typeface="+mn-ea"/>
              <a:cs typeface="Calibri"/>
            </a:rPr>
            <a:pPr marL="0" indent="0"/>
            <a:t>3.140625</a:t>
          </a:fld>
          <a:endParaRPr lang="en-GB" sz="4800" b="1" i="0" u="none" strike="noStrike">
            <a:solidFill>
              <a:schemeClr val="bg1"/>
            </a:solidFill>
            <a:latin typeface="Calibri"/>
            <a:ea typeface="+mn-ea"/>
            <a:cs typeface="Calibri"/>
          </a:endParaRPr>
        </a:p>
      </xdr:txBody>
    </xdr:sp>
    <xdr:clientData/>
  </xdr:twoCellAnchor>
  <xdr:twoCellAnchor editAs="oneCell">
    <xdr:from>
      <xdr:col>0</xdr:col>
      <xdr:colOff>609600</xdr:colOff>
      <xdr:row>2</xdr:row>
      <xdr:rowOff>24023</xdr:rowOff>
    </xdr:from>
    <xdr:to>
      <xdr:col>2</xdr:col>
      <xdr:colOff>787400</xdr:colOff>
      <xdr:row>11</xdr:row>
      <xdr:rowOff>177800</xdr:rowOff>
    </xdr:to>
    <mc:AlternateContent xmlns:mc="http://schemas.openxmlformats.org/markup-compatibility/2006" xmlns:a14="http://schemas.microsoft.com/office/drawing/2010/main">
      <mc:Choice Requires="a14">
        <xdr:graphicFrame macro="">
          <xdr:nvGraphicFramePr>
            <xdr:cNvPr id="35" name="Department 1">
              <a:extLst>
                <a:ext uri="{FF2B5EF4-FFF2-40B4-BE49-F238E27FC236}">
                  <a16:creationId xmlns:a16="http://schemas.microsoft.com/office/drawing/2014/main" id="{6DFE0DCB-8E67-5640-966D-B2B04A82B3B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609600" y="396556"/>
              <a:ext cx="1837267" cy="183017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660400</xdr:colOff>
      <xdr:row>13</xdr:row>
      <xdr:rowOff>100223</xdr:rowOff>
    </xdr:from>
    <xdr:to>
      <xdr:col>3</xdr:col>
      <xdr:colOff>12700</xdr:colOff>
      <xdr:row>22</xdr:row>
      <xdr:rowOff>18828</xdr:rowOff>
    </xdr:to>
    <mc:AlternateContent xmlns:mc="http://schemas.openxmlformats.org/markup-compatibility/2006" xmlns:a14="http://schemas.microsoft.com/office/drawing/2010/main">
      <mc:Choice Requires="a14">
        <xdr:graphicFrame macro="">
          <xdr:nvGraphicFramePr>
            <xdr:cNvPr id="36" name="Job_Level 1">
              <a:extLst>
                <a:ext uri="{FF2B5EF4-FFF2-40B4-BE49-F238E27FC236}">
                  <a16:creationId xmlns:a16="http://schemas.microsoft.com/office/drawing/2014/main" id="{BC43ECF9-51B0-6045-B743-1B0F8CA2022B}"/>
                </a:ext>
              </a:extLst>
            </xdr:cNvPr>
            <xdr:cNvGraphicFramePr/>
          </xdr:nvGraphicFramePr>
          <xdr:xfrm>
            <a:off x="0" y="0"/>
            <a:ext cx="0" cy="0"/>
          </xdr:xfrm>
          <a:graphic>
            <a:graphicData uri="http://schemas.microsoft.com/office/drawing/2010/slicer">
              <sle:slicer xmlns:sle="http://schemas.microsoft.com/office/drawing/2010/slicer" name="Job_Level 1"/>
            </a:graphicData>
          </a:graphic>
        </xdr:graphicFrame>
      </mc:Choice>
      <mc:Fallback xmlns="">
        <xdr:sp macro="" textlink="">
          <xdr:nvSpPr>
            <xdr:cNvPr id="0" name=""/>
            <xdr:cNvSpPr>
              <a:spLocks noTextEdit="1"/>
            </xdr:cNvSpPr>
          </xdr:nvSpPr>
          <xdr:spPr>
            <a:xfrm>
              <a:off x="660400" y="2521690"/>
              <a:ext cx="1841500" cy="159500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647700</xdr:colOff>
      <xdr:row>23</xdr:row>
      <xdr:rowOff>62123</xdr:rowOff>
    </xdr:from>
    <xdr:to>
      <xdr:col>3</xdr:col>
      <xdr:colOff>0</xdr:colOff>
      <xdr:row>32</xdr:row>
      <xdr:rowOff>102531</xdr:rowOff>
    </xdr:to>
    <mc:AlternateContent xmlns:mc="http://schemas.openxmlformats.org/markup-compatibility/2006" xmlns:a14="http://schemas.microsoft.com/office/drawing/2010/main">
      <mc:Choice Requires="a14">
        <xdr:graphicFrame macro="">
          <xdr:nvGraphicFramePr>
            <xdr:cNvPr id="37" name="Location 1">
              <a:extLst>
                <a:ext uri="{FF2B5EF4-FFF2-40B4-BE49-F238E27FC236}">
                  <a16:creationId xmlns:a16="http://schemas.microsoft.com/office/drawing/2014/main" id="{5E065117-16AD-FD49-87FE-1668CC376685}"/>
                </a:ext>
              </a:extLst>
            </xdr:cNvPr>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mlns="">
        <xdr:sp macro="" textlink="">
          <xdr:nvSpPr>
            <xdr:cNvPr id="0" name=""/>
            <xdr:cNvSpPr>
              <a:spLocks noTextEdit="1"/>
            </xdr:cNvSpPr>
          </xdr:nvSpPr>
          <xdr:spPr>
            <a:xfrm>
              <a:off x="647700" y="4346256"/>
              <a:ext cx="1841500" cy="171680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440267</xdr:colOff>
      <xdr:row>23</xdr:row>
      <xdr:rowOff>53657</xdr:rowOff>
    </xdr:from>
    <xdr:to>
      <xdr:col>9</xdr:col>
      <xdr:colOff>33867</xdr:colOff>
      <xdr:row>35</xdr:row>
      <xdr:rowOff>33867</xdr:rowOff>
    </xdr:to>
    <xdr:graphicFrame macro="">
      <xdr:nvGraphicFramePr>
        <xdr:cNvPr id="38" name="Chart 37">
          <a:extLst>
            <a:ext uri="{FF2B5EF4-FFF2-40B4-BE49-F238E27FC236}">
              <a16:creationId xmlns:a16="http://schemas.microsoft.com/office/drawing/2014/main" id="{48B65C13-05DB-BC45-BADD-140DDEDC97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762000</xdr:colOff>
      <xdr:row>22</xdr:row>
      <xdr:rowOff>177800</xdr:rowOff>
    </xdr:from>
    <xdr:to>
      <xdr:col>19</xdr:col>
      <xdr:colOff>406400</xdr:colOff>
      <xdr:row>33</xdr:row>
      <xdr:rowOff>88900</xdr:rowOff>
    </xdr:to>
    <xdr:graphicFrame macro="">
      <xdr:nvGraphicFramePr>
        <xdr:cNvPr id="2" name="Chart 1">
          <a:extLst>
            <a:ext uri="{FF2B5EF4-FFF2-40B4-BE49-F238E27FC236}">
              <a16:creationId xmlns:a16="http://schemas.microsoft.com/office/drawing/2014/main" id="{5D9EC98A-B900-434A-8E4F-5A9FE9ABF1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804209</xdr:colOff>
      <xdr:row>13</xdr:row>
      <xdr:rowOff>25401</xdr:rowOff>
    </xdr:from>
    <xdr:to>
      <xdr:col>10</xdr:col>
      <xdr:colOff>0</xdr:colOff>
      <xdr:row>26</xdr:row>
      <xdr:rowOff>42690</xdr:rowOff>
    </xdr:to>
    <xdr:graphicFrame macro="">
      <xdr:nvGraphicFramePr>
        <xdr:cNvPr id="5" name="Chart 4">
          <a:extLst>
            <a:ext uri="{FF2B5EF4-FFF2-40B4-BE49-F238E27FC236}">
              <a16:creationId xmlns:a16="http://schemas.microsoft.com/office/drawing/2014/main" id="{B6B5543B-BE32-44B0-5A50-8F5F20E742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914.390282060187" createdVersion="8" refreshedVersion="8" minRefreshableVersion="3" recordCount="100" xr:uid="{0D16FB1D-9F33-504D-80C1-7343654AF43E}">
  <cacheSource type="worksheet">
    <worksheetSource ref="A1:W101" sheet="master"/>
  </cacheSource>
  <cacheFields count="23">
    <cacheField name="Employee_ID" numFmtId="0">
      <sharedItems containsSemiMixedTypes="0" containsString="0" containsNumber="1" containsInteger="1" minValue="1001" maxValue="1100"/>
    </cacheField>
    <cacheField name="Name" numFmtId="0">
      <sharedItems/>
    </cacheField>
    <cacheField name="Department" numFmtId="0">
      <sharedItems count="6">
        <s v="Finance"/>
        <s v="Tech"/>
        <s v="HR"/>
        <s v="Marketing"/>
        <s v="Operations"/>
        <s v="Sales"/>
      </sharedItems>
    </cacheField>
    <cacheField name="Location" numFmtId="0">
      <sharedItems count="5">
        <s v="Hyderabad"/>
        <s v="Gurgaon"/>
        <s v="Delhi"/>
        <s v="Bangalore"/>
        <s v="Mumbai"/>
      </sharedItems>
    </cacheField>
    <cacheField name="Date_of_Joining" numFmtId="165">
      <sharedItems containsSemiMixedTypes="0" containsNonDate="0" containsDate="1" containsString="0" minDate="2015-01-02T00:00:00" maxDate="2015-04-12T00:00:00"/>
    </cacheField>
    <cacheField name="Gender" numFmtId="0">
      <sharedItems/>
    </cacheField>
    <cacheField name="Age" numFmtId="0">
      <sharedItems containsSemiMixedTypes="0" containsString="0" containsNumber="1" containsInteger="1" minValue="22" maxValue="58"/>
    </cacheField>
    <cacheField name="Education_Level" numFmtId="0">
      <sharedItems/>
    </cacheField>
    <cacheField name="Job_Level" numFmtId="0">
      <sharedItems containsSemiMixedTypes="0" containsString="0" containsNumber="1" containsInteger="1" minValue="1" maxValue="5"/>
    </cacheField>
    <cacheField name="Manager_ID" numFmtId="0">
      <sharedItems containsSemiMixedTypes="0" containsString="0" containsNumber="1" containsInteger="1" minValue="2001" maxValue="2009"/>
    </cacheField>
    <cacheField name="Date_of_Exit" numFmtId="165">
      <sharedItems containsNonDate="0" containsDate="1" containsMixedTypes="1" minDate="2022-01-25T00:00:00" maxDate="2024-11-29T00:00:00"/>
    </cacheField>
    <cacheField name="Reason_for_Exit" numFmtId="0">
      <sharedItems/>
    </cacheField>
    <cacheField name="Exit_Feedback_Rating" numFmtId="0">
      <sharedItems containsMixedTypes="1" containsNumber="1" containsInteger="1" minValue="1" maxValue="5"/>
    </cacheField>
    <cacheField name="Rehire_Eligibility" numFmtId="0">
      <sharedItems/>
    </cacheField>
    <cacheField name="Survey_Date" numFmtId="165">
      <sharedItems containsNonDate="0" containsDate="1" containsMixedTypes="1" minDate="2023-01-18T00:00:00" maxDate="2024-12-11T00:00:00"/>
    </cacheField>
    <cacheField name="Engagment_score" numFmtId="0">
      <sharedItems containsMixedTypes="1" containsNumber="1" containsInteger="1" minValue="1" maxValue="10"/>
    </cacheField>
    <cacheField name="Manager_Rating" numFmtId="0">
      <sharedItems containsMixedTypes="1" containsNumber="1" containsInteger="1" minValue="1" maxValue="5"/>
    </cacheField>
    <cacheField name="Work_Life_Balance_Score" numFmtId="0">
      <sharedItems containsMixedTypes="1" containsNumber="1" containsInteger="1" minValue="1" maxValue="5"/>
    </cacheField>
    <cacheField name="Career_Growth_Rating" numFmtId="0">
      <sharedItems containsMixedTypes="1" containsNumber="1" containsInteger="1" minValue="1" maxValue="5"/>
    </cacheField>
    <cacheField name="Tenure" numFmtId="0">
      <sharedItems containsSemiMixedTypes="0" containsString="0" containsNumber="1" containsInteger="1" minValue="2503" maxValue="3906"/>
    </cacheField>
    <cacheField name="Tenure_Years" numFmtId="0">
      <sharedItems containsSemiMixedTypes="0" containsString="0" containsNumber="1" containsInteger="1" minValue="6" maxValue="10"/>
    </cacheField>
    <cacheField name="Exit_Month_Year" numFmtId="0">
      <sharedItems/>
    </cacheField>
    <cacheField name="Attrition_Flag"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914.450977430555" createdVersion="8" refreshedVersion="8" minRefreshableVersion="3" recordCount="100" xr:uid="{66FC5D16-485F-5B4B-B702-15E51EA96AF9}">
  <cacheSource type="worksheet">
    <worksheetSource ref="A1:X101" sheet="master"/>
  </cacheSource>
  <cacheFields count="24">
    <cacheField name="Employee_ID" numFmtId="0">
      <sharedItems containsSemiMixedTypes="0" containsString="0" containsNumber="1" containsInteger="1" minValue="1001" maxValue="1100"/>
    </cacheField>
    <cacheField name="Name" numFmtId="0">
      <sharedItems/>
    </cacheField>
    <cacheField name="Department" numFmtId="0">
      <sharedItems count="6">
        <s v="Finance"/>
        <s v="Tech"/>
        <s v="HR"/>
        <s v="Marketing"/>
        <s v="Operations"/>
        <s v="Sales"/>
      </sharedItems>
    </cacheField>
    <cacheField name="Location" numFmtId="0">
      <sharedItems count="5">
        <s v="Hyderabad"/>
        <s v="Gurgaon"/>
        <s v="Delhi"/>
        <s v="Bangalore"/>
        <s v="Mumbai"/>
      </sharedItems>
    </cacheField>
    <cacheField name="Date_of_Joining" numFmtId="165">
      <sharedItems containsSemiMixedTypes="0" containsNonDate="0" containsDate="1" containsString="0" minDate="2015-01-02T00:00:00" maxDate="2015-04-12T00:00:00"/>
    </cacheField>
    <cacheField name="Gender" numFmtId="0">
      <sharedItems count="2">
        <s v="Male"/>
        <s v="Female"/>
      </sharedItems>
    </cacheField>
    <cacheField name="Age" numFmtId="0">
      <sharedItems containsSemiMixedTypes="0" containsString="0" containsNumber="1" containsInteger="1" minValue="22" maxValue="58"/>
    </cacheField>
    <cacheField name="Education_Level" numFmtId="0">
      <sharedItems count="4">
        <s v="Post-Graduate"/>
        <s v="PhD"/>
        <s v="Graduate"/>
        <s v="Diploma"/>
      </sharedItems>
    </cacheField>
    <cacheField name="Job_Level" numFmtId="0">
      <sharedItems containsSemiMixedTypes="0" containsString="0" containsNumber="1" containsInteger="1" minValue="1" maxValue="5" count="5">
        <n v="1"/>
        <n v="4"/>
        <n v="5"/>
        <n v="3"/>
        <n v="2"/>
      </sharedItems>
    </cacheField>
    <cacheField name="Manager_ID" numFmtId="0">
      <sharedItems containsSemiMixedTypes="0" containsString="0" containsNumber="1" containsInteger="1" minValue="2001" maxValue="2009"/>
    </cacheField>
    <cacheField name="Date_of_Exit" numFmtId="165">
      <sharedItems containsNonDate="0" containsDate="1" containsMixedTypes="1" minDate="2022-01-25T00:00:00" maxDate="2024-11-29T00:00:00"/>
    </cacheField>
    <cacheField name="Reason_for_Exit" numFmtId="0">
      <sharedItems/>
    </cacheField>
    <cacheField name="Exit_Feedback_Rating" numFmtId="0">
      <sharedItems containsMixedTypes="1" containsNumber="1" containsInteger="1" minValue="1" maxValue="5"/>
    </cacheField>
    <cacheField name="Rehire_Eligibility" numFmtId="0">
      <sharedItems/>
    </cacheField>
    <cacheField name="Survey_Date" numFmtId="165">
      <sharedItems containsNonDate="0" containsDate="1" containsMixedTypes="1" minDate="2023-01-18T00:00:00" maxDate="2024-12-11T00:00:00"/>
    </cacheField>
    <cacheField name="Engagment_score" numFmtId="0">
      <sharedItems containsMixedTypes="1" containsNumber="1" containsInteger="1" minValue="1" maxValue="10" count="11">
        <n v="2"/>
        <n v="6"/>
        <s v="Not Available"/>
        <n v="10"/>
        <n v="3"/>
        <n v="5"/>
        <n v="8"/>
        <n v="1"/>
        <n v="4"/>
        <n v="7"/>
        <n v="9"/>
      </sharedItems>
    </cacheField>
    <cacheField name="Manager_Rating" numFmtId="0">
      <sharedItems containsMixedTypes="1" containsNumber="1" containsInteger="1" minValue="1" maxValue="5"/>
    </cacheField>
    <cacheField name="Work_Life_Balance_Score" numFmtId="0">
      <sharedItems containsMixedTypes="1" containsNumber="1" containsInteger="1" minValue="1" maxValue="5"/>
    </cacheField>
    <cacheField name="Career_Growth_Rating" numFmtId="0">
      <sharedItems containsMixedTypes="1" containsNumber="1" containsInteger="1" minValue="1" maxValue="5"/>
    </cacheField>
    <cacheField name="Tenure" numFmtId="0">
      <sharedItems containsSemiMixedTypes="0" containsString="0" containsNumber="1" containsInteger="1" minValue="2503" maxValue="3906"/>
    </cacheField>
    <cacheField name="Tenure_Years" numFmtId="0">
      <sharedItems containsSemiMixedTypes="0" containsString="0" containsNumber="1" containsInteger="1" minValue="6" maxValue="10"/>
    </cacheField>
    <cacheField name="Exit_Month_Year" numFmtId="0">
      <sharedItems/>
    </cacheField>
    <cacheField name="Attrition_Flag" numFmtId="0">
      <sharedItems containsSemiMixedTypes="0" containsString="0" containsNumber="1" containsInteger="1" minValue="0" maxValue="1"/>
    </cacheField>
    <cacheField name="EXIT_MONTH" numFmtId="0">
      <sharedItems count="26">
        <s v="Apr-2024"/>
        <s v="Apr-2023"/>
        <s v=""/>
        <s v="Dec-2023"/>
        <s v="Nov-2023"/>
        <s v="May-2024"/>
        <s v="Aug-2023"/>
        <s v="Mar-2024"/>
        <s v="Jan-2022"/>
        <s v="May-2023"/>
        <s v="Sep-2023"/>
        <s v="Dec-2022"/>
        <s v="Oct-2023"/>
        <s v="Oct-2024"/>
        <s v="Aug-2022"/>
        <s v="Jan-2024"/>
        <s v="May-2022"/>
        <s v="Jul-2024"/>
        <s v="Jun-2023"/>
        <s v="Mar-2022"/>
        <s v="Apr-2022"/>
        <s v="Mar-2023"/>
        <s v="Nov-2024"/>
        <s v="Feb-2022"/>
        <s v="Nov-2022"/>
        <s v="Oct-2022"/>
      </sharedItems>
    </cacheField>
  </cacheFields>
  <extLst>
    <ext xmlns:x14="http://schemas.microsoft.com/office/spreadsheetml/2009/9/main" uri="{725AE2AE-9491-48be-B2B4-4EB974FC3084}">
      <x14:pivotCacheDefinition pivotCacheId="175958579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914.478605902776" createdVersion="8" refreshedVersion="8" minRefreshableVersion="3" recordCount="100" xr:uid="{E561C043-FEB0-4448-BC25-ECDC295D757E}">
  <cacheSource type="worksheet">
    <worksheetSource ref="A1:Y101" sheet="master"/>
  </cacheSource>
  <cacheFields count="25">
    <cacheField name="Employee_ID" numFmtId="0">
      <sharedItems containsSemiMixedTypes="0" containsString="0" containsNumber="1" containsInteger="1" minValue="1001" maxValue="1100"/>
    </cacheField>
    <cacheField name="Name" numFmtId="0">
      <sharedItems/>
    </cacheField>
    <cacheField name="Department" numFmtId="0">
      <sharedItems count="6">
        <s v="Finance"/>
        <s v="Tech"/>
        <s v="HR"/>
        <s v="Marketing"/>
        <s v="Operations"/>
        <s v="Sales"/>
      </sharedItems>
    </cacheField>
    <cacheField name="Location" numFmtId="0">
      <sharedItems count="5">
        <s v="Hyderabad"/>
        <s v="Gurgaon"/>
        <s v="Delhi"/>
        <s v="Bangalore"/>
        <s v="Mumbai"/>
      </sharedItems>
    </cacheField>
    <cacheField name="Date_of_Joining" numFmtId="165">
      <sharedItems containsSemiMixedTypes="0" containsNonDate="0" containsDate="1" containsString="0" minDate="2015-01-02T00:00:00" maxDate="2015-04-12T00:00:00"/>
    </cacheField>
    <cacheField name="Gender" numFmtId="0">
      <sharedItems/>
    </cacheField>
    <cacheField name="Age" numFmtId="0">
      <sharedItems containsSemiMixedTypes="0" containsString="0" containsNumber="1" containsInteger="1" minValue="22" maxValue="58"/>
    </cacheField>
    <cacheField name="Education_Level" numFmtId="0">
      <sharedItems/>
    </cacheField>
    <cacheField name="Job_Level" numFmtId="0">
      <sharedItems containsSemiMixedTypes="0" containsString="0" containsNumber="1" containsInteger="1" minValue="1" maxValue="5" count="5">
        <n v="1"/>
        <n v="4"/>
        <n v="5"/>
        <n v="3"/>
        <n v="2"/>
      </sharedItems>
    </cacheField>
    <cacheField name="Manager_ID" numFmtId="0">
      <sharedItems containsSemiMixedTypes="0" containsString="0" containsNumber="1" containsInteger="1" minValue="2001" maxValue="2009"/>
    </cacheField>
    <cacheField name="Date_of_Exit" numFmtId="165">
      <sharedItems containsNonDate="0" containsDate="1" containsMixedTypes="1" minDate="2022-01-25T00:00:00" maxDate="2024-11-29T00:00:00"/>
    </cacheField>
    <cacheField name="Reason_for_Exit" numFmtId="0">
      <sharedItems/>
    </cacheField>
    <cacheField name="Exit_Feedback_Rating" numFmtId="0">
      <sharedItems containsMixedTypes="1" containsNumber="1" containsInteger="1" minValue="1" maxValue="5"/>
    </cacheField>
    <cacheField name="Rehire_Eligibility" numFmtId="0">
      <sharedItems/>
    </cacheField>
    <cacheField name="Survey_Date" numFmtId="165">
      <sharedItems containsNonDate="0" containsDate="1" containsMixedTypes="1" minDate="2023-01-18T00:00:00" maxDate="2024-12-11T00:00:00"/>
    </cacheField>
    <cacheField name="Engagment_score" numFmtId="0">
      <sharedItems containsMixedTypes="1" containsNumber="1" containsInteger="1" minValue="1" maxValue="10"/>
    </cacheField>
    <cacheField name="Manager_Rating" numFmtId="0">
      <sharedItems containsMixedTypes="1" containsNumber="1" containsInteger="1" minValue="1" maxValue="5"/>
    </cacheField>
    <cacheField name="Work_Life_Balance_Score" numFmtId="0">
      <sharedItems containsMixedTypes="1" containsNumber="1" containsInteger="1" minValue="1" maxValue="5"/>
    </cacheField>
    <cacheField name="Career_Growth_Rating" numFmtId="0">
      <sharedItems containsMixedTypes="1" containsNumber="1" containsInteger="1" minValue="1" maxValue="5"/>
    </cacheField>
    <cacheField name="Tenure" numFmtId="0">
      <sharedItems containsSemiMixedTypes="0" containsString="0" containsNumber="1" containsInteger="1" minValue="2503" maxValue="3906"/>
    </cacheField>
    <cacheField name="Tenure_Years" numFmtId="0">
      <sharedItems containsSemiMixedTypes="0" containsString="0" containsNumber="1" containsInteger="1" minValue="6" maxValue="10"/>
    </cacheField>
    <cacheField name="Exit_Month_Year" numFmtId="0">
      <sharedItems/>
    </cacheField>
    <cacheField name="Attrition_Flag" numFmtId="0">
      <sharedItems containsSemiMixedTypes="0" containsString="0" containsNumber="1" containsInteger="1" minValue="0" maxValue="1"/>
    </cacheField>
    <cacheField name="EXIT_MONTH" numFmtId="0">
      <sharedItems/>
    </cacheField>
    <cacheField name="age group" numFmtId="0">
      <sharedItems count="4">
        <s v="20-30"/>
        <s v="41-50"/>
        <s v="51-60"/>
        <s v="31-40"/>
      </sharedItems>
    </cacheField>
  </cacheFields>
  <extLst>
    <ext xmlns:x14="http://schemas.microsoft.com/office/spreadsheetml/2009/9/main" uri="{725AE2AE-9491-48be-B2B4-4EB974FC3084}">
      <x14:pivotCacheDefinition pivotCacheId="17485111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001"/>
    <s v="Emp_1"/>
    <x v="0"/>
    <x v="0"/>
    <d v="2015-01-02T00:00:00"/>
    <s v="Male"/>
    <n v="24"/>
    <s v="Post-Graduate"/>
    <n v="1"/>
    <n v="2005"/>
    <d v="2024-04-02T00:00:00"/>
    <s v="Personal Reasons"/>
    <n v="4"/>
    <s v="No"/>
    <d v="2023-10-15T00:00:00"/>
    <n v="2"/>
    <n v="1"/>
    <n v="3"/>
    <n v="1"/>
    <n v="3378"/>
    <n v="9"/>
    <s v="Apr-2024"/>
    <n v="1"/>
  </r>
  <r>
    <n v="1002"/>
    <s v="Emp_2"/>
    <x v="1"/>
    <x v="1"/>
    <d v="2015-01-03T00:00:00"/>
    <s v="Male"/>
    <n v="45"/>
    <s v="PhD"/>
    <n v="1"/>
    <n v="2006"/>
    <d v="2023-04-30T00:00:00"/>
    <s v="Retirement"/>
    <n v="1"/>
    <s v="No"/>
    <d v="2024-03-04T00:00:00"/>
    <n v="6"/>
    <n v="1"/>
    <n v="3"/>
    <n v="4"/>
    <n v="3039"/>
    <n v="8"/>
    <s v="Apr-2023"/>
    <n v="1"/>
  </r>
  <r>
    <n v="1003"/>
    <s v="Emp_3"/>
    <x v="2"/>
    <x v="1"/>
    <d v="2015-01-04T00:00:00"/>
    <s v="Female"/>
    <n v="53"/>
    <s v="Graduate"/>
    <n v="1"/>
    <n v="2005"/>
    <s v=""/>
    <s v="Not Available"/>
    <s v="Not Available"/>
    <s v="Not Available"/>
    <s v="Not Available"/>
    <s v="Not Available"/>
    <s v="Not Available"/>
    <s v="Not Available"/>
    <s v="Not Available"/>
    <n v="3906"/>
    <n v="10"/>
    <s v="No Exit Date"/>
    <n v="0"/>
  </r>
  <r>
    <n v="1004"/>
    <s v="Emp_4"/>
    <x v="1"/>
    <x v="1"/>
    <d v="2015-01-05T00:00:00"/>
    <s v="Female"/>
    <n v="43"/>
    <s v="PhD"/>
    <n v="4"/>
    <n v="2005"/>
    <s v=""/>
    <s v="Not Available"/>
    <s v="Not Available"/>
    <s v="Not Available"/>
    <s v="Not Available"/>
    <s v="Not Available"/>
    <s v="Not Available"/>
    <s v="Not Available"/>
    <s v="Not Available"/>
    <n v="3905"/>
    <n v="10"/>
    <s v="No Exit Date"/>
    <n v="0"/>
  </r>
  <r>
    <n v="1005"/>
    <s v="Emp_5"/>
    <x v="1"/>
    <x v="1"/>
    <d v="2015-01-06T00:00:00"/>
    <s v="Female"/>
    <n v="44"/>
    <s v="Graduate"/>
    <n v="1"/>
    <n v="2004"/>
    <s v=""/>
    <s v="Not Available"/>
    <s v="Not Available"/>
    <s v="Not Available"/>
    <d v="2023-12-27T00:00:00"/>
    <n v="10"/>
    <n v="2"/>
    <n v="2"/>
    <n v="2"/>
    <n v="3904"/>
    <n v="10"/>
    <s v="No Exit Date"/>
    <n v="0"/>
  </r>
  <r>
    <n v="1006"/>
    <s v="Emp_6"/>
    <x v="3"/>
    <x v="2"/>
    <d v="2015-01-07T00:00:00"/>
    <s v="Female"/>
    <n v="23"/>
    <s v="Graduate"/>
    <n v="5"/>
    <n v="2003"/>
    <s v=""/>
    <s v="Not Available"/>
    <s v="Not Available"/>
    <s v="Not Available"/>
    <d v="2023-04-24T00:00:00"/>
    <n v="10"/>
    <n v="2"/>
    <n v="5"/>
    <n v="4"/>
    <n v="3903"/>
    <n v="10"/>
    <s v="No Exit Date"/>
    <n v="0"/>
  </r>
  <r>
    <n v="1007"/>
    <s v="Emp_7"/>
    <x v="2"/>
    <x v="3"/>
    <d v="2015-01-08T00:00:00"/>
    <s v="Female"/>
    <n v="48"/>
    <s v="PhD"/>
    <n v="3"/>
    <n v="2003"/>
    <d v="2023-12-15T00:00:00"/>
    <s v="Voluntary"/>
    <n v="1"/>
    <s v="No"/>
    <d v="2023-08-14T00:00:00"/>
    <n v="3"/>
    <n v="3"/>
    <n v="3"/>
    <n v="1"/>
    <n v="3263"/>
    <n v="8"/>
    <s v="Dec-2023"/>
    <n v="1"/>
  </r>
  <r>
    <n v="1008"/>
    <s v="Emp_8"/>
    <x v="2"/>
    <x v="3"/>
    <d v="2015-01-09T00:00:00"/>
    <s v="Female"/>
    <n v="23"/>
    <s v="PhD"/>
    <n v="3"/>
    <n v="2004"/>
    <s v=""/>
    <s v="Not Available"/>
    <s v="Not Available"/>
    <s v="Not Available"/>
    <d v="2024-03-10T00:00:00"/>
    <n v="5"/>
    <n v="5"/>
    <n v="1"/>
    <n v="2"/>
    <n v="3901"/>
    <n v="10"/>
    <s v="No Exit Date"/>
    <n v="0"/>
  </r>
  <r>
    <n v="1009"/>
    <s v="Emp_9"/>
    <x v="2"/>
    <x v="1"/>
    <d v="2015-01-10T00:00:00"/>
    <s v="Male"/>
    <n v="47"/>
    <s v="PhD"/>
    <n v="1"/>
    <n v="2009"/>
    <d v="2023-11-23T00:00:00"/>
    <s v="Personal Reasons"/>
    <n v="5"/>
    <s v="Yes"/>
    <d v="2024-08-01T00:00:00"/>
    <n v="8"/>
    <n v="5"/>
    <n v="4"/>
    <n v="2"/>
    <n v="3239"/>
    <n v="8"/>
    <s v="Nov-2023"/>
    <n v="1"/>
  </r>
  <r>
    <n v="1010"/>
    <s v="Emp_10"/>
    <x v="1"/>
    <x v="3"/>
    <d v="2015-01-11T00:00:00"/>
    <s v="Female"/>
    <n v="38"/>
    <s v="PhD"/>
    <n v="4"/>
    <n v="2002"/>
    <s v=""/>
    <s v="Not Available"/>
    <s v="Not Available"/>
    <s v="Not Available"/>
    <d v="2023-03-25T00:00:00"/>
    <n v="10"/>
    <n v="3"/>
    <n v="5"/>
    <n v="2"/>
    <n v="3899"/>
    <n v="10"/>
    <s v="No Exit Date"/>
    <n v="0"/>
  </r>
  <r>
    <n v="1011"/>
    <s v="Emp_11"/>
    <x v="0"/>
    <x v="3"/>
    <d v="2015-01-12T00:00:00"/>
    <s v="Male"/>
    <n v="54"/>
    <s v="Diploma"/>
    <n v="4"/>
    <n v="2009"/>
    <s v=""/>
    <s v="Not Available"/>
    <s v="Not Available"/>
    <s v="Not Available"/>
    <d v="2023-07-13T00:00:00"/>
    <n v="1"/>
    <n v="2"/>
    <n v="1"/>
    <n v="3"/>
    <n v="3898"/>
    <n v="10"/>
    <s v="No Exit Date"/>
    <n v="0"/>
  </r>
  <r>
    <n v="1012"/>
    <s v="Emp_12"/>
    <x v="2"/>
    <x v="1"/>
    <d v="2015-01-13T00:00:00"/>
    <s v="Male"/>
    <n v="30"/>
    <s v="Post-Graduate"/>
    <n v="5"/>
    <n v="2001"/>
    <d v="2024-04-22T00:00:00"/>
    <s v="Involuntary"/>
    <n v="3"/>
    <s v="No"/>
    <d v="2024-10-04T00:00:00"/>
    <n v="4"/>
    <n v="3"/>
    <n v="5"/>
    <n v="4"/>
    <n v="3387"/>
    <n v="9"/>
    <s v="Apr-2024"/>
    <n v="1"/>
  </r>
  <r>
    <n v="1013"/>
    <s v="Emp_13"/>
    <x v="4"/>
    <x v="3"/>
    <d v="2015-01-14T00:00:00"/>
    <s v="Female"/>
    <n v="50"/>
    <s v="Graduate"/>
    <n v="1"/>
    <n v="2001"/>
    <d v="2024-05-26T00:00:00"/>
    <s v="Better Opportunity"/>
    <n v="3"/>
    <s v="No"/>
    <d v="2023-12-08T00:00:00"/>
    <n v="6"/>
    <n v="4"/>
    <n v="3"/>
    <n v="4"/>
    <n v="3420"/>
    <n v="9"/>
    <s v="May-2024"/>
    <n v="1"/>
  </r>
  <r>
    <n v="1014"/>
    <s v="Emp_14"/>
    <x v="1"/>
    <x v="0"/>
    <d v="2015-01-15T00:00:00"/>
    <s v="Male"/>
    <n v="47"/>
    <s v="PhD"/>
    <n v="3"/>
    <n v="2005"/>
    <s v=""/>
    <s v="Not Available"/>
    <s v="Not Available"/>
    <s v="Not Available"/>
    <s v="Not Available"/>
    <s v="Not Available"/>
    <s v="Not Available"/>
    <s v="Not Available"/>
    <s v="Not Available"/>
    <n v="3895"/>
    <n v="10"/>
    <s v="No Exit Date"/>
    <n v="0"/>
  </r>
  <r>
    <n v="1015"/>
    <s v="Emp_15"/>
    <x v="3"/>
    <x v="4"/>
    <d v="2015-01-16T00:00:00"/>
    <s v="Female"/>
    <n v="56"/>
    <s v="PhD"/>
    <n v="4"/>
    <n v="2006"/>
    <d v="2023-08-18T00:00:00"/>
    <s v="Better Opportunity"/>
    <n v="5"/>
    <s v="No"/>
    <d v="2023-06-28T00:00:00"/>
    <n v="10"/>
    <n v="1"/>
    <n v="2"/>
    <n v="3"/>
    <n v="3136"/>
    <n v="8"/>
    <s v="Aug-2023"/>
    <n v="1"/>
  </r>
  <r>
    <n v="1016"/>
    <s v="Emp_16"/>
    <x v="0"/>
    <x v="4"/>
    <d v="2015-01-17T00:00:00"/>
    <s v="Male"/>
    <n v="46"/>
    <s v="PhD"/>
    <n v="1"/>
    <n v="2006"/>
    <s v=""/>
    <s v="Not Available"/>
    <s v="Not Available"/>
    <s v="Not Available"/>
    <s v="Not Available"/>
    <s v="Not Available"/>
    <s v="Not Available"/>
    <s v="Not Available"/>
    <s v="Not Available"/>
    <n v="3893"/>
    <n v="10"/>
    <s v="No Exit Date"/>
    <n v="0"/>
  </r>
  <r>
    <n v="1017"/>
    <s v="Emp_17"/>
    <x v="4"/>
    <x v="1"/>
    <d v="2015-01-18T00:00:00"/>
    <s v="Female"/>
    <n v="45"/>
    <s v="Diploma"/>
    <n v="4"/>
    <n v="2003"/>
    <s v=""/>
    <s v="Not Available"/>
    <s v="Not Available"/>
    <s v="Not Available"/>
    <d v="2023-10-07T00:00:00"/>
    <n v="5"/>
    <n v="3"/>
    <n v="1"/>
    <n v="5"/>
    <n v="3892"/>
    <n v="10"/>
    <s v="No Exit Date"/>
    <n v="0"/>
  </r>
  <r>
    <n v="1018"/>
    <s v="Emp_18"/>
    <x v="4"/>
    <x v="2"/>
    <d v="2015-01-19T00:00:00"/>
    <s v="Male"/>
    <n v="34"/>
    <s v="PhD"/>
    <n v="4"/>
    <n v="2007"/>
    <s v=""/>
    <s v="Not Available"/>
    <s v="Not Available"/>
    <s v="Not Available"/>
    <s v="Not Available"/>
    <s v="Not Available"/>
    <s v="Not Available"/>
    <s v="Not Available"/>
    <s v="Not Available"/>
    <n v="3891"/>
    <n v="10"/>
    <s v="No Exit Date"/>
    <n v="0"/>
  </r>
  <r>
    <n v="1019"/>
    <s v="Emp_19"/>
    <x v="3"/>
    <x v="1"/>
    <d v="2015-01-20T00:00:00"/>
    <s v="Female"/>
    <n v="28"/>
    <s v="PhD"/>
    <n v="3"/>
    <n v="2009"/>
    <s v=""/>
    <s v="Not Available"/>
    <s v="Not Available"/>
    <s v="Not Available"/>
    <s v="Not Available"/>
    <s v="Not Available"/>
    <s v="Not Available"/>
    <s v="Not Available"/>
    <s v="Not Available"/>
    <n v="3890"/>
    <n v="10"/>
    <s v="No Exit Date"/>
    <n v="0"/>
  </r>
  <r>
    <n v="1020"/>
    <s v="Emp_20"/>
    <x v="0"/>
    <x v="2"/>
    <d v="2015-01-21T00:00:00"/>
    <s v="Female"/>
    <n v="57"/>
    <s v="PhD"/>
    <n v="2"/>
    <n v="2008"/>
    <d v="2024-03-22T00:00:00"/>
    <s v="Retirement"/>
    <n v="5"/>
    <s v="Yes"/>
    <d v="2023-06-24T00:00:00"/>
    <n v="10"/>
    <n v="4"/>
    <n v="5"/>
    <n v="3"/>
    <n v="3348"/>
    <n v="9"/>
    <s v="Mar-2024"/>
    <n v="1"/>
  </r>
  <r>
    <n v="1021"/>
    <s v="Emp_21"/>
    <x v="1"/>
    <x v="4"/>
    <d v="2015-01-22T00:00:00"/>
    <s v="Female"/>
    <n v="41"/>
    <s v="Post-Graduate"/>
    <n v="5"/>
    <n v="2006"/>
    <s v=""/>
    <s v="Not Available"/>
    <s v="Not Available"/>
    <s v="Not Available"/>
    <d v="2024-05-05T00:00:00"/>
    <n v="10"/>
    <n v="4"/>
    <n v="2"/>
    <n v="5"/>
    <n v="3888"/>
    <n v="10"/>
    <s v="No Exit Date"/>
    <n v="0"/>
  </r>
  <r>
    <n v="1022"/>
    <s v="Emp_22"/>
    <x v="5"/>
    <x v="1"/>
    <d v="2015-01-23T00:00:00"/>
    <s v="Female"/>
    <n v="22"/>
    <s v="Diploma"/>
    <n v="5"/>
    <n v="2008"/>
    <s v=""/>
    <s v="Not Available"/>
    <s v="Not Available"/>
    <s v="Not Available"/>
    <s v="Not Available"/>
    <s v="Not Available"/>
    <s v="Not Available"/>
    <s v="Not Available"/>
    <s v="Not Available"/>
    <n v="3887"/>
    <n v="10"/>
    <s v="No Exit Date"/>
    <n v="0"/>
  </r>
  <r>
    <n v="1023"/>
    <s v="Emp_23"/>
    <x v="0"/>
    <x v="0"/>
    <d v="2015-01-24T00:00:00"/>
    <s v="Female"/>
    <n v="29"/>
    <s v="PhD"/>
    <n v="3"/>
    <n v="2005"/>
    <s v=""/>
    <s v="Not Available"/>
    <s v="Not Available"/>
    <s v="Not Available"/>
    <d v="2024-11-08T00:00:00"/>
    <n v="6"/>
    <n v="5"/>
    <n v="2"/>
    <n v="5"/>
    <n v="3886"/>
    <n v="10"/>
    <s v="No Exit Date"/>
    <n v="0"/>
  </r>
  <r>
    <n v="1024"/>
    <s v="Emp_24"/>
    <x v="3"/>
    <x v="3"/>
    <d v="2015-01-25T00:00:00"/>
    <s v="Male"/>
    <n v="37"/>
    <s v="Graduate"/>
    <n v="4"/>
    <n v="2008"/>
    <d v="2022-01-28T00:00:00"/>
    <s v="Better Opportunity"/>
    <n v="1"/>
    <s v="No"/>
    <s v="Not Available"/>
    <s v="Not Available"/>
    <s v="Not Available"/>
    <s v="Not Available"/>
    <s v="Not Available"/>
    <n v="2560"/>
    <n v="7"/>
    <s v="Jan-2022"/>
    <n v="1"/>
  </r>
  <r>
    <n v="1025"/>
    <s v="Emp_25"/>
    <x v="4"/>
    <x v="2"/>
    <d v="2015-01-26T00:00:00"/>
    <s v="Male"/>
    <n v="35"/>
    <s v="Graduate"/>
    <n v="1"/>
    <n v="2004"/>
    <s v=""/>
    <s v="Not Available"/>
    <s v="Not Available"/>
    <s v="Not Available"/>
    <d v="2023-04-29T00:00:00"/>
    <n v="10"/>
    <n v="1"/>
    <n v="4"/>
    <n v="2"/>
    <n v="3884"/>
    <n v="10"/>
    <s v="No Exit Date"/>
    <n v="0"/>
  </r>
  <r>
    <n v="1026"/>
    <s v="Emp_26"/>
    <x v="1"/>
    <x v="3"/>
    <d v="2015-01-27T00:00:00"/>
    <s v="Male"/>
    <n v="33"/>
    <s v="Graduate"/>
    <n v="4"/>
    <n v="2008"/>
    <d v="2023-05-31T00:00:00"/>
    <s v="Voluntary"/>
    <n v="3"/>
    <s v="Yes"/>
    <d v="2023-01-19T00:00:00"/>
    <n v="2"/>
    <n v="2"/>
    <n v="4"/>
    <n v="4"/>
    <n v="3046"/>
    <n v="8"/>
    <s v="May-2023"/>
    <n v="1"/>
  </r>
  <r>
    <n v="1027"/>
    <s v="Emp_27"/>
    <x v="0"/>
    <x v="3"/>
    <d v="2015-01-28T00:00:00"/>
    <s v="Female"/>
    <n v="44"/>
    <s v="Diploma"/>
    <n v="3"/>
    <n v="2002"/>
    <s v=""/>
    <s v="Not Available"/>
    <s v="Not Available"/>
    <s v="Not Available"/>
    <d v="2023-06-29T00:00:00"/>
    <n v="2"/>
    <n v="3"/>
    <n v="2"/>
    <n v="4"/>
    <n v="3882"/>
    <n v="10"/>
    <s v="No Exit Date"/>
    <n v="0"/>
  </r>
  <r>
    <n v="1028"/>
    <s v="Emp_28"/>
    <x v="5"/>
    <x v="1"/>
    <d v="2015-01-29T00:00:00"/>
    <s v="Male"/>
    <n v="36"/>
    <s v="Diploma"/>
    <n v="5"/>
    <n v="2005"/>
    <s v=""/>
    <s v="Not Available"/>
    <s v="Not Available"/>
    <s v="Not Available"/>
    <s v="Not Available"/>
    <s v="Not Available"/>
    <s v="Not Available"/>
    <s v="Not Available"/>
    <s v="Not Available"/>
    <n v="3881"/>
    <n v="10"/>
    <s v="No Exit Date"/>
    <n v="0"/>
  </r>
  <r>
    <n v="1029"/>
    <s v="Emp_29"/>
    <x v="5"/>
    <x v="3"/>
    <d v="2015-01-30T00:00:00"/>
    <s v="Female"/>
    <n v="49"/>
    <s v="Graduate"/>
    <n v="4"/>
    <n v="2009"/>
    <s v=""/>
    <s v="Not Available"/>
    <s v="Not Available"/>
    <s v="Not Available"/>
    <d v="2023-07-01T00:00:00"/>
    <n v="8"/>
    <n v="2"/>
    <n v="1"/>
    <n v="2"/>
    <n v="3880"/>
    <n v="10"/>
    <s v="No Exit Date"/>
    <n v="0"/>
  </r>
  <r>
    <n v="1030"/>
    <s v="Emp_30"/>
    <x v="2"/>
    <x v="0"/>
    <d v="2015-01-31T00:00:00"/>
    <s v="Female"/>
    <n v="55"/>
    <s v="PhD"/>
    <n v="5"/>
    <n v="2004"/>
    <s v=""/>
    <s v="Not Available"/>
    <s v="Not Available"/>
    <s v="Not Available"/>
    <s v="Not Available"/>
    <s v="Not Available"/>
    <s v="Not Available"/>
    <s v="Not Available"/>
    <s v="Not Available"/>
    <n v="3879"/>
    <n v="10"/>
    <s v="No Exit Date"/>
    <n v="0"/>
  </r>
  <r>
    <n v="1031"/>
    <s v="Emp_31"/>
    <x v="2"/>
    <x v="3"/>
    <d v="2015-02-01T00:00:00"/>
    <s v="Male"/>
    <n v="23"/>
    <s v="Diploma"/>
    <n v="1"/>
    <n v="2006"/>
    <s v=""/>
    <s v="Not Available"/>
    <s v="Not Available"/>
    <s v="Not Available"/>
    <d v="2024-04-20T00:00:00"/>
    <n v="2"/>
    <n v="3"/>
    <n v="4"/>
    <n v="1"/>
    <n v="3878"/>
    <n v="10"/>
    <s v="No Exit Date"/>
    <n v="0"/>
  </r>
  <r>
    <n v="1032"/>
    <s v="Emp_32"/>
    <x v="3"/>
    <x v="1"/>
    <d v="2015-02-02T00:00:00"/>
    <s v="Male"/>
    <n v="53"/>
    <s v="Graduate"/>
    <n v="5"/>
    <n v="2001"/>
    <s v=""/>
    <s v="Not Available"/>
    <s v="Not Available"/>
    <s v="Not Available"/>
    <s v="Not Available"/>
    <s v="Not Available"/>
    <s v="Not Available"/>
    <s v="Not Available"/>
    <s v="Not Available"/>
    <n v="3877"/>
    <n v="10"/>
    <s v="No Exit Date"/>
    <n v="0"/>
  </r>
  <r>
    <n v="1033"/>
    <s v="Emp_33"/>
    <x v="0"/>
    <x v="0"/>
    <d v="2015-02-03T00:00:00"/>
    <s v="Female"/>
    <n v="44"/>
    <s v="Graduate"/>
    <n v="5"/>
    <n v="2009"/>
    <d v="2023-09-05T00:00:00"/>
    <s v="Involuntary"/>
    <n v="1"/>
    <s v="Yes"/>
    <d v="2024-10-25T00:00:00"/>
    <n v="7"/>
    <n v="1"/>
    <n v="5"/>
    <n v="2"/>
    <n v="3136"/>
    <n v="8"/>
    <s v="Sep-2023"/>
    <n v="1"/>
  </r>
  <r>
    <n v="1034"/>
    <s v="Emp_34"/>
    <x v="0"/>
    <x v="4"/>
    <d v="2015-02-04T00:00:00"/>
    <s v="Male"/>
    <n v="43"/>
    <s v="PhD"/>
    <n v="2"/>
    <n v="2001"/>
    <s v=""/>
    <s v="Not Available"/>
    <s v="Not Available"/>
    <s v="Not Available"/>
    <d v="2024-05-20T00:00:00"/>
    <n v="1"/>
    <n v="1"/>
    <n v="1"/>
    <n v="5"/>
    <n v="3875"/>
    <n v="10"/>
    <s v="No Exit Date"/>
    <n v="0"/>
  </r>
  <r>
    <n v="1035"/>
    <s v="Emp_35"/>
    <x v="4"/>
    <x v="3"/>
    <d v="2015-02-05T00:00:00"/>
    <s v="Female"/>
    <n v="46"/>
    <s v="Post-Graduate"/>
    <n v="2"/>
    <n v="2005"/>
    <d v="2022-12-29T00:00:00"/>
    <s v="Better Opportunity"/>
    <n v="2"/>
    <s v="No"/>
    <d v="2024-12-07T00:00:00"/>
    <n v="1"/>
    <n v="3"/>
    <n v="5"/>
    <n v="4"/>
    <n v="2884"/>
    <n v="7"/>
    <s v="Dec-2022"/>
    <n v="1"/>
  </r>
  <r>
    <n v="1036"/>
    <s v="Emp_36"/>
    <x v="4"/>
    <x v="1"/>
    <d v="2015-02-06T00:00:00"/>
    <s v="Female"/>
    <n v="43"/>
    <s v="Diploma"/>
    <n v="2"/>
    <n v="2004"/>
    <d v="2023-10-24T00:00:00"/>
    <s v="Personal Reasons"/>
    <n v="5"/>
    <s v="No"/>
    <d v="2024-12-10T00:00:00"/>
    <n v="3"/>
    <n v="2"/>
    <n v="3"/>
    <n v="4"/>
    <n v="3182"/>
    <n v="8"/>
    <s v="Oct-2023"/>
    <n v="1"/>
  </r>
  <r>
    <n v="1037"/>
    <s v="Emp_37"/>
    <x v="4"/>
    <x v="4"/>
    <d v="2015-02-07T00:00:00"/>
    <s v="Female"/>
    <n v="43"/>
    <s v="PhD"/>
    <n v="5"/>
    <n v="2003"/>
    <d v="2024-10-23T00:00:00"/>
    <s v="Retirement"/>
    <n v="4"/>
    <s v="Yes"/>
    <d v="2023-11-24T00:00:00"/>
    <n v="8"/>
    <n v="5"/>
    <n v="5"/>
    <n v="5"/>
    <n v="3546"/>
    <n v="9"/>
    <s v="Oct-2024"/>
    <n v="1"/>
  </r>
  <r>
    <n v="1038"/>
    <s v="Emp_38"/>
    <x v="2"/>
    <x v="4"/>
    <d v="2015-02-08T00:00:00"/>
    <s v="Female"/>
    <n v="27"/>
    <s v="Graduate"/>
    <n v="3"/>
    <n v="2006"/>
    <s v=""/>
    <s v="Not Available"/>
    <s v="Not Available"/>
    <s v="Not Available"/>
    <d v="2023-06-10T00:00:00"/>
    <n v="9"/>
    <n v="5"/>
    <n v="2"/>
    <n v="3"/>
    <n v="3871"/>
    <n v="10"/>
    <s v="No Exit Date"/>
    <n v="0"/>
  </r>
  <r>
    <n v="1039"/>
    <s v="Emp_39"/>
    <x v="0"/>
    <x v="2"/>
    <d v="2015-02-09T00:00:00"/>
    <s v="Female"/>
    <n v="36"/>
    <s v="Graduate"/>
    <n v="5"/>
    <n v="2002"/>
    <d v="2022-08-21T00:00:00"/>
    <s v="Personal Reasons"/>
    <n v="3"/>
    <s v="Yes"/>
    <s v="Not Available"/>
    <s v="Not Available"/>
    <s v="Not Available"/>
    <s v="Not Available"/>
    <s v="Not Available"/>
    <n v="2750"/>
    <n v="7"/>
    <s v="Aug-2022"/>
    <n v="1"/>
  </r>
  <r>
    <n v="1040"/>
    <s v="Emp_40"/>
    <x v="0"/>
    <x v="0"/>
    <d v="2015-02-10T00:00:00"/>
    <s v="Male"/>
    <n v="58"/>
    <s v="PhD"/>
    <n v="3"/>
    <n v="2003"/>
    <s v=""/>
    <s v="Not Available"/>
    <s v="Not Available"/>
    <s v="Not Available"/>
    <d v="2023-09-21T00:00:00"/>
    <n v="4"/>
    <n v="5"/>
    <n v="2"/>
    <n v="1"/>
    <n v="3869"/>
    <n v="10"/>
    <s v="No Exit Date"/>
    <n v="0"/>
  </r>
  <r>
    <n v="1041"/>
    <s v="Emp_41"/>
    <x v="5"/>
    <x v="3"/>
    <d v="2015-02-11T00:00:00"/>
    <s v="Male"/>
    <n v="54"/>
    <s v="Diploma"/>
    <n v="3"/>
    <n v="2005"/>
    <d v="2022-01-25T00:00:00"/>
    <s v="Personal Reasons"/>
    <n v="2"/>
    <s v="Yes"/>
    <d v="2024-02-22T00:00:00"/>
    <n v="3"/>
    <n v="1"/>
    <n v="1"/>
    <n v="4"/>
    <n v="2540"/>
    <n v="6"/>
    <s v="Jan-2022"/>
    <n v="1"/>
  </r>
  <r>
    <n v="1042"/>
    <s v="Emp_42"/>
    <x v="2"/>
    <x v="1"/>
    <d v="2015-02-12T00:00:00"/>
    <s v="Female"/>
    <n v="29"/>
    <s v="Post-Graduate"/>
    <n v="2"/>
    <n v="2009"/>
    <s v=""/>
    <s v="Not Available"/>
    <s v="Not Available"/>
    <s v="Not Available"/>
    <s v="Not Available"/>
    <s v="Not Available"/>
    <s v="Not Available"/>
    <s v="Not Available"/>
    <s v="Not Available"/>
    <n v="3867"/>
    <n v="10"/>
    <s v="No Exit Date"/>
    <n v="0"/>
  </r>
  <r>
    <n v="1043"/>
    <s v="Emp_43"/>
    <x v="1"/>
    <x v="2"/>
    <d v="2015-02-13T00:00:00"/>
    <s v="Female"/>
    <n v="26"/>
    <s v="Post-Graduate"/>
    <n v="4"/>
    <n v="2002"/>
    <s v=""/>
    <s v="Not Available"/>
    <s v="Not Available"/>
    <s v="Not Available"/>
    <d v="2023-01-18T00:00:00"/>
    <n v="9"/>
    <n v="1"/>
    <n v="5"/>
    <n v="3"/>
    <n v="3866"/>
    <n v="10"/>
    <s v="No Exit Date"/>
    <n v="0"/>
  </r>
  <r>
    <n v="1044"/>
    <s v="Emp_44"/>
    <x v="2"/>
    <x v="0"/>
    <d v="2015-02-14T00:00:00"/>
    <s v="Male"/>
    <n v="25"/>
    <s v="Graduate"/>
    <n v="1"/>
    <n v="2008"/>
    <d v="2024-01-18T00:00:00"/>
    <s v="Voluntary"/>
    <n v="4"/>
    <s v="Yes"/>
    <s v="Not Available"/>
    <s v="Not Available"/>
    <s v="Not Available"/>
    <s v="Not Available"/>
    <s v="Not Available"/>
    <n v="3260"/>
    <n v="8"/>
    <s v="Jan-2024"/>
    <n v="1"/>
  </r>
  <r>
    <n v="1045"/>
    <s v="Emp_45"/>
    <x v="1"/>
    <x v="2"/>
    <d v="2015-02-15T00:00:00"/>
    <s v="Male"/>
    <n v="27"/>
    <s v="Diploma"/>
    <n v="2"/>
    <n v="2002"/>
    <d v="2022-05-06T00:00:00"/>
    <s v="Involuntary"/>
    <n v="1"/>
    <s v="No"/>
    <d v="2023-11-01T00:00:00"/>
    <n v="10"/>
    <n v="4"/>
    <n v="4"/>
    <n v="4"/>
    <n v="2637"/>
    <n v="7"/>
    <s v="May-2022"/>
    <n v="1"/>
  </r>
  <r>
    <n v="1046"/>
    <s v="Emp_46"/>
    <x v="5"/>
    <x v="0"/>
    <d v="2015-02-16T00:00:00"/>
    <s v="Female"/>
    <n v="53"/>
    <s v="Post-Graduate"/>
    <n v="2"/>
    <n v="2005"/>
    <d v="2022-12-16T00:00:00"/>
    <s v="Involuntary"/>
    <n v="2"/>
    <s v="No"/>
    <d v="2023-02-24T00:00:00"/>
    <n v="5"/>
    <n v="3"/>
    <n v="3"/>
    <n v="1"/>
    <n v="2860"/>
    <n v="7"/>
    <s v="Dec-2022"/>
    <n v="1"/>
  </r>
  <r>
    <n v="1047"/>
    <s v="Emp_47"/>
    <x v="3"/>
    <x v="0"/>
    <d v="2015-02-17T00:00:00"/>
    <s v="Male"/>
    <n v="51"/>
    <s v="Diploma"/>
    <n v="4"/>
    <n v="2007"/>
    <s v=""/>
    <s v="Not Available"/>
    <s v="Not Available"/>
    <s v="Not Available"/>
    <d v="2023-03-04T00:00:00"/>
    <n v="5"/>
    <n v="2"/>
    <n v="5"/>
    <n v="3"/>
    <n v="3862"/>
    <n v="10"/>
    <s v="No Exit Date"/>
    <n v="0"/>
  </r>
  <r>
    <n v="1048"/>
    <s v="Emp_48"/>
    <x v="0"/>
    <x v="3"/>
    <d v="2015-02-18T00:00:00"/>
    <s v="Female"/>
    <n v="56"/>
    <s v="Diploma"/>
    <n v="1"/>
    <n v="2008"/>
    <d v="2024-07-07T00:00:00"/>
    <s v="Retirement"/>
    <n v="2"/>
    <s v="No"/>
    <s v="Not Available"/>
    <s v="Not Available"/>
    <s v="Not Available"/>
    <s v="Not Available"/>
    <s v="Not Available"/>
    <n v="3427"/>
    <n v="9"/>
    <s v="Jul-2024"/>
    <n v="1"/>
  </r>
  <r>
    <n v="1049"/>
    <s v="Emp_49"/>
    <x v="5"/>
    <x v="0"/>
    <d v="2015-02-19T00:00:00"/>
    <s v="Male"/>
    <n v="37"/>
    <s v="Graduate"/>
    <n v="5"/>
    <n v="2001"/>
    <d v="2023-06-21T00:00:00"/>
    <s v="Involuntary"/>
    <n v="4"/>
    <s v="Yes"/>
    <s v="Not Available"/>
    <s v="Not Available"/>
    <s v="Not Available"/>
    <s v="Not Available"/>
    <s v="Not Available"/>
    <n v="3044"/>
    <n v="8"/>
    <s v="Jun-2023"/>
    <n v="1"/>
  </r>
  <r>
    <n v="1050"/>
    <s v="Emp_50"/>
    <x v="0"/>
    <x v="2"/>
    <d v="2015-02-20T00:00:00"/>
    <s v="Female"/>
    <n v="34"/>
    <s v="Post-Graduate"/>
    <n v="5"/>
    <n v="2006"/>
    <s v=""/>
    <s v="Not Available"/>
    <s v="Not Available"/>
    <s v="Not Available"/>
    <s v="Not Available"/>
    <s v="Not Available"/>
    <s v="Not Available"/>
    <s v="Not Available"/>
    <s v="Not Available"/>
    <n v="3859"/>
    <n v="10"/>
    <s v="No Exit Date"/>
    <n v="0"/>
  </r>
  <r>
    <n v="1051"/>
    <s v="Emp_51"/>
    <x v="4"/>
    <x v="0"/>
    <d v="2015-02-21T00:00:00"/>
    <s v="Male"/>
    <n v="51"/>
    <s v="PhD"/>
    <n v="2"/>
    <n v="2001"/>
    <s v=""/>
    <s v="Not Available"/>
    <s v="Not Available"/>
    <s v="Not Available"/>
    <d v="2023-02-20T00:00:00"/>
    <n v="1"/>
    <n v="2"/>
    <n v="5"/>
    <n v="3"/>
    <n v="3858"/>
    <n v="10"/>
    <s v="No Exit Date"/>
    <n v="0"/>
  </r>
  <r>
    <n v="1052"/>
    <s v="Emp_52"/>
    <x v="3"/>
    <x v="3"/>
    <d v="2015-02-22T00:00:00"/>
    <s v="Female"/>
    <n v="40"/>
    <s v="Graduate"/>
    <n v="1"/>
    <n v="2002"/>
    <s v=""/>
    <s v="Not Available"/>
    <s v="Not Available"/>
    <s v="Not Available"/>
    <d v="2024-07-14T00:00:00"/>
    <n v="9"/>
    <n v="1"/>
    <n v="1"/>
    <n v="5"/>
    <n v="3857"/>
    <n v="10"/>
    <s v="No Exit Date"/>
    <n v="0"/>
  </r>
  <r>
    <n v="1053"/>
    <s v="Emp_53"/>
    <x v="3"/>
    <x v="3"/>
    <d v="2015-02-23T00:00:00"/>
    <s v="Male"/>
    <n v="38"/>
    <s v="Post-Graduate"/>
    <n v="2"/>
    <n v="2001"/>
    <s v=""/>
    <s v="Not Available"/>
    <s v="Not Available"/>
    <s v="Not Available"/>
    <d v="2023-10-12T00:00:00"/>
    <n v="2"/>
    <n v="3"/>
    <n v="3"/>
    <n v="3"/>
    <n v="3856"/>
    <n v="10"/>
    <s v="No Exit Date"/>
    <n v="0"/>
  </r>
  <r>
    <n v="1054"/>
    <s v="Emp_54"/>
    <x v="5"/>
    <x v="2"/>
    <d v="2015-02-24T00:00:00"/>
    <s v="Male"/>
    <n v="40"/>
    <s v="Post-Graduate"/>
    <n v="3"/>
    <n v="2005"/>
    <s v=""/>
    <s v="Not Available"/>
    <s v="Not Available"/>
    <s v="Not Available"/>
    <d v="2023-06-14T00:00:00"/>
    <n v="9"/>
    <n v="2"/>
    <n v="5"/>
    <n v="3"/>
    <n v="3855"/>
    <n v="10"/>
    <s v="No Exit Date"/>
    <n v="0"/>
  </r>
  <r>
    <n v="1055"/>
    <s v="Emp_55"/>
    <x v="3"/>
    <x v="4"/>
    <d v="2015-02-25T00:00:00"/>
    <s v="Female"/>
    <n v="49"/>
    <s v="Post-Graduate"/>
    <n v="2"/>
    <n v="2009"/>
    <s v=""/>
    <s v="Not Available"/>
    <s v="Not Available"/>
    <s v="Not Available"/>
    <d v="2024-10-23T00:00:00"/>
    <n v="7"/>
    <n v="2"/>
    <n v="5"/>
    <n v="5"/>
    <n v="3854"/>
    <n v="10"/>
    <s v="No Exit Date"/>
    <n v="0"/>
  </r>
  <r>
    <n v="1056"/>
    <s v="Emp_56"/>
    <x v="1"/>
    <x v="4"/>
    <d v="2015-02-26T00:00:00"/>
    <s v="Male"/>
    <n v="47"/>
    <s v="Post-Graduate"/>
    <n v="2"/>
    <n v="2006"/>
    <s v=""/>
    <s v="Not Available"/>
    <s v="Not Available"/>
    <s v="Not Available"/>
    <d v="2023-11-23T00:00:00"/>
    <n v="6"/>
    <n v="3"/>
    <n v="2"/>
    <n v="5"/>
    <n v="3853"/>
    <n v="10"/>
    <s v="No Exit Date"/>
    <n v="0"/>
  </r>
  <r>
    <n v="1057"/>
    <s v="Emp_57"/>
    <x v="3"/>
    <x v="0"/>
    <d v="2015-02-27T00:00:00"/>
    <s v="Female"/>
    <n v="58"/>
    <s v="Post-Graduate"/>
    <n v="5"/>
    <n v="2001"/>
    <d v="2022-03-27T00:00:00"/>
    <s v="Voluntary"/>
    <n v="3"/>
    <s v="Yes"/>
    <d v="2023-06-26T00:00:00"/>
    <n v="8"/>
    <n v="2"/>
    <n v="1"/>
    <n v="4"/>
    <n v="2585"/>
    <n v="7"/>
    <s v="Mar-2022"/>
    <n v="1"/>
  </r>
  <r>
    <n v="1058"/>
    <s v="Emp_58"/>
    <x v="0"/>
    <x v="1"/>
    <d v="2015-02-28T00:00:00"/>
    <s v="Male"/>
    <n v="47"/>
    <s v="Diploma"/>
    <n v="5"/>
    <n v="2001"/>
    <s v=""/>
    <s v="Not Available"/>
    <s v="Not Available"/>
    <s v="Not Available"/>
    <s v="Not Available"/>
    <s v="Not Available"/>
    <s v="Not Available"/>
    <s v="Not Available"/>
    <s v="Not Available"/>
    <n v="3851"/>
    <n v="10"/>
    <s v="No Exit Date"/>
    <n v="0"/>
  </r>
  <r>
    <n v="1059"/>
    <s v="Emp_59"/>
    <x v="0"/>
    <x v="0"/>
    <d v="2015-03-01T00:00:00"/>
    <s v="Female"/>
    <n v="44"/>
    <s v="Graduate"/>
    <n v="5"/>
    <n v="2002"/>
    <d v="2022-03-08T00:00:00"/>
    <s v="Better Opportunity"/>
    <n v="5"/>
    <s v="Yes"/>
    <s v="Not Available"/>
    <s v="Not Available"/>
    <s v="Not Available"/>
    <s v="Not Available"/>
    <s v="Not Available"/>
    <n v="2564"/>
    <n v="7"/>
    <s v="Mar-2022"/>
    <n v="1"/>
  </r>
  <r>
    <n v="1060"/>
    <s v="Emp_60"/>
    <x v="0"/>
    <x v="2"/>
    <d v="2015-03-02T00:00:00"/>
    <s v="Male"/>
    <n v="30"/>
    <s v="Diploma"/>
    <n v="3"/>
    <n v="2009"/>
    <d v="2022-08-16T00:00:00"/>
    <s v="Retirement"/>
    <n v="4"/>
    <s v="Yes"/>
    <d v="2023-06-27T00:00:00"/>
    <n v="7"/>
    <n v="1"/>
    <n v="3"/>
    <n v="5"/>
    <n v="2724"/>
    <n v="7"/>
    <s v="Aug-2022"/>
    <n v="1"/>
  </r>
  <r>
    <n v="1061"/>
    <s v="Emp_61"/>
    <x v="0"/>
    <x v="2"/>
    <d v="2015-03-03T00:00:00"/>
    <s v="Female"/>
    <n v="33"/>
    <s v="PhD"/>
    <n v="5"/>
    <n v="2003"/>
    <s v=""/>
    <s v="Not Available"/>
    <s v="Not Available"/>
    <s v="Not Available"/>
    <s v="Not Available"/>
    <s v="Not Available"/>
    <s v="Not Available"/>
    <s v="Not Available"/>
    <s v="Not Available"/>
    <n v="3848"/>
    <n v="10"/>
    <s v="No Exit Date"/>
    <n v="0"/>
  </r>
  <r>
    <n v="1062"/>
    <s v="Emp_62"/>
    <x v="1"/>
    <x v="2"/>
    <d v="2015-03-04T00:00:00"/>
    <s v="Male"/>
    <n v="22"/>
    <s v="Post-Graduate"/>
    <n v="1"/>
    <n v="2001"/>
    <d v="2022-04-21T00:00:00"/>
    <s v="Better Opportunity"/>
    <n v="3"/>
    <s v="Yes"/>
    <d v="2024-01-15T00:00:00"/>
    <n v="5"/>
    <n v="1"/>
    <n v="3"/>
    <n v="3"/>
    <n v="2605"/>
    <n v="7"/>
    <s v="Apr-2022"/>
    <n v="1"/>
  </r>
  <r>
    <n v="1063"/>
    <s v="Emp_63"/>
    <x v="2"/>
    <x v="2"/>
    <d v="2015-03-05T00:00:00"/>
    <s v="Female"/>
    <n v="22"/>
    <s v="Graduate"/>
    <n v="4"/>
    <n v="2005"/>
    <s v=""/>
    <s v="Not Available"/>
    <s v="Not Available"/>
    <s v="Not Available"/>
    <d v="2023-11-26T00:00:00"/>
    <n v="1"/>
    <n v="3"/>
    <n v="5"/>
    <n v="2"/>
    <n v="3846"/>
    <n v="10"/>
    <s v="No Exit Date"/>
    <n v="0"/>
  </r>
  <r>
    <n v="1064"/>
    <s v="Emp_64"/>
    <x v="4"/>
    <x v="2"/>
    <d v="2015-03-06T00:00:00"/>
    <s v="Male"/>
    <n v="55"/>
    <s v="Post-Graduate"/>
    <n v="1"/>
    <n v="2007"/>
    <s v=""/>
    <s v="Not Available"/>
    <s v="Not Available"/>
    <s v="Not Available"/>
    <s v="Not Available"/>
    <s v="Not Available"/>
    <s v="Not Available"/>
    <s v="Not Available"/>
    <s v="Not Available"/>
    <n v="3845"/>
    <n v="10"/>
    <s v="No Exit Date"/>
    <n v="0"/>
  </r>
  <r>
    <n v="1065"/>
    <s v="Emp_65"/>
    <x v="5"/>
    <x v="3"/>
    <d v="2015-03-07T00:00:00"/>
    <s v="Female"/>
    <n v="53"/>
    <s v="Graduate"/>
    <n v="1"/>
    <n v="2006"/>
    <d v="2023-03-01T00:00:00"/>
    <s v="Voluntary"/>
    <n v="3"/>
    <s v="No"/>
    <s v="Not Available"/>
    <s v="Not Available"/>
    <s v="Not Available"/>
    <s v="Not Available"/>
    <s v="Not Available"/>
    <n v="2916"/>
    <n v="7"/>
    <s v="Mar-2023"/>
    <n v="1"/>
  </r>
  <r>
    <n v="1066"/>
    <s v="Emp_66"/>
    <x v="0"/>
    <x v="4"/>
    <d v="2015-03-08T00:00:00"/>
    <s v="Female"/>
    <n v="46"/>
    <s v="Diploma"/>
    <n v="5"/>
    <n v="2001"/>
    <s v=""/>
    <s v="Not Available"/>
    <s v="Not Available"/>
    <s v="Not Available"/>
    <d v="2023-02-18T00:00:00"/>
    <n v="4"/>
    <n v="1"/>
    <n v="4"/>
    <n v="3"/>
    <n v="3843"/>
    <n v="10"/>
    <s v="No Exit Date"/>
    <n v="0"/>
  </r>
  <r>
    <n v="1067"/>
    <s v="Emp_67"/>
    <x v="3"/>
    <x v="2"/>
    <d v="2015-03-09T00:00:00"/>
    <s v="Female"/>
    <n v="22"/>
    <s v="Graduate"/>
    <n v="4"/>
    <n v="2005"/>
    <d v="2023-09-15T00:00:00"/>
    <s v="Better Opportunity"/>
    <n v="1"/>
    <s v="No"/>
    <s v="Not Available"/>
    <s v="Not Available"/>
    <s v="Not Available"/>
    <s v="Not Available"/>
    <s v="Not Available"/>
    <n v="3112"/>
    <n v="8"/>
    <s v="Sep-2023"/>
    <n v="1"/>
  </r>
  <r>
    <n v="1068"/>
    <s v="Emp_68"/>
    <x v="0"/>
    <x v="1"/>
    <d v="2015-03-10T00:00:00"/>
    <s v="Male"/>
    <n v="37"/>
    <s v="PhD"/>
    <n v="4"/>
    <n v="2005"/>
    <d v="2024-01-20T00:00:00"/>
    <s v="Personal Reasons"/>
    <n v="5"/>
    <s v="Yes"/>
    <d v="2023-06-05T00:00:00"/>
    <n v="6"/>
    <n v="2"/>
    <n v="1"/>
    <n v="1"/>
    <n v="3238"/>
    <n v="8"/>
    <s v="Jan-2024"/>
    <n v="1"/>
  </r>
  <r>
    <n v="1069"/>
    <s v="Emp_69"/>
    <x v="3"/>
    <x v="1"/>
    <d v="2015-03-11T00:00:00"/>
    <s v="Female"/>
    <n v="26"/>
    <s v="PhD"/>
    <n v="4"/>
    <n v="2006"/>
    <s v=""/>
    <s v="Not Available"/>
    <s v="Not Available"/>
    <s v="Not Available"/>
    <d v="2024-01-06T00:00:00"/>
    <n v="7"/>
    <n v="2"/>
    <n v="5"/>
    <n v="5"/>
    <n v="3840"/>
    <n v="10"/>
    <s v="No Exit Date"/>
    <n v="0"/>
  </r>
  <r>
    <n v="1070"/>
    <s v="Emp_70"/>
    <x v="4"/>
    <x v="1"/>
    <d v="2015-03-12T00:00:00"/>
    <s v="Male"/>
    <n v="43"/>
    <s v="Graduate"/>
    <n v="3"/>
    <n v="2003"/>
    <d v="2024-01-29T00:00:00"/>
    <s v="Involuntary"/>
    <n v="1"/>
    <s v="No"/>
    <s v="Not Available"/>
    <s v="Not Available"/>
    <s v="Not Available"/>
    <s v="Not Available"/>
    <s v="Not Available"/>
    <n v="3245"/>
    <n v="8"/>
    <s v="Jan-2024"/>
    <n v="1"/>
  </r>
  <r>
    <n v="1071"/>
    <s v="Emp_71"/>
    <x v="4"/>
    <x v="1"/>
    <d v="2015-03-13T00:00:00"/>
    <s v="Female"/>
    <n v="50"/>
    <s v="Graduate"/>
    <n v="5"/>
    <n v="2005"/>
    <d v="2023-09-16T00:00:00"/>
    <s v="Retirement"/>
    <n v="5"/>
    <s v="Yes"/>
    <s v="Not Available"/>
    <s v="Not Available"/>
    <s v="Not Available"/>
    <s v="Not Available"/>
    <s v="Not Available"/>
    <n v="3109"/>
    <n v="8"/>
    <s v="Sep-2023"/>
    <n v="1"/>
  </r>
  <r>
    <n v="1072"/>
    <s v="Emp_72"/>
    <x v="4"/>
    <x v="3"/>
    <d v="2015-03-14T00:00:00"/>
    <s v="Male"/>
    <n v="24"/>
    <s v="Graduate"/>
    <n v="4"/>
    <n v="2007"/>
    <s v=""/>
    <s v="Not Available"/>
    <s v="Not Available"/>
    <s v="Not Available"/>
    <d v="2023-08-10T00:00:00"/>
    <n v="2"/>
    <n v="3"/>
    <n v="3"/>
    <n v="2"/>
    <n v="3837"/>
    <n v="10"/>
    <s v="No Exit Date"/>
    <n v="0"/>
  </r>
  <r>
    <n v="1073"/>
    <s v="Emp_73"/>
    <x v="3"/>
    <x v="1"/>
    <d v="2015-03-15T00:00:00"/>
    <s v="Female"/>
    <n v="33"/>
    <s v="Graduate"/>
    <n v="3"/>
    <n v="2005"/>
    <d v="2022-04-21T00:00:00"/>
    <s v="Better Opportunity"/>
    <n v="2"/>
    <s v="Yes"/>
    <d v="2024-07-01T00:00:00"/>
    <n v="3"/>
    <n v="4"/>
    <n v="5"/>
    <n v="1"/>
    <n v="2594"/>
    <n v="7"/>
    <s v="Apr-2022"/>
    <n v="1"/>
  </r>
  <r>
    <n v="1074"/>
    <s v="Emp_74"/>
    <x v="0"/>
    <x v="2"/>
    <d v="2015-03-16T00:00:00"/>
    <s v="Male"/>
    <n v="47"/>
    <s v="PhD"/>
    <n v="2"/>
    <n v="2005"/>
    <s v=""/>
    <s v="Not Available"/>
    <s v="Not Available"/>
    <s v="Not Available"/>
    <d v="2024-11-19T00:00:00"/>
    <n v="2"/>
    <n v="3"/>
    <n v="3"/>
    <n v="2"/>
    <n v="3835"/>
    <n v="10"/>
    <s v="No Exit Date"/>
    <n v="0"/>
  </r>
  <r>
    <n v="1075"/>
    <s v="Emp_75"/>
    <x v="4"/>
    <x v="0"/>
    <d v="2015-03-17T00:00:00"/>
    <s v="Male"/>
    <n v="37"/>
    <s v="Post-Graduate"/>
    <n v="2"/>
    <n v="2005"/>
    <s v=""/>
    <s v="Not Available"/>
    <s v="Not Available"/>
    <s v="Not Available"/>
    <d v="2024-06-15T00:00:00"/>
    <n v="7"/>
    <n v="1"/>
    <n v="4"/>
    <n v="4"/>
    <n v="3834"/>
    <n v="10"/>
    <s v="No Exit Date"/>
    <n v="0"/>
  </r>
  <r>
    <n v="1076"/>
    <s v="Emp_76"/>
    <x v="1"/>
    <x v="1"/>
    <d v="2015-03-18T00:00:00"/>
    <s v="Female"/>
    <n v="58"/>
    <s v="Graduate"/>
    <n v="3"/>
    <n v="2003"/>
    <d v="2022-04-19T00:00:00"/>
    <s v="Involuntary"/>
    <n v="1"/>
    <s v="Yes"/>
    <d v="2023-10-12T00:00:00"/>
    <n v="5"/>
    <n v="2"/>
    <n v="2"/>
    <n v="1"/>
    <n v="2589"/>
    <n v="7"/>
    <s v="Apr-2022"/>
    <n v="1"/>
  </r>
  <r>
    <n v="1077"/>
    <s v="Emp_77"/>
    <x v="3"/>
    <x v="3"/>
    <d v="2015-03-19T00:00:00"/>
    <s v="Male"/>
    <n v="43"/>
    <s v="Graduate"/>
    <n v="3"/>
    <n v="2001"/>
    <d v="2024-11-28T00:00:00"/>
    <s v="Retirement"/>
    <n v="3"/>
    <s v="Yes"/>
    <s v="Not Available"/>
    <s v="Not Available"/>
    <s v="Not Available"/>
    <s v="Not Available"/>
    <s v="Not Available"/>
    <n v="3542"/>
    <n v="9"/>
    <s v="Nov-2024"/>
    <n v="1"/>
  </r>
  <r>
    <n v="1078"/>
    <s v="Emp_78"/>
    <x v="3"/>
    <x v="3"/>
    <d v="2015-03-20T00:00:00"/>
    <s v="Male"/>
    <n v="50"/>
    <s v="PhD"/>
    <n v="5"/>
    <n v="2005"/>
    <s v=""/>
    <s v="Not Available"/>
    <s v="Not Available"/>
    <s v="Not Available"/>
    <d v="2024-08-26T00:00:00"/>
    <n v="4"/>
    <n v="2"/>
    <n v="5"/>
    <n v="1"/>
    <n v="3831"/>
    <n v="10"/>
    <s v="No Exit Date"/>
    <n v="0"/>
  </r>
  <r>
    <n v="1079"/>
    <s v="Emp_79"/>
    <x v="0"/>
    <x v="1"/>
    <d v="2015-03-21T00:00:00"/>
    <s v="Female"/>
    <n v="35"/>
    <s v="PhD"/>
    <n v="5"/>
    <n v="2009"/>
    <s v=""/>
    <s v="Not Available"/>
    <s v="Not Available"/>
    <s v="Not Available"/>
    <s v="Not Available"/>
    <s v="Not Available"/>
    <s v="Not Available"/>
    <s v="Not Available"/>
    <s v="Not Available"/>
    <n v="3830"/>
    <n v="10"/>
    <s v="No Exit Date"/>
    <n v="0"/>
  </r>
  <r>
    <n v="1080"/>
    <s v="Emp_80"/>
    <x v="3"/>
    <x v="0"/>
    <d v="2015-03-22T00:00:00"/>
    <s v="Male"/>
    <n v="49"/>
    <s v="Diploma"/>
    <n v="2"/>
    <n v="2001"/>
    <s v=""/>
    <s v="Not Available"/>
    <s v="Not Available"/>
    <s v="Not Available"/>
    <s v="Not Available"/>
    <s v="Not Available"/>
    <s v="Not Available"/>
    <s v="Not Available"/>
    <s v="Not Available"/>
    <n v="3829"/>
    <n v="10"/>
    <s v="No Exit Date"/>
    <n v="0"/>
  </r>
  <r>
    <n v="1081"/>
    <s v="Emp_81"/>
    <x v="3"/>
    <x v="1"/>
    <d v="2015-03-23T00:00:00"/>
    <s v="Male"/>
    <n v="26"/>
    <s v="Graduate"/>
    <n v="4"/>
    <n v="2003"/>
    <s v=""/>
    <s v="Not Available"/>
    <s v="Not Available"/>
    <s v="Not Available"/>
    <s v="Not Available"/>
    <s v="Not Available"/>
    <s v="Not Available"/>
    <s v="Not Available"/>
    <s v="Not Available"/>
    <n v="3828"/>
    <n v="10"/>
    <s v="No Exit Date"/>
    <n v="0"/>
  </r>
  <r>
    <n v="1082"/>
    <s v="Emp_82"/>
    <x v="4"/>
    <x v="3"/>
    <d v="2015-03-24T00:00:00"/>
    <s v="Male"/>
    <n v="51"/>
    <s v="Diploma"/>
    <n v="2"/>
    <n v="2004"/>
    <s v=""/>
    <s v="Not Available"/>
    <s v="Not Available"/>
    <s v="Not Available"/>
    <d v="2023-03-28T00:00:00"/>
    <n v="8"/>
    <n v="5"/>
    <n v="4"/>
    <n v="4"/>
    <n v="3827"/>
    <n v="10"/>
    <s v="No Exit Date"/>
    <n v="0"/>
  </r>
  <r>
    <n v="1083"/>
    <s v="Emp_83"/>
    <x v="0"/>
    <x v="4"/>
    <d v="2015-03-25T00:00:00"/>
    <s v="Female"/>
    <n v="26"/>
    <s v="PhD"/>
    <n v="4"/>
    <n v="2001"/>
    <d v="2024-01-09T00:00:00"/>
    <s v="Better Opportunity"/>
    <n v="1"/>
    <s v="No"/>
    <s v="Not Available"/>
    <s v="Not Available"/>
    <s v="Not Available"/>
    <s v="Not Available"/>
    <s v="Not Available"/>
    <n v="3212"/>
    <n v="8"/>
    <s v="Jan-2024"/>
    <n v="1"/>
  </r>
  <r>
    <n v="1084"/>
    <s v="Emp_84"/>
    <x v="4"/>
    <x v="2"/>
    <d v="2015-03-26T00:00:00"/>
    <s v="Male"/>
    <n v="33"/>
    <s v="PhD"/>
    <n v="4"/>
    <n v="2001"/>
    <s v=""/>
    <s v="Not Available"/>
    <s v="Not Available"/>
    <s v="Not Available"/>
    <s v="Not Available"/>
    <s v="Not Available"/>
    <s v="Not Available"/>
    <s v="Not Available"/>
    <s v="Not Available"/>
    <n v="3825"/>
    <n v="10"/>
    <s v="No Exit Date"/>
    <n v="0"/>
  </r>
  <r>
    <n v="1085"/>
    <s v="Emp_85"/>
    <x v="4"/>
    <x v="3"/>
    <d v="2015-03-27T00:00:00"/>
    <s v="Female"/>
    <n v="37"/>
    <s v="Post-Graduate"/>
    <n v="5"/>
    <n v="2008"/>
    <s v=""/>
    <s v="Not Available"/>
    <s v="Not Available"/>
    <s v="Not Available"/>
    <s v="Not Available"/>
    <s v="Not Available"/>
    <s v="Not Available"/>
    <s v="Not Available"/>
    <s v="Not Available"/>
    <n v="3824"/>
    <n v="10"/>
    <s v="No Exit Date"/>
    <n v="0"/>
  </r>
  <r>
    <n v="1086"/>
    <s v="Emp_86"/>
    <x v="0"/>
    <x v="1"/>
    <d v="2015-03-28T00:00:00"/>
    <s v="Male"/>
    <n v="47"/>
    <s v="Graduate"/>
    <n v="1"/>
    <n v="2002"/>
    <d v="2022-05-25T00:00:00"/>
    <s v="Retirement"/>
    <n v="4"/>
    <s v="Yes"/>
    <d v="2024-04-13T00:00:00"/>
    <n v="6"/>
    <n v="5"/>
    <n v="1"/>
    <n v="3"/>
    <n v="2615"/>
    <n v="7"/>
    <s v="May-2022"/>
    <n v="1"/>
  </r>
  <r>
    <n v="1087"/>
    <s v="Emp_87"/>
    <x v="5"/>
    <x v="2"/>
    <d v="2015-03-29T00:00:00"/>
    <s v="Male"/>
    <n v="47"/>
    <s v="Diploma"/>
    <n v="1"/>
    <n v="2008"/>
    <d v="2022-02-03T00:00:00"/>
    <s v="Voluntary"/>
    <n v="3"/>
    <s v="No"/>
    <d v="2023-07-01T00:00:00"/>
    <n v="9"/>
    <n v="5"/>
    <n v="5"/>
    <n v="5"/>
    <n v="2503"/>
    <n v="6"/>
    <s v="Feb-2022"/>
    <n v="1"/>
  </r>
  <r>
    <n v="1088"/>
    <s v="Emp_88"/>
    <x v="4"/>
    <x v="1"/>
    <d v="2015-03-30T00:00:00"/>
    <s v="Male"/>
    <n v="42"/>
    <s v="PhD"/>
    <n v="3"/>
    <n v="2007"/>
    <s v=""/>
    <s v="Not Available"/>
    <s v="Not Available"/>
    <s v="Not Available"/>
    <d v="2023-12-26T00:00:00"/>
    <n v="4"/>
    <n v="2"/>
    <n v="3"/>
    <n v="1"/>
    <n v="3821"/>
    <n v="10"/>
    <s v="No Exit Date"/>
    <n v="0"/>
  </r>
  <r>
    <n v="1089"/>
    <s v="Emp_89"/>
    <x v="1"/>
    <x v="1"/>
    <d v="2015-03-31T00:00:00"/>
    <s v="Female"/>
    <n v="57"/>
    <s v="PhD"/>
    <n v="5"/>
    <n v="2002"/>
    <s v=""/>
    <s v="Not Available"/>
    <s v="Not Available"/>
    <s v="Not Available"/>
    <d v="2023-02-24T00:00:00"/>
    <n v="4"/>
    <n v="5"/>
    <n v="1"/>
    <n v="1"/>
    <n v="3820"/>
    <n v="10"/>
    <s v="No Exit Date"/>
    <n v="0"/>
  </r>
  <r>
    <n v="1090"/>
    <s v="Emp_90"/>
    <x v="1"/>
    <x v="4"/>
    <d v="2015-04-01T00:00:00"/>
    <s v="Male"/>
    <n v="54"/>
    <s v="Diploma"/>
    <n v="4"/>
    <n v="2006"/>
    <s v=""/>
    <s v="Not Available"/>
    <s v="Not Available"/>
    <s v="Not Available"/>
    <d v="2023-09-21T00:00:00"/>
    <n v="3"/>
    <n v="2"/>
    <n v="2"/>
    <n v="1"/>
    <n v="3819"/>
    <n v="10"/>
    <s v="No Exit Date"/>
    <n v="0"/>
  </r>
  <r>
    <n v="1091"/>
    <s v="Emp_91"/>
    <x v="3"/>
    <x v="2"/>
    <d v="2015-04-02T00:00:00"/>
    <s v="Male"/>
    <n v="51"/>
    <s v="Post-Graduate"/>
    <n v="1"/>
    <n v="2006"/>
    <d v="2022-11-11T00:00:00"/>
    <s v="Retirement"/>
    <n v="4"/>
    <s v="Yes"/>
    <d v="2024-05-14T00:00:00"/>
    <n v="5"/>
    <n v="5"/>
    <n v="4"/>
    <n v="1"/>
    <n v="2780"/>
    <n v="7"/>
    <s v="Nov-2022"/>
    <n v="1"/>
  </r>
  <r>
    <n v="1092"/>
    <s v="Emp_92"/>
    <x v="1"/>
    <x v="2"/>
    <d v="2015-04-03T00:00:00"/>
    <s v="Female"/>
    <n v="58"/>
    <s v="PhD"/>
    <n v="4"/>
    <n v="2003"/>
    <d v="2024-03-16T00:00:00"/>
    <s v="Involuntary"/>
    <n v="4"/>
    <s v="No"/>
    <d v="2023-08-27T00:00:00"/>
    <n v="6"/>
    <n v="1"/>
    <n v="4"/>
    <n v="5"/>
    <n v="3270"/>
    <n v="8"/>
    <s v="Mar-2024"/>
    <n v="1"/>
  </r>
  <r>
    <n v="1093"/>
    <s v="Emp_93"/>
    <x v="3"/>
    <x v="4"/>
    <d v="2015-04-04T00:00:00"/>
    <s v="Male"/>
    <n v="44"/>
    <s v="Graduate"/>
    <n v="1"/>
    <n v="2002"/>
    <s v=""/>
    <s v="Not Available"/>
    <s v="Not Available"/>
    <s v="Not Available"/>
    <s v="Not Available"/>
    <s v="Not Available"/>
    <s v="Not Available"/>
    <s v="Not Available"/>
    <s v="Not Available"/>
    <n v="3816"/>
    <n v="10"/>
    <s v="No Exit Date"/>
    <n v="0"/>
  </r>
  <r>
    <n v="1094"/>
    <s v="Emp_94"/>
    <x v="5"/>
    <x v="3"/>
    <d v="2015-04-05T00:00:00"/>
    <s v="Female"/>
    <n v="31"/>
    <s v="PhD"/>
    <n v="1"/>
    <n v="2001"/>
    <s v=""/>
    <s v="Not Available"/>
    <s v="Not Available"/>
    <s v="Not Available"/>
    <d v="2023-01-25T00:00:00"/>
    <n v="1"/>
    <n v="4"/>
    <n v="3"/>
    <n v="5"/>
    <n v="3815"/>
    <n v="10"/>
    <s v="No Exit Date"/>
    <n v="0"/>
  </r>
  <r>
    <n v="1095"/>
    <s v="Emp_95"/>
    <x v="0"/>
    <x v="1"/>
    <d v="2015-04-06T00:00:00"/>
    <s v="Female"/>
    <n v="26"/>
    <s v="Graduate"/>
    <n v="1"/>
    <n v="2006"/>
    <s v=""/>
    <s v="Not Available"/>
    <s v="Not Available"/>
    <s v="Not Available"/>
    <d v="2023-10-13T00:00:00"/>
    <n v="9"/>
    <n v="5"/>
    <n v="2"/>
    <n v="5"/>
    <n v="3814"/>
    <n v="10"/>
    <s v="No Exit Date"/>
    <n v="0"/>
  </r>
  <r>
    <n v="1096"/>
    <s v="Emp_96"/>
    <x v="0"/>
    <x v="0"/>
    <d v="2015-04-07T00:00:00"/>
    <s v="Male"/>
    <n v="57"/>
    <s v="Diploma"/>
    <n v="5"/>
    <n v="2005"/>
    <s v=""/>
    <s v="Not Available"/>
    <s v="Not Available"/>
    <s v="Not Available"/>
    <s v="Not Available"/>
    <s v="Not Available"/>
    <s v="Not Available"/>
    <s v="Not Available"/>
    <s v="Not Available"/>
    <n v="3813"/>
    <n v="10"/>
    <s v="No Exit Date"/>
    <n v="0"/>
  </r>
  <r>
    <n v="1097"/>
    <s v="Emp_97"/>
    <x v="0"/>
    <x v="1"/>
    <d v="2015-04-08T00:00:00"/>
    <s v="Female"/>
    <n v="55"/>
    <s v="Graduate"/>
    <n v="2"/>
    <n v="2009"/>
    <s v=""/>
    <s v="Not Available"/>
    <s v="Not Available"/>
    <s v="Not Available"/>
    <d v="2023-10-12T00:00:00"/>
    <n v="2"/>
    <n v="2"/>
    <n v="3"/>
    <n v="5"/>
    <n v="3812"/>
    <n v="10"/>
    <s v="No Exit Date"/>
    <n v="0"/>
  </r>
  <r>
    <n v="1098"/>
    <s v="Emp_98"/>
    <x v="1"/>
    <x v="1"/>
    <d v="2015-04-09T00:00:00"/>
    <s v="Male"/>
    <n v="52"/>
    <s v="Diploma"/>
    <n v="4"/>
    <n v="2001"/>
    <s v=""/>
    <s v="Not Available"/>
    <s v="Not Available"/>
    <s v="Not Available"/>
    <s v="Not Available"/>
    <s v="Not Available"/>
    <s v="Not Available"/>
    <s v="Not Available"/>
    <s v="Not Available"/>
    <n v="3811"/>
    <n v="10"/>
    <s v="No Exit Date"/>
    <n v="0"/>
  </r>
  <r>
    <n v="1099"/>
    <s v="Emp_99"/>
    <x v="5"/>
    <x v="3"/>
    <d v="2015-04-10T00:00:00"/>
    <s v="Female"/>
    <n v="31"/>
    <s v="Graduate"/>
    <n v="5"/>
    <n v="2007"/>
    <d v="2022-10-04T00:00:00"/>
    <s v="Retirement"/>
    <n v="5"/>
    <s v="Yes"/>
    <s v="Not Available"/>
    <s v="Not Available"/>
    <s v="Not Available"/>
    <s v="Not Available"/>
    <s v="Not Available"/>
    <n v="2734"/>
    <n v="7"/>
    <s v="Oct-2022"/>
    <n v="1"/>
  </r>
  <r>
    <n v="1100"/>
    <s v="Emp_100"/>
    <x v="1"/>
    <x v="1"/>
    <d v="2015-04-11T00:00:00"/>
    <s v="Female"/>
    <n v="40"/>
    <s v="Diploma"/>
    <n v="5"/>
    <n v="2005"/>
    <d v="2024-11-04T00:00:00"/>
    <s v="Better Opportunity"/>
    <n v="5"/>
    <s v="Yes"/>
    <d v="2024-12-01T00:00:00"/>
    <n v="10"/>
    <n v="3"/>
    <n v="1"/>
    <n v="5"/>
    <n v="3495"/>
    <n v="9"/>
    <s v="Nov-2024"/>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001"/>
    <s v="Emp_1"/>
    <x v="0"/>
    <x v="0"/>
    <d v="2015-01-02T00:00:00"/>
    <x v="0"/>
    <n v="24"/>
    <x v="0"/>
    <x v="0"/>
    <n v="2005"/>
    <d v="2024-04-02T00:00:00"/>
    <s v="Personal Reasons"/>
    <n v="4"/>
    <s v="No"/>
    <d v="2023-10-15T00:00:00"/>
    <x v="0"/>
    <n v="1"/>
    <n v="3"/>
    <n v="1"/>
    <n v="3378"/>
    <n v="9"/>
    <s v="Apr-2024"/>
    <n v="1"/>
    <x v="0"/>
  </r>
  <r>
    <n v="1002"/>
    <s v="Emp_2"/>
    <x v="1"/>
    <x v="1"/>
    <d v="2015-01-03T00:00:00"/>
    <x v="0"/>
    <n v="45"/>
    <x v="1"/>
    <x v="0"/>
    <n v="2006"/>
    <d v="2023-04-30T00:00:00"/>
    <s v="Retirement"/>
    <n v="1"/>
    <s v="No"/>
    <d v="2024-03-04T00:00:00"/>
    <x v="1"/>
    <n v="1"/>
    <n v="3"/>
    <n v="4"/>
    <n v="3039"/>
    <n v="8"/>
    <s v="Apr-2023"/>
    <n v="1"/>
    <x v="1"/>
  </r>
  <r>
    <n v="1003"/>
    <s v="Emp_3"/>
    <x v="2"/>
    <x v="1"/>
    <d v="2015-01-04T00:00:00"/>
    <x v="1"/>
    <n v="53"/>
    <x v="2"/>
    <x v="0"/>
    <n v="2005"/>
    <s v=""/>
    <s v="Not Available"/>
    <s v="Not Available"/>
    <s v="Not Available"/>
    <s v="Not Available"/>
    <x v="2"/>
    <s v="Not Available"/>
    <s v="Not Available"/>
    <s v="Not Available"/>
    <n v="3906"/>
    <n v="10"/>
    <s v="No Exit Date"/>
    <n v="0"/>
    <x v="2"/>
  </r>
  <r>
    <n v="1004"/>
    <s v="Emp_4"/>
    <x v="1"/>
    <x v="1"/>
    <d v="2015-01-05T00:00:00"/>
    <x v="1"/>
    <n v="43"/>
    <x v="1"/>
    <x v="1"/>
    <n v="2005"/>
    <s v=""/>
    <s v="Not Available"/>
    <s v="Not Available"/>
    <s v="Not Available"/>
    <s v="Not Available"/>
    <x v="2"/>
    <s v="Not Available"/>
    <s v="Not Available"/>
    <s v="Not Available"/>
    <n v="3905"/>
    <n v="10"/>
    <s v="No Exit Date"/>
    <n v="0"/>
    <x v="2"/>
  </r>
  <r>
    <n v="1005"/>
    <s v="Emp_5"/>
    <x v="1"/>
    <x v="1"/>
    <d v="2015-01-06T00:00:00"/>
    <x v="1"/>
    <n v="44"/>
    <x v="2"/>
    <x v="0"/>
    <n v="2004"/>
    <s v=""/>
    <s v="Not Available"/>
    <s v="Not Available"/>
    <s v="Not Available"/>
    <d v="2023-12-27T00:00:00"/>
    <x v="3"/>
    <n v="2"/>
    <n v="2"/>
    <n v="2"/>
    <n v="3904"/>
    <n v="10"/>
    <s v="No Exit Date"/>
    <n v="0"/>
    <x v="2"/>
  </r>
  <r>
    <n v="1006"/>
    <s v="Emp_6"/>
    <x v="3"/>
    <x v="2"/>
    <d v="2015-01-07T00:00:00"/>
    <x v="1"/>
    <n v="23"/>
    <x v="2"/>
    <x v="2"/>
    <n v="2003"/>
    <s v=""/>
    <s v="Not Available"/>
    <s v="Not Available"/>
    <s v="Not Available"/>
    <d v="2023-04-24T00:00:00"/>
    <x v="3"/>
    <n v="2"/>
    <n v="5"/>
    <n v="4"/>
    <n v="3903"/>
    <n v="10"/>
    <s v="No Exit Date"/>
    <n v="0"/>
    <x v="2"/>
  </r>
  <r>
    <n v="1007"/>
    <s v="Emp_7"/>
    <x v="2"/>
    <x v="3"/>
    <d v="2015-01-08T00:00:00"/>
    <x v="1"/>
    <n v="48"/>
    <x v="1"/>
    <x v="3"/>
    <n v="2003"/>
    <d v="2023-12-15T00:00:00"/>
    <s v="Voluntary"/>
    <n v="1"/>
    <s v="No"/>
    <d v="2023-08-14T00:00:00"/>
    <x v="4"/>
    <n v="3"/>
    <n v="3"/>
    <n v="1"/>
    <n v="3263"/>
    <n v="8"/>
    <s v="Dec-2023"/>
    <n v="1"/>
    <x v="3"/>
  </r>
  <r>
    <n v="1008"/>
    <s v="Emp_8"/>
    <x v="2"/>
    <x v="3"/>
    <d v="2015-01-09T00:00:00"/>
    <x v="1"/>
    <n v="23"/>
    <x v="1"/>
    <x v="3"/>
    <n v="2004"/>
    <s v=""/>
    <s v="Not Available"/>
    <s v="Not Available"/>
    <s v="Not Available"/>
    <d v="2024-03-10T00:00:00"/>
    <x v="5"/>
    <n v="5"/>
    <n v="1"/>
    <n v="2"/>
    <n v="3901"/>
    <n v="10"/>
    <s v="No Exit Date"/>
    <n v="0"/>
    <x v="2"/>
  </r>
  <r>
    <n v="1009"/>
    <s v="Emp_9"/>
    <x v="2"/>
    <x v="1"/>
    <d v="2015-01-10T00:00:00"/>
    <x v="0"/>
    <n v="47"/>
    <x v="1"/>
    <x v="0"/>
    <n v="2009"/>
    <d v="2023-11-23T00:00:00"/>
    <s v="Personal Reasons"/>
    <n v="5"/>
    <s v="Yes"/>
    <d v="2024-08-01T00:00:00"/>
    <x v="6"/>
    <n v="5"/>
    <n v="4"/>
    <n v="2"/>
    <n v="3239"/>
    <n v="8"/>
    <s v="Nov-2023"/>
    <n v="1"/>
    <x v="4"/>
  </r>
  <r>
    <n v="1010"/>
    <s v="Emp_10"/>
    <x v="1"/>
    <x v="3"/>
    <d v="2015-01-11T00:00:00"/>
    <x v="1"/>
    <n v="38"/>
    <x v="1"/>
    <x v="1"/>
    <n v="2002"/>
    <s v=""/>
    <s v="Not Available"/>
    <s v="Not Available"/>
    <s v="Not Available"/>
    <d v="2023-03-25T00:00:00"/>
    <x v="3"/>
    <n v="3"/>
    <n v="5"/>
    <n v="2"/>
    <n v="3899"/>
    <n v="10"/>
    <s v="No Exit Date"/>
    <n v="0"/>
    <x v="2"/>
  </r>
  <r>
    <n v="1011"/>
    <s v="Emp_11"/>
    <x v="0"/>
    <x v="3"/>
    <d v="2015-01-12T00:00:00"/>
    <x v="0"/>
    <n v="54"/>
    <x v="3"/>
    <x v="1"/>
    <n v="2009"/>
    <s v=""/>
    <s v="Not Available"/>
    <s v="Not Available"/>
    <s v="Not Available"/>
    <d v="2023-07-13T00:00:00"/>
    <x v="7"/>
    <n v="2"/>
    <n v="1"/>
    <n v="3"/>
    <n v="3898"/>
    <n v="10"/>
    <s v="No Exit Date"/>
    <n v="0"/>
    <x v="2"/>
  </r>
  <r>
    <n v="1012"/>
    <s v="Emp_12"/>
    <x v="2"/>
    <x v="1"/>
    <d v="2015-01-13T00:00:00"/>
    <x v="0"/>
    <n v="30"/>
    <x v="0"/>
    <x v="2"/>
    <n v="2001"/>
    <d v="2024-04-22T00:00:00"/>
    <s v="Involuntary"/>
    <n v="3"/>
    <s v="No"/>
    <d v="2024-10-04T00:00:00"/>
    <x v="8"/>
    <n v="3"/>
    <n v="5"/>
    <n v="4"/>
    <n v="3387"/>
    <n v="9"/>
    <s v="Apr-2024"/>
    <n v="1"/>
    <x v="0"/>
  </r>
  <r>
    <n v="1013"/>
    <s v="Emp_13"/>
    <x v="4"/>
    <x v="3"/>
    <d v="2015-01-14T00:00:00"/>
    <x v="1"/>
    <n v="50"/>
    <x v="2"/>
    <x v="0"/>
    <n v="2001"/>
    <d v="2024-05-26T00:00:00"/>
    <s v="Better Opportunity"/>
    <n v="3"/>
    <s v="No"/>
    <d v="2023-12-08T00:00:00"/>
    <x v="1"/>
    <n v="4"/>
    <n v="3"/>
    <n v="4"/>
    <n v="3420"/>
    <n v="9"/>
    <s v="May-2024"/>
    <n v="1"/>
    <x v="5"/>
  </r>
  <r>
    <n v="1014"/>
    <s v="Emp_14"/>
    <x v="1"/>
    <x v="0"/>
    <d v="2015-01-15T00:00:00"/>
    <x v="0"/>
    <n v="47"/>
    <x v="1"/>
    <x v="3"/>
    <n v="2005"/>
    <s v=""/>
    <s v="Not Available"/>
    <s v="Not Available"/>
    <s v="Not Available"/>
    <s v="Not Available"/>
    <x v="2"/>
    <s v="Not Available"/>
    <s v="Not Available"/>
    <s v="Not Available"/>
    <n v="3895"/>
    <n v="10"/>
    <s v="No Exit Date"/>
    <n v="0"/>
    <x v="2"/>
  </r>
  <r>
    <n v="1015"/>
    <s v="Emp_15"/>
    <x v="3"/>
    <x v="4"/>
    <d v="2015-01-16T00:00:00"/>
    <x v="1"/>
    <n v="56"/>
    <x v="1"/>
    <x v="1"/>
    <n v="2006"/>
    <d v="2023-08-18T00:00:00"/>
    <s v="Better Opportunity"/>
    <n v="5"/>
    <s v="No"/>
    <d v="2023-06-28T00:00:00"/>
    <x v="3"/>
    <n v="1"/>
    <n v="2"/>
    <n v="3"/>
    <n v="3136"/>
    <n v="8"/>
    <s v="Aug-2023"/>
    <n v="1"/>
    <x v="6"/>
  </r>
  <r>
    <n v="1016"/>
    <s v="Emp_16"/>
    <x v="0"/>
    <x v="4"/>
    <d v="2015-01-17T00:00:00"/>
    <x v="0"/>
    <n v="46"/>
    <x v="1"/>
    <x v="0"/>
    <n v="2006"/>
    <s v=""/>
    <s v="Not Available"/>
    <s v="Not Available"/>
    <s v="Not Available"/>
    <s v="Not Available"/>
    <x v="2"/>
    <s v="Not Available"/>
    <s v="Not Available"/>
    <s v="Not Available"/>
    <n v="3893"/>
    <n v="10"/>
    <s v="No Exit Date"/>
    <n v="0"/>
    <x v="2"/>
  </r>
  <r>
    <n v="1017"/>
    <s v="Emp_17"/>
    <x v="4"/>
    <x v="1"/>
    <d v="2015-01-18T00:00:00"/>
    <x v="1"/>
    <n v="45"/>
    <x v="3"/>
    <x v="1"/>
    <n v="2003"/>
    <s v=""/>
    <s v="Not Available"/>
    <s v="Not Available"/>
    <s v="Not Available"/>
    <d v="2023-10-07T00:00:00"/>
    <x v="5"/>
    <n v="3"/>
    <n v="1"/>
    <n v="5"/>
    <n v="3892"/>
    <n v="10"/>
    <s v="No Exit Date"/>
    <n v="0"/>
    <x v="2"/>
  </r>
  <r>
    <n v="1018"/>
    <s v="Emp_18"/>
    <x v="4"/>
    <x v="2"/>
    <d v="2015-01-19T00:00:00"/>
    <x v="0"/>
    <n v="34"/>
    <x v="1"/>
    <x v="1"/>
    <n v="2007"/>
    <s v=""/>
    <s v="Not Available"/>
    <s v="Not Available"/>
    <s v="Not Available"/>
    <s v="Not Available"/>
    <x v="2"/>
    <s v="Not Available"/>
    <s v="Not Available"/>
    <s v="Not Available"/>
    <n v="3891"/>
    <n v="10"/>
    <s v="No Exit Date"/>
    <n v="0"/>
    <x v="2"/>
  </r>
  <r>
    <n v="1019"/>
    <s v="Emp_19"/>
    <x v="3"/>
    <x v="1"/>
    <d v="2015-01-20T00:00:00"/>
    <x v="1"/>
    <n v="28"/>
    <x v="1"/>
    <x v="3"/>
    <n v="2009"/>
    <s v=""/>
    <s v="Not Available"/>
    <s v="Not Available"/>
    <s v="Not Available"/>
    <s v="Not Available"/>
    <x v="2"/>
    <s v="Not Available"/>
    <s v="Not Available"/>
    <s v="Not Available"/>
    <n v="3890"/>
    <n v="10"/>
    <s v="No Exit Date"/>
    <n v="0"/>
    <x v="2"/>
  </r>
  <r>
    <n v="1020"/>
    <s v="Emp_20"/>
    <x v="0"/>
    <x v="2"/>
    <d v="2015-01-21T00:00:00"/>
    <x v="1"/>
    <n v="57"/>
    <x v="1"/>
    <x v="4"/>
    <n v="2008"/>
    <d v="2024-03-22T00:00:00"/>
    <s v="Retirement"/>
    <n v="5"/>
    <s v="Yes"/>
    <d v="2023-06-24T00:00:00"/>
    <x v="3"/>
    <n v="4"/>
    <n v="5"/>
    <n v="3"/>
    <n v="3348"/>
    <n v="9"/>
    <s v="Mar-2024"/>
    <n v="1"/>
    <x v="7"/>
  </r>
  <r>
    <n v="1021"/>
    <s v="Emp_21"/>
    <x v="1"/>
    <x v="4"/>
    <d v="2015-01-22T00:00:00"/>
    <x v="1"/>
    <n v="41"/>
    <x v="0"/>
    <x v="2"/>
    <n v="2006"/>
    <s v=""/>
    <s v="Not Available"/>
    <s v="Not Available"/>
    <s v="Not Available"/>
    <d v="2024-05-05T00:00:00"/>
    <x v="3"/>
    <n v="4"/>
    <n v="2"/>
    <n v="5"/>
    <n v="3888"/>
    <n v="10"/>
    <s v="No Exit Date"/>
    <n v="0"/>
    <x v="2"/>
  </r>
  <r>
    <n v="1022"/>
    <s v="Emp_22"/>
    <x v="5"/>
    <x v="1"/>
    <d v="2015-01-23T00:00:00"/>
    <x v="1"/>
    <n v="22"/>
    <x v="3"/>
    <x v="2"/>
    <n v="2008"/>
    <s v=""/>
    <s v="Not Available"/>
    <s v="Not Available"/>
    <s v="Not Available"/>
    <s v="Not Available"/>
    <x v="2"/>
    <s v="Not Available"/>
    <s v="Not Available"/>
    <s v="Not Available"/>
    <n v="3887"/>
    <n v="10"/>
    <s v="No Exit Date"/>
    <n v="0"/>
    <x v="2"/>
  </r>
  <r>
    <n v="1023"/>
    <s v="Emp_23"/>
    <x v="0"/>
    <x v="0"/>
    <d v="2015-01-24T00:00:00"/>
    <x v="1"/>
    <n v="29"/>
    <x v="1"/>
    <x v="3"/>
    <n v="2005"/>
    <s v=""/>
    <s v="Not Available"/>
    <s v="Not Available"/>
    <s v="Not Available"/>
    <d v="2024-11-08T00:00:00"/>
    <x v="1"/>
    <n v="5"/>
    <n v="2"/>
    <n v="5"/>
    <n v="3886"/>
    <n v="10"/>
    <s v="No Exit Date"/>
    <n v="0"/>
    <x v="2"/>
  </r>
  <r>
    <n v="1024"/>
    <s v="Emp_24"/>
    <x v="3"/>
    <x v="3"/>
    <d v="2015-01-25T00:00:00"/>
    <x v="0"/>
    <n v="37"/>
    <x v="2"/>
    <x v="1"/>
    <n v="2008"/>
    <d v="2022-01-28T00:00:00"/>
    <s v="Better Opportunity"/>
    <n v="1"/>
    <s v="No"/>
    <s v="Not Available"/>
    <x v="2"/>
    <s v="Not Available"/>
    <s v="Not Available"/>
    <s v="Not Available"/>
    <n v="2560"/>
    <n v="7"/>
    <s v="Jan-2022"/>
    <n v="1"/>
    <x v="8"/>
  </r>
  <r>
    <n v="1025"/>
    <s v="Emp_25"/>
    <x v="4"/>
    <x v="2"/>
    <d v="2015-01-26T00:00:00"/>
    <x v="0"/>
    <n v="35"/>
    <x v="2"/>
    <x v="0"/>
    <n v="2004"/>
    <s v=""/>
    <s v="Not Available"/>
    <s v="Not Available"/>
    <s v="Not Available"/>
    <d v="2023-04-29T00:00:00"/>
    <x v="3"/>
    <n v="1"/>
    <n v="4"/>
    <n v="2"/>
    <n v="3884"/>
    <n v="10"/>
    <s v="No Exit Date"/>
    <n v="0"/>
    <x v="2"/>
  </r>
  <r>
    <n v="1026"/>
    <s v="Emp_26"/>
    <x v="1"/>
    <x v="3"/>
    <d v="2015-01-27T00:00:00"/>
    <x v="0"/>
    <n v="33"/>
    <x v="2"/>
    <x v="1"/>
    <n v="2008"/>
    <d v="2023-05-31T00:00:00"/>
    <s v="Voluntary"/>
    <n v="3"/>
    <s v="Yes"/>
    <d v="2023-01-19T00:00:00"/>
    <x v="0"/>
    <n v="2"/>
    <n v="4"/>
    <n v="4"/>
    <n v="3046"/>
    <n v="8"/>
    <s v="May-2023"/>
    <n v="1"/>
    <x v="9"/>
  </r>
  <r>
    <n v="1027"/>
    <s v="Emp_27"/>
    <x v="0"/>
    <x v="3"/>
    <d v="2015-01-28T00:00:00"/>
    <x v="1"/>
    <n v="44"/>
    <x v="3"/>
    <x v="3"/>
    <n v="2002"/>
    <s v=""/>
    <s v="Not Available"/>
    <s v="Not Available"/>
    <s v="Not Available"/>
    <d v="2023-06-29T00:00:00"/>
    <x v="0"/>
    <n v="3"/>
    <n v="2"/>
    <n v="4"/>
    <n v="3882"/>
    <n v="10"/>
    <s v="No Exit Date"/>
    <n v="0"/>
    <x v="2"/>
  </r>
  <r>
    <n v="1028"/>
    <s v="Emp_28"/>
    <x v="5"/>
    <x v="1"/>
    <d v="2015-01-29T00:00:00"/>
    <x v="0"/>
    <n v="36"/>
    <x v="3"/>
    <x v="2"/>
    <n v="2005"/>
    <s v=""/>
    <s v="Not Available"/>
    <s v="Not Available"/>
    <s v="Not Available"/>
    <s v="Not Available"/>
    <x v="2"/>
    <s v="Not Available"/>
    <s v="Not Available"/>
    <s v="Not Available"/>
    <n v="3881"/>
    <n v="10"/>
    <s v="No Exit Date"/>
    <n v="0"/>
    <x v="2"/>
  </r>
  <r>
    <n v="1029"/>
    <s v="Emp_29"/>
    <x v="5"/>
    <x v="3"/>
    <d v="2015-01-30T00:00:00"/>
    <x v="1"/>
    <n v="49"/>
    <x v="2"/>
    <x v="1"/>
    <n v="2009"/>
    <s v=""/>
    <s v="Not Available"/>
    <s v="Not Available"/>
    <s v="Not Available"/>
    <d v="2023-07-01T00:00:00"/>
    <x v="6"/>
    <n v="2"/>
    <n v="1"/>
    <n v="2"/>
    <n v="3880"/>
    <n v="10"/>
    <s v="No Exit Date"/>
    <n v="0"/>
    <x v="2"/>
  </r>
  <r>
    <n v="1030"/>
    <s v="Emp_30"/>
    <x v="2"/>
    <x v="0"/>
    <d v="2015-01-31T00:00:00"/>
    <x v="1"/>
    <n v="55"/>
    <x v="1"/>
    <x v="2"/>
    <n v="2004"/>
    <s v=""/>
    <s v="Not Available"/>
    <s v="Not Available"/>
    <s v="Not Available"/>
    <s v="Not Available"/>
    <x v="2"/>
    <s v="Not Available"/>
    <s v="Not Available"/>
    <s v="Not Available"/>
    <n v="3879"/>
    <n v="10"/>
    <s v="No Exit Date"/>
    <n v="0"/>
    <x v="2"/>
  </r>
  <r>
    <n v="1031"/>
    <s v="Emp_31"/>
    <x v="2"/>
    <x v="3"/>
    <d v="2015-02-01T00:00:00"/>
    <x v="0"/>
    <n v="23"/>
    <x v="3"/>
    <x v="0"/>
    <n v="2006"/>
    <s v=""/>
    <s v="Not Available"/>
    <s v="Not Available"/>
    <s v="Not Available"/>
    <d v="2024-04-20T00:00:00"/>
    <x v="0"/>
    <n v="3"/>
    <n v="4"/>
    <n v="1"/>
    <n v="3878"/>
    <n v="10"/>
    <s v="No Exit Date"/>
    <n v="0"/>
    <x v="2"/>
  </r>
  <r>
    <n v="1032"/>
    <s v="Emp_32"/>
    <x v="3"/>
    <x v="1"/>
    <d v="2015-02-02T00:00:00"/>
    <x v="0"/>
    <n v="53"/>
    <x v="2"/>
    <x v="2"/>
    <n v="2001"/>
    <s v=""/>
    <s v="Not Available"/>
    <s v="Not Available"/>
    <s v="Not Available"/>
    <s v="Not Available"/>
    <x v="2"/>
    <s v="Not Available"/>
    <s v="Not Available"/>
    <s v="Not Available"/>
    <n v="3877"/>
    <n v="10"/>
    <s v="No Exit Date"/>
    <n v="0"/>
    <x v="2"/>
  </r>
  <r>
    <n v="1033"/>
    <s v="Emp_33"/>
    <x v="0"/>
    <x v="0"/>
    <d v="2015-02-03T00:00:00"/>
    <x v="1"/>
    <n v="44"/>
    <x v="2"/>
    <x v="2"/>
    <n v="2009"/>
    <d v="2023-09-05T00:00:00"/>
    <s v="Involuntary"/>
    <n v="1"/>
    <s v="Yes"/>
    <d v="2024-10-25T00:00:00"/>
    <x v="9"/>
    <n v="1"/>
    <n v="5"/>
    <n v="2"/>
    <n v="3136"/>
    <n v="8"/>
    <s v="Sep-2023"/>
    <n v="1"/>
    <x v="10"/>
  </r>
  <r>
    <n v="1034"/>
    <s v="Emp_34"/>
    <x v="0"/>
    <x v="4"/>
    <d v="2015-02-04T00:00:00"/>
    <x v="0"/>
    <n v="43"/>
    <x v="1"/>
    <x v="4"/>
    <n v="2001"/>
    <s v=""/>
    <s v="Not Available"/>
    <s v="Not Available"/>
    <s v="Not Available"/>
    <d v="2024-05-20T00:00:00"/>
    <x v="7"/>
    <n v="1"/>
    <n v="1"/>
    <n v="5"/>
    <n v="3875"/>
    <n v="10"/>
    <s v="No Exit Date"/>
    <n v="0"/>
    <x v="2"/>
  </r>
  <r>
    <n v="1035"/>
    <s v="Emp_35"/>
    <x v="4"/>
    <x v="3"/>
    <d v="2015-02-05T00:00:00"/>
    <x v="1"/>
    <n v="46"/>
    <x v="0"/>
    <x v="4"/>
    <n v="2005"/>
    <d v="2022-12-29T00:00:00"/>
    <s v="Better Opportunity"/>
    <n v="2"/>
    <s v="No"/>
    <d v="2024-12-07T00:00:00"/>
    <x v="7"/>
    <n v="3"/>
    <n v="5"/>
    <n v="4"/>
    <n v="2884"/>
    <n v="7"/>
    <s v="Dec-2022"/>
    <n v="1"/>
    <x v="11"/>
  </r>
  <r>
    <n v="1036"/>
    <s v="Emp_36"/>
    <x v="4"/>
    <x v="1"/>
    <d v="2015-02-06T00:00:00"/>
    <x v="1"/>
    <n v="43"/>
    <x v="3"/>
    <x v="4"/>
    <n v="2004"/>
    <d v="2023-10-24T00:00:00"/>
    <s v="Personal Reasons"/>
    <n v="5"/>
    <s v="No"/>
    <d v="2024-12-10T00:00:00"/>
    <x v="4"/>
    <n v="2"/>
    <n v="3"/>
    <n v="4"/>
    <n v="3182"/>
    <n v="8"/>
    <s v="Oct-2023"/>
    <n v="1"/>
    <x v="12"/>
  </r>
  <r>
    <n v="1037"/>
    <s v="Emp_37"/>
    <x v="4"/>
    <x v="4"/>
    <d v="2015-02-07T00:00:00"/>
    <x v="1"/>
    <n v="43"/>
    <x v="1"/>
    <x v="2"/>
    <n v="2003"/>
    <d v="2024-10-23T00:00:00"/>
    <s v="Retirement"/>
    <n v="4"/>
    <s v="Yes"/>
    <d v="2023-11-24T00:00:00"/>
    <x v="6"/>
    <n v="5"/>
    <n v="5"/>
    <n v="5"/>
    <n v="3546"/>
    <n v="9"/>
    <s v="Oct-2024"/>
    <n v="1"/>
    <x v="13"/>
  </r>
  <r>
    <n v="1038"/>
    <s v="Emp_38"/>
    <x v="2"/>
    <x v="4"/>
    <d v="2015-02-08T00:00:00"/>
    <x v="1"/>
    <n v="27"/>
    <x v="2"/>
    <x v="3"/>
    <n v="2006"/>
    <s v=""/>
    <s v="Not Available"/>
    <s v="Not Available"/>
    <s v="Not Available"/>
    <d v="2023-06-10T00:00:00"/>
    <x v="10"/>
    <n v="5"/>
    <n v="2"/>
    <n v="3"/>
    <n v="3871"/>
    <n v="10"/>
    <s v="No Exit Date"/>
    <n v="0"/>
    <x v="2"/>
  </r>
  <r>
    <n v="1039"/>
    <s v="Emp_39"/>
    <x v="0"/>
    <x v="2"/>
    <d v="2015-02-09T00:00:00"/>
    <x v="1"/>
    <n v="36"/>
    <x v="2"/>
    <x v="2"/>
    <n v="2002"/>
    <d v="2022-08-21T00:00:00"/>
    <s v="Personal Reasons"/>
    <n v="3"/>
    <s v="Yes"/>
    <s v="Not Available"/>
    <x v="2"/>
    <s v="Not Available"/>
    <s v="Not Available"/>
    <s v="Not Available"/>
    <n v="2750"/>
    <n v="7"/>
    <s v="Aug-2022"/>
    <n v="1"/>
    <x v="14"/>
  </r>
  <r>
    <n v="1040"/>
    <s v="Emp_40"/>
    <x v="0"/>
    <x v="0"/>
    <d v="2015-02-10T00:00:00"/>
    <x v="0"/>
    <n v="58"/>
    <x v="1"/>
    <x v="3"/>
    <n v="2003"/>
    <s v=""/>
    <s v="Not Available"/>
    <s v="Not Available"/>
    <s v="Not Available"/>
    <d v="2023-09-21T00:00:00"/>
    <x v="8"/>
    <n v="5"/>
    <n v="2"/>
    <n v="1"/>
    <n v="3869"/>
    <n v="10"/>
    <s v="No Exit Date"/>
    <n v="0"/>
    <x v="2"/>
  </r>
  <r>
    <n v="1041"/>
    <s v="Emp_41"/>
    <x v="5"/>
    <x v="3"/>
    <d v="2015-02-11T00:00:00"/>
    <x v="0"/>
    <n v="54"/>
    <x v="3"/>
    <x v="3"/>
    <n v="2005"/>
    <d v="2022-01-25T00:00:00"/>
    <s v="Personal Reasons"/>
    <n v="2"/>
    <s v="Yes"/>
    <d v="2024-02-22T00:00:00"/>
    <x v="4"/>
    <n v="1"/>
    <n v="1"/>
    <n v="4"/>
    <n v="2540"/>
    <n v="6"/>
    <s v="Jan-2022"/>
    <n v="1"/>
    <x v="8"/>
  </r>
  <r>
    <n v="1042"/>
    <s v="Emp_42"/>
    <x v="2"/>
    <x v="1"/>
    <d v="2015-02-12T00:00:00"/>
    <x v="1"/>
    <n v="29"/>
    <x v="0"/>
    <x v="4"/>
    <n v="2009"/>
    <s v=""/>
    <s v="Not Available"/>
    <s v="Not Available"/>
    <s v="Not Available"/>
    <s v="Not Available"/>
    <x v="2"/>
    <s v="Not Available"/>
    <s v="Not Available"/>
    <s v="Not Available"/>
    <n v="3867"/>
    <n v="10"/>
    <s v="No Exit Date"/>
    <n v="0"/>
    <x v="2"/>
  </r>
  <r>
    <n v="1043"/>
    <s v="Emp_43"/>
    <x v="1"/>
    <x v="2"/>
    <d v="2015-02-13T00:00:00"/>
    <x v="1"/>
    <n v="26"/>
    <x v="0"/>
    <x v="1"/>
    <n v="2002"/>
    <s v=""/>
    <s v="Not Available"/>
    <s v="Not Available"/>
    <s v="Not Available"/>
    <d v="2023-01-18T00:00:00"/>
    <x v="10"/>
    <n v="1"/>
    <n v="5"/>
    <n v="3"/>
    <n v="3866"/>
    <n v="10"/>
    <s v="No Exit Date"/>
    <n v="0"/>
    <x v="2"/>
  </r>
  <r>
    <n v="1044"/>
    <s v="Emp_44"/>
    <x v="2"/>
    <x v="0"/>
    <d v="2015-02-14T00:00:00"/>
    <x v="0"/>
    <n v="25"/>
    <x v="2"/>
    <x v="0"/>
    <n v="2008"/>
    <d v="2024-01-18T00:00:00"/>
    <s v="Voluntary"/>
    <n v="4"/>
    <s v="Yes"/>
    <s v="Not Available"/>
    <x v="2"/>
    <s v="Not Available"/>
    <s v="Not Available"/>
    <s v="Not Available"/>
    <n v="3260"/>
    <n v="8"/>
    <s v="Jan-2024"/>
    <n v="1"/>
    <x v="15"/>
  </r>
  <r>
    <n v="1045"/>
    <s v="Emp_45"/>
    <x v="1"/>
    <x v="2"/>
    <d v="2015-02-15T00:00:00"/>
    <x v="0"/>
    <n v="27"/>
    <x v="3"/>
    <x v="4"/>
    <n v="2002"/>
    <d v="2022-05-06T00:00:00"/>
    <s v="Involuntary"/>
    <n v="1"/>
    <s v="No"/>
    <d v="2023-11-01T00:00:00"/>
    <x v="3"/>
    <n v="4"/>
    <n v="4"/>
    <n v="4"/>
    <n v="2637"/>
    <n v="7"/>
    <s v="May-2022"/>
    <n v="1"/>
    <x v="16"/>
  </r>
  <r>
    <n v="1046"/>
    <s v="Emp_46"/>
    <x v="5"/>
    <x v="0"/>
    <d v="2015-02-16T00:00:00"/>
    <x v="1"/>
    <n v="53"/>
    <x v="0"/>
    <x v="4"/>
    <n v="2005"/>
    <d v="2022-12-16T00:00:00"/>
    <s v="Involuntary"/>
    <n v="2"/>
    <s v="No"/>
    <d v="2023-02-24T00:00:00"/>
    <x v="5"/>
    <n v="3"/>
    <n v="3"/>
    <n v="1"/>
    <n v="2860"/>
    <n v="7"/>
    <s v="Dec-2022"/>
    <n v="1"/>
    <x v="11"/>
  </r>
  <r>
    <n v="1047"/>
    <s v="Emp_47"/>
    <x v="3"/>
    <x v="0"/>
    <d v="2015-02-17T00:00:00"/>
    <x v="0"/>
    <n v="51"/>
    <x v="3"/>
    <x v="1"/>
    <n v="2007"/>
    <s v=""/>
    <s v="Not Available"/>
    <s v="Not Available"/>
    <s v="Not Available"/>
    <d v="2023-03-04T00:00:00"/>
    <x v="5"/>
    <n v="2"/>
    <n v="5"/>
    <n v="3"/>
    <n v="3862"/>
    <n v="10"/>
    <s v="No Exit Date"/>
    <n v="0"/>
    <x v="2"/>
  </r>
  <r>
    <n v="1048"/>
    <s v="Emp_48"/>
    <x v="0"/>
    <x v="3"/>
    <d v="2015-02-18T00:00:00"/>
    <x v="1"/>
    <n v="56"/>
    <x v="3"/>
    <x v="0"/>
    <n v="2008"/>
    <d v="2024-07-07T00:00:00"/>
    <s v="Retirement"/>
    <n v="2"/>
    <s v="No"/>
    <s v="Not Available"/>
    <x v="2"/>
    <s v="Not Available"/>
    <s v="Not Available"/>
    <s v="Not Available"/>
    <n v="3427"/>
    <n v="9"/>
    <s v="Jul-2024"/>
    <n v="1"/>
    <x v="17"/>
  </r>
  <r>
    <n v="1049"/>
    <s v="Emp_49"/>
    <x v="5"/>
    <x v="0"/>
    <d v="2015-02-19T00:00:00"/>
    <x v="0"/>
    <n v="37"/>
    <x v="2"/>
    <x v="2"/>
    <n v="2001"/>
    <d v="2023-06-21T00:00:00"/>
    <s v="Involuntary"/>
    <n v="4"/>
    <s v="Yes"/>
    <s v="Not Available"/>
    <x v="2"/>
    <s v="Not Available"/>
    <s v="Not Available"/>
    <s v="Not Available"/>
    <n v="3044"/>
    <n v="8"/>
    <s v="Jun-2023"/>
    <n v="1"/>
    <x v="18"/>
  </r>
  <r>
    <n v="1050"/>
    <s v="Emp_50"/>
    <x v="0"/>
    <x v="2"/>
    <d v="2015-02-20T00:00:00"/>
    <x v="1"/>
    <n v="34"/>
    <x v="0"/>
    <x v="2"/>
    <n v="2006"/>
    <s v=""/>
    <s v="Not Available"/>
    <s v="Not Available"/>
    <s v="Not Available"/>
    <s v="Not Available"/>
    <x v="2"/>
    <s v="Not Available"/>
    <s v="Not Available"/>
    <s v="Not Available"/>
    <n v="3859"/>
    <n v="10"/>
    <s v="No Exit Date"/>
    <n v="0"/>
    <x v="2"/>
  </r>
  <r>
    <n v="1051"/>
    <s v="Emp_51"/>
    <x v="4"/>
    <x v="0"/>
    <d v="2015-02-21T00:00:00"/>
    <x v="0"/>
    <n v="51"/>
    <x v="1"/>
    <x v="4"/>
    <n v="2001"/>
    <s v=""/>
    <s v="Not Available"/>
    <s v="Not Available"/>
    <s v="Not Available"/>
    <d v="2023-02-20T00:00:00"/>
    <x v="7"/>
    <n v="2"/>
    <n v="5"/>
    <n v="3"/>
    <n v="3858"/>
    <n v="10"/>
    <s v="No Exit Date"/>
    <n v="0"/>
    <x v="2"/>
  </r>
  <r>
    <n v="1052"/>
    <s v="Emp_52"/>
    <x v="3"/>
    <x v="3"/>
    <d v="2015-02-22T00:00:00"/>
    <x v="1"/>
    <n v="40"/>
    <x v="2"/>
    <x v="0"/>
    <n v="2002"/>
    <s v=""/>
    <s v="Not Available"/>
    <s v="Not Available"/>
    <s v="Not Available"/>
    <d v="2024-07-14T00:00:00"/>
    <x v="10"/>
    <n v="1"/>
    <n v="1"/>
    <n v="5"/>
    <n v="3857"/>
    <n v="10"/>
    <s v="No Exit Date"/>
    <n v="0"/>
    <x v="2"/>
  </r>
  <r>
    <n v="1053"/>
    <s v="Emp_53"/>
    <x v="3"/>
    <x v="3"/>
    <d v="2015-02-23T00:00:00"/>
    <x v="0"/>
    <n v="38"/>
    <x v="0"/>
    <x v="4"/>
    <n v="2001"/>
    <s v=""/>
    <s v="Not Available"/>
    <s v="Not Available"/>
    <s v="Not Available"/>
    <d v="2023-10-12T00:00:00"/>
    <x v="0"/>
    <n v="3"/>
    <n v="3"/>
    <n v="3"/>
    <n v="3856"/>
    <n v="10"/>
    <s v="No Exit Date"/>
    <n v="0"/>
    <x v="2"/>
  </r>
  <r>
    <n v="1054"/>
    <s v="Emp_54"/>
    <x v="5"/>
    <x v="2"/>
    <d v="2015-02-24T00:00:00"/>
    <x v="0"/>
    <n v="40"/>
    <x v="0"/>
    <x v="3"/>
    <n v="2005"/>
    <s v=""/>
    <s v="Not Available"/>
    <s v="Not Available"/>
    <s v="Not Available"/>
    <d v="2023-06-14T00:00:00"/>
    <x v="10"/>
    <n v="2"/>
    <n v="5"/>
    <n v="3"/>
    <n v="3855"/>
    <n v="10"/>
    <s v="No Exit Date"/>
    <n v="0"/>
    <x v="2"/>
  </r>
  <r>
    <n v="1055"/>
    <s v="Emp_55"/>
    <x v="3"/>
    <x v="4"/>
    <d v="2015-02-25T00:00:00"/>
    <x v="1"/>
    <n v="49"/>
    <x v="0"/>
    <x v="4"/>
    <n v="2009"/>
    <s v=""/>
    <s v="Not Available"/>
    <s v="Not Available"/>
    <s v="Not Available"/>
    <d v="2024-10-23T00:00:00"/>
    <x v="9"/>
    <n v="2"/>
    <n v="5"/>
    <n v="5"/>
    <n v="3854"/>
    <n v="10"/>
    <s v="No Exit Date"/>
    <n v="0"/>
    <x v="2"/>
  </r>
  <r>
    <n v="1056"/>
    <s v="Emp_56"/>
    <x v="1"/>
    <x v="4"/>
    <d v="2015-02-26T00:00:00"/>
    <x v="0"/>
    <n v="47"/>
    <x v="0"/>
    <x v="4"/>
    <n v="2006"/>
    <s v=""/>
    <s v="Not Available"/>
    <s v="Not Available"/>
    <s v="Not Available"/>
    <d v="2023-11-23T00:00:00"/>
    <x v="1"/>
    <n v="3"/>
    <n v="2"/>
    <n v="5"/>
    <n v="3853"/>
    <n v="10"/>
    <s v="No Exit Date"/>
    <n v="0"/>
    <x v="2"/>
  </r>
  <r>
    <n v="1057"/>
    <s v="Emp_57"/>
    <x v="3"/>
    <x v="0"/>
    <d v="2015-02-27T00:00:00"/>
    <x v="1"/>
    <n v="58"/>
    <x v="0"/>
    <x v="2"/>
    <n v="2001"/>
    <d v="2022-03-27T00:00:00"/>
    <s v="Voluntary"/>
    <n v="3"/>
    <s v="Yes"/>
    <d v="2023-06-26T00:00:00"/>
    <x v="6"/>
    <n v="2"/>
    <n v="1"/>
    <n v="4"/>
    <n v="2585"/>
    <n v="7"/>
    <s v="Mar-2022"/>
    <n v="1"/>
    <x v="19"/>
  </r>
  <r>
    <n v="1058"/>
    <s v="Emp_58"/>
    <x v="0"/>
    <x v="1"/>
    <d v="2015-02-28T00:00:00"/>
    <x v="0"/>
    <n v="47"/>
    <x v="3"/>
    <x v="2"/>
    <n v="2001"/>
    <s v=""/>
    <s v="Not Available"/>
    <s v="Not Available"/>
    <s v="Not Available"/>
    <s v="Not Available"/>
    <x v="2"/>
    <s v="Not Available"/>
    <s v="Not Available"/>
    <s v="Not Available"/>
    <n v="3851"/>
    <n v="10"/>
    <s v="No Exit Date"/>
    <n v="0"/>
    <x v="2"/>
  </r>
  <r>
    <n v="1059"/>
    <s v="Emp_59"/>
    <x v="0"/>
    <x v="0"/>
    <d v="2015-03-01T00:00:00"/>
    <x v="1"/>
    <n v="44"/>
    <x v="2"/>
    <x v="2"/>
    <n v="2002"/>
    <d v="2022-03-08T00:00:00"/>
    <s v="Better Opportunity"/>
    <n v="5"/>
    <s v="Yes"/>
    <s v="Not Available"/>
    <x v="2"/>
    <s v="Not Available"/>
    <s v="Not Available"/>
    <s v="Not Available"/>
    <n v="2564"/>
    <n v="7"/>
    <s v="Mar-2022"/>
    <n v="1"/>
    <x v="19"/>
  </r>
  <r>
    <n v="1060"/>
    <s v="Emp_60"/>
    <x v="0"/>
    <x v="2"/>
    <d v="2015-03-02T00:00:00"/>
    <x v="0"/>
    <n v="30"/>
    <x v="3"/>
    <x v="3"/>
    <n v="2009"/>
    <d v="2022-08-16T00:00:00"/>
    <s v="Retirement"/>
    <n v="4"/>
    <s v="Yes"/>
    <d v="2023-06-27T00:00:00"/>
    <x v="9"/>
    <n v="1"/>
    <n v="3"/>
    <n v="5"/>
    <n v="2724"/>
    <n v="7"/>
    <s v="Aug-2022"/>
    <n v="1"/>
    <x v="14"/>
  </r>
  <r>
    <n v="1061"/>
    <s v="Emp_61"/>
    <x v="0"/>
    <x v="2"/>
    <d v="2015-03-03T00:00:00"/>
    <x v="1"/>
    <n v="33"/>
    <x v="1"/>
    <x v="2"/>
    <n v="2003"/>
    <s v=""/>
    <s v="Not Available"/>
    <s v="Not Available"/>
    <s v="Not Available"/>
    <s v="Not Available"/>
    <x v="2"/>
    <s v="Not Available"/>
    <s v="Not Available"/>
    <s v="Not Available"/>
    <n v="3848"/>
    <n v="10"/>
    <s v="No Exit Date"/>
    <n v="0"/>
    <x v="2"/>
  </r>
  <r>
    <n v="1062"/>
    <s v="Emp_62"/>
    <x v="1"/>
    <x v="2"/>
    <d v="2015-03-04T00:00:00"/>
    <x v="0"/>
    <n v="22"/>
    <x v="0"/>
    <x v="0"/>
    <n v="2001"/>
    <d v="2022-04-21T00:00:00"/>
    <s v="Better Opportunity"/>
    <n v="3"/>
    <s v="Yes"/>
    <d v="2024-01-15T00:00:00"/>
    <x v="5"/>
    <n v="1"/>
    <n v="3"/>
    <n v="3"/>
    <n v="2605"/>
    <n v="7"/>
    <s v="Apr-2022"/>
    <n v="1"/>
    <x v="20"/>
  </r>
  <r>
    <n v="1063"/>
    <s v="Emp_63"/>
    <x v="2"/>
    <x v="2"/>
    <d v="2015-03-05T00:00:00"/>
    <x v="1"/>
    <n v="22"/>
    <x v="2"/>
    <x v="1"/>
    <n v="2005"/>
    <s v=""/>
    <s v="Not Available"/>
    <s v="Not Available"/>
    <s v="Not Available"/>
    <d v="2023-11-26T00:00:00"/>
    <x v="7"/>
    <n v="3"/>
    <n v="5"/>
    <n v="2"/>
    <n v="3846"/>
    <n v="10"/>
    <s v="No Exit Date"/>
    <n v="0"/>
    <x v="2"/>
  </r>
  <r>
    <n v="1064"/>
    <s v="Emp_64"/>
    <x v="4"/>
    <x v="2"/>
    <d v="2015-03-06T00:00:00"/>
    <x v="0"/>
    <n v="55"/>
    <x v="0"/>
    <x v="0"/>
    <n v="2007"/>
    <s v=""/>
    <s v="Not Available"/>
    <s v="Not Available"/>
    <s v="Not Available"/>
    <s v="Not Available"/>
    <x v="2"/>
    <s v="Not Available"/>
    <s v="Not Available"/>
    <s v="Not Available"/>
    <n v="3845"/>
    <n v="10"/>
    <s v="No Exit Date"/>
    <n v="0"/>
    <x v="2"/>
  </r>
  <r>
    <n v="1065"/>
    <s v="Emp_65"/>
    <x v="5"/>
    <x v="3"/>
    <d v="2015-03-07T00:00:00"/>
    <x v="1"/>
    <n v="53"/>
    <x v="2"/>
    <x v="0"/>
    <n v="2006"/>
    <d v="2023-03-01T00:00:00"/>
    <s v="Voluntary"/>
    <n v="3"/>
    <s v="No"/>
    <s v="Not Available"/>
    <x v="2"/>
    <s v="Not Available"/>
    <s v="Not Available"/>
    <s v="Not Available"/>
    <n v="2916"/>
    <n v="7"/>
    <s v="Mar-2023"/>
    <n v="1"/>
    <x v="21"/>
  </r>
  <r>
    <n v="1066"/>
    <s v="Emp_66"/>
    <x v="0"/>
    <x v="4"/>
    <d v="2015-03-08T00:00:00"/>
    <x v="1"/>
    <n v="46"/>
    <x v="3"/>
    <x v="2"/>
    <n v="2001"/>
    <s v=""/>
    <s v="Not Available"/>
    <s v="Not Available"/>
    <s v="Not Available"/>
    <d v="2023-02-18T00:00:00"/>
    <x v="8"/>
    <n v="1"/>
    <n v="4"/>
    <n v="3"/>
    <n v="3843"/>
    <n v="10"/>
    <s v="No Exit Date"/>
    <n v="0"/>
    <x v="2"/>
  </r>
  <r>
    <n v="1067"/>
    <s v="Emp_67"/>
    <x v="3"/>
    <x v="2"/>
    <d v="2015-03-09T00:00:00"/>
    <x v="1"/>
    <n v="22"/>
    <x v="2"/>
    <x v="1"/>
    <n v="2005"/>
    <d v="2023-09-15T00:00:00"/>
    <s v="Better Opportunity"/>
    <n v="1"/>
    <s v="No"/>
    <s v="Not Available"/>
    <x v="2"/>
    <s v="Not Available"/>
    <s v="Not Available"/>
    <s v="Not Available"/>
    <n v="3112"/>
    <n v="8"/>
    <s v="Sep-2023"/>
    <n v="1"/>
    <x v="10"/>
  </r>
  <r>
    <n v="1068"/>
    <s v="Emp_68"/>
    <x v="0"/>
    <x v="1"/>
    <d v="2015-03-10T00:00:00"/>
    <x v="0"/>
    <n v="37"/>
    <x v="1"/>
    <x v="1"/>
    <n v="2005"/>
    <d v="2024-01-20T00:00:00"/>
    <s v="Personal Reasons"/>
    <n v="5"/>
    <s v="Yes"/>
    <d v="2023-06-05T00:00:00"/>
    <x v="1"/>
    <n v="2"/>
    <n v="1"/>
    <n v="1"/>
    <n v="3238"/>
    <n v="8"/>
    <s v="Jan-2024"/>
    <n v="1"/>
    <x v="15"/>
  </r>
  <r>
    <n v="1069"/>
    <s v="Emp_69"/>
    <x v="3"/>
    <x v="1"/>
    <d v="2015-03-11T00:00:00"/>
    <x v="1"/>
    <n v="26"/>
    <x v="1"/>
    <x v="1"/>
    <n v="2006"/>
    <s v=""/>
    <s v="Not Available"/>
    <s v="Not Available"/>
    <s v="Not Available"/>
    <d v="2024-01-06T00:00:00"/>
    <x v="9"/>
    <n v="2"/>
    <n v="5"/>
    <n v="5"/>
    <n v="3840"/>
    <n v="10"/>
    <s v="No Exit Date"/>
    <n v="0"/>
    <x v="2"/>
  </r>
  <r>
    <n v="1070"/>
    <s v="Emp_70"/>
    <x v="4"/>
    <x v="1"/>
    <d v="2015-03-12T00:00:00"/>
    <x v="0"/>
    <n v="43"/>
    <x v="2"/>
    <x v="3"/>
    <n v="2003"/>
    <d v="2024-01-29T00:00:00"/>
    <s v="Involuntary"/>
    <n v="1"/>
    <s v="No"/>
    <s v="Not Available"/>
    <x v="2"/>
    <s v="Not Available"/>
    <s v="Not Available"/>
    <s v="Not Available"/>
    <n v="3245"/>
    <n v="8"/>
    <s v="Jan-2024"/>
    <n v="1"/>
    <x v="15"/>
  </r>
  <r>
    <n v="1071"/>
    <s v="Emp_71"/>
    <x v="4"/>
    <x v="1"/>
    <d v="2015-03-13T00:00:00"/>
    <x v="1"/>
    <n v="50"/>
    <x v="2"/>
    <x v="2"/>
    <n v="2005"/>
    <d v="2023-09-16T00:00:00"/>
    <s v="Retirement"/>
    <n v="5"/>
    <s v="Yes"/>
    <s v="Not Available"/>
    <x v="2"/>
    <s v="Not Available"/>
    <s v="Not Available"/>
    <s v="Not Available"/>
    <n v="3109"/>
    <n v="8"/>
    <s v="Sep-2023"/>
    <n v="1"/>
    <x v="10"/>
  </r>
  <r>
    <n v="1072"/>
    <s v="Emp_72"/>
    <x v="4"/>
    <x v="3"/>
    <d v="2015-03-14T00:00:00"/>
    <x v="0"/>
    <n v="24"/>
    <x v="2"/>
    <x v="1"/>
    <n v="2007"/>
    <s v=""/>
    <s v="Not Available"/>
    <s v="Not Available"/>
    <s v="Not Available"/>
    <d v="2023-08-10T00:00:00"/>
    <x v="0"/>
    <n v="3"/>
    <n v="3"/>
    <n v="2"/>
    <n v="3837"/>
    <n v="10"/>
    <s v="No Exit Date"/>
    <n v="0"/>
    <x v="2"/>
  </r>
  <r>
    <n v="1073"/>
    <s v="Emp_73"/>
    <x v="3"/>
    <x v="1"/>
    <d v="2015-03-15T00:00:00"/>
    <x v="1"/>
    <n v="33"/>
    <x v="2"/>
    <x v="3"/>
    <n v="2005"/>
    <d v="2022-04-21T00:00:00"/>
    <s v="Better Opportunity"/>
    <n v="2"/>
    <s v="Yes"/>
    <d v="2024-07-01T00:00:00"/>
    <x v="4"/>
    <n v="4"/>
    <n v="5"/>
    <n v="1"/>
    <n v="2594"/>
    <n v="7"/>
    <s v="Apr-2022"/>
    <n v="1"/>
    <x v="20"/>
  </r>
  <r>
    <n v="1074"/>
    <s v="Emp_74"/>
    <x v="0"/>
    <x v="2"/>
    <d v="2015-03-16T00:00:00"/>
    <x v="0"/>
    <n v="47"/>
    <x v="1"/>
    <x v="4"/>
    <n v="2005"/>
    <s v=""/>
    <s v="Not Available"/>
    <s v="Not Available"/>
    <s v="Not Available"/>
    <d v="2024-11-19T00:00:00"/>
    <x v="0"/>
    <n v="3"/>
    <n v="3"/>
    <n v="2"/>
    <n v="3835"/>
    <n v="10"/>
    <s v="No Exit Date"/>
    <n v="0"/>
    <x v="2"/>
  </r>
  <r>
    <n v="1075"/>
    <s v="Emp_75"/>
    <x v="4"/>
    <x v="0"/>
    <d v="2015-03-17T00:00:00"/>
    <x v="0"/>
    <n v="37"/>
    <x v="0"/>
    <x v="4"/>
    <n v="2005"/>
    <s v=""/>
    <s v="Not Available"/>
    <s v="Not Available"/>
    <s v="Not Available"/>
    <d v="2024-06-15T00:00:00"/>
    <x v="9"/>
    <n v="1"/>
    <n v="4"/>
    <n v="4"/>
    <n v="3834"/>
    <n v="10"/>
    <s v="No Exit Date"/>
    <n v="0"/>
    <x v="2"/>
  </r>
  <r>
    <n v="1076"/>
    <s v="Emp_76"/>
    <x v="1"/>
    <x v="1"/>
    <d v="2015-03-18T00:00:00"/>
    <x v="1"/>
    <n v="58"/>
    <x v="2"/>
    <x v="3"/>
    <n v="2003"/>
    <d v="2022-04-19T00:00:00"/>
    <s v="Involuntary"/>
    <n v="1"/>
    <s v="Yes"/>
    <d v="2023-10-12T00:00:00"/>
    <x v="5"/>
    <n v="2"/>
    <n v="2"/>
    <n v="1"/>
    <n v="2589"/>
    <n v="7"/>
    <s v="Apr-2022"/>
    <n v="1"/>
    <x v="20"/>
  </r>
  <r>
    <n v="1077"/>
    <s v="Emp_77"/>
    <x v="3"/>
    <x v="3"/>
    <d v="2015-03-19T00:00:00"/>
    <x v="0"/>
    <n v="43"/>
    <x v="2"/>
    <x v="3"/>
    <n v="2001"/>
    <d v="2024-11-28T00:00:00"/>
    <s v="Retirement"/>
    <n v="3"/>
    <s v="Yes"/>
    <s v="Not Available"/>
    <x v="2"/>
    <s v="Not Available"/>
    <s v="Not Available"/>
    <s v="Not Available"/>
    <n v="3542"/>
    <n v="9"/>
    <s v="Nov-2024"/>
    <n v="1"/>
    <x v="22"/>
  </r>
  <r>
    <n v="1078"/>
    <s v="Emp_78"/>
    <x v="3"/>
    <x v="3"/>
    <d v="2015-03-20T00:00:00"/>
    <x v="0"/>
    <n v="50"/>
    <x v="1"/>
    <x v="2"/>
    <n v="2005"/>
    <s v=""/>
    <s v="Not Available"/>
    <s v="Not Available"/>
    <s v="Not Available"/>
    <d v="2024-08-26T00:00:00"/>
    <x v="8"/>
    <n v="2"/>
    <n v="5"/>
    <n v="1"/>
    <n v="3831"/>
    <n v="10"/>
    <s v="No Exit Date"/>
    <n v="0"/>
    <x v="2"/>
  </r>
  <r>
    <n v="1079"/>
    <s v="Emp_79"/>
    <x v="0"/>
    <x v="1"/>
    <d v="2015-03-21T00:00:00"/>
    <x v="1"/>
    <n v="35"/>
    <x v="1"/>
    <x v="2"/>
    <n v="2009"/>
    <s v=""/>
    <s v="Not Available"/>
    <s v="Not Available"/>
    <s v="Not Available"/>
    <s v="Not Available"/>
    <x v="2"/>
    <s v="Not Available"/>
    <s v="Not Available"/>
    <s v="Not Available"/>
    <n v="3830"/>
    <n v="10"/>
    <s v="No Exit Date"/>
    <n v="0"/>
    <x v="2"/>
  </r>
  <r>
    <n v="1080"/>
    <s v="Emp_80"/>
    <x v="3"/>
    <x v="0"/>
    <d v="2015-03-22T00:00:00"/>
    <x v="0"/>
    <n v="49"/>
    <x v="3"/>
    <x v="4"/>
    <n v="2001"/>
    <s v=""/>
    <s v="Not Available"/>
    <s v="Not Available"/>
    <s v="Not Available"/>
    <s v="Not Available"/>
    <x v="2"/>
    <s v="Not Available"/>
    <s v="Not Available"/>
    <s v="Not Available"/>
    <n v="3829"/>
    <n v="10"/>
    <s v="No Exit Date"/>
    <n v="0"/>
    <x v="2"/>
  </r>
  <r>
    <n v="1081"/>
    <s v="Emp_81"/>
    <x v="3"/>
    <x v="1"/>
    <d v="2015-03-23T00:00:00"/>
    <x v="0"/>
    <n v="26"/>
    <x v="2"/>
    <x v="1"/>
    <n v="2003"/>
    <s v=""/>
    <s v="Not Available"/>
    <s v="Not Available"/>
    <s v="Not Available"/>
    <s v="Not Available"/>
    <x v="2"/>
    <s v="Not Available"/>
    <s v="Not Available"/>
    <s v="Not Available"/>
    <n v="3828"/>
    <n v="10"/>
    <s v="No Exit Date"/>
    <n v="0"/>
    <x v="2"/>
  </r>
  <r>
    <n v="1082"/>
    <s v="Emp_82"/>
    <x v="4"/>
    <x v="3"/>
    <d v="2015-03-24T00:00:00"/>
    <x v="0"/>
    <n v="51"/>
    <x v="3"/>
    <x v="4"/>
    <n v="2004"/>
    <s v=""/>
    <s v="Not Available"/>
    <s v="Not Available"/>
    <s v="Not Available"/>
    <d v="2023-03-28T00:00:00"/>
    <x v="6"/>
    <n v="5"/>
    <n v="4"/>
    <n v="4"/>
    <n v="3827"/>
    <n v="10"/>
    <s v="No Exit Date"/>
    <n v="0"/>
    <x v="2"/>
  </r>
  <r>
    <n v="1083"/>
    <s v="Emp_83"/>
    <x v="0"/>
    <x v="4"/>
    <d v="2015-03-25T00:00:00"/>
    <x v="1"/>
    <n v="26"/>
    <x v="1"/>
    <x v="1"/>
    <n v="2001"/>
    <d v="2024-01-09T00:00:00"/>
    <s v="Better Opportunity"/>
    <n v="1"/>
    <s v="No"/>
    <s v="Not Available"/>
    <x v="2"/>
    <s v="Not Available"/>
    <s v="Not Available"/>
    <s v="Not Available"/>
    <n v="3212"/>
    <n v="8"/>
    <s v="Jan-2024"/>
    <n v="1"/>
    <x v="15"/>
  </r>
  <r>
    <n v="1084"/>
    <s v="Emp_84"/>
    <x v="4"/>
    <x v="2"/>
    <d v="2015-03-26T00:00:00"/>
    <x v="0"/>
    <n v="33"/>
    <x v="1"/>
    <x v="1"/>
    <n v="2001"/>
    <s v=""/>
    <s v="Not Available"/>
    <s v="Not Available"/>
    <s v="Not Available"/>
    <s v="Not Available"/>
    <x v="2"/>
    <s v="Not Available"/>
    <s v="Not Available"/>
    <s v="Not Available"/>
    <n v="3825"/>
    <n v="10"/>
    <s v="No Exit Date"/>
    <n v="0"/>
    <x v="2"/>
  </r>
  <r>
    <n v="1085"/>
    <s v="Emp_85"/>
    <x v="4"/>
    <x v="3"/>
    <d v="2015-03-27T00:00:00"/>
    <x v="1"/>
    <n v="37"/>
    <x v="0"/>
    <x v="2"/>
    <n v="2008"/>
    <s v=""/>
    <s v="Not Available"/>
    <s v="Not Available"/>
    <s v="Not Available"/>
    <s v="Not Available"/>
    <x v="2"/>
    <s v="Not Available"/>
    <s v="Not Available"/>
    <s v="Not Available"/>
    <n v="3824"/>
    <n v="10"/>
    <s v="No Exit Date"/>
    <n v="0"/>
    <x v="2"/>
  </r>
  <r>
    <n v="1086"/>
    <s v="Emp_86"/>
    <x v="0"/>
    <x v="1"/>
    <d v="2015-03-28T00:00:00"/>
    <x v="0"/>
    <n v="47"/>
    <x v="2"/>
    <x v="0"/>
    <n v="2002"/>
    <d v="2022-05-25T00:00:00"/>
    <s v="Retirement"/>
    <n v="4"/>
    <s v="Yes"/>
    <d v="2024-04-13T00:00:00"/>
    <x v="1"/>
    <n v="5"/>
    <n v="1"/>
    <n v="3"/>
    <n v="2615"/>
    <n v="7"/>
    <s v="May-2022"/>
    <n v="1"/>
    <x v="16"/>
  </r>
  <r>
    <n v="1087"/>
    <s v="Emp_87"/>
    <x v="5"/>
    <x v="2"/>
    <d v="2015-03-29T00:00:00"/>
    <x v="0"/>
    <n v="47"/>
    <x v="3"/>
    <x v="0"/>
    <n v="2008"/>
    <d v="2022-02-03T00:00:00"/>
    <s v="Voluntary"/>
    <n v="3"/>
    <s v="No"/>
    <d v="2023-07-01T00:00:00"/>
    <x v="10"/>
    <n v="5"/>
    <n v="5"/>
    <n v="5"/>
    <n v="2503"/>
    <n v="6"/>
    <s v="Feb-2022"/>
    <n v="1"/>
    <x v="23"/>
  </r>
  <r>
    <n v="1088"/>
    <s v="Emp_88"/>
    <x v="4"/>
    <x v="1"/>
    <d v="2015-03-30T00:00:00"/>
    <x v="0"/>
    <n v="42"/>
    <x v="1"/>
    <x v="3"/>
    <n v="2007"/>
    <s v=""/>
    <s v="Not Available"/>
    <s v="Not Available"/>
    <s v="Not Available"/>
    <d v="2023-12-26T00:00:00"/>
    <x v="8"/>
    <n v="2"/>
    <n v="3"/>
    <n v="1"/>
    <n v="3821"/>
    <n v="10"/>
    <s v="No Exit Date"/>
    <n v="0"/>
    <x v="2"/>
  </r>
  <r>
    <n v="1089"/>
    <s v="Emp_89"/>
    <x v="1"/>
    <x v="1"/>
    <d v="2015-03-31T00:00:00"/>
    <x v="1"/>
    <n v="57"/>
    <x v="1"/>
    <x v="2"/>
    <n v="2002"/>
    <s v=""/>
    <s v="Not Available"/>
    <s v="Not Available"/>
    <s v="Not Available"/>
    <d v="2023-02-24T00:00:00"/>
    <x v="8"/>
    <n v="5"/>
    <n v="1"/>
    <n v="1"/>
    <n v="3820"/>
    <n v="10"/>
    <s v="No Exit Date"/>
    <n v="0"/>
    <x v="2"/>
  </r>
  <r>
    <n v="1090"/>
    <s v="Emp_90"/>
    <x v="1"/>
    <x v="4"/>
    <d v="2015-04-01T00:00:00"/>
    <x v="0"/>
    <n v="54"/>
    <x v="3"/>
    <x v="1"/>
    <n v="2006"/>
    <s v=""/>
    <s v="Not Available"/>
    <s v="Not Available"/>
    <s v="Not Available"/>
    <d v="2023-09-21T00:00:00"/>
    <x v="4"/>
    <n v="2"/>
    <n v="2"/>
    <n v="1"/>
    <n v="3819"/>
    <n v="10"/>
    <s v="No Exit Date"/>
    <n v="0"/>
    <x v="2"/>
  </r>
  <r>
    <n v="1091"/>
    <s v="Emp_91"/>
    <x v="3"/>
    <x v="2"/>
    <d v="2015-04-02T00:00:00"/>
    <x v="0"/>
    <n v="51"/>
    <x v="0"/>
    <x v="0"/>
    <n v="2006"/>
    <d v="2022-11-11T00:00:00"/>
    <s v="Retirement"/>
    <n v="4"/>
    <s v="Yes"/>
    <d v="2024-05-14T00:00:00"/>
    <x v="5"/>
    <n v="5"/>
    <n v="4"/>
    <n v="1"/>
    <n v="2780"/>
    <n v="7"/>
    <s v="Nov-2022"/>
    <n v="1"/>
    <x v="24"/>
  </r>
  <r>
    <n v="1092"/>
    <s v="Emp_92"/>
    <x v="1"/>
    <x v="2"/>
    <d v="2015-04-03T00:00:00"/>
    <x v="1"/>
    <n v="58"/>
    <x v="1"/>
    <x v="1"/>
    <n v="2003"/>
    <d v="2024-03-16T00:00:00"/>
    <s v="Involuntary"/>
    <n v="4"/>
    <s v="No"/>
    <d v="2023-08-27T00:00:00"/>
    <x v="1"/>
    <n v="1"/>
    <n v="4"/>
    <n v="5"/>
    <n v="3270"/>
    <n v="8"/>
    <s v="Mar-2024"/>
    <n v="1"/>
    <x v="7"/>
  </r>
  <r>
    <n v="1093"/>
    <s v="Emp_93"/>
    <x v="3"/>
    <x v="4"/>
    <d v="2015-04-04T00:00:00"/>
    <x v="0"/>
    <n v="44"/>
    <x v="2"/>
    <x v="0"/>
    <n v="2002"/>
    <s v=""/>
    <s v="Not Available"/>
    <s v="Not Available"/>
    <s v="Not Available"/>
    <s v="Not Available"/>
    <x v="2"/>
    <s v="Not Available"/>
    <s v="Not Available"/>
    <s v="Not Available"/>
    <n v="3816"/>
    <n v="10"/>
    <s v="No Exit Date"/>
    <n v="0"/>
    <x v="2"/>
  </r>
  <r>
    <n v="1094"/>
    <s v="Emp_94"/>
    <x v="5"/>
    <x v="3"/>
    <d v="2015-04-05T00:00:00"/>
    <x v="1"/>
    <n v="31"/>
    <x v="1"/>
    <x v="0"/>
    <n v="2001"/>
    <s v=""/>
    <s v="Not Available"/>
    <s v="Not Available"/>
    <s v="Not Available"/>
    <d v="2023-01-25T00:00:00"/>
    <x v="7"/>
    <n v="4"/>
    <n v="3"/>
    <n v="5"/>
    <n v="3815"/>
    <n v="10"/>
    <s v="No Exit Date"/>
    <n v="0"/>
    <x v="2"/>
  </r>
  <r>
    <n v="1095"/>
    <s v="Emp_95"/>
    <x v="0"/>
    <x v="1"/>
    <d v="2015-04-06T00:00:00"/>
    <x v="1"/>
    <n v="26"/>
    <x v="2"/>
    <x v="0"/>
    <n v="2006"/>
    <s v=""/>
    <s v="Not Available"/>
    <s v="Not Available"/>
    <s v="Not Available"/>
    <d v="2023-10-13T00:00:00"/>
    <x v="10"/>
    <n v="5"/>
    <n v="2"/>
    <n v="5"/>
    <n v="3814"/>
    <n v="10"/>
    <s v="No Exit Date"/>
    <n v="0"/>
    <x v="2"/>
  </r>
  <r>
    <n v="1096"/>
    <s v="Emp_96"/>
    <x v="0"/>
    <x v="0"/>
    <d v="2015-04-07T00:00:00"/>
    <x v="0"/>
    <n v="57"/>
    <x v="3"/>
    <x v="2"/>
    <n v="2005"/>
    <s v=""/>
    <s v="Not Available"/>
    <s v="Not Available"/>
    <s v="Not Available"/>
    <s v="Not Available"/>
    <x v="2"/>
    <s v="Not Available"/>
    <s v="Not Available"/>
    <s v="Not Available"/>
    <n v="3813"/>
    <n v="10"/>
    <s v="No Exit Date"/>
    <n v="0"/>
    <x v="2"/>
  </r>
  <r>
    <n v="1097"/>
    <s v="Emp_97"/>
    <x v="0"/>
    <x v="1"/>
    <d v="2015-04-08T00:00:00"/>
    <x v="1"/>
    <n v="55"/>
    <x v="2"/>
    <x v="4"/>
    <n v="2009"/>
    <s v=""/>
    <s v="Not Available"/>
    <s v="Not Available"/>
    <s v="Not Available"/>
    <d v="2023-10-12T00:00:00"/>
    <x v="0"/>
    <n v="2"/>
    <n v="3"/>
    <n v="5"/>
    <n v="3812"/>
    <n v="10"/>
    <s v="No Exit Date"/>
    <n v="0"/>
    <x v="2"/>
  </r>
  <r>
    <n v="1098"/>
    <s v="Emp_98"/>
    <x v="1"/>
    <x v="1"/>
    <d v="2015-04-09T00:00:00"/>
    <x v="0"/>
    <n v="52"/>
    <x v="3"/>
    <x v="1"/>
    <n v="2001"/>
    <s v=""/>
    <s v="Not Available"/>
    <s v="Not Available"/>
    <s v="Not Available"/>
    <s v="Not Available"/>
    <x v="2"/>
    <s v="Not Available"/>
    <s v="Not Available"/>
    <s v="Not Available"/>
    <n v="3811"/>
    <n v="10"/>
    <s v="No Exit Date"/>
    <n v="0"/>
    <x v="2"/>
  </r>
  <r>
    <n v="1099"/>
    <s v="Emp_99"/>
    <x v="5"/>
    <x v="3"/>
    <d v="2015-04-10T00:00:00"/>
    <x v="1"/>
    <n v="31"/>
    <x v="2"/>
    <x v="2"/>
    <n v="2007"/>
    <d v="2022-10-04T00:00:00"/>
    <s v="Retirement"/>
    <n v="5"/>
    <s v="Yes"/>
    <s v="Not Available"/>
    <x v="2"/>
    <s v="Not Available"/>
    <s v="Not Available"/>
    <s v="Not Available"/>
    <n v="2734"/>
    <n v="7"/>
    <s v="Oct-2022"/>
    <n v="1"/>
    <x v="25"/>
  </r>
  <r>
    <n v="1100"/>
    <s v="Emp_100"/>
    <x v="1"/>
    <x v="1"/>
    <d v="2015-04-11T00:00:00"/>
    <x v="1"/>
    <n v="40"/>
    <x v="3"/>
    <x v="2"/>
    <n v="2005"/>
    <d v="2024-11-04T00:00:00"/>
    <s v="Better Opportunity"/>
    <n v="5"/>
    <s v="Yes"/>
    <d v="2024-12-01T00:00:00"/>
    <x v="3"/>
    <n v="3"/>
    <n v="1"/>
    <n v="5"/>
    <n v="3495"/>
    <n v="9"/>
    <s v="Nov-2024"/>
    <n v="1"/>
    <x v="2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001"/>
    <s v="Emp_1"/>
    <x v="0"/>
    <x v="0"/>
    <d v="2015-01-02T00:00:00"/>
    <s v="Male"/>
    <n v="24"/>
    <s v="Post-Graduate"/>
    <x v="0"/>
    <n v="2005"/>
    <d v="2024-04-02T00:00:00"/>
    <s v="Personal Reasons"/>
    <n v="4"/>
    <s v="No"/>
    <d v="2023-10-15T00:00:00"/>
    <n v="2"/>
    <n v="1"/>
    <n v="3"/>
    <n v="1"/>
    <n v="3378"/>
    <n v="9"/>
    <s v="Apr-2024"/>
    <n v="1"/>
    <s v="Apr-2024"/>
    <x v="0"/>
  </r>
  <r>
    <n v="1002"/>
    <s v="Emp_2"/>
    <x v="1"/>
    <x v="1"/>
    <d v="2015-01-03T00:00:00"/>
    <s v="Male"/>
    <n v="45"/>
    <s v="PhD"/>
    <x v="0"/>
    <n v="2006"/>
    <d v="2023-04-30T00:00:00"/>
    <s v="Retirement"/>
    <n v="1"/>
    <s v="No"/>
    <d v="2024-03-04T00:00:00"/>
    <n v="6"/>
    <n v="1"/>
    <n v="3"/>
    <n v="4"/>
    <n v="3039"/>
    <n v="8"/>
    <s v="Apr-2023"/>
    <n v="1"/>
    <s v="Apr-2023"/>
    <x v="1"/>
  </r>
  <r>
    <n v="1003"/>
    <s v="Emp_3"/>
    <x v="2"/>
    <x v="1"/>
    <d v="2015-01-04T00:00:00"/>
    <s v="Female"/>
    <n v="53"/>
    <s v="Graduate"/>
    <x v="0"/>
    <n v="2005"/>
    <s v=""/>
    <s v="Not Available"/>
    <s v="Not Available"/>
    <s v="Not Available"/>
    <s v="Not Available"/>
    <s v="Not Available"/>
    <s v="Not Available"/>
    <s v="Not Available"/>
    <s v="Not Available"/>
    <n v="3906"/>
    <n v="10"/>
    <s v="No Exit Date"/>
    <n v="0"/>
    <s v=""/>
    <x v="2"/>
  </r>
  <r>
    <n v="1004"/>
    <s v="Emp_4"/>
    <x v="1"/>
    <x v="1"/>
    <d v="2015-01-05T00:00:00"/>
    <s v="Female"/>
    <n v="43"/>
    <s v="PhD"/>
    <x v="1"/>
    <n v="2005"/>
    <s v=""/>
    <s v="Not Available"/>
    <s v="Not Available"/>
    <s v="Not Available"/>
    <s v="Not Available"/>
    <s v="Not Available"/>
    <s v="Not Available"/>
    <s v="Not Available"/>
    <s v="Not Available"/>
    <n v="3905"/>
    <n v="10"/>
    <s v="No Exit Date"/>
    <n v="0"/>
    <s v=""/>
    <x v="1"/>
  </r>
  <r>
    <n v="1005"/>
    <s v="Emp_5"/>
    <x v="1"/>
    <x v="1"/>
    <d v="2015-01-06T00:00:00"/>
    <s v="Female"/>
    <n v="44"/>
    <s v="Graduate"/>
    <x v="0"/>
    <n v="2004"/>
    <s v=""/>
    <s v="Not Available"/>
    <s v="Not Available"/>
    <s v="Not Available"/>
    <d v="2023-12-27T00:00:00"/>
    <n v="10"/>
    <n v="2"/>
    <n v="2"/>
    <n v="2"/>
    <n v="3904"/>
    <n v="10"/>
    <s v="No Exit Date"/>
    <n v="0"/>
    <s v=""/>
    <x v="1"/>
  </r>
  <r>
    <n v="1006"/>
    <s v="Emp_6"/>
    <x v="3"/>
    <x v="2"/>
    <d v="2015-01-07T00:00:00"/>
    <s v="Female"/>
    <n v="23"/>
    <s v="Graduate"/>
    <x v="2"/>
    <n v="2003"/>
    <s v=""/>
    <s v="Not Available"/>
    <s v="Not Available"/>
    <s v="Not Available"/>
    <d v="2023-04-24T00:00:00"/>
    <n v="10"/>
    <n v="2"/>
    <n v="5"/>
    <n v="4"/>
    <n v="3903"/>
    <n v="10"/>
    <s v="No Exit Date"/>
    <n v="0"/>
    <s v=""/>
    <x v="0"/>
  </r>
  <r>
    <n v="1007"/>
    <s v="Emp_7"/>
    <x v="2"/>
    <x v="3"/>
    <d v="2015-01-08T00:00:00"/>
    <s v="Female"/>
    <n v="48"/>
    <s v="PhD"/>
    <x v="3"/>
    <n v="2003"/>
    <d v="2023-12-15T00:00:00"/>
    <s v="Voluntary"/>
    <n v="1"/>
    <s v="No"/>
    <d v="2023-08-14T00:00:00"/>
    <n v="3"/>
    <n v="3"/>
    <n v="3"/>
    <n v="1"/>
    <n v="3263"/>
    <n v="8"/>
    <s v="Dec-2023"/>
    <n v="1"/>
    <s v="Dec-2023"/>
    <x v="1"/>
  </r>
  <r>
    <n v="1008"/>
    <s v="Emp_8"/>
    <x v="2"/>
    <x v="3"/>
    <d v="2015-01-09T00:00:00"/>
    <s v="Female"/>
    <n v="23"/>
    <s v="PhD"/>
    <x v="3"/>
    <n v="2004"/>
    <s v=""/>
    <s v="Not Available"/>
    <s v="Not Available"/>
    <s v="Not Available"/>
    <d v="2024-03-10T00:00:00"/>
    <n v="5"/>
    <n v="5"/>
    <n v="1"/>
    <n v="2"/>
    <n v="3901"/>
    <n v="10"/>
    <s v="No Exit Date"/>
    <n v="0"/>
    <s v=""/>
    <x v="0"/>
  </r>
  <r>
    <n v="1009"/>
    <s v="Emp_9"/>
    <x v="2"/>
    <x v="1"/>
    <d v="2015-01-10T00:00:00"/>
    <s v="Male"/>
    <n v="47"/>
    <s v="PhD"/>
    <x v="0"/>
    <n v="2009"/>
    <d v="2023-11-23T00:00:00"/>
    <s v="Personal Reasons"/>
    <n v="5"/>
    <s v="Yes"/>
    <d v="2024-08-01T00:00:00"/>
    <n v="8"/>
    <n v="5"/>
    <n v="4"/>
    <n v="2"/>
    <n v="3239"/>
    <n v="8"/>
    <s v="Nov-2023"/>
    <n v="1"/>
    <s v="Nov-2023"/>
    <x v="1"/>
  </r>
  <r>
    <n v="1010"/>
    <s v="Emp_10"/>
    <x v="1"/>
    <x v="3"/>
    <d v="2015-01-11T00:00:00"/>
    <s v="Female"/>
    <n v="38"/>
    <s v="PhD"/>
    <x v="1"/>
    <n v="2002"/>
    <s v=""/>
    <s v="Not Available"/>
    <s v="Not Available"/>
    <s v="Not Available"/>
    <d v="2023-03-25T00:00:00"/>
    <n v="10"/>
    <n v="3"/>
    <n v="5"/>
    <n v="2"/>
    <n v="3899"/>
    <n v="10"/>
    <s v="No Exit Date"/>
    <n v="0"/>
    <s v=""/>
    <x v="3"/>
  </r>
  <r>
    <n v="1011"/>
    <s v="Emp_11"/>
    <x v="0"/>
    <x v="3"/>
    <d v="2015-01-12T00:00:00"/>
    <s v="Male"/>
    <n v="54"/>
    <s v="Diploma"/>
    <x v="1"/>
    <n v="2009"/>
    <s v=""/>
    <s v="Not Available"/>
    <s v="Not Available"/>
    <s v="Not Available"/>
    <d v="2023-07-13T00:00:00"/>
    <n v="1"/>
    <n v="2"/>
    <n v="1"/>
    <n v="3"/>
    <n v="3898"/>
    <n v="10"/>
    <s v="No Exit Date"/>
    <n v="0"/>
    <s v=""/>
    <x v="2"/>
  </r>
  <r>
    <n v="1012"/>
    <s v="Emp_12"/>
    <x v="2"/>
    <x v="1"/>
    <d v="2015-01-13T00:00:00"/>
    <s v="Male"/>
    <n v="30"/>
    <s v="Post-Graduate"/>
    <x v="2"/>
    <n v="2001"/>
    <d v="2024-04-22T00:00:00"/>
    <s v="Involuntary"/>
    <n v="3"/>
    <s v="No"/>
    <d v="2024-10-04T00:00:00"/>
    <n v="4"/>
    <n v="3"/>
    <n v="5"/>
    <n v="4"/>
    <n v="3387"/>
    <n v="9"/>
    <s v="Apr-2024"/>
    <n v="1"/>
    <s v="Apr-2024"/>
    <x v="0"/>
  </r>
  <r>
    <n v="1013"/>
    <s v="Emp_13"/>
    <x v="4"/>
    <x v="3"/>
    <d v="2015-01-14T00:00:00"/>
    <s v="Female"/>
    <n v="50"/>
    <s v="Graduate"/>
    <x v="0"/>
    <n v="2001"/>
    <d v="2024-05-26T00:00:00"/>
    <s v="Better Opportunity"/>
    <n v="3"/>
    <s v="No"/>
    <d v="2023-12-08T00:00:00"/>
    <n v="6"/>
    <n v="4"/>
    <n v="3"/>
    <n v="4"/>
    <n v="3420"/>
    <n v="9"/>
    <s v="May-2024"/>
    <n v="1"/>
    <s v="May-2024"/>
    <x v="1"/>
  </r>
  <r>
    <n v="1014"/>
    <s v="Emp_14"/>
    <x v="1"/>
    <x v="0"/>
    <d v="2015-01-15T00:00:00"/>
    <s v="Male"/>
    <n v="47"/>
    <s v="PhD"/>
    <x v="3"/>
    <n v="2005"/>
    <s v=""/>
    <s v="Not Available"/>
    <s v="Not Available"/>
    <s v="Not Available"/>
    <s v="Not Available"/>
    <s v="Not Available"/>
    <s v="Not Available"/>
    <s v="Not Available"/>
    <s v="Not Available"/>
    <n v="3895"/>
    <n v="10"/>
    <s v="No Exit Date"/>
    <n v="0"/>
    <s v=""/>
    <x v="1"/>
  </r>
  <r>
    <n v="1015"/>
    <s v="Emp_15"/>
    <x v="3"/>
    <x v="4"/>
    <d v="2015-01-16T00:00:00"/>
    <s v="Female"/>
    <n v="56"/>
    <s v="PhD"/>
    <x v="1"/>
    <n v="2006"/>
    <d v="2023-08-18T00:00:00"/>
    <s v="Better Opportunity"/>
    <n v="5"/>
    <s v="No"/>
    <d v="2023-06-28T00:00:00"/>
    <n v="10"/>
    <n v="1"/>
    <n v="2"/>
    <n v="3"/>
    <n v="3136"/>
    <n v="8"/>
    <s v="Aug-2023"/>
    <n v="1"/>
    <s v="Aug-2023"/>
    <x v="2"/>
  </r>
  <r>
    <n v="1016"/>
    <s v="Emp_16"/>
    <x v="0"/>
    <x v="4"/>
    <d v="2015-01-17T00:00:00"/>
    <s v="Male"/>
    <n v="46"/>
    <s v="PhD"/>
    <x v="0"/>
    <n v="2006"/>
    <s v=""/>
    <s v="Not Available"/>
    <s v="Not Available"/>
    <s v="Not Available"/>
    <s v="Not Available"/>
    <s v="Not Available"/>
    <s v="Not Available"/>
    <s v="Not Available"/>
    <s v="Not Available"/>
    <n v="3893"/>
    <n v="10"/>
    <s v="No Exit Date"/>
    <n v="0"/>
    <s v=""/>
    <x v="1"/>
  </r>
  <r>
    <n v="1017"/>
    <s v="Emp_17"/>
    <x v="4"/>
    <x v="1"/>
    <d v="2015-01-18T00:00:00"/>
    <s v="Female"/>
    <n v="45"/>
    <s v="Diploma"/>
    <x v="1"/>
    <n v="2003"/>
    <s v=""/>
    <s v="Not Available"/>
    <s v="Not Available"/>
    <s v="Not Available"/>
    <d v="2023-10-07T00:00:00"/>
    <n v="5"/>
    <n v="3"/>
    <n v="1"/>
    <n v="5"/>
    <n v="3892"/>
    <n v="10"/>
    <s v="No Exit Date"/>
    <n v="0"/>
    <s v=""/>
    <x v="1"/>
  </r>
  <r>
    <n v="1018"/>
    <s v="Emp_18"/>
    <x v="4"/>
    <x v="2"/>
    <d v="2015-01-19T00:00:00"/>
    <s v="Male"/>
    <n v="34"/>
    <s v="PhD"/>
    <x v="1"/>
    <n v="2007"/>
    <s v=""/>
    <s v="Not Available"/>
    <s v="Not Available"/>
    <s v="Not Available"/>
    <s v="Not Available"/>
    <s v="Not Available"/>
    <s v="Not Available"/>
    <s v="Not Available"/>
    <s v="Not Available"/>
    <n v="3891"/>
    <n v="10"/>
    <s v="No Exit Date"/>
    <n v="0"/>
    <s v=""/>
    <x v="3"/>
  </r>
  <r>
    <n v="1019"/>
    <s v="Emp_19"/>
    <x v="3"/>
    <x v="1"/>
    <d v="2015-01-20T00:00:00"/>
    <s v="Female"/>
    <n v="28"/>
    <s v="PhD"/>
    <x v="3"/>
    <n v="2009"/>
    <s v=""/>
    <s v="Not Available"/>
    <s v="Not Available"/>
    <s v="Not Available"/>
    <s v="Not Available"/>
    <s v="Not Available"/>
    <s v="Not Available"/>
    <s v="Not Available"/>
    <s v="Not Available"/>
    <n v="3890"/>
    <n v="10"/>
    <s v="No Exit Date"/>
    <n v="0"/>
    <s v=""/>
    <x v="0"/>
  </r>
  <r>
    <n v="1020"/>
    <s v="Emp_20"/>
    <x v="0"/>
    <x v="2"/>
    <d v="2015-01-21T00:00:00"/>
    <s v="Female"/>
    <n v="57"/>
    <s v="PhD"/>
    <x v="4"/>
    <n v="2008"/>
    <d v="2024-03-22T00:00:00"/>
    <s v="Retirement"/>
    <n v="5"/>
    <s v="Yes"/>
    <d v="2023-06-24T00:00:00"/>
    <n v="10"/>
    <n v="4"/>
    <n v="5"/>
    <n v="3"/>
    <n v="3348"/>
    <n v="9"/>
    <s v="Mar-2024"/>
    <n v="1"/>
    <s v="Mar-2024"/>
    <x v="2"/>
  </r>
  <r>
    <n v="1021"/>
    <s v="Emp_21"/>
    <x v="1"/>
    <x v="4"/>
    <d v="2015-01-22T00:00:00"/>
    <s v="Female"/>
    <n v="41"/>
    <s v="Post-Graduate"/>
    <x v="2"/>
    <n v="2006"/>
    <s v=""/>
    <s v="Not Available"/>
    <s v="Not Available"/>
    <s v="Not Available"/>
    <d v="2024-05-05T00:00:00"/>
    <n v="10"/>
    <n v="4"/>
    <n v="2"/>
    <n v="5"/>
    <n v="3888"/>
    <n v="10"/>
    <s v="No Exit Date"/>
    <n v="0"/>
    <s v=""/>
    <x v="1"/>
  </r>
  <r>
    <n v="1022"/>
    <s v="Emp_22"/>
    <x v="5"/>
    <x v="1"/>
    <d v="2015-01-23T00:00:00"/>
    <s v="Female"/>
    <n v="22"/>
    <s v="Diploma"/>
    <x v="2"/>
    <n v="2008"/>
    <s v=""/>
    <s v="Not Available"/>
    <s v="Not Available"/>
    <s v="Not Available"/>
    <s v="Not Available"/>
    <s v="Not Available"/>
    <s v="Not Available"/>
    <s v="Not Available"/>
    <s v="Not Available"/>
    <n v="3887"/>
    <n v="10"/>
    <s v="No Exit Date"/>
    <n v="0"/>
    <s v=""/>
    <x v="0"/>
  </r>
  <r>
    <n v="1023"/>
    <s v="Emp_23"/>
    <x v="0"/>
    <x v="0"/>
    <d v="2015-01-24T00:00:00"/>
    <s v="Female"/>
    <n v="29"/>
    <s v="PhD"/>
    <x v="3"/>
    <n v="2005"/>
    <s v=""/>
    <s v="Not Available"/>
    <s v="Not Available"/>
    <s v="Not Available"/>
    <d v="2024-11-08T00:00:00"/>
    <n v="6"/>
    <n v="5"/>
    <n v="2"/>
    <n v="5"/>
    <n v="3886"/>
    <n v="10"/>
    <s v="No Exit Date"/>
    <n v="0"/>
    <s v=""/>
    <x v="0"/>
  </r>
  <r>
    <n v="1024"/>
    <s v="Emp_24"/>
    <x v="3"/>
    <x v="3"/>
    <d v="2015-01-25T00:00:00"/>
    <s v="Male"/>
    <n v="37"/>
    <s v="Graduate"/>
    <x v="1"/>
    <n v="2008"/>
    <d v="2022-01-28T00:00:00"/>
    <s v="Better Opportunity"/>
    <n v="1"/>
    <s v="No"/>
    <s v="Not Available"/>
    <s v="Not Available"/>
    <s v="Not Available"/>
    <s v="Not Available"/>
    <s v="Not Available"/>
    <n v="2560"/>
    <n v="7"/>
    <s v="Jan-2022"/>
    <n v="1"/>
    <s v="Jan-2022"/>
    <x v="3"/>
  </r>
  <r>
    <n v="1025"/>
    <s v="Emp_25"/>
    <x v="4"/>
    <x v="2"/>
    <d v="2015-01-26T00:00:00"/>
    <s v="Male"/>
    <n v="35"/>
    <s v="Graduate"/>
    <x v="0"/>
    <n v="2004"/>
    <s v=""/>
    <s v="Not Available"/>
    <s v="Not Available"/>
    <s v="Not Available"/>
    <d v="2023-04-29T00:00:00"/>
    <n v="10"/>
    <n v="1"/>
    <n v="4"/>
    <n v="2"/>
    <n v="3884"/>
    <n v="10"/>
    <s v="No Exit Date"/>
    <n v="0"/>
    <s v=""/>
    <x v="3"/>
  </r>
  <r>
    <n v="1026"/>
    <s v="Emp_26"/>
    <x v="1"/>
    <x v="3"/>
    <d v="2015-01-27T00:00:00"/>
    <s v="Male"/>
    <n v="33"/>
    <s v="Graduate"/>
    <x v="1"/>
    <n v="2008"/>
    <d v="2023-05-31T00:00:00"/>
    <s v="Voluntary"/>
    <n v="3"/>
    <s v="Yes"/>
    <d v="2023-01-19T00:00:00"/>
    <n v="2"/>
    <n v="2"/>
    <n v="4"/>
    <n v="4"/>
    <n v="3046"/>
    <n v="8"/>
    <s v="May-2023"/>
    <n v="1"/>
    <s v="May-2023"/>
    <x v="3"/>
  </r>
  <r>
    <n v="1027"/>
    <s v="Emp_27"/>
    <x v="0"/>
    <x v="3"/>
    <d v="2015-01-28T00:00:00"/>
    <s v="Female"/>
    <n v="44"/>
    <s v="Diploma"/>
    <x v="3"/>
    <n v="2002"/>
    <s v=""/>
    <s v="Not Available"/>
    <s v="Not Available"/>
    <s v="Not Available"/>
    <d v="2023-06-29T00:00:00"/>
    <n v="2"/>
    <n v="3"/>
    <n v="2"/>
    <n v="4"/>
    <n v="3882"/>
    <n v="10"/>
    <s v="No Exit Date"/>
    <n v="0"/>
    <s v=""/>
    <x v="1"/>
  </r>
  <r>
    <n v="1028"/>
    <s v="Emp_28"/>
    <x v="5"/>
    <x v="1"/>
    <d v="2015-01-29T00:00:00"/>
    <s v="Male"/>
    <n v="36"/>
    <s v="Diploma"/>
    <x v="2"/>
    <n v="2005"/>
    <s v=""/>
    <s v="Not Available"/>
    <s v="Not Available"/>
    <s v="Not Available"/>
    <s v="Not Available"/>
    <s v="Not Available"/>
    <s v="Not Available"/>
    <s v="Not Available"/>
    <s v="Not Available"/>
    <n v="3881"/>
    <n v="10"/>
    <s v="No Exit Date"/>
    <n v="0"/>
    <s v=""/>
    <x v="3"/>
  </r>
  <r>
    <n v="1029"/>
    <s v="Emp_29"/>
    <x v="5"/>
    <x v="3"/>
    <d v="2015-01-30T00:00:00"/>
    <s v="Female"/>
    <n v="49"/>
    <s v="Graduate"/>
    <x v="1"/>
    <n v="2009"/>
    <s v=""/>
    <s v="Not Available"/>
    <s v="Not Available"/>
    <s v="Not Available"/>
    <d v="2023-07-01T00:00:00"/>
    <n v="8"/>
    <n v="2"/>
    <n v="1"/>
    <n v="2"/>
    <n v="3880"/>
    <n v="10"/>
    <s v="No Exit Date"/>
    <n v="0"/>
    <s v=""/>
    <x v="1"/>
  </r>
  <r>
    <n v="1030"/>
    <s v="Emp_30"/>
    <x v="2"/>
    <x v="0"/>
    <d v="2015-01-31T00:00:00"/>
    <s v="Female"/>
    <n v="55"/>
    <s v="PhD"/>
    <x v="2"/>
    <n v="2004"/>
    <s v=""/>
    <s v="Not Available"/>
    <s v="Not Available"/>
    <s v="Not Available"/>
    <s v="Not Available"/>
    <s v="Not Available"/>
    <s v="Not Available"/>
    <s v="Not Available"/>
    <s v="Not Available"/>
    <n v="3879"/>
    <n v="10"/>
    <s v="No Exit Date"/>
    <n v="0"/>
    <s v=""/>
    <x v="2"/>
  </r>
  <r>
    <n v="1031"/>
    <s v="Emp_31"/>
    <x v="2"/>
    <x v="3"/>
    <d v="2015-02-01T00:00:00"/>
    <s v="Male"/>
    <n v="23"/>
    <s v="Diploma"/>
    <x v="0"/>
    <n v="2006"/>
    <s v=""/>
    <s v="Not Available"/>
    <s v="Not Available"/>
    <s v="Not Available"/>
    <d v="2024-04-20T00:00:00"/>
    <n v="2"/>
    <n v="3"/>
    <n v="4"/>
    <n v="1"/>
    <n v="3878"/>
    <n v="10"/>
    <s v="No Exit Date"/>
    <n v="0"/>
    <s v=""/>
    <x v="0"/>
  </r>
  <r>
    <n v="1032"/>
    <s v="Emp_32"/>
    <x v="3"/>
    <x v="1"/>
    <d v="2015-02-02T00:00:00"/>
    <s v="Male"/>
    <n v="53"/>
    <s v="Graduate"/>
    <x v="2"/>
    <n v="2001"/>
    <s v=""/>
    <s v="Not Available"/>
    <s v="Not Available"/>
    <s v="Not Available"/>
    <s v="Not Available"/>
    <s v="Not Available"/>
    <s v="Not Available"/>
    <s v="Not Available"/>
    <s v="Not Available"/>
    <n v="3877"/>
    <n v="10"/>
    <s v="No Exit Date"/>
    <n v="0"/>
    <s v=""/>
    <x v="2"/>
  </r>
  <r>
    <n v="1033"/>
    <s v="Emp_33"/>
    <x v="0"/>
    <x v="0"/>
    <d v="2015-02-03T00:00:00"/>
    <s v="Female"/>
    <n v="44"/>
    <s v="Graduate"/>
    <x v="2"/>
    <n v="2009"/>
    <d v="2023-09-05T00:00:00"/>
    <s v="Involuntary"/>
    <n v="1"/>
    <s v="Yes"/>
    <d v="2024-10-25T00:00:00"/>
    <n v="7"/>
    <n v="1"/>
    <n v="5"/>
    <n v="2"/>
    <n v="3136"/>
    <n v="8"/>
    <s v="Sep-2023"/>
    <n v="1"/>
    <s v="Sep-2023"/>
    <x v="1"/>
  </r>
  <r>
    <n v="1034"/>
    <s v="Emp_34"/>
    <x v="0"/>
    <x v="4"/>
    <d v="2015-02-04T00:00:00"/>
    <s v="Male"/>
    <n v="43"/>
    <s v="PhD"/>
    <x v="4"/>
    <n v="2001"/>
    <s v=""/>
    <s v="Not Available"/>
    <s v="Not Available"/>
    <s v="Not Available"/>
    <d v="2024-05-20T00:00:00"/>
    <n v="1"/>
    <n v="1"/>
    <n v="1"/>
    <n v="5"/>
    <n v="3875"/>
    <n v="10"/>
    <s v="No Exit Date"/>
    <n v="0"/>
    <s v=""/>
    <x v="1"/>
  </r>
  <r>
    <n v="1035"/>
    <s v="Emp_35"/>
    <x v="4"/>
    <x v="3"/>
    <d v="2015-02-05T00:00:00"/>
    <s v="Female"/>
    <n v="46"/>
    <s v="Post-Graduate"/>
    <x v="4"/>
    <n v="2005"/>
    <d v="2022-12-29T00:00:00"/>
    <s v="Better Opportunity"/>
    <n v="2"/>
    <s v="No"/>
    <d v="2024-12-07T00:00:00"/>
    <n v="1"/>
    <n v="3"/>
    <n v="5"/>
    <n v="4"/>
    <n v="2884"/>
    <n v="7"/>
    <s v="Dec-2022"/>
    <n v="1"/>
    <s v="Dec-2022"/>
    <x v="1"/>
  </r>
  <r>
    <n v="1036"/>
    <s v="Emp_36"/>
    <x v="4"/>
    <x v="1"/>
    <d v="2015-02-06T00:00:00"/>
    <s v="Female"/>
    <n v="43"/>
    <s v="Diploma"/>
    <x v="4"/>
    <n v="2004"/>
    <d v="2023-10-24T00:00:00"/>
    <s v="Personal Reasons"/>
    <n v="5"/>
    <s v="No"/>
    <d v="2024-12-10T00:00:00"/>
    <n v="3"/>
    <n v="2"/>
    <n v="3"/>
    <n v="4"/>
    <n v="3182"/>
    <n v="8"/>
    <s v="Oct-2023"/>
    <n v="1"/>
    <s v="Oct-2023"/>
    <x v="1"/>
  </r>
  <r>
    <n v="1037"/>
    <s v="Emp_37"/>
    <x v="4"/>
    <x v="4"/>
    <d v="2015-02-07T00:00:00"/>
    <s v="Female"/>
    <n v="43"/>
    <s v="PhD"/>
    <x v="2"/>
    <n v="2003"/>
    <d v="2024-10-23T00:00:00"/>
    <s v="Retirement"/>
    <n v="4"/>
    <s v="Yes"/>
    <d v="2023-11-24T00:00:00"/>
    <n v="8"/>
    <n v="5"/>
    <n v="5"/>
    <n v="5"/>
    <n v="3546"/>
    <n v="9"/>
    <s v="Oct-2024"/>
    <n v="1"/>
    <s v="Oct-2024"/>
    <x v="1"/>
  </r>
  <r>
    <n v="1038"/>
    <s v="Emp_38"/>
    <x v="2"/>
    <x v="4"/>
    <d v="2015-02-08T00:00:00"/>
    <s v="Female"/>
    <n v="27"/>
    <s v="Graduate"/>
    <x v="3"/>
    <n v="2006"/>
    <s v=""/>
    <s v="Not Available"/>
    <s v="Not Available"/>
    <s v="Not Available"/>
    <d v="2023-06-10T00:00:00"/>
    <n v="9"/>
    <n v="5"/>
    <n v="2"/>
    <n v="3"/>
    <n v="3871"/>
    <n v="10"/>
    <s v="No Exit Date"/>
    <n v="0"/>
    <s v=""/>
    <x v="0"/>
  </r>
  <r>
    <n v="1039"/>
    <s v="Emp_39"/>
    <x v="0"/>
    <x v="2"/>
    <d v="2015-02-09T00:00:00"/>
    <s v="Female"/>
    <n v="36"/>
    <s v="Graduate"/>
    <x v="2"/>
    <n v="2002"/>
    <d v="2022-08-21T00:00:00"/>
    <s v="Personal Reasons"/>
    <n v="3"/>
    <s v="Yes"/>
    <s v="Not Available"/>
    <s v="Not Available"/>
    <s v="Not Available"/>
    <s v="Not Available"/>
    <s v="Not Available"/>
    <n v="2750"/>
    <n v="7"/>
    <s v="Aug-2022"/>
    <n v="1"/>
    <s v="Aug-2022"/>
    <x v="3"/>
  </r>
  <r>
    <n v="1040"/>
    <s v="Emp_40"/>
    <x v="0"/>
    <x v="0"/>
    <d v="2015-02-10T00:00:00"/>
    <s v="Male"/>
    <n v="58"/>
    <s v="PhD"/>
    <x v="3"/>
    <n v="2003"/>
    <s v=""/>
    <s v="Not Available"/>
    <s v="Not Available"/>
    <s v="Not Available"/>
    <d v="2023-09-21T00:00:00"/>
    <n v="4"/>
    <n v="5"/>
    <n v="2"/>
    <n v="1"/>
    <n v="3869"/>
    <n v="10"/>
    <s v="No Exit Date"/>
    <n v="0"/>
    <s v=""/>
    <x v="2"/>
  </r>
  <r>
    <n v="1041"/>
    <s v="Emp_41"/>
    <x v="5"/>
    <x v="3"/>
    <d v="2015-02-11T00:00:00"/>
    <s v="Male"/>
    <n v="54"/>
    <s v="Diploma"/>
    <x v="3"/>
    <n v="2005"/>
    <d v="2022-01-25T00:00:00"/>
    <s v="Personal Reasons"/>
    <n v="2"/>
    <s v="Yes"/>
    <d v="2024-02-22T00:00:00"/>
    <n v="3"/>
    <n v="1"/>
    <n v="1"/>
    <n v="4"/>
    <n v="2540"/>
    <n v="6"/>
    <s v="Jan-2022"/>
    <n v="1"/>
    <s v="Jan-2022"/>
    <x v="2"/>
  </r>
  <r>
    <n v="1042"/>
    <s v="Emp_42"/>
    <x v="2"/>
    <x v="1"/>
    <d v="2015-02-12T00:00:00"/>
    <s v="Female"/>
    <n v="29"/>
    <s v="Post-Graduate"/>
    <x v="4"/>
    <n v="2009"/>
    <s v=""/>
    <s v="Not Available"/>
    <s v="Not Available"/>
    <s v="Not Available"/>
    <s v="Not Available"/>
    <s v="Not Available"/>
    <s v="Not Available"/>
    <s v="Not Available"/>
    <s v="Not Available"/>
    <n v="3867"/>
    <n v="10"/>
    <s v="No Exit Date"/>
    <n v="0"/>
    <s v=""/>
    <x v="0"/>
  </r>
  <r>
    <n v="1043"/>
    <s v="Emp_43"/>
    <x v="1"/>
    <x v="2"/>
    <d v="2015-02-13T00:00:00"/>
    <s v="Female"/>
    <n v="26"/>
    <s v="Post-Graduate"/>
    <x v="1"/>
    <n v="2002"/>
    <s v=""/>
    <s v="Not Available"/>
    <s v="Not Available"/>
    <s v="Not Available"/>
    <d v="2023-01-18T00:00:00"/>
    <n v="9"/>
    <n v="1"/>
    <n v="5"/>
    <n v="3"/>
    <n v="3866"/>
    <n v="10"/>
    <s v="No Exit Date"/>
    <n v="0"/>
    <s v=""/>
    <x v="0"/>
  </r>
  <r>
    <n v="1044"/>
    <s v="Emp_44"/>
    <x v="2"/>
    <x v="0"/>
    <d v="2015-02-14T00:00:00"/>
    <s v="Male"/>
    <n v="25"/>
    <s v="Graduate"/>
    <x v="0"/>
    <n v="2008"/>
    <d v="2024-01-18T00:00:00"/>
    <s v="Voluntary"/>
    <n v="4"/>
    <s v="Yes"/>
    <s v="Not Available"/>
    <s v="Not Available"/>
    <s v="Not Available"/>
    <s v="Not Available"/>
    <s v="Not Available"/>
    <n v="3260"/>
    <n v="8"/>
    <s v="Jan-2024"/>
    <n v="1"/>
    <s v="Jan-2024"/>
    <x v="0"/>
  </r>
  <r>
    <n v="1045"/>
    <s v="Emp_45"/>
    <x v="1"/>
    <x v="2"/>
    <d v="2015-02-15T00:00:00"/>
    <s v="Male"/>
    <n v="27"/>
    <s v="Diploma"/>
    <x v="4"/>
    <n v="2002"/>
    <d v="2022-05-06T00:00:00"/>
    <s v="Involuntary"/>
    <n v="1"/>
    <s v="No"/>
    <d v="2023-11-01T00:00:00"/>
    <n v="10"/>
    <n v="4"/>
    <n v="4"/>
    <n v="4"/>
    <n v="2637"/>
    <n v="7"/>
    <s v="May-2022"/>
    <n v="1"/>
    <s v="May-2022"/>
    <x v="0"/>
  </r>
  <r>
    <n v="1046"/>
    <s v="Emp_46"/>
    <x v="5"/>
    <x v="0"/>
    <d v="2015-02-16T00:00:00"/>
    <s v="Female"/>
    <n v="53"/>
    <s v="Post-Graduate"/>
    <x v="4"/>
    <n v="2005"/>
    <d v="2022-12-16T00:00:00"/>
    <s v="Involuntary"/>
    <n v="2"/>
    <s v="No"/>
    <d v="2023-02-24T00:00:00"/>
    <n v="5"/>
    <n v="3"/>
    <n v="3"/>
    <n v="1"/>
    <n v="2860"/>
    <n v="7"/>
    <s v="Dec-2022"/>
    <n v="1"/>
    <s v="Dec-2022"/>
    <x v="2"/>
  </r>
  <r>
    <n v="1047"/>
    <s v="Emp_47"/>
    <x v="3"/>
    <x v="0"/>
    <d v="2015-02-17T00:00:00"/>
    <s v="Male"/>
    <n v="51"/>
    <s v="Diploma"/>
    <x v="1"/>
    <n v="2007"/>
    <s v=""/>
    <s v="Not Available"/>
    <s v="Not Available"/>
    <s v="Not Available"/>
    <d v="2023-03-04T00:00:00"/>
    <n v="5"/>
    <n v="2"/>
    <n v="5"/>
    <n v="3"/>
    <n v="3862"/>
    <n v="10"/>
    <s v="No Exit Date"/>
    <n v="0"/>
    <s v=""/>
    <x v="2"/>
  </r>
  <r>
    <n v="1048"/>
    <s v="Emp_48"/>
    <x v="0"/>
    <x v="3"/>
    <d v="2015-02-18T00:00:00"/>
    <s v="Female"/>
    <n v="56"/>
    <s v="Diploma"/>
    <x v="0"/>
    <n v="2008"/>
    <d v="2024-07-07T00:00:00"/>
    <s v="Retirement"/>
    <n v="2"/>
    <s v="No"/>
    <s v="Not Available"/>
    <s v="Not Available"/>
    <s v="Not Available"/>
    <s v="Not Available"/>
    <s v="Not Available"/>
    <n v="3427"/>
    <n v="9"/>
    <s v="Jul-2024"/>
    <n v="1"/>
    <s v="Jul-2024"/>
    <x v="2"/>
  </r>
  <r>
    <n v="1049"/>
    <s v="Emp_49"/>
    <x v="5"/>
    <x v="0"/>
    <d v="2015-02-19T00:00:00"/>
    <s v="Male"/>
    <n v="37"/>
    <s v="Graduate"/>
    <x v="2"/>
    <n v="2001"/>
    <d v="2023-06-21T00:00:00"/>
    <s v="Involuntary"/>
    <n v="4"/>
    <s v="Yes"/>
    <s v="Not Available"/>
    <s v="Not Available"/>
    <s v="Not Available"/>
    <s v="Not Available"/>
    <s v="Not Available"/>
    <n v="3044"/>
    <n v="8"/>
    <s v="Jun-2023"/>
    <n v="1"/>
    <s v="Jun-2023"/>
    <x v="3"/>
  </r>
  <r>
    <n v="1050"/>
    <s v="Emp_50"/>
    <x v="0"/>
    <x v="2"/>
    <d v="2015-02-20T00:00:00"/>
    <s v="Female"/>
    <n v="34"/>
    <s v="Post-Graduate"/>
    <x v="2"/>
    <n v="2006"/>
    <s v=""/>
    <s v="Not Available"/>
    <s v="Not Available"/>
    <s v="Not Available"/>
    <s v="Not Available"/>
    <s v="Not Available"/>
    <s v="Not Available"/>
    <s v="Not Available"/>
    <s v="Not Available"/>
    <n v="3859"/>
    <n v="10"/>
    <s v="No Exit Date"/>
    <n v="0"/>
    <s v=""/>
    <x v="3"/>
  </r>
  <r>
    <n v="1051"/>
    <s v="Emp_51"/>
    <x v="4"/>
    <x v="0"/>
    <d v="2015-02-21T00:00:00"/>
    <s v="Male"/>
    <n v="51"/>
    <s v="PhD"/>
    <x v="4"/>
    <n v="2001"/>
    <s v=""/>
    <s v="Not Available"/>
    <s v="Not Available"/>
    <s v="Not Available"/>
    <d v="2023-02-20T00:00:00"/>
    <n v="1"/>
    <n v="2"/>
    <n v="5"/>
    <n v="3"/>
    <n v="3858"/>
    <n v="10"/>
    <s v="No Exit Date"/>
    <n v="0"/>
    <s v=""/>
    <x v="2"/>
  </r>
  <r>
    <n v="1052"/>
    <s v="Emp_52"/>
    <x v="3"/>
    <x v="3"/>
    <d v="2015-02-22T00:00:00"/>
    <s v="Female"/>
    <n v="40"/>
    <s v="Graduate"/>
    <x v="0"/>
    <n v="2002"/>
    <s v=""/>
    <s v="Not Available"/>
    <s v="Not Available"/>
    <s v="Not Available"/>
    <d v="2024-07-14T00:00:00"/>
    <n v="9"/>
    <n v="1"/>
    <n v="1"/>
    <n v="5"/>
    <n v="3857"/>
    <n v="10"/>
    <s v="No Exit Date"/>
    <n v="0"/>
    <s v=""/>
    <x v="3"/>
  </r>
  <r>
    <n v="1053"/>
    <s v="Emp_53"/>
    <x v="3"/>
    <x v="3"/>
    <d v="2015-02-23T00:00:00"/>
    <s v="Male"/>
    <n v="38"/>
    <s v="Post-Graduate"/>
    <x v="4"/>
    <n v="2001"/>
    <s v=""/>
    <s v="Not Available"/>
    <s v="Not Available"/>
    <s v="Not Available"/>
    <d v="2023-10-12T00:00:00"/>
    <n v="2"/>
    <n v="3"/>
    <n v="3"/>
    <n v="3"/>
    <n v="3856"/>
    <n v="10"/>
    <s v="No Exit Date"/>
    <n v="0"/>
    <s v=""/>
    <x v="3"/>
  </r>
  <r>
    <n v="1054"/>
    <s v="Emp_54"/>
    <x v="5"/>
    <x v="2"/>
    <d v="2015-02-24T00:00:00"/>
    <s v="Male"/>
    <n v="40"/>
    <s v="Post-Graduate"/>
    <x v="3"/>
    <n v="2005"/>
    <s v=""/>
    <s v="Not Available"/>
    <s v="Not Available"/>
    <s v="Not Available"/>
    <d v="2023-06-14T00:00:00"/>
    <n v="9"/>
    <n v="2"/>
    <n v="5"/>
    <n v="3"/>
    <n v="3855"/>
    <n v="10"/>
    <s v="No Exit Date"/>
    <n v="0"/>
    <s v=""/>
    <x v="3"/>
  </r>
  <r>
    <n v="1055"/>
    <s v="Emp_55"/>
    <x v="3"/>
    <x v="4"/>
    <d v="2015-02-25T00:00:00"/>
    <s v="Female"/>
    <n v="49"/>
    <s v="Post-Graduate"/>
    <x v="4"/>
    <n v="2009"/>
    <s v=""/>
    <s v="Not Available"/>
    <s v="Not Available"/>
    <s v="Not Available"/>
    <d v="2024-10-23T00:00:00"/>
    <n v="7"/>
    <n v="2"/>
    <n v="5"/>
    <n v="5"/>
    <n v="3854"/>
    <n v="10"/>
    <s v="No Exit Date"/>
    <n v="0"/>
    <s v=""/>
    <x v="1"/>
  </r>
  <r>
    <n v="1056"/>
    <s v="Emp_56"/>
    <x v="1"/>
    <x v="4"/>
    <d v="2015-02-26T00:00:00"/>
    <s v="Male"/>
    <n v="47"/>
    <s v="Post-Graduate"/>
    <x v="4"/>
    <n v="2006"/>
    <s v=""/>
    <s v="Not Available"/>
    <s v="Not Available"/>
    <s v="Not Available"/>
    <d v="2023-11-23T00:00:00"/>
    <n v="6"/>
    <n v="3"/>
    <n v="2"/>
    <n v="5"/>
    <n v="3853"/>
    <n v="10"/>
    <s v="No Exit Date"/>
    <n v="0"/>
    <s v=""/>
    <x v="1"/>
  </r>
  <r>
    <n v="1057"/>
    <s v="Emp_57"/>
    <x v="3"/>
    <x v="0"/>
    <d v="2015-02-27T00:00:00"/>
    <s v="Female"/>
    <n v="58"/>
    <s v="Post-Graduate"/>
    <x v="2"/>
    <n v="2001"/>
    <d v="2022-03-27T00:00:00"/>
    <s v="Voluntary"/>
    <n v="3"/>
    <s v="Yes"/>
    <d v="2023-06-26T00:00:00"/>
    <n v="8"/>
    <n v="2"/>
    <n v="1"/>
    <n v="4"/>
    <n v="2585"/>
    <n v="7"/>
    <s v="Mar-2022"/>
    <n v="1"/>
    <s v="Mar-2022"/>
    <x v="2"/>
  </r>
  <r>
    <n v="1058"/>
    <s v="Emp_58"/>
    <x v="0"/>
    <x v="1"/>
    <d v="2015-02-28T00:00:00"/>
    <s v="Male"/>
    <n v="47"/>
    <s v="Diploma"/>
    <x v="2"/>
    <n v="2001"/>
    <s v=""/>
    <s v="Not Available"/>
    <s v="Not Available"/>
    <s v="Not Available"/>
    <s v="Not Available"/>
    <s v="Not Available"/>
    <s v="Not Available"/>
    <s v="Not Available"/>
    <s v="Not Available"/>
    <n v="3851"/>
    <n v="10"/>
    <s v="No Exit Date"/>
    <n v="0"/>
    <s v=""/>
    <x v="1"/>
  </r>
  <r>
    <n v="1059"/>
    <s v="Emp_59"/>
    <x v="0"/>
    <x v="0"/>
    <d v="2015-03-01T00:00:00"/>
    <s v="Female"/>
    <n v="44"/>
    <s v="Graduate"/>
    <x v="2"/>
    <n v="2002"/>
    <d v="2022-03-08T00:00:00"/>
    <s v="Better Opportunity"/>
    <n v="5"/>
    <s v="Yes"/>
    <s v="Not Available"/>
    <s v="Not Available"/>
    <s v="Not Available"/>
    <s v="Not Available"/>
    <s v="Not Available"/>
    <n v="2564"/>
    <n v="7"/>
    <s v="Mar-2022"/>
    <n v="1"/>
    <s v="Mar-2022"/>
    <x v="1"/>
  </r>
  <r>
    <n v="1060"/>
    <s v="Emp_60"/>
    <x v="0"/>
    <x v="2"/>
    <d v="2015-03-02T00:00:00"/>
    <s v="Male"/>
    <n v="30"/>
    <s v="Diploma"/>
    <x v="3"/>
    <n v="2009"/>
    <d v="2022-08-16T00:00:00"/>
    <s v="Retirement"/>
    <n v="4"/>
    <s v="Yes"/>
    <d v="2023-06-27T00:00:00"/>
    <n v="7"/>
    <n v="1"/>
    <n v="3"/>
    <n v="5"/>
    <n v="2724"/>
    <n v="7"/>
    <s v="Aug-2022"/>
    <n v="1"/>
    <s v="Aug-2022"/>
    <x v="0"/>
  </r>
  <r>
    <n v="1061"/>
    <s v="Emp_61"/>
    <x v="0"/>
    <x v="2"/>
    <d v="2015-03-03T00:00:00"/>
    <s v="Female"/>
    <n v="33"/>
    <s v="PhD"/>
    <x v="2"/>
    <n v="2003"/>
    <s v=""/>
    <s v="Not Available"/>
    <s v="Not Available"/>
    <s v="Not Available"/>
    <s v="Not Available"/>
    <s v="Not Available"/>
    <s v="Not Available"/>
    <s v="Not Available"/>
    <s v="Not Available"/>
    <n v="3848"/>
    <n v="10"/>
    <s v="No Exit Date"/>
    <n v="0"/>
    <s v=""/>
    <x v="3"/>
  </r>
  <r>
    <n v="1062"/>
    <s v="Emp_62"/>
    <x v="1"/>
    <x v="2"/>
    <d v="2015-03-04T00:00:00"/>
    <s v="Male"/>
    <n v="22"/>
    <s v="Post-Graduate"/>
    <x v="0"/>
    <n v="2001"/>
    <d v="2022-04-21T00:00:00"/>
    <s v="Better Opportunity"/>
    <n v="3"/>
    <s v="Yes"/>
    <d v="2024-01-15T00:00:00"/>
    <n v="5"/>
    <n v="1"/>
    <n v="3"/>
    <n v="3"/>
    <n v="2605"/>
    <n v="7"/>
    <s v="Apr-2022"/>
    <n v="1"/>
    <s v="Apr-2022"/>
    <x v="0"/>
  </r>
  <r>
    <n v="1063"/>
    <s v="Emp_63"/>
    <x v="2"/>
    <x v="2"/>
    <d v="2015-03-05T00:00:00"/>
    <s v="Female"/>
    <n v="22"/>
    <s v="Graduate"/>
    <x v="1"/>
    <n v="2005"/>
    <s v=""/>
    <s v="Not Available"/>
    <s v="Not Available"/>
    <s v="Not Available"/>
    <d v="2023-11-26T00:00:00"/>
    <n v="1"/>
    <n v="3"/>
    <n v="5"/>
    <n v="2"/>
    <n v="3846"/>
    <n v="10"/>
    <s v="No Exit Date"/>
    <n v="0"/>
    <s v=""/>
    <x v="0"/>
  </r>
  <r>
    <n v="1064"/>
    <s v="Emp_64"/>
    <x v="4"/>
    <x v="2"/>
    <d v="2015-03-06T00:00:00"/>
    <s v="Male"/>
    <n v="55"/>
    <s v="Post-Graduate"/>
    <x v="0"/>
    <n v="2007"/>
    <s v=""/>
    <s v="Not Available"/>
    <s v="Not Available"/>
    <s v="Not Available"/>
    <s v="Not Available"/>
    <s v="Not Available"/>
    <s v="Not Available"/>
    <s v="Not Available"/>
    <s v="Not Available"/>
    <n v="3845"/>
    <n v="10"/>
    <s v="No Exit Date"/>
    <n v="0"/>
    <s v=""/>
    <x v="2"/>
  </r>
  <r>
    <n v="1065"/>
    <s v="Emp_65"/>
    <x v="5"/>
    <x v="3"/>
    <d v="2015-03-07T00:00:00"/>
    <s v="Female"/>
    <n v="53"/>
    <s v="Graduate"/>
    <x v="0"/>
    <n v="2006"/>
    <d v="2023-03-01T00:00:00"/>
    <s v="Voluntary"/>
    <n v="3"/>
    <s v="No"/>
    <s v="Not Available"/>
    <s v="Not Available"/>
    <s v="Not Available"/>
    <s v="Not Available"/>
    <s v="Not Available"/>
    <n v="2916"/>
    <n v="7"/>
    <s v="Mar-2023"/>
    <n v="1"/>
    <s v="Mar-2023"/>
    <x v="2"/>
  </r>
  <r>
    <n v="1066"/>
    <s v="Emp_66"/>
    <x v="0"/>
    <x v="4"/>
    <d v="2015-03-08T00:00:00"/>
    <s v="Female"/>
    <n v="46"/>
    <s v="Diploma"/>
    <x v="2"/>
    <n v="2001"/>
    <s v=""/>
    <s v="Not Available"/>
    <s v="Not Available"/>
    <s v="Not Available"/>
    <d v="2023-02-18T00:00:00"/>
    <n v="4"/>
    <n v="1"/>
    <n v="4"/>
    <n v="3"/>
    <n v="3843"/>
    <n v="10"/>
    <s v="No Exit Date"/>
    <n v="0"/>
    <s v=""/>
    <x v="1"/>
  </r>
  <r>
    <n v="1067"/>
    <s v="Emp_67"/>
    <x v="3"/>
    <x v="2"/>
    <d v="2015-03-09T00:00:00"/>
    <s v="Female"/>
    <n v="22"/>
    <s v="Graduate"/>
    <x v="1"/>
    <n v="2005"/>
    <d v="2023-09-15T00:00:00"/>
    <s v="Better Opportunity"/>
    <n v="1"/>
    <s v="No"/>
    <s v="Not Available"/>
    <s v="Not Available"/>
    <s v="Not Available"/>
    <s v="Not Available"/>
    <s v="Not Available"/>
    <n v="3112"/>
    <n v="8"/>
    <s v="Sep-2023"/>
    <n v="1"/>
    <s v="Sep-2023"/>
    <x v="0"/>
  </r>
  <r>
    <n v="1068"/>
    <s v="Emp_68"/>
    <x v="0"/>
    <x v="1"/>
    <d v="2015-03-10T00:00:00"/>
    <s v="Male"/>
    <n v="37"/>
    <s v="PhD"/>
    <x v="1"/>
    <n v="2005"/>
    <d v="2024-01-20T00:00:00"/>
    <s v="Personal Reasons"/>
    <n v="5"/>
    <s v="Yes"/>
    <d v="2023-06-05T00:00:00"/>
    <n v="6"/>
    <n v="2"/>
    <n v="1"/>
    <n v="1"/>
    <n v="3238"/>
    <n v="8"/>
    <s v="Jan-2024"/>
    <n v="1"/>
    <s v="Jan-2024"/>
    <x v="3"/>
  </r>
  <r>
    <n v="1069"/>
    <s v="Emp_69"/>
    <x v="3"/>
    <x v="1"/>
    <d v="2015-03-11T00:00:00"/>
    <s v="Female"/>
    <n v="26"/>
    <s v="PhD"/>
    <x v="1"/>
    <n v="2006"/>
    <s v=""/>
    <s v="Not Available"/>
    <s v="Not Available"/>
    <s v="Not Available"/>
    <d v="2024-01-06T00:00:00"/>
    <n v="7"/>
    <n v="2"/>
    <n v="5"/>
    <n v="5"/>
    <n v="3840"/>
    <n v="10"/>
    <s v="No Exit Date"/>
    <n v="0"/>
    <s v=""/>
    <x v="0"/>
  </r>
  <r>
    <n v="1070"/>
    <s v="Emp_70"/>
    <x v="4"/>
    <x v="1"/>
    <d v="2015-03-12T00:00:00"/>
    <s v="Male"/>
    <n v="43"/>
    <s v="Graduate"/>
    <x v="3"/>
    <n v="2003"/>
    <d v="2024-01-29T00:00:00"/>
    <s v="Involuntary"/>
    <n v="1"/>
    <s v="No"/>
    <s v="Not Available"/>
    <s v="Not Available"/>
    <s v="Not Available"/>
    <s v="Not Available"/>
    <s v="Not Available"/>
    <n v="3245"/>
    <n v="8"/>
    <s v="Jan-2024"/>
    <n v="1"/>
    <s v="Jan-2024"/>
    <x v="1"/>
  </r>
  <r>
    <n v="1071"/>
    <s v="Emp_71"/>
    <x v="4"/>
    <x v="1"/>
    <d v="2015-03-13T00:00:00"/>
    <s v="Female"/>
    <n v="50"/>
    <s v="Graduate"/>
    <x v="2"/>
    <n v="2005"/>
    <d v="2023-09-16T00:00:00"/>
    <s v="Retirement"/>
    <n v="5"/>
    <s v="Yes"/>
    <s v="Not Available"/>
    <s v="Not Available"/>
    <s v="Not Available"/>
    <s v="Not Available"/>
    <s v="Not Available"/>
    <n v="3109"/>
    <n v="8"/>
    <s v="Sep-2023"/>
    <n v="1"/>
    <s v="Sep-2023"/>
    <x v="1"/>
  </r>
  <r>
    <n v="1072"/>
    <s v="Emp_72"/>
    <x v="4"/>
    <x v="3"/>
    <d v="2015-03-14T00:00:00"/>
    <s v="Male"/>
    <n v="24"/>
    <s v="Graduate"/>
    <x v="1"/>
    <n v="2007"/>
    <s v=""/>
    <s v="Not Available"/>
    <s v="Not Available"/>
    <s v="Not Available"/>
    <d v="2023-08-10T00:00:00"/>
    <n v="2"/>
    <n v="3"/>
    <n v="3"/>
    <n v="2"/>
    <n v="3837"/>
    <n v="10"/>
    <s v="No Exit Date"/>
    <n v="0"/>
    <s v=""/>
    <x v="0"/>
  </r>
  <r>
    <n v="1073"/>
    <s v="Emp_73"/>
    <x v="3"/>
    <x v="1"/>
    <d v="2015-03-15T00:00:00"/>
    <s v="Female"/>
    <n v="33"/>
    <s v="Graduate"/>
    <x v="3"/>
    <n v="2005"/>
    <d v="2022-04-21T00:00:00"/>
    <s v="Better Opportunity"/>
    <n v="2"/>
    <s v="Yes"/>
    <d v="2024-07-01T00:00:00"/>
    <n v="3"/>
    <n v="4"/>
    <n v="5"/>
    <n v="1"/>
    <n v="2594"/>
    <n v="7"/>
    <s v="Apr-2022"/>
    <n v="1"/>
    <s v="Apr-2022"/>
    <x v="3"/>
  </r>
  <r>
    <n v="1074"/>
    <s v="Emp_74"/>
    <x v="0"/>
    <x v="2"/>
    <d v="2015-03-16T00:00:00"/>
    <s v="Male"/>
    <n v="47"/>
    <s v="PhD"/>
    <x v="4"/>
    <n v="2005"/>
    <s v=""/>
    <s v="Not Available"/>
    <s v="Not Available"/>
    <s v="Not Available"/>
    <d v="2024-11-19T00:00:00"/>
    <n v="2"/>
    <n v="3"/>
    <n v="3"/>
    <n v="2"/>
    <n v="3835"/>
    <n v="10"/>
    <s v="No Exit Date"/>
    <n v="0"/>
    <s v=""/>
    <x v="1"/>
  </r>
  <r>
    <n v="1075"/>
    <s v="Emp_75"/>
    <x v="4"/>
    <x v="0"/>
    <d v="2015-03-17T00:00:00"/>
    <s v="Male"/>
    <n v="37"/>
    <s v="Post-Graduate"/>
    <x v="4"/>
    <n v="2005"/>
    <s v=""/>
    <s v="Not Available"/>
    <s v="Not Available"/>
    <s v="Not Available"/>
    <d v="2024-06-15T00:00:00"/>
    <n v="7"/>
    <n v="1"/>
    <n v="4"/>
    <n v="4"/>
    <n v="3834"/>
    <n v="10"/>
    <s v="No Exit Date"/>
    <n v="0"/>
    <s v=""/>
    <x v="3"/>
  </r>
  <r>
    <n v="1076"/>
    <s v="Emp_76"/>
    <x v="1"/>
    <x v="1"/>
    <d v="2015-03-18T00:00:00"/>
    <s v="Female"/>
    <n v="58"/>
    <s v="Graduate"/>
    <x v="3"/>
    <n v="2003"/>
    <d v="2022-04-19T00:00:00"/>
    <s v="Involuntary"/>
    <n v="1"/>
    <s v="Yes"/>
    <d v="2023-10-12T00:00:00"/>
    <n v="5"/>
    <n v="2"/>
    <n v="2"/>
    <n v="1"/>
    <n v="2589"/>
    <n v="7"/>
    <s v="Apr-2022"/>
    <n v="1"/>
    <s v="Apr-2022"/>
    <x v="2"/>
  </r>
  <r>
    <n v="1077"/>
    <s v="Emp_77"/>
    <x v="3"/>
    <x v="3"/>
    <d v="2015-03-19T00:00:00"/>
    <s v="Male"/>
    <n v="43"/>
    <s v="Graduate"/>
    <x v="3"/>
    <n v="2001"/>
    <d v="2024-11-28T00:00:00"/>
    <s v="Retirement"/>
    <n v="3"/>
    <s v="Yes"/>
    <s v="Not Available"/>
    <s v="Not Available"/>
    <s v="Not Available"/>
    <s v="Not Available"/>
    <s v="Not Available"/>
    <n v="3542"/>
    <n v="9"/>
    <s v="Nov-2024"/>
    <n v="1"/>
    <s v="Nov-2024"/>
    <x v="1"/>
  </r>
  <r>
    <n v="1078"/>
    <s v="Emp_78"/>
    <x v="3"/>
    <x v="3"/>
    <d v="2015-03-20T00:00:00"/>
    <s v="Male"/>
    <n v="50"/>
    <s v="PhD"/>
    <x v="2"/>
    <n v="2005"/>
    <s v=""/>
    <s v="Not Available"/>
    <s v="Not Available"/>
    <s v="Not Available"/>
    <d v="2024-08-26T00:00:00"/>
    <n v="4"/>
    <n v="2"/>
    <n v="5"/>
    <n v="1"/>
    <n v="3831"/>
    <n v="10"/>
    <s v="No Exit Date"/>
    <n v="0"/>
    <s v=""/>
    <x v="1"/>
  </r>
  <r>
    <n v="1079"/>
    <s v="Emp_79"/>
    <x v="0"/>
    <x v="1"/>
    <d v="2015-03-21T00:00:00"/>
    <s v="Female"/>
    <n v="35"/>
    <s v="PhD"/>
    <x v="2"/>
    <n v="2009"/>
    <s v=""/>
    <s v="Not Available"/>
    <s v="Not Available"/>
    <s v="Not Available"/>
    <s v="Not Available"/>
    <s v="Not Available"/>
    <s v="Not Available"/>
    <s v="Not Available"/>
    <s v="Not Available"/>
    <n v="3830"/>
    <n v="10"/>
    <s v="No Exit Date"/>
    <n v="0"/>
    <s v=""/>
    <x v="3"/>
  </r>
  <r>
    <n v="1080"/>
    <s v="Emp_80"/>
    <x v="3"/>
    <x v="0"/>
    <d v="2015-03-22T00:00:00"/>
    <s v="Male"/>
    <n v="49"/>
    <s v="Diploma"/>
    <x v="4"/>
    <n v="2001"/>
    <s v=""/>
    <s v="Not Available"/>
    <s v="Not Available"/>
    <s v="Not Available"/>
    <s v="Not Available"/>
    <s v="Not Available"/>
    <s v="Not Available"/>
    <s v="Not Available"/>
    <s v="Not Available"/>
    <n v="3829"/>
    <n v="10"/>
    <s v="No Exit Date"/>
    <n v="0"/>
    <s v=""/>
    <x v="1"/>
  </r>
  <r>
    <n v="1081"/>
    <s v="Emp_81"/>
    <x v="3"/>
    <x v="1"/>
    <d v="2015-03-23T00:00:00"/>
    <s v="Male"/>
    <n v="26"/>
    <s v="Graduate"/>
    <x v="1"/>
    <n v="2003"/>
    <s v=""/>
    <s v="Not Available"/>
    <s v="Not Available"/>
    <s v="Not Available"/>
    <s v="Not Available"/>
    <s v="Not Available"/>
    <s v="Not Available"/>
    <s v="Not Available"/>
    <s v="Not Available"/>
    <n v="3828"/>
    <n v="10"/>
    <s v="No Exit Date"/>
    <n v="0"/>
    <s v=""/>
    <x v="0"/>
  </r>
  <r>
    <n v="1082"/>
    <s v="Emp_82"/>
    <x v="4"/>
    <x v="3"/>
    <d v="2015-03-24T00:00:00"/>
    <s v="Male"/>
    <n v="51"/>
    <s v="Diploma"/>
    <x v="4"/>
    <n v="2004"/>
    <s v=""/>
    <s v="Not Available"/>
    <s v="Not Available"/>
    <s v="Not Available"/>
    <d v="2023-03-28T00:00:00"/>
    <n v="8"/>
    <n v="5"/>
    <n v="4"/>
    <n v="4"/>
    <n v="3827"/>
    <n v="10"/>
    <s v="No Exit Date"/>
    <n v="0"/>
    <s v=""/>
    <x v="2"/>
  </r>
  <r>
    <n v="1083"/>
    <s v="Emp_83"/>
    <x v="0"/>
    <x v="4"/>
    <d v="2015-03-25T00:00:00"/>
    <s v="Female"/>
    <n v="26"/>
    <s v="PhD"/>
    <x v="1"/>
    <n v="2001"/>
    <d v="2024-01-09T00:00:00"/>
    <s v="Better Opportunity"/>
    <n v="1"/>
    <s v="No"/>
    <s v="Not Available"/>
    <s v="Not Available"/>
    <s v="Not Available"/>
    <s v="Not Available"/>
    <s v="Not Available"/>
    <n v="3212"/>
    <n v="8"/>
    <s v="Jan-2024"/>
    <n v="1"/>
    <s v="Jan-2024"/>
    <x v="0"/>
  </r>
  <r>
    <n v="1084"/>
    <s v="Emp_84"/>
    <x v="4"/>
    <x v="2"/>
    <d v="2015-03-26T00:00:00"/>
    <s v="Male"/>
    <n v="33"/>
    <s v="PhD"/>
    <x v="1"/>
    <n v="2001"/>
    <s v=""/>
    <s v="Not Available"/>
    <s v="Not Available"/>
    <s v="Not Available"/>
    <s v="Not Available"/>
    <s v="Not Available"/>
    <s v="Not Available"/>
    <s v="Not Available"/>
    <s v="Not Available"/>
    <n v="3825"/>
    <n v="10"/>
    <s v="No Exit Date"/>
    <n v="0"/>
    <s v=""/>
    <x v="3"/>
  </r>
  <r>
    <n v="1085"/>
    <s v="Emp_85"/>
    <x v="4"/>
    <x v="3"/>
    <d v="2015-03-27T00:00:00"/>
    <s v="Female"/>
    <n v="37"/>
    <s v="Post-Graduate"/>
    <x v="2"/>
    <n v="2008"/>
    <s v=""/>
    <s v="Not Available"/>
    <s v="Not Available"/>
    <s v="Not Available"/>
    <s v="Not Available"/>
    <s v="Not Available"/>
    <s v="Not Available"/>
    <s v="Not Available"/>
    <s v="Not Available"/>
    <n v="3824"/>
    <n v="10"/>
    <s v="No Exit Date"/>
    <n v="0"/>
    <s v=""/>
    <x v="3"/>
  </r>
  <r>
    <n v="1086"/>
    <s v="Emp_86"/>
    <x v="0"/>
    <x v="1"/>
    <d v="2015-03-28T00:00:00"/>
    <s v="Male"/>
    <n v="47"/>
    <s v="Graduate"/>
    <x v="0"/>
    <n v="2002"/>
    <d v="2022-05-25T00:00:00"/>
    <s v="Retirement"/>
    <n v="4"/>
    <s v="Yes"/>
    <d v="2024-04-13T00:00:00"/>
    <n v="6"/>
    <n v="5"/>
    <n v="1"/>
    <n v="3"/>
    <n v="2615"/>
    <n v="7"/>
    <s v="May-2022"/>
    <n v="1"/>
    <s v="May-2022"/>
    <x v="1"/>
  </r>
  <r>
    <n v="1087"/>
    <s v="Emp_87"/>
    <x v="5"/>
    <x v="2"/>
    <d v="2015-03-29T00:00:00"/>
    <s v="Male"/>
    <n v="47"/>
    <s v="Diploma"/>
    <x v="0"/>
    <n v="2008"/>
    <d v="2022-02-03T00:00:00"/>
    <s v="Voluntary"/>
    <n v="3"/>
    <s v="No"/>
    <d v="2023-07-01T00:00:00"/>
    <n v="9"/>
    <n v="5"/>
    <n v="5"/>
    <n v="5"/>
    <n v="2503"/>
    <n v="6"/>
    <s v="Feb-2022"/>
    <n v="1"/>
    <s v="Feb-2022"/>
    <x v="1"/>
  </r>
  <r>
    <n v="1088"/>
    <s v="Emp_88"/>
    <x v="4"/>
    <x v="1"/>
    <d v="2015-03-30T00:00:00"/>
    <s v="Male"/>
    <n v="42"/>
    <s v="PhD"/>
    <x v="3"/>
    <n v="2007"/>
    <s v=""/>
    <s v="Not Available"/>
    <s v="Not Available"/>
    <s v="Not Available"/>
    <d v="2023-12-26T00:00:00"/>
    <n v="4"/>
    <n v="2"/>
    <n v="3"/>
    <n v="1"/>
    <n v="3821"/>
    <n v="10"/>
    <s v="No Exit Date"/>
    <n v="0"/>
    <s v=""/>
    <x v="1"/>
  </r>
  <r>
    <n v="1089"/>
    <s v="Emp_89"/>
    <x v="1"/>
    <x v="1"/>
    <d v="2015-03-31T00:00:00"/>
    <s v="Female"/>
    <n v="57"/>
    <s v="PhD"/>
    <x v="2"/>
    <n v="2002"/>
    <s v=""/>
    <s v="Not Available"/>
    <s v="Not Available"/>
    <s v="Not Available"/>
    <d v="2023-02-24T00:00:00"/>
    <n v="4"/>
    <n v="5"/>
    <n v="1"/>
    <n v="1"/>
    <n v="3820"/>
    <n v="10"/>
    <s v="No Exit Date"/>
    <n v="0"/>
    <s v=""/>
    <x v="2"/>
  </r>
  <r>
    <n v="1090"/>
    <s v="Emp_90"/>
    <x v="1"/>
    <x v="4"/>
    <d v="2015-04-01T00:00:00"/>
    <s v="Male"/>
    <n v="54"/>
    <s v="Diploma"/>
    <x v="1"/>
    <n v="2006"/>
    <s v=""/>
    <s v="Not Available"/>
    <s v="Not Available"/>
    <s v="Not Available"/>
    <d v="2023-09-21T00:00:00"/>
    <n v="3"/>
    <n v="2"/>
    <n v="2"/>
    <n v="1"/>
    <n v="3819"/>
    <n v="10"/>
    <s v="No Exit Date"/>
    <n v="0"/>
    <s v=""/>
    <x v="2"/>
  </r>
  <r>
    <n v="1091"/>
    <s v="Emp_91"/>
    <x v="3"/>
    <x v="2"/>
    <d v="2015-04-02T00:00:00"/>
    <s v="Male"/>
    <n v="51"/>
    <s v="Post-Graduate"/>
    <x v="0"/>
    <n v="2006"/>
    <d v="2022-11-11T00:00:00"/>
    <s v="Retirement"/>
    <n v="4"/>
    <s v="Yes"/>
    <d v="2024-05-14T00:00:00"/>
    <n v="5"/>
    <n v="5"/>
    <n v="4"/>
    <n v="1"/>
    <n v="2780"/>
    <n v="7"/>
    <s v="Nov-2022"/>
    <n v="1"/>
    <s v="Nov-2022"/>
    <x v="2"/>
  </r>
  <r>
    <n v="1092"/>
    <s v="Emp_92"/>
    <x v="1"/>
    <x v="2"/>
    <d v="2015-04-03T00:00:00"/>
    <s v="Female"/>
    <n v="58"/>
    <s v="PhD"/>
    <x v="1"/>
    <n v="2003"/>
    <d v="2024-03-16T00:00:00"/>
    <s v="Involuntary"/>
    <n v="4"/>
    <s v="No"/>
    <d v="2023-08-27T00:00:00"/>
    <n v="6"/>
    <n v="1"/>
    <n v="4"/>
    <n v="5"/>
    <n v="3270"/>
    <n v="8"/>
    <s v="Mar-2024"/>
    <n v="1"/>
    <s v="Mar-2024"/>
    <x v="2"/>
  </r>
  <r>
    <n v="1093"/>
    <s v="Emp_93"/>
    <x v="3"/>
    <x v="4"/>
    <d v="2015-04-04T00:00:00"/>
    <s v="Male"/>
    <n v="44"/>
    <s v="Graduate"/>
    <x v="0"/>
    <n v="2002"/>
    <s v=""/>
    <s v="Not Available"/>
    <s v="Not Available"/>
    <s v="Not Available"/>
    <s v="Not Available"/>
    <s v="Not Available"/>
    <s v="Not Available"/>
    <s v="Not Available"/>
    <s v="Not Available"/>
    <n v="3816"/>
    <n v="10"/>
    <s v="No Exit Date"/>
    <n v="0"/>
    <s v=""/>
    <x v="1"/>
  </r>
  <r>
    <n v="1094"/>
    <s v="Emp_94"/>
    <x v="5"/>
    <x v="3"/>
    <d v="2015-04-05T00:00:00"/>
    <s v="Female"/>
    <n v="31"/>
    <s v="PhD"/>
    <x v="0"/>
    <n v="2001"/>
    <s v=""/>
    <s v="Not Available"/>
    <s v="Not Available"/>
    <s v="Not Available"/>
    <d v="2023-01-25T00:00:00"/>
    <n v="1"/>
    <n v="4"/>
    <n v="3"/>
    <n v="5"/>
    <n v="3815"/>
    <n v="10"/>
    <s v="No Exit Date"/>
    <n v="0"/>
    <s v=""/>
    <x v="3"/>
  </r>
  <r>
    <n v="1095"/>
    <s v="Emp_95"/>
    <x v="0"/>
    <x v="1"/>
    <d v="2015-04-06T00:00:00"/>
    <s v="Female"/>
    <n v="26"/>
    <s v="Graduate"/>
    <x v="0"/>
    <n v="2006"/>
    <s v=""/>
    <s v="Not Available"/>
    <s v="Not Available"/>
    <s v="Not Available"/>
    <d v="2023-10-13T00:00:00"/>
    <n v="9"/>
    <n v="5"/>
    <n v="2"/>
    <n v="5"/>
    <n v="3814"/>
    <n v="10"/>
    <s v="No Exit Date"/>
    <n v="0"/>
    <s v=""/>
    <x v="0"/>
  </r>
  <r>
    <n v="1096"/>
    <s v="Emp_96"/>
    <x v="0"/>
    <x v="0"/>
    <d v="2015-04-07T00:00:00"/>
    <s v="Male"/>
    <n v="57"/>
    <s v="Diploma"/>
    <x v="2"/>
    <n v="2005"/>
    <s v=""/>
    <s v="Not Available"/>
    <s v="Not Available"/>
    <s v="Not Available"/>
    <s v="Not Available"/>
    <s v="Not Available"/>
    <s v="Not Available"/>
    <s v="Not Available"/>
    <s v="Not Available"/>
    <n v="3813"/>
    <n v="10"/>
    <s v="No Exit Date"/>
    <n v="0"/>
    <s v=""/>
    <x v="2"/>
  </r>
  <r>
    <n v="1097"/>
    <s v="Emp_97"/>
    <x v="0"/>
    <x v="1"/>
    <d v="2015-04-08T00:00:00"/>
    <s v="Female"/>
    <n v="55"/>
    <s v="Graduate"/>
    <x v="4"/>
    <n v="2009"/>
    <s v=""/>
    <s v="Not Available"/>
    <s v="Not Available"/>
    <s v="Not Available"/>
    <d v="2023-10-12T00:00:00"/>
    <n v="2"/>
    <n v="2"/>
    <n v="3"/>
    <n v="5"/>
    <n v="3812"/>
    <n v="10"/>
    <s v="No Exit Date"/>
    <n v="0"/>
    <s v=""/>
    <x v="2"/>
  </r>
  <r>
    <n v="1098"/>
    <s v="Emp_98"/>
    <x v="1"/>
    <x v="1"/>
    <d v="2015-04-09T00:00:00"/>
    <s v="Male"/>
    <n v="52"/>
    <s v="Diploma"/>
    <x v="1"/>
    <n v="2001"/>
    <s v=""/>
    <s v="Not Available"/>
    <s v="Not Available"/>
    <s v="Not Available"/>
    <s v="Not Available"/>
    <s v="Not Available"/>
    <s v="Not Available"/>
    <s v="Not Available"/>
    <s v="Not Available"/>
    <n v="3811"/>
    <n v="10"/>
    <s v="No Exit Date"/>
    <n v="0"/>
    <s v=""/>
    <x v="2"/>
  </r>
  <r>
    <n v="1099"/>
    <s v="Emp_99"/>
    <x v="5"/>
    <x v="3"/>
    <d v="2015-04-10T00:00:00"/>
    <s v="Female"/>
    <n v="31"/>
    <s v="Graduate"/>
    <x v="2"/>
    <n v="2007"/>
    <d v="2022-10-04T00:00:00"/>
    <s v="Retirement"/>
    <n v="5"/>
    <s v="Yes"/>
    <s v="Not Available"/>
    <s v="Not Available"/>
    <s v="Not Available"/>
    <s v="Not Available"/>
    <s v="Not Available"/>
    <n v="2734"/>
    <n v="7"/>
    <s v="Oct-2022"/>
    <n v="1"/>
    <s v="Oct-2022"/>
    <x v="3"/>
  </r>
  <r>
    <n v="1100"/>
    <s v="Emp_100"/>
    <x v="1"/>
    <x v="1"/>
    <d v="2015-04-11T00:00:00"/>
    <s v="Female"/>
    <n v="40"/>
    <s v="Diploma"/>
    <x v="2"/>
    <n v="2005"/>
    <d v="2024-11-04T00:00:00"/>
    <s v="Better Opportunity"/>
    <n v="5"/>
    <s v="Yes"/>
    <d v="2024-12-01T00:00:00"/>
    <n v="10"/>
    <n v="3"/>
    <n v="1"/>
    <n v="5"/>
    <n v="3495"/>
    <n v="9"/>
    <s v="Nov-2024"/>
    <n v="1"/>
    <s v="Nov-2024"/>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13FBF7-0AF0-BE40-B2BA-6FD94F24C0D2}"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K51:L57" firstHeaderRow="1" firstDataRow="1" firstDataCol="1"/>
  <pivotFields count="24">
    <pivotField dataField="1" showAll="0"/>
    <pivotField showAll="0"/>
    <pivotField showAll="0">
      <items count="7">
        <item x="0"/>
        <item x="2"/>
        <item x="3"/>
        <item x="4"/>
        <item x="5"/>
        <item x="1"/>
        <item t="default"/>
      </items>
    </pivotField>
    <pivotField axis="axisRow" showAll="0">
      <items count="6">
        <item x="3"/>
        <item x="2"/>
        <item x="1"/>
        <item x="0"/>
        <item x="4"/>
        <item t="default"/>
      </items>
    </pivotField>
    <pivotField numFmtId="165" showAll="0"/>
    <pivotField showAll="0"/>
    <pivotField showAll="0"/>
    <pivotField showAll="0"/>
    <pivotField showAll="0">
      <items count="6">
        <item x="0"/>
        <item x="4"/>
        <item x="3"/>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6">
    <i>
      <x/>
    </i>
    <i>
      <x v="1"/>
    </i>
    <i>
      <x v="2"/>
    </i>
    <i>
      <x v="3"/>
    </i>
    <i>
      <x v="4"/>
    </i>
    <i t="grand">
      <x/>
    </i>
  </rowItems>
  <colItems count="1">
    <i/>
  </colItems>
  <dataFields count="1">
    <dataField name="Count of Employee_ID" fld="0" subtotal="count"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C2EFF9-4180-DD4F-BCCD-7E75F89FFABF}" name="PivotTable1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50:F62" firstHeaderRow="1" firstDataRow="1" firstDataCol="1"/>
  <pivotFields count="24">
    <pivotField showAll="0"/>
    <pivotField showAll="0"/>
    <pivotField showAll="0">
      <items count="7">
        <item x="0"/>
        <item x="2"/>
        <item x="3"/>
        <item x="4"/>
        <item x="5"/>
        <item x="1"/>
        <item t="default"/>
      </items>
    </pivotField>
    <pivotField showAll="0">
      <items count="6">
        <item x="3"/>
        <item x="2"/>
        <item x="1"/>
        <item x="0"/>
        <item x="4"/>
        <item t="default"/>
      </items>
    </pivotField>
    <pivotField numFmtId="165" showAll="0"/>
    <pivotField showAll="0"/>
    <pivotField showAll="0"/>
    <pivotField showAll="0"/>
    <pivotField showAll="0">
      <items count="6">
        <item x="0"/>
        <item x="4"/>
        <item x="3"/>
        <item x="1"/>
        <item x="2"/>
        <item t="default"/>
      </items>
    </pivotField>
    <pivotField showAll="0"/>
    <pivotField showAll="0"/>
    <pivotField showAll="0"/>
    <pivotField showAll="0"/>
    <pivotField showAll="0"/>
    <pivotField showAll="0"/>
    <pivotField axis="axisRow" showAll="0">
      <items count="12">
        <item x="7"/>
        <item x="0"/>
        <item x="4"/>
        <item x="8"/>
        <item x="5"/>
        <item x="1"/>
        <item x="9"/>
        <item x="6"/>
        <item x="10"/>
        <item x="3"/>
        <item x="2"/>
        <item t="default"/>
      </items>
    </pivotField>
    <pivotField showAll="0"/>
    <pivotField showAll="0"/>
    <pivotField showAll="0"/>
    <pivotField showAll="0"/>
    <pivotField showAll="0"/>
    <pivotField showAll="0"/>
    <pivotField dataField="1" showAll="0"/>
    <pivotField showAll="0"/>
  </pivotFields>
  <rowFields count="1">
    <field x="15"/>
  </rowFields>
  <rowItems count="12">
    <i>
      <x/>
    </i>
    <i>
      <x v="1"/>
    </i>
    <i>
      <x v="2"/>
    </i>
    <i>
      <x v="3"/>
    </i>
    <i>
      <x v="4"/>
    </i>
    <i>
      <x v="5"/>
    </i>
    <i>
      <x v="6"/>
    </i>
    <i>
      <x v="7"/>
    </i>
    <i>
      <x v="8"/>
    </i>
    <i>
      <x v="9"/>
    </i>
    <i>
      <x v="10"/>
    </i>
    <i t="grand">
      <x/>
    </i>
  </rowItems>
  <colItems count="1">
    <i/>
  </colItems>
  <dataFields count="1">
    <dataField name="Sum of Attrition_Flag" fld="22"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7A9411-522B-404E-B8FE-003A50F1CBE6}" name="PivotTable8"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5:C38" firstHeaderRow="0" firstDataRow="1" firstDataCol="1"/>
  <pivotFields count="24">
    <pivotField showAll="0"/>
    <pivotField showAll="0"/>
    <pivotField showAll="0">
      <items count="7">
        <item x="0"/>
        <item x="2"/>
        <item x="3"/>
        <item x="4"/>
        <item x="5"/>
        <item x="1"/>
        <item t="default"/>
      </items>
    </pivotField>
    <pivotField showAll="0">
      <items count="6">
        <item x="3"/>
        <item x="2"/>
        <item x="1"/>
        <item x="0"/>
        <item x="4"/>
        <item t="default"/>
      </items>
    </pivotField>
    <pivotField numFmtId="165" showAll="0"/>
    <pivotField axis="axisRow" dataField="1" showAll="0">
      <items count="3">
        <item x="1"/>
        <item x="0"/>
        <item t="default"/>
      </items>
    </pivotField>
    <pivotField showAll="0"/>
    <pivotField showAll="0"/>
    <pivotField showAll="0">
      <items count="6">
        <item x="0"/>
        <item x="4"/>
        <item x="3"/>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5"/>
  </rowFields>
  <rowItems count="3">
    <i>
      <x/>
    </i>
    <i>
      <x v="1"/>
    </i>
    <i t="grand">
      <x/>
    </i>
  </rowItems>
  <colFields count="1">
    <field x="-2"/>
  </colFields>
  <colItems count="2">
    <i>
      <x/>
    </i>
    <i i="1">
      <x v="1"/>
    </i>
  </colItems>
  <dataFields count="2">
    <dataField name="Count of Gender" fld="5" subtotal="count" baseField="0" baseItem="0"/>
    <dataField name="Sum of Attrition_Flag" fld="22" baseField="0" baseItem="0"/>
  </dataFields>
  <chartFormats count="12">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5" count="1" selected="0">
            <x v="0"/>
          </reference>
        </references>
      </pivotArea>
    </chartFormat>
    <chartFormat chart="3" format="6">
      <pivotArea type="data" outline="0" fieldPosition="0">
        <references count="2">
          <reference field="4294967294" count="1" selected="0">
            <x v="0"/>
          </reference>
          <reference field="5" count="1" selected="0">
            <x v="1"/>
          </reference>
        </references>
      </pivotArea>
    </chartFormat>
    <chartFormat chart="3" format="7" series="1">
      <pivotArea type="data" outline="0" fieldPosition="0">
        <references count="1">
          <reference field="4294967294" count="1" selected="0">
            <x v="1"/>
          </reference>
        </references>
      </pivotArea>
    </chartFormat>
    <chartFormat chart="1" format="1" series="1">
      <pivotArea type="data" outline="0" fieldPosition="0">
        <references count="1">
          <reference field="4294967294" count="1" selected="0">
            <x v="1"/>
          </reference>
        </references>
      </pivotArea>
    </chartFormat>
    <chartFormat chart="3" format="8">
      <pivotArea type="data" outline="0" fieldPosition="0">
        <references count="2">
          <reference field="4294967294" count="1" selected="0">
            <x v="1"/>
          </reference>
          <reference field="5" count="1" selected="0">
            <x v="0"/>
          </reference>
        </references>
      </pivotArea>
    </chartFormat>
    <chartFormat chart="3" format="9">
      <pivotArea type="data" outline="0" fieldPosition="0">
        <references count="2">
          <reference field="4294967294" count="1" selected="0">
            <x v="1"/>
          </reference>
          <reference field="5" count="1" selected="0">
            <x v="1"/>
          </reference>
        </references>
      </pivotArea>
    </chartFormat>
    <chartFormat chart="1" format="2">
      <pivotArea type="data" outline="0" fieldPosition="0">
        <references count="2">
          <reference field="4294967294" count="1" selected="0">
            <x v="0"/>
          </reference>
          <reference field="5" count="1" selected="0">
            <x v="0"/>
          </reference>
        </references>
      </pivotArea>
    </chartFormat>
    <chartFormat chart="1" format="3">
      <pivotArea type="data" outline="0" fieldPosition="0">
        <references count="2">
          <reference field="4294967294" count="1" selected="0">
            <x v="0"/>
          </reference>
          <reference field="5" count="1" selected="0">
            <x v="1"/>
          </reference>
        </references>
      </pivotArea>
    </chartFormat>
    <chartFormat chart="1" format="4">
      <pivotArea type="data" outline="0" fieldPosition="0">
        <references count="2">
          <reference field="4294967294" count="1" selected="0">
            <x v="1"/>
          </reference>
          <reference field="5" count="1" selected="0">
            <x v="0"/>
          </reference>
        </references>
      </pivotArea>
    </chartFormat>
    <chartFormat chart="1" format="5">
      <pivotArea type="data" outline="0" fieldPosition="0">
        <references count="2">
          <reference field="4294967294" count="1" selected="0">
            <x v="1"/>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EFC6F0-FA61-CC4E-A62D-F05ABEB8960F}" name="PivotTable1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4:H35" firstHeaderRow="0" firstDataRow="1" firstDataCol="0"/>
  <pivotFields count="24">
    <pivotField dataField="1" showAll="0"/>
    <pivotField showAll="0"/>
    <pivotField showAll="0">
      <items count="7">
        <item x="0"/>
        <item x="2"/>
        <item x="3"/>
        <item x="4"/>
        <item x="5"/>
        <item x="1"/>
        <item t="default"/>
      </items>
    </pivotField>
    <pivotField showAll="0">
      <items count="6">
        <item x="3"/>
        <item x="2"/>
        <item x="1"/>
        <item x="0"/>
        <item x="4"/>
        <item t="default"/>
      </items>
    </pivotField>
    <pivotField numFmtId="165" showAll="0"/>
    <pivotField showAll="0"/>
    <pivotField showAll="0"/>
    <pivotField showAll="0"/>
    <pivotField showAll="0">
      <items count="6">
        <item x="0"/>
        <item x="4"/>
        <item x="3"/>
        <item x="1"/>
        <item x="2"/>
        <item t="default"/>
      </items>
    </pivotField>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showAll="0"/>
    <pivotField dataField="1" showAll="0"/>
    <pivotField showAll="0"/>
  </pivotFields>
  <rowItems count="1">
    <i/>
  </rowItems>
  <colFields count="1">
    <field x="-2"/>
  </colFields>
  <colItems count="5">
    <i>
      <x/>
    </i>
    <i i="1">
      <x v="1"/>
    </i>
    <i i="2">
      <x v="2"/>
    </i>
    <i i="3">
      <x v="3"/>
    </i>
    <i i="4">
      <x v="4"/>
    </i>
  </colItems>
  <dataFields count="5">
    <dataField name="Count of Employee_ID" fld="0" subtotal="count" baseField="0" baseItem="0"/>
    <dataField name="Sum of Attrition_Flag" fld="22" baseField="0" baseItem="0"/>
    <dataField name="Average of Engagment_score" fld="15" subtotal="average" baseField="0" baseItem="0"/>
    <dataField name="Average of Work_Life_Balance_Score" fld="17" subtotal="average" baseField="0" baseItem="0"/>
    <dataField name="Average of Tenure" fld="19"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4DFB75-20CB-F247-A019-4F305A52F742}" name="PivotTable1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O39:P44" firstHeaderRow="1" firstDataRow="1" firstDataCol="1"/>
  <pivotFields count="25">
    <pivotField showAll="0"/>
    <pivotField showAll="0"/>
    <pivotField showAll="0">
      <items count="7">
        <item x="0"/>
        <item x="2"/>
        <item x="3"/>
        <item x="4"/>
        <item x="5"/>
        <item x="1"/>
        <item t="default"/>
      </items>
    </pivotField>
    <pivotField showAll="0"/>
    <pivotField numFmtId="16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0"/>
        <item x="3"/>
        <item x="1"/>
        <item x="2"/>
        <item t="default"/>
      </items>
    </pivotField>
  </pivotFields>
  <rowFields count="1">
    <field x="24"/>
  </rowFields>
  <rowItems count="5">
    <i>
      <x/>
    </i>
    <i>
      <x v="1"/>
    </i>
    <i>
      <x v="2"/>
    </i>
    <i>
      <x v="3"/>
    </i>
    <i t="grand">
      <x/>
    </i>
  </rowItems>
  <colItems count="1">
    <i/>
  </colItems>
  <dataFields count="1">
    <dataField name="Count of age group" fld="24"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582A5C-C67D-B348-ABB5-6A6886E7AB27}" name="PivotTable9"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40:K45" firstHeaderRow="1" firstDataRow="1" firstDataCol="1"/>
  <pivotFields count="24">
    <pivotField showAll="0"/>
    <pivotField showAll="0"/>
    <pivotField showAll="0">
      <items count="7">
        <item x="0"/>
        <item x="2"/>
        <item x="3"/>
        <item x="4"/>
        <item x="5"/>
        <item x="1"/>
        <item t="default"/>
      </items>
    </pivotField>
    <pivotField showAll="0">
      <items count="6">
        <item x="3"/>
        <item x="2"/>
        <item x="1"/>
        <item x="0"/>
        <item x="4"/>
        <item t="default"/>
      </items>
    </pivotField>
    <pivotField numFmtId="165" showAll="0"/>
    <pivotField showAll="0"/>
    <pivotField showAll="0"/>
    <pivotField axis="axisRow" dataField="1" showAll="0">
      <items count="5">
        <item x="3"/>
        <item x="2"/>
        <item x="1"/>
        <item x="0"/>
        <item t="default"/>
      </items>
    </pivotField>
    <pivotField showAll="0">
      <items count="6">
        <item x="0"/>
        <item x="4"/>
        <item x="3"/>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5">
    <i>
      <x/>
    </i>
    <i>
      <x v="1"/>
    </i>
    <i>
      <x v="2"/>
    </i>
    <i>
      <x v="3"/>
    </i>
    <i t="grand">
      <x/>
    </i>
  </rowItems>
  <colItems count="1">
    <i/>
  </colItems>
  <dataFields count="1">
    <dataField name="Count of Education_Level" fld="7"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6BCD050-1C22-9647-8021-7257C31B2030}"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29" firstHeaderRow="1" firstDataRow="1" firstDataCol="1"/>
  <pivotFields count="24">
    <pivotField showAll="0"/>
    <pivotField showAll="0"/>
    <pivotField showAll="0">
      <items count="7">
        <item x="0"/>
        <item x="2"/>
        <item x="3"/>
        <item x="4"/>
        <item x="5"/>
        <item x="1"/>
        <item t="default"/>
      </items>
    </pivotField>
    <pivotField showAll="0">
      <items count="6">
        <item x="3"/>
        <item x="2"/>
        <item x="1"/>
        <item x="0"/>
        <item x="4"/>
        <item t="default"/>
      </items>
    </pivotField>
    <pivotField numFmtId="165" showAll="0"/>
    <pivotField showAll="0"/>
    <pivotField showAll="0"/>
    <pivotField showAll="0"/>
    <pivotField showAll="0">
      <items count="6">
        <item x="0"/>
        <item x="4"/>
        <item x="3"/>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Row" showAll="0">
      <items count="27">
        <item h="1" x="2"/>
        <item x="20"/>
        <item x="1"/>
        <item x="0"/>
        <item x="14"/>
        <item x="6"/>
        <item x="11"/>
        <item x="3"/>
        <item x="23"/>
        <item x="8"/>
        <item x="15"/>
        <item x="17"/>
        <item x="18"/>
        <item x="19"/>
        <item x="21"/>
        <item x="7"/>
        <item x="16"/>
        <item x="9"/>
        <item x="5"/>
        <item x="24"/>
        <item x="4"/>
        <item x="22"/>
        <item x="25"/>
        <item x="12"/>
        <item x="13"/>
        <item x="10"/>
        <item t="default"/>
      </items>
    </pivotField>
  </pivotFields>
  <rowFields count="1">
    <field x="23"/>
  </rowFields>
  <rowItems count="26">
    <i>
      <x v="1"/>
    </i>
    <i>
      <x v="2"/>
    </i>
    <i>
      <x v="3"/>
    </i>
    <i>
      <x v="4"/>
    </i>
    <i>
      <x v="5"/>
    </i>
    <i>
      <x v="6"/>
    </i>
    <i>
      <x v="7"/>
    </i>
    <i>
      <x v="8"/>
    </i>
    <i>
      <x v="9"/>
    </i>
    <i>
      <x v="10"/>
    </i>
    <i>
      <x v="11"/>
    </i>
    <i>
      <x v="12"/>
    </i>
    <i>
      <x v="13"/>
    </i>
    <i>
      <x v="14"/>
    </i>
    <i>
      <x v="15"/>
    </i>
    <i>
      <x v="16"/>
    </i>
    <i>
      <x v="17"/>
    </i>
    <i>
      <x v="18"/>
    </i>
    <i>
      <x v="19"/>
    </i>
    <i>
      <x v="20"/>
    </i>
    <i>
      <x v="21"/>
    </i>
    <i>
      <x v="22"/>
    </i>
    <i>
      <x v="23"/>
    </i>
    <i>
      <x v="24"/>
    </i>
    <i>
      <x v="25"/>
    </i>
    <i t="grand">
      <x/>
    </i>
  </rowItems>
  <colItems count="1">
    <i/>
  </colItems>
  <dataFields count="1">
    <dataField name="Count of Attrition_Flag" fld="22"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C318D0F-D3DD-5743-ACC5-6ECD5BAB1A43}" name="PivotTable6"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21:E28" firstHeaderRow="1" firstDataRow="1" firstDataCol="1"/>
  <pivotFields count="24">
    <pivotField showAll="0"/>
    <pivotField showAll="0"/>
    <pivotField axis="axisRow" showAll="0">
      <items count="7">
        <item x="0"/>
        <item x="2"/>
        <item x="3"/>
        <item x="4"/>
        <item x="5"/>
        <item x="1"/>
        <item t="default"/>
      </items>
    </pivotField>
    <pivotField showAll="0">
      <items count="6">
        <item x="3"/>
        <item x="2"/>
        <item x="1"/>
        <item x="0"/>
        <item x="4"/>
        <item t="default"/>
      </items>
    </pivotField>
    <pivotField numFmtId="165" showAll="0"/>
    <pivotField showAll="0"/>
    <pivotField showAll="0"/>
    <pivotField showAll="0"/>
    <pivotField showAll="0">
      <items count="6">
        <item x="0"/>
        <item x="4"/>
        <item x="3"/>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2"/>
  </rowFields>
  <rowItems count="7">
    <i>
      <x/>
    </i>
    <i>
      <x v="1"/>
    </i>
    <i>
      <x v="2"/>
    </i>
    <i>
      <x v="3"/>
    </i>
    <i>
      <x v="4"/>
    </i>
    <i>
      <x v="5"/>
    </i>
    <i t="grand">
      <x/>
    </i>
  </rowItems>
  <colItems count="1">
    <i/>
  </colItems>
  <dataFields count="1">
    <dataField name="Count of Attrition_Flag" fld="22"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A184F1B-884E-BC4A-8B54-781DA0F135A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C17" firstHeaderRow="0" firstDataRow="1" firstDataCol="1"/>
  <pivotFields count="23">
    <pivotField dataField="1" showAll="0"/>
    <pivotField showAll="0"/>
    <pivotField axis="axisRow" showAll="0">
      <items count="7">
        <item x="0"/>
        <item x="2"/>
        <item x="3"/>
        <item x="4"/>
        <item x="5"/>
        <item x="1"/>
        <item t="default"/>
      </items>
    </pivotField>
    <pivotField showAll="0"/>
    <pivotField numFmtId="16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2"/>
  </rowFields>
  <rowItems count="7">
    <i>
      <x/>
    </i>
    <i>
      <x v="1"/>
    </i>
    <i>
      <x v="2"/>
    </i>
    <i>
      <x v="3"/>
    </i>
    <i>
      <x v="4"/>
    </i>
    <i>
      <x v="5"/>
    </i>
    <i t="grand">
      <x/>
    </i>
  </rowItems>
  <colFields count="1">
    <field x="-2"/>
  </colFields>
  <colItems count="2">
    <i>
      <x/>
    </i>
    <i i="1">
      <x v="1"/>
    </i>
  </colItems>
  <dataFields count="2">
    <dataField name="Count of Employee_ID" fld="0" subtotal="count" baseField="0" baseItem="0"/>
    <dataField name="Sum of Attrition_Flag" fld="22" baseField="0" baseItem="0"/>
  </dataFields>
  <formats count="6">
    <format dxfId="5">
      <pivotArea type="all" dataOnly="0" outline="0" fieldPosition="0"/>
    </format>
    <format dxfId="4">
      <pivotArea outline="0" collapsedLevelsAreSubtotals="1" fieldPosition="0"/>
    </format>
    <format dxfId="3">
      <pivotArea field="2" type="button" dataOnly="0" labelOnly="1" outline="0" axis="axisRow" fieldPosition="0"/>
    </format>
    <format dxfId="2">
      <pivotArea dataOnly="0" labelOnly="1" fieldPosition="0">
        <references count="1">
          <reference field="2" count="0"/>
        </references>
      </pivotArea>
    </format>
    <format dxfId="1">
      <pivotArea dataOnly="0" labelOnly="1" grandRow="1" outline="0" fieldPosition="0"/>
    </format>
    <format dxfId="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0CA26A9-B35B-5241-96E5-36CBEE185921}"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C26" firstHeaderRow="0" firstDataRow="1" firstDataCol="1"/>
  <pivotFields count="23">
    <pivotField dataField="1" showAll="0"/>
    <pivotField showAll="0"/>
    <pivotField showAll="0"/>
    <pivotField axis="axisRow" showAll="0">
      <items count="6">
        <item x="3"/>
        <item x="2"/>
        <item x="1"/>
        <item x="0"/>
        <item x="4"/>
        <item t="default"/>
      </items>
    </pivotField>
    <pivotField numFmtId="16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3"/>
  </rowFields>
  <rowItems count="6">
    <i>
      <x/>
    </i>
    <i>
      <x v="1"/>
    </i>
    <i>
      <x v="2"/>
    </i>
    <i>
      <x v="3"/>
    </i>
    <i>
      <x v="4"/>
    </i>
    <i t="grand">
      <x/>
    </i>
  </rowItems>
  <colFields count="1">
    <field x="-2"/>
  </colFields>
  <colItems count="2">
    <i>
      <x/>
    </i>
    <i i="1">
      <x v="1"/>
    </i>
  </colItems>
  <dataFields count="2">
    <dataField name="Count of Employee_ID" fld="0" subtotal="count" baseField="0" baseItem="0"/>
    <dataField name="Sum of Attrition_Flag" fld="22" baseField="0" baseItem="0"/>
  </dataFields>
  <formats count="6">
    <format dxfId="11">
      <pivotArea type="all" dataOnly="0" outline="0" fieldPosition="0"/>
    </format>
    <format dxfId="10">
      <pivotArea outline="0" collapsedLevelsAreSubtotals="1" fieldPosition="0"/>
    </format>
    <format dxfId="9">
      <pivotArea field="3" type="button" dataOnly="0" labelOnly="1" outline="0" axis="axisRow" fieldPosition="0"/>
    </format>
    <format dxfId="8">
      <pivotArea dataOnly="0" labelOnly="1" fieldPosition="0">
        <references count="1">
          <reference field="3" count="0"/>
        </references>
      </pivotArea>
    </format>
    <format dxfId="7">
      <pivotArea dataOnly="0" labelOnly="1" grandRow="1" outline="0" fieldPosition="0"/>
    </format>
    <format dxfId="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18BE242-4F23-8242-8B73-B4399615C7D3}" sourceName="Department">
  <pivotTables>
    <pivotTable tabId="7" name="PivotTable6"/>
    <pivotTable tabId="7" name="PivotTable11"/>
    <pivotTable tabId="7" name="PivotTable4"/>
    <pivotTable tabId="7" name="PivotTable8"/>
    <pivotTable tabId="7" name="PivotTable9"/>
    <pivotTable tabId="7" name="PivotTable12"/>
    <pivotTable tabId="7" name="PivotTable1"/>
  </pivotTables>
  <data>
    <tabular pivotCacheId="1759585791">
      <items count="6">
        <i x="0" s="1"/>
        <i x="2" s="1"/>
        <i x="3" s="1"/>
        <i x="4" s="1"/>
        <i x="5"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AA4DB6A2-87C2-634E-AA12-13F9269BE446}" sourceName="Location">
  <pivotTables>
    <pivotTable tabId="7" name="PivotTable6"/>
    <pivotTable tabId="7" name="PivotTable11"/>
    <pivotTable tabId="7" name="PivotTable4"/>
    <pivotTable tabId="7" name="PivotTable8"/>
    <pivotTable tabId="7" name="PivotTable9"/>
    <pivotTable tabId="7" name="PivotTable12"/>
  </pivotTables>
  <data>
    <tabular pivotCacheId="1759585791">
      <items count="5">
        <i x="3" s="1"/>
        <i x="2" s="1"/>
        <i x="1" s="1"/>
        <i x="0"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Level" xr10:uid="{7A1EC700-3453-8A47-B038-A7D0DDE10AA8}" sourceName="Job_Level">
  <pivotTables>
    <pivotTable tabId="7" name="PivotTable6"/>
    <pivotTable tabId="7" name="PivotTable11"/>
    <pivotTable tabId="7" name="PivotTable4"/>
    <pivotTable tabId="7" name="PivotTable8"/>
    <pivotTable tabId="7" name="PivotTable9"/>
    <pivotTable tabId="7" name="PivotTable12"/>
    <pivotTable tabId="7" name="PivotTable1"/>
  </pivotTables>
  <data>
    <tabular pivotCacheId="1759585791">
      <items count="5">
        <i x="0" s="1"/>
        <i x="4" s="1"/>
        <i x="3"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FAB2E9A-B3FB-EA4C-BA87-D91AF215E37A}" cache="Slicer_Department" caption="Department" rowHeight="230716"/>
  <slicer name="Location" xr10:uid="{38BE8FD4-3BDA-0F4B-B504-A91B9A3A8353}" cache="Slicer_Location" caption="Location" rowHeight="230716"/>
  <slicer name="Job_Level" xr10:uid="{A5035CF4-5126-834A-8DEE-63E50626D8C6}" cache="Slicer_Job_Level" caption="Job_Level"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7FD122CB-6446-BA47-A2DA-C5BC4C67ACCD}" cache="Slicer_Department" caption="Department" rowHeight="230716"/>
  <slicer name="Location 1" xr10:uid="{107C2680-2785-EE47-A876-CF9B25E8A7DB}" cache="Slicer_Location" caption="Location" rowHeight="230716"/>
  <slicer name="Job_Level 1" xr10:uid="{4FDF1520-E7B6-654A-B882-FB2E3E0D5BBB}" cache="Slicer_Job_Level" caption="Job_Level" rowHeight="230716"/>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5B398-A5D7-9149-9FA2-643ABACC0DE3}">
  <dimension ref="A3:P62"/>
  <sheetViews>
    <sheetView tabSelected="1" topLeftCell="B33" zoomScale="108" zoomScaleNormal="75" workbookViewId="0">
      <selection activeCell="L55" sqref="L55"/>
    </sheetView>
  </sheetViews>
  <sheetFormatPr baseColWidth="10" defaultRowHeight="15" x14ac:dyDescent="0.2"/>
  <cols>
    <col min="1" max="1" width="12.1640625" bestFit="1" customWidth="1"/>
    <col min="2" max="2" width="13.83203125" bestFit="1" customWidth="1"/>
    <col min="3" max="3" width="17.6640625" bestFit="1" customWidth="1"/>
    <col min="4" max="4" width="18.33203125" bestFit="1" customWidth="1"/>
    <col min="5" max="5" width="12.1640625" bestFit="1" customWidth="1"/>
    <col min="6" max="6" width="17.6640625" bestFit="1" customWidth="1"/>
    <col min="7" max="7" width="30.33203125" bestFit="1" customWidth="1"/>
    <col min="8" max="8" width="15.33203125" bestFit="1" customWidth="1"/>
    <col min="10" max="10" width="12.1640625" bestFit="1" customWidth="1"/>
    <col min="11" max="11" width="20.83203125" bestFit="1" customWidth="1"/>
    <col min="12" max="12" width="18.33203125" bestFit="1" customWidth="1"/>
    <col min="15" max="15" width="12.6640625" bestFit="1" customWidth="1"/>
    <col min="16" max="16" width="15.83203125" bestFit="1" customWidth="1"/>
  </cols>
  <sheetData>
    <row r="3" spans="1:2" x14ac:dyDescent="0.2">
      <c r="A3" s="9" t="s">
        <v>149</v>
      </c>
      <c r="B3" t="s">
        <v>191</v>
      </c>
    </row>
    <row r="4" spans="1:2" x14ac:dyDescent="0.2">
      <c r="A4" s="10" t="s">
        <v>166</v>
      </c>
      <c r="B4" s="25">
        <v>3</v>
      </c>
    </row>
    <row r="5" spans="1:2" x14ac:dyDescent="0.2">
      <c r="A5" s="10" t="s">
        <v>167</v>
      </c>
      <c r="B5" s="25">
        <v>1</v>
      </c>
    </row>
    <row r="6" spans="1:2" x14ac:dyDescent="0.2">
      <c r="A6" s="10" t="s">
        <v>168</v>
      </c>
      <c r="B6" s="25">
        <v>2</v>
      </c>
    </row>
    <row r="7" spans="1:2" x14ac:dyDescent="0.2">
      <c r="A7" s="10" t="s">
        <v>169</v>
      </c>
      <c r="B7" s="25">
        <v>2</v>
      </c>
    </row>
    <row r="8" spans="1:2" x14ac:dyDescent="0.2">
      <c r="A8" s="10" t="s">
        <v>170</v>
      </c>
      <c r="B8" s="25">
        <v>1</v>
      </c>
    </row>
    <row r="9" spans="1:2" x14ac:dyDescent="0.2">
      <c r="A9" s="10" t="s">
        <v>171</v>
      </c>
      <c r="B9" s="25">
        <v>2</v>
      </c>
    </row>
    <row r="10" spans="1:2" x14ac:dyDescent="0.2">
      <c r="A10" s="10" t="s">
        <v>172</v>
      </c>
      <c r="B10" s="25">
        <v>1</v>
      </c>
    </row>
    <row r="11" spans="1:2" x14ac:dyDescent="0.2">
      <c r="A11" s="10" t="s">
        <v>173</v>
      </c>
      <c r="B11" s="25">
        <v>1</v>
      </c>
    </row>
    <row r="12" spans="1:2" x14ac:dyDescent="0.2">
      <c r="A12" s="10" t="s">
        <v>174</v>
      </c>
      <c r="B12" s="25">
        <v>2</v>
      </c>
    </row>
    <row r="13" spans="1:2" x14ac:dyDescent="0.2">
      <c r="A13" s="10" t="s">
        <v>175</v>
      </c>
      <c r="B13" s="25">
        <v>4</v>
      </c>
    </row>
    <row r="14" spans="1:2" x14ac:dyDescent="0.2">
      <c r="A14" s="10" t="s">
        <v>176</v>
      </c>
      <c r="B14" s="25">
        <v>1</v>
      </c>
    </row>
    <row r="15" spans="1:2" x14ac:dyDescent="0.2">
      <c r="A15" s="10" t="s">
        <v>177</v>
      </c>
      <c r="B15" s="25">
        <v>1</v>
      </c>
    </row>
    <row r="16" spans="1:2" x14ac:dyDescent="0.2">
      <c r="A16" s="10" t="s">
        <v>178</v>
      </c>
      <c r="B16" s="25">
        <v>2</v>
      </c>
    </row>
    <row r="17" spans="1:5" x14ac:dyDescent="0.2">
      <c r="A17" s="10" t="s">
        <v>179</v>
      </c>
      <c r="B17" s="25">
        <v>1</v>
      </c>
    </row>
    <row r="18" spans="1:5" x14ac:dyDescent="0.2">
      <c r="A18" s="10" t="s">
        <v>180</v>
      </c>
      <c r="B18" s="25">
        <v>2</v>
      </c>
    </row>
    <row r="19" spans="1:5" x14ac:dyDescent="0.2">
      <c r="A19" s="10" t="s">
        <v>181</v>
      </c>
      <c r="B19" s="25">
        <v>2</v>
      </c>
    </row>
    <row r="20" spans="1:5" x14ac:dyDescent="0.2">
      <c r="A20" s="10" t="s">
        <v>182</v>
      </c>
      <c r="B20" s="25">
        <v>1</v>
      </c>
    </row>
    <row r="21" spans="1:5" x14ac:dyDescent="0.2">
      <c r="A21" s="10" t="s">
        <v>183</v>
      </c>
      <c r="B21" s="25">
        <v>1</v>
      </c>
      <c r="D21" s="9" t="s">
        <v>149</v>
      </c>
      <c r="E21" t="s">
        <v>191</v>
      </c>
    </row>
    <row r="22" spans="1:5" x14ac:dyDescent="0.2">
      <c r="A22" s="10" t="s">
        <v>184</v>
      </c>
      <c r="B22" s="25">
        <v>1</v>
      </c>
      <c r="D22" s="10" t="s">
        <v>110</v>
      </c>
      <c r="E22" s="25">
        <v>25</v>
      </c>
    </row>
    <row r="23" spans="1:5" x14ac:dyDescent="0.2">
      <c r="A23" s="10" t="s">
        <v>185</v>
      </c>
      <c r="B23" s="25">
        <v>1</v>
      </c>
      <c r="D23" s="10" t="s">
        <v>112</v>
      </c>
      <c r="E23" s="25">
        <v>11</v>
      </c>
    </row>
    <row r="24" spans="1:5" x14ac:dyDescent="0.2">
      <c r="A24" s="10" t="s">
        <v>186</v>
      </c>
      <c r="B24" s="25">
        <v>2</v>
      </c>
      <c r="D24" s="10" t="s">
        <v>113</v>
      </c>
      <c r="E24" s="25">
        <v>19</v>
      </c>
    </row>
    <row r="25" spans="1:5" x14ac:dyDescent="0.2">
      <c r="A25" s="10" t="s">
        <v>187</v>
      </c>
      <c r="B25" s="25">
        <v>1</v>
      </c>
      <c r="D25" s="10" t="s">
        <v>114</v>
      </c>
      <c r="E25" s="25">
        <v>17</v>
      </c>
    </row>
    <row r="26" spans="1:5" x14ac:dyDescent="0.2">
      <c r="A26" s="10" t="s">
        <v>188</v>
      </c>
      <c r="B26" s="25">
        <v>1</v>
      </c>
      <c r="D26" s="10" t="s">
        <v>115</v>
      </c>
      <c r="E26" s="25">
        <v>11</v>
      </c>
    </row>
    <row r="27" spans="1:5" x14ac:dyDescent="0.2">
      <c r="A27" s="10" t="s">
        <v>189</v>
      </c>
      <c r="B27" s="25">
        <v>1</v>
      </c>
      <c r="D27" s="10" t="s">
        <v>111</v>
      </c>
      <c r="E27" s="25">
        <v>17</v>
      </c>
    </row>
    <row r="28" spans="1:5" x14ac:dyDescent="0.2">
      <c r="A28" s="10" t="s">
        <v>190</v>
      </c>
      <c r="B28" s="25">
        <v>3</v>
      </c>
      <c r="D28" s="10" t="s">
        <v>150</v>
      </c>
      <c r="E28" s="25">
        <v>100</v>
      </c>
    </row>
    <row r="29" spans="1:5" x14ac:dyDescent="0.2">
      <c r="A29" s="10" t="s">
        <v>150</v>
      </c>
      <c r="B29" s="25">
        <v>40</v>
      </c>
    </row>
    <row r="34" spans="1:16" x14ac:dyDescent="0.2">
      <c r="D34" t="s">
        <v>151</v>
      </c>
      <c r="E34" t="s">
        <v>152</v>
      </c>
      <c r="F34" t="s">
        <v>201</v>
      </c>
      <c r="G34" t="s">
        <v>203</v>
      </c>
      <c r="H34" t="s">
        <v>202</v>
      </c>
    </row>
    <row r="35" spans="1:16" x14ac:dyDescent="0.2">
      <c r="A35" s="9" t="s">
        <v>149</v>
      </c>
      <c r="B35" t="s">
        <v>193</v>
      </c>
      <c r="C35" t="s">
        <v>152</v>
      </c>
      <c r="D35" s="25">
        <v>100</v>
      </c>
      <c r="E35" s="25">
        <v>40</v>
      </c>
      <c r="F35" s="25">
        <v>5.578125</v>
      </c>
      <c r="G35" s="25">
        <v>3.140625</v>
      </c>
      <c r="H35" s="25">
        <v>3520.29</v>
      </c>
    </row>
    <row r="36" spans="1:16" x14ac:dyDescent="0.2">
      <c r="A36" s="10" t="s">
        <v>122</v>
      </c>
      <c r="B36" s="25">
        <v>52</v>
      </c>
      <c r="C36" s="25">
        <v>22</v>
      </c>
      <c r="D36">
        <f>GETPIVOTDATA("Count of Employee_ID",$D$34)</f>
        <v>100</v>
      </c>
      <c r="E36">
        <f>GETPIVOTDATA("Sum of Attrition_Flag",$D$34)</f>
        <v>40</v>
      </c>
      <c r="F36">
        <f>GETPIVOTDATA("Average of Engagment_score",$D$34)</f>
        <v>5.578125</v>
      </c>
      <c r="G36">
        <f>GETPIVOTDATA("Average of Work_Life_Balance_Score",$D$34)</f>
        <v>3.140625</v>
      </c>
      <c r="H36">
        <f>GETPIVOTDATA("Average of Tenure",$D$34)</f>
        <v>3520.29</v>
      </c>
    </row>
    <row r="37" spans="1:16" x14ac:dyDescent="0.2">
      <c r="A37" s="10" t="s">
        <v>121</v>
      </c>
      <c r="B37" s="25">
        <v>48</v>
      </c>
      <c r="C37" s="25">
        <v>18</v>
      </c>
    </row>
    <row r="38" spans="1:16" x14ac:dyDescent="0.2">
      <c r="A38" s="10" t="s">
        <v>150</v>
      </c>
      <c r="B38" s="25">
        <v>100</v>
      </c>
      <c r="C38" s="25">
        <v>40</v>
      </c>
    </row>
    <row r="39" spans="1:16" x14ac:dyDescent="0.2">
      <c r="O39" s="9" t="s">
        <v>149</v>
      </c>
      <c r="P39" t="s">
        <v>200</v>
      </c>
    </row>
    <row r="40" spans="1:16" x14ac:dyDescent="0.2">
      <c r="J40" s="9" t="s">
        <v>149</v>
      </c>
      <c r="K40" t="s">
        <v>194</v>
      </c>
      <c r="O40" s="10" t="s">
        <v>196</v>
      </c>
      <c r="P40">
        <v>22</v>
      </c>
    </row>
    <row r="41" spans="1:16" x14ac:dyDescent="0.2">
      <c r="J41" s="10" t="s">
        <v>126</v>
      </c>
      <c r="K41" s="25">
        <v>21</v>
      </c>
      <c r="O41" s="10" t="s">
        <v>197</v>
      </c>
      <c r="P41">
        <v>22</v>
      </c>
    </row>
    <row r="42" spans="1:16" x14ac:dyDescent="0.2">
      <c r="J42" s="10" t="s">
        <v>125</v>
      </c>
      <c r="K42" s="25">
        <v>31</v>
      </c>
      <c r="O42" s="10" t="s">
        <v>198</v>
      </c>
      <c r="P42">
        <v>32</v>
      </c>
    </row>
    <row r="43" spans="1:16" x14ac:dyDescent="0.2">
      <c r="J43" s="10" t="s">
        <v>124</v>
      </c>
      <c r="K43" s="25">
        <v>30</v>
      </c>
      <c r="O43" s="10" t="s">
        <v>199</v>
      </c>
      <c r="P43">
        <v>24</v>
      </c>
    </row>
    <row r="44" spans="1:16" x14ac:dyDescent="0.2">
      <c r="J44" s="10" t="s">
        <v>123</v>
      </c>
      <c r="K44" s="25">
        <v>18</v>
      </c>
      <c r="O44" s="10" t="s">
        <v>150</v>
      </c>
      <c r="P44">
        <v>100</v>
      </c>
    </row>
    <row r="45" spans="1:16" x14ac:dyDescent="0.2">
      <c r="J45" s="10" t="s">
        <v>150</v>
      </c>
      <c r="K45" s="25">
        <v>100</v>
      </c>
    </row>
    <row r="50" spans="4:12" x14ac:dyDescent="0.2">
      <c r="E50" s="9" t="s">
        <v>149</v>
      </c>
      <c r="F50" t="s">
        <v>152</v>
      </c>
    </row>
    <row r="51" spans="4:12" x14ac:dyDescent="0.2">
      <c r="E51" s="10">
        <v>1</v>
      </c>
      <c r="F51" s="25">
        <v>1</v>
      </c>
      <c r="K51" s="9" t="s">
        <v>149</v>
      </c>
      <c r="L51" t="s">
        <v>151</v>
      </c>
    </row>
    <row r="52" spans="4:12" x14ac:dyDescent="0.2">
      <c r="E52" s="10">
        <v>2</v>
      </c>
      <c r="F52" s="25">
        <v>2</v>
      </c>
      <c r="K52" s="10" t="s">
        <v>119</v>
      </c>
      <c r="L52" s="25">
        <v>23</v>
      </c>
    </row>
    <row r="53" spans="4:12" x14ac:dyDescent="0.2">
      <c r="E53" s="10">
        <v>3</v>
      </c>
      <c r="F53" s="25">
        <v>4</v>
      </c>
      <c r="K53" s="10" t="s">
        <v>118</v>
      </c>
      <c r="L53" s="25">
        <v>20</v>
      </c>
    </row>
    <row r="54" spans="4:12" x14ac:dyDescent="0.2">
      <c r="E54" s="10">
        <v>4</v>
      </c>
      <c r="F54" s="25">
        <v>1</v>
      </c>
      <c r="K54" s="10" t="s">
        <v>117</v>
      </c>
      <c r="L54" s="25">
        <v>29</v>
      </c>
    </row>
    <row r="55" spans="4:12" x14ac:dyDescent="0.2">
      <c r="D55">
        <f>COUNTA(master!A:A) - 1</f>
        <v>100</v>
      </c>
      <c r="E55" s="10">
        <v>5</v>
      </c>
      <c r="F55" s="25">
        <v>4</v>
      </c>
      <c r="K55" s="10" t="s">
        <v>116</v>
      </c>
      <c r="L55" s="25">
        <v>16</v>
      </c>
    </row>
    <row r="56" spans="4:12" x14ac:dyDescent="0.2">
      <c r="D56">
        <f>COUNTIFS(master!W:W, 1)</f>
        <v>40</v>
      </c>
      <c r="E56" s="10">
        <v>6</v>
      </c>
      <c r="F56" s="25">
        <v>5</v>
      </c>
      <c r="K56" s="10" t="s">
        <v>120</v>
      </c>
      <c r="L56" s="25">
        <v>12</v>
      </c>
    </row>
    <row r="57" spans="4:12" x14ac:dyDescent="0.2">
      <c r="D57">
        <f>AVERAGE(master!Q:Q)</f>
        <v>2.75</v>
      </c>
      <c r="E57" s="10">
        <v>7</v>
      </c>
      <c r="F57" s="25">
        <v>2</v>
      </c>
      <c r="K57" s="10" t="s">
        <v>150</v>
      </c>
      <c r="L57" s="25">
        <v>100</v>
      </c>
    </row>
    <row r="58" spans="4:12" x14ac:dyDescent="0.2">
      <c r="D58">
        <f ca="1">AVERAGE(master!T:T)</f>
        <v>3524.49</v>
      </c>
      <c r="E58" s="10">
        <v>8</v>
      </c>
      <c r="F58" s="25">
        <v>3</v>
      </c>
    </row>
    <row r="59" spans="4:12" x14ac:dyDescent="0.2">
      <c r="D59" s="4">
        <f>AVERAGEIF(master!R:R, "&gt;0")</f>
        <v>3.140625</v>
      </c>
      <c r="E59" s="10">
        <v>9</v>
      </c>
      <c r="F59" s="25">
        <v>1</v>
      </c>
    </row>
    <row r="60" spans="4:12" x14ac:dyDescent="0.2">
      <c r="E60" s="10">
        <v>10</v>
      </c>
      <c r="F60" s="25">
        <v>4</v>
      </c>
    </row>
    <row r="61" spans="4:12" x14ac:dyDescent="0.2">
      <c r="E61" s="10" t="s">
        <v>192</v>
      </c>
      <c r="F61" s="25">
        <v>13</v>
      </c>
    </row>
    <row r="62" spans="4:12" x14ac:dyDescent="0.2">
      <c r="E62" s="10" t="s">
        <v>150</v>
      </c>
      <c r="F62" s="25">
        <v>40</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1"/>
  <sheetViews>
    <sheetView topLeftCell="G72" zoomScale="94" workbookViewId="0">
      <selection sqref="A1:X101"/>
    </sheetView>
  </sheetViews>
  <sheetFormatPr baseColWidth="10" defaultColWidth="8.83203125" defaultRowHeight="15" x14ac:dyDescent="0.2"/>
  <cols>
    <col min="1" max="1" width="11.33203125" bestFit="1" customWidth="1"/>
    <col min="2" max="2" width="12.83203125" customWidth="1"/>
    <col min="5" max="5" width="17.6640625" bestFit="1" customWidth="1"/>
    <col min="11" max="11" width="11.1640625" bestFit="1" customWidth="1"/>
    <col min="12" max="12" width="12.6640625" customWidth="1"/>
    <col min="13" max="13" width="20.1640625" customWidth="1"/>
    <col min="14" max="15" width="21.33203125" customWidth="1"/>
    <col min="16" max="16" width="14.6640625" bestFit="1" customWidth="1"/>
    <col min="17" max="17" width="13.6640625" bestFit="1" customWidth="1"/>
    <col min="19" max="19" width="25" customWidth="1"/>
  </cols>
  <sheetData>
    <row r="1" spans="1:25" x14ac:dyDescent="0.2">
      <c r="A1" s="1" t="s">
        <v>0</v>
      </c>
      <c r="B1" s="1" t="s">
        <v>1</v>
      </c>
      <c r="C1" s="1" t="s">
        <v>2</v>
      </c>
      <c r="D1" s="1" t="s">
        <v>3</v>
      </c>
      <c r="E1" s="1" t="s">
        <v>4</v>
      </c>
      <c r="F1" s="1" t="s">
        <v>5</v>
      </c>
      <c r="G1" s="1" t="s">
        <v>6</v>
      </c>
      <c r="H1" s="1" t="s">
        <v>7</v>
      </c>
      <c r="I1" s="1" t="s">
        <v>8</v>
      </c>
      <c r="J1" s="1" t="s">
        <v>9</v>
      </c>
      <c r="K1" s="3" t="s">
        <v>127</v>
      </c>
      <c r="L1" t="s">
        <v>128</v>
      </c>
      <c r="M1" t="s">
        <v>129</v>
      </c>
      <c r="N1" t="s">
        <v>130</v>
      </c>
      <c r="O1" t="s">
        <v>138</v>
      </c>
      <c r="P1" t="s">
        <v>143</v>
      </c>
      <c r="Q1" t="s">
        <v>140</v>
      </c>
      <c r="R1" t="s">
        <v>141</v>
      </c>
      <c r="S1" t="s">
        <v>142</v>
      </c>
      <c r="T1" t="s">
        <v>144</v>
      </c>
      <c r="U1" t="s">
        <v>145</v>
      </c>
      <c r="V1" t="s">
        <v>146</v>
      </c>
      <c r="W1" t="s">
        <v>147</v>
      </c>
      <c r="X1" t="s">
        <v>165</v>
      </c>
      <c r="Y1" t="s">
        <v>195</v>
      </c>
    </row>
    <row r="2" spans="1:25" x14ac:dyDescent="0.2">
      <c r="A2">
        <v>1001</v>
      </c>
      <c r="B2" t="s">
        <v>10</v>
      </c>
      <c r="C2" t="s">
        <v>110</v>
      </c>
      <c r="D2" t="s">
        <v>116</v>
      </c>
      <c r="E2" s="5">
        <v>42006</v>
      </c>
      <c r="F2" t="s">
        <v>121</v>
      </c>
      <c r="G2">
        <v>24</v>
      </c>
      <c r="H2" t="s">
        <v>123</v>
      </c>
      <c r="I2">
        <v>1</v>
      </c>
      <c r="J2">
        <v>2005</v>
      </c>
      <c r="K2" s="5">
        <f>IFERROR(VLOOKUP(A2, exit!A:E, 2, FALSE), "")</f>
        <v>45384</v>
      </c>
      <c r="L2" t="str">
        <f>IFERROR(VLOOKUP(A2, exit!A:E, 3, FALSE), "Not Available")</f>
        <v>Personal Reasons</v>
      </c>
      <c r="M2">
        <f>IFERROR(VLOOKUP(A2, exit!A:E, 4, FALSE), "Not Available")</f>
        <v>4</v>
      </c>
      <c r="N2" t="str">
        <f>IFERROR(VLOOKUP(A2, exit!A:E, 5, FALSE), "Not Available")</f>
        <v>No</v>
      </c>
      <c r="O2" s="5">
        <f>IFERROR(VLOOKUP(A2, survey!A:E, 2, FALSE), "Not Available")</f>
        <v>45214</v>
      </c>
      <c r="P2">
        <f>IFERROR(VLOOKUP(A2, survey!A:E, 3, FALSE), "Not Available")</f>
        <v>2</v>
      </c>
      <c r="Q2">
        <f>IFERROR(VLOOKUP(A2, survey!A:E, 4, FALSE), "Not Available")</f>
        <v>1</v>
      </c>
      <c r="R2">
        <f>IFERROR(VLOOKUP(A2, survey!A:E, 5, FALSE), "Not Available")</f>
        <v>3</v>
      </c>
      <c r="S2">
        <f>IFERROR(VLOOKUP(A2, survey!A:F, 6, FALSE), "Not Available")</f>
        <v>1</v>
      </c>
      <c r="T2">
        <f ca="1">IF(ISNUMBER(E2), IF(ISNUMBER(K2), K2-E2, TODAY()-E2), "")</f>
        <v>3378</v>
      </c>
      <c r="U2">
        <f ca="1">IF(ISNUMBER(E2), IF(ISNUMBER(K2), DATEDIF(E2, K2, "Y"), DATEDIF(E2, TODAY(), "Y")), "")</f>
        <v>9</v>
      </c>
      <c r="V2" t="str">
        <f>IF(ISNUMBER(K2), TEXT(K2, "mmm-yyyy"), "No Exit Date")</f>
        <v>Apr-2024</v>
      </c>
      <c r="W2">
        <f>IF(ISNUMBER(K2), 1, 0)</f>
        <v>1</v>
      </c>
      <c r="X2" t="str">
        <f>TEXT(K2, "mmm-yyyy")</f>
        <v>Apr-2024</v>
      </c>
      <c r="Y2" t="str">
        <f>IF(G2&lt;=30, "20-30", IF(G2&lt;=40, "31-40", IF(G2&lt;=50, "41-50", IF(G2&lt;=60, "51-60", "60+"))))</f>
        <v>20-30</v>
      </c>
    </row>
    <row r="3" spans="1:25" x14ac:dyDescent="0.2">
      <c r="A3">
        <v>1002</v>
      </c>
      <c r="B3" t="s">
        <v>11</v>
      </c>
      <c r="C3" t="s">
        <v>111</v>
      </c>
      <c r="D3" t="s">
        <v>117</v>
      </c>
      <c r="E3" s="5">
        <v>42007</v>
      </c>
      <c r="F3" t="s">
        <v>121</v>
      </c>
      <c r="G3">
        <v>45</v>
      </c>
      <c r="H3" t="s">
        <v>124</v>
      </c>
      <c r="I3">
        <v>1</v>
      </c>
      <c r="J3">
        <v>2006</v>
      </c>
      <c r="K3" s="5">
        <f>IFERROR(VLOOKUP(A3, exit!A:E, 2, FALSE), "")</f>
        <v>45046</v>
      </c>
      <c r="L3" t="str">
        <f>IFERROR(VLOOKUP(A3, exit!A:E, 3, FALSE), "Not Available")</f>
        <v>Retirement</v>
      </c>
      <c r="M3">
        <f>IFERROR(VLOOKUP(A3, exit!A:E, 4, FALSE), "Not Available")</f>
        <v>1</v>
      </c>
      <c r="N3" t="str">
        <f>IFERROR(VLOOKUP(A3, exit!A:E, 5, FALSE), "Not Available")</f>
        <v>No</v>
      </c>
      <c r="O3" s="5">
        <f>IFERROR(VLOOKUP(A3, survey!A:E, 2, FALSE), "Not Available")</f>
        <v>45355</v>
      </c>
      <c r="P3">
        <f>IFERROR(VLOOKUP(A3, survey!A:E, 3, FALSE), "Not Available")</f>
        <v>6</v>
      </c>
      <c r="Q3">
        <f>IFERROR(VLOOKUP(A3, survey!A:E, 4, FALSE), "Not Available")</f>
        <v>1</v>
      </c>
      <c r="R3">
        <f>IFERROR(VLOOKUP(A3, survey!A:E, 5, FALSE), "Not Available")</f>
        <v>3</v>
      </c>
      <c r="S3">
        <f>IFERROR(VLOOKUP(A3, survey!A:F, 6, FALSE), "Not Available")</f>
        <v>4</v>
      </c>
      <c r="T3">
        <f t="shared" ref="T3:T66" ca="1" si="0">IF(ISNUMBER(E3), IF(ISNUMBER(K3), K3-E3, TODAY()-E3), "")</f>
        <v>3039</v>
      </c>
      <c r="U3">
        <f t="shared" ref="U3:U66" ca="1" si="1">IF(ISNUMBER(E3), IF(ISNUMBER(K3), DATEDIF(E3, K3, "Y"), DATEDIF(E3, TODAY(), "Y")), "")</f>
        <v>8</v>
      </c>
      <c r="V3" t="str">
        <f t="shared" ref="V3:V66" si="2">IF(ISNUMBER(K3), TEXT(K3, "mmm-yyyy"), "No Exit Date")</f>
        <v>Apr-2023</v>
      </c>
      <c r="W3">
        <f t="shared" ref="W3:W66" si="3">IF(ISNUMBER(K3), 1, 0)</f>
        <v>1</v>
      </c>
      <c r="X3" t="str">
        <f t="shared" ref="X3:X66" si="4">TEXT(K3, "mmm-yyyy")</f>
        <v>Apr-2023</v>
      </c>
      <c r="Y3" t="str">
        <f t="shared" ref="Y3:Y66" si="5">IF(G3&lt;=30, "20-30", IF(G3&lt;=40, "31-40", IF(G3&lt;=50, "41-50", IF(G3&lt;=60, "51-60", "60+"))))</f>
        <v>41-50</v>
      </c>
    </row>
    <row r="4" spans="1:25" x14ac:dyDescent="0.2">
      <c r="A4">
        <v>1003</v>
      </c>
      <c r="B4" t="s">
        <v>12</v>
      </c>
      <c r="C4" t="s">
        <v>112</v>
      </c>
      <c r="D4" t="s">
        <v>117</v>
      </c>
      <c r="E4" s="5">
        <v>42008</v>
      </c>
      <c r="F4" t="s">
        <v>122</v>
      </c>
      <c r="G4">
        <v>53</v>
      </c>
      <c r="H4" t="s">
        <v>125</v>
      </c>
      <c r="I4">
        <v>1</v>
      </c>
      <c r="J4">
        <v>2005</v>
      </c>
      <c r="K4" s="5" t="str">
        <f>IFERROR(VLOOKUP(A4, exit!A:E, 2, FALSE), "")</f>
        <v/>
      </c>
      <c r="L4" t="str">
        <f>IFERROR(VLOOKUP(A4, exit!A:E, 3, FALSE), "Not Available")</f>
        <v>Not Available</v>
      </c>
      <c r="M4" t="str">
        <f>IFERROR(VLOOKUP(A4, exit!A:E, 4, FALSE), "Not Available")</f>
        <v>Not Available</v>
      </c>
      <c r="N4" t="str">
        <f>IFERROR(VLOOKUP(A4, exit!A:E, 5, FALSE), "Not Available")</f>
        <v>Not Available</v>
      </c>
      <c r="O4" s="5" t="str">
        <f>IFERROR(VLOOKUP(A4, survey!A:E, 2, FALSE), "Not Available")</f>
        <v>Not Available</v>
      </c>
      <c r="P4" t="str">
        <f>IFERROR(VLOOKUP(A4, survey!A:E, 3, FALSE), "Not Available")</f>
        <v>Not Available</v>
      </c>
      <c r="Q4" t="str">
        <f>IFERROR(VLOOKUP(A4, survey!A:E, 4, FALSE), "Not Available")</f>
        <v>Not Available</v>
      </c>
      <c r="R4" t="str">
        <f>IFERROR(VLOOKUP(A4, survey!A:E, 5, FALSE), "Not Available")</f>
        <v>Not Available</v>
      </c>
      <c r="S4" t="str">
        <f>IFERROR(VLOOKUP(A4, survey!A:F, 6, FALSE), "Not Available")</f>
        <v>Not Available</v>
      </c>
      <c r="T4">
        <f t="shared" ca="1" si="0"/>
        <v>3913</v>
      </c>
      <c r="U4">
        <f t="shared" ca="1" si="1"/>
        <v>10</v>
      </c>
      <c r="V4" t="str">
        <f t="shared" si="2"/>
        <v>No Exit Date</v>
      </c>
      <c r="W4">
        <f t="shared" si="3"/>
        <v>0</v>
      </c>
      <c r="X4" t="str">
        <f t="shared" si="4"/>
        <v/>
      </c>
      <c r="Y4" t="str">
        <f t="shared" si="5"/>
        <v>51-60</v>
      </c>
    </row>
    <row r="5" spans="1:25" x14ac:dyDescent="0.2">
      <c r="A5">
        <v>1004</v>
      </c>
      <c r="B5" t="s">
        <v>13</v>
      </c>
      <c r="C5" t="s">
        <v>111</v>
      </c>
      <c r="D5" t="s">
        <v>117</v>
      </c>
      <c r="E5" s="5">
        <v>42009</v>
      </c>
      <c r="F5" t="s">
        <v>122</v>
      </c>
      <c r="G5">
        <v>43</v>
      </c>
      <c r="H5" t="s">
        <v>124</v>
      </c>
      <c r="I5">
        <v>4</v>
      </c>
      <c r="J5">
        <v>2005</v>
      </c>
      <c r="K5" s="5" t="str">
        <f>IFERROR(VLOOKUP(A5, exit!A:E, 2, FALSE), "")</f>
        <v/>
      </c>
      <c r="L5" t="str">
        <f>IFERROR(VLOOKUP(A5, exit!A:E, 3, FALSE), "Not Available")</f>
        <v>Not Available</v>
      </c>
      <c r="M5" t="str">
        <f>IFERROR(VLOOKUP(A5, exit!A:E, 4, FALSE), "Not Available")</f>
        <v>Not Available</v>
      </c>
      <c r="N5" t="str">
        <f>IFERROR(VLOOKUP(A5, exit!A:E, 5, FALSE), "Not Available")</f>
        <v>Not Available</v>
      </c>
      <c r="O5" s="5" t="str">
        <f>IFERROR(VLOOKUP(A5, survey!A:E, 2, FALSE), "Not Available")</f>
        <v>Not Available</v>
      </c>
      <c r="P5" t="str">
        <f>IFERROR(VLOOKUP(A5, survey!A:E, 3, FALSE), "Not Available")</f>
        <v>Not Available</v>
      </c>
      <c r="Q5" t="str">
        <f>IFERROR(VLOOKUP(A5, survey!A:E, 4, FALSE), "Not Available")</f>
        <v>Not Available</v>
      </c>
      <c r="R5" t="str">
        <f>IFERROR(VLOOKUP(A5, survey!A:E, 5, FALSE), "Not Available")</f>
        <v>Not Available</v>
      </c>
      <c r="S5" t="str">
        <f>IFERROR(VLOOKUP(A5, survey!A:F, 6, FALSE), "Not Available")</f>
        <v>Not Available</v>
      </c>
      <c r="T5">
        <f t="shared" ca="1" si="0"/>
        <v>3912</v>
      </c>
      <c r="U5">
        <f t="shared" ca="1" si="1"/>
        <v>10</v>
      </c>
      <c r="V5" t="str">
        <f t="shared" si="2"/>
        <v>No Exit Date</v>
      </c>
      <c r="W5">
        <f t="shared" si="3"/>
        <v>0</v>
      </c>
      <c r="X5" t="str">
        <f t="shared" si="4"/>
        <v/>
      </c>
      <c r="Y5" t="str">
        <f t="shared" si="5"/>
        <v>41-50</v>
      </c>
    </row>
    <row r="6" spans="1:25" x14ac:dyDescent="0.2">
      <c r="A6">
        <v>1005</v>
      </c>
      <c r="B6" t="s">
        <v>14</v>
      </c>
      <c r="C6" t="s">
        <v>111</v>
      </c>
      <c r="D6" t="s">
        <v>117</v>
      </c>
      <c r="E6" s="5">
        <v>42010</v>
      </c>
      <c r="F6" t="s">
        <v>122</v>
      </c>
      <c r="G6">
        <v>44</v>
      </c>
      <c r="H6" t="s">
        <v>125</v>
      </c>
      <c r="I6">
        <v>1</v>
      </c>
      <c r="J6">
        <v>2004</v>
      </c>
      <c r="K6" s="5" t="str">
        <f>IFERROR(VLOOKUP(A6, exit!A:E, 2, FALSE), "")</f>
        <v/>
      </c>
      <c r="L6" t="str">
        <f>IFERROR(VLOOKUP(A6, exit!A:E, 3, FALSE), "Not Available")</f>
        <v>Not Available</v>
      </c>
      <c r="M6" t="str">
        <f>IFERROR(VLOOKUP(A6, exit!A:E, 4, FALSE), "Not Available")</f>
        <v>Not Available</v>
      </c>
      <c r="N6" t="str">
        <f>IFERROR(VLOOKUP(A6, exit!A:E, 5, FALSE), "Not Available")</f>
        <v>Not Available</v>
      </c>
      <c r="O6" s="5">
        <f>IFERROR(VLOOKUP(A6, survey!A:E, 2, FALSE), "Not Available")</f>
        <v>45287</v>
      </c>
      <c r="P6">
        <f>IFERROR(VLOOKUP(A6, survey!A:E, 3, FALSE), "Not Available")</f>
        <v>10</v>
      </c>
      <c r="Q6">
        <f>IFERROR(VLOOKUP(A6, survey!A:E, 4, FALSE), "Not Available")</f>
        <v>2</v>
      </c>
      <c r="R6">
        <f>IFERROR(VLOOKUP(A6, survey!A:E, 5, FALSE), "Not Available")</f>
        <v>2</v>
      </c>
      <c r="S6">
        <f>IFERROR(VLOOKUP(A6, survey!A:F, 6, FALSE), "Not Available")</f>
        <v>2</v>
      </c>
      <c r="T6">
        <f t="shared" ca="1" si="0"/>
        <v>3911</v>
      </c>
      <c r="U6">
        <f t="shared" ca="1" si="1"/>
        <v>10</v>
      </c>
      <c r="V6" t="str">
        <f t="shared" si="2"/>
        <v>No Exit Date</v>
      </c>
      <c r="W6">
        <f t="shared" si="3"/>
        <v>0</v>
      </c>
      <c r="X6" t="str">
        <f t="shared" si="4"/>
        <v/>
      </c>
      <c r="Y6" t="str">
        <f t="shared" si="5"/>
        <v>41-50</v>
      </c>
    </row>
    <row r="7" spans="1:25" x14ac:dyDescent="0.2">
      <c r="A7">
        <v>1006</v>
      </c>
      <c r="B7" t="s">
        <v>15</v>
      </c>
      <c r="C7" t="s">
        <v>113</v>
      </c>
      <c r="D7" t="s">
        <v>118</v>
      </c>
      <c r="E7" s="5">
        <v>42011</v>
      </c>
      <c r="F7" t="s">
        <v>122</v>
      </c>
      <c r="G7">
        <v>23</v>
      </c>
      <c r="H7" t="s">
        <v>125</v>
      </c>
      <c r="I7">
        <v>5</v>
      </c>
      <c r="J7">
        <v>2003</v>
      </c>
      <c r="K7" s="5" t="str">
        <f>IFERROR(VLOOKUP(A7, exit!A:E, 2, FALSE), "")</f>
        <v/>
      </c>
      <c r="L7" t="str">
        <f>IFERROR(VLOOKUP(A7, exit!A:E, 3, FALSE), "Not Available")</f>
        <v>Not Available</v>
      </c>
      <c r="M7" t="str">
        <f>IFERROR(VLOOKUP(A7, exit!A:E, 4, FALSE), "Not Available")</f>
        <v>Not Available</v>
      </c>
      <c r="N7" t="str">
        <f>IFERROR(VLOOKUP(A7, exit!A:E, 5, FALSE), "Not Available")</f>
        <v>Not Available</v>
      </c>
      <c r="O7" s="5">
        <f>IFERROR(VLOOKUP(A7, survey!A:E, 2, FALSE), "Not Available")</f>
        <v>45040</v>
      </c>
      <c r="P7">
        <f>IFERROR(VLOOKUP(A7, survey!A:E, 3, FALSE), "Not Available")</f>
        <v>10</v>
      </c>
      <c r="Q7">
        <f>IFERROR(VLOOKUP(A7, survey!A:E, 4, FALSE), "Not Available")</f>
        <v>2</v>
      </c>
      <c r="R7">
        <f>IFERROR(VLOOKUP(A7, survey!A:E, 5, FALSE), "Not Available")</f>
        <v>5</v>
      </c>
      <c r="S7">
        <f>IFERROR(VLOOKUP(A7, survey!A:F, 6, FALSE), "Not Available")</f>
        <v>4</v>
      </c>
      <c r="T7">
        <f t="shared" ca="1" si="0"/>
        <v>3910</v>
      </c>
      <c r="U7">
        <f t="shared" ca="1" si="1"/>
        <v>10</v>
      </c>
      <c r="V7" t="str">
        <f t="shared" si="2"/>
        <v>No Exit Date</v>
      </c>
      <c r="W7">
        <f t="shared" si="3"/>
        <v>0</v>
      </c>
      <c r="X7" t="str">
        <f t="shared" si="4"/>
        <v/>
      </c>
      <c r="Y7" t="str">
        <f t="shared" si="5"/>
        <v>20-30</v>
      </c>
    </row>
    <row r="8" spans="1:25" x14ac:dyDescent="0.2">
      <c r="A8">
        <v>1007</v>
      </c>
      <c r="B8" t="s">
        <v>16</v>
      </c>
      <c r="C8" t="s">
        <v>112</v>
      </c>
      <c r="D8" t="s">
        <v>119</v>
      </c>
      <c r="E8" s="5">
        <v>42012</v>
      </c>
      <c r="F8" t="s">
        <v>122</v>
      </c>
      <c r="G8">
        <v>48</v>
      </c>
      <c r="H8" t="s">
        <v>124</v>
      </c>
      <c r="I8">
        <v>3</v>
      </c>
      <c r="J8">
        <v>2003</v>
      </c>
      <c r="K8" s="5">
        <f>IFERROR(VLOOKUP(A8, exit!A:E, 2, FALSE), "")</f>
        <v>45275</v>
      </c>
      <c r="L8" t="str">
        <f>IFERROR(VLOOKUP(A8, exit!A:E, 3, FALSE), "Not Available")</f>
        <v>Voluntary</v>
      </c>
      <c r="M8">
        <f>IFERROR(VLOOKUP(A8, exit!A:E, 4, FALSE), "Not Available")</f>
        <v>1</v>
      </c>
      <c r="N8" t="str">
        <f>IFERROR(VLOOKUP(A8, exit!A:E, 5, FALSE), "Not Available")</f>
        <v>No</v>
      </c>
      <c r="O8" s="5">
        <f>IFERROR(VLOOKUP(A8, survey!A:E, 2, FALSE), "Not Available")</f>
        <v>45152</v>
      </c>
      <c r="P8">
        <f>IFERROR(VLOOKUP(A8, survey!A:E, 3, FALSE), "Not Available")</f>
        <v>3</v>
      </c>
      <c r="Q8">
        <f>IFERROR(VLOOKUP(A8, survey!A:E, 4, FALSE), "Not Available")</f>
        <v>3</v>
      </c>
      <c r="R8">
        <f>IFERROR(VLOOKUP(A8, survey!A:E, 5, FALSE), "Not Available")</f>
        <v>3</v>
      </c>
      <c r="S8">
        <f>IFERROR(VLOOKUP(A8, survey!A:F, 6, FALSE), "Not Available")</f>
        <v>1</v>
      </c>
      <c r="T8">
        <f t="shared" ca="1" si="0"/>
        <v>3263</v>
      </c>
      <c r="U8">
        <f t="shared" ca="1" si="1"/>
        <v>8</v>
      </c>
      <c r="V8" t="str">
        <f t="shared" si="2"/>
        <v>Dec-2023</v>
      </c>
      <c r="W8">
        <f t="shared" si="3"/>
        <v>1</v>
      </c>
      <c r="X8" t="str">
        <f t="shared" si="4"/>
        <v>Dec-2023</v>
      </c>
      <c r="Y8" t="str">
        <f t="shared" si="5"/>
        <v>41-50</v>
      </c>
    </row>
    <row r="9" spans="1:25" x14ac:dyDescent="0.2">
      <c r="A9">
        <v>1008</v>
      </c>
      <c r="B9" t="s">
        <v>17</v>
      </c>
      <c r="C9" t="s">
        <v>112</v>
      </c>
      <c r="D9" t="s">
        <v>119</v>
      </c>
      <c r="E9" s="5">
        <v>42013</v>
      </c>
      <c r="F9" t="s">
        <v>122</v>
      </c>
      <c r="G9">
        <v>23</v>
      </c>
      <c r="H9" t="s">
        <v>124</v>
      </c>
      <c r="I9">
        <v>3</v>
      </c>
      <c r="J9">
        <v>2004</v>
      </c>
      <c r="K9" s="5" t="str">
        <f>IFERROR(VLOOKUP(A9, exit!A:E, 2, FALSE), "")</f>
        <v/>
      </c>
      <c r="L9" t="str">
        <f>IFERROR(VLOOKUP(A9, exit!A:E, 3, FALSE), "Not Available")</f>
        <v>Not Available</v>
      </c>
      <c r="M9" t="str">
        <f>IFERROR(VLOOKUP(A9, exit!A:E, 4, FALSE), "Not Available")</f>
        <v>Not Available</v>
      </c>
      <c r="N9" t="str">
        <f>IFERROR(VLOOKUP(A9, exit!A:E, 5, FALSE), "Not Available")</f>
        <v>Not Available</v>
      </c>
      <c r="O9" s="5">
        <f>IFERROR(VLOOKUP(A9, survey!A:E, 2, FALSE), "Not Available")</f>
        <v>45361</v>
      </c>
      <c r="P9">
        <f>IFERROR(VLOOKUP(A9, survey!A:E, 3, FALSE), "Not Available")</f>
        <v>5</v>
      </c>
      <c r="Q9">
        <f>IFERROR(VLOOKUP(A9, survey!A:E, 4, FALSE), "Not Available")</f>
        <v>5</v>
      </c>
      <c r="R9">
        <f>IFERROR(VLOOKUP(A9, survey!A:E, 5, FALSE), "Not Available")</f>
        <v>1</v>
      </c>
      <c r="S9">
        <f>IFERROR(VLOOKUP(A9, survey!A:F, 6, FALSE), "Not Available")</f>
        <v>2</v>
      </c>
      <c r="T9">
        <f t="shared" ca="1" si="0"/>
        <v>3908</v>
      </c>
      <c r="U9">
        <f t="shared" ca="1" si="1"/>
        <v>10</v>
      </c>
      <c r="V9" t="str">
        <f t="shared" si="2"/>
        <v>No Exit Date</v>
      </c>
      <c r="W9">
        <f t="shared" si="3"/>
        <v>0</v>
      </c>
      <c r="X9" t="str">
        <f t="shared" si="4"/>
        <v/>
      </c>
      <c r="Y9" t="str">
        <f t="shared" si="5"/>
        <v>20-30</v>
      </c>
    </row>
    <row r="10" spans="1:25" x14ac:dyDescent="0.2">
      <c r="A10">
        <v>1009</v>
      </c>
      <c r="B10" t="s">
        <v>18</v>
      </c>
      <c r="C10" t="s">
        <v>112</v>
      </c>
      <c r="D10" t="s">
        <v>117</v>
      </c>
      <c r="E10" s="5">
        <v>42014</v>
      </c>
      <c r="F10" t="s">
        <v>121</v>
      </c>
      <c r="G10">
        <v>47</v>
      </c>
      <c r="H10" t="s">
        <v>124</v>
      </c>
      <c r="I10">
        <v>1</v>
      </c>
      <c r="J10">
        <v>2009</v>
      </c>
      <c r="K10" s="5">
        <f>IFERROR(VLOOKUP(A10, exit!A:E, 2, FALSE), "")</f>
        <v>45253</v>
      </c>
      <c r="L10" t="str">
        <f>IFERROR(VLOOKUP(A10, exit!A:E, 3, FALSE), "Not Available")</f>
        <v>Personal Reasons</v>
      </c>
      <c r="M10">
        <f>IFERROR(VLOOKUP(A10, exit!A:E, 4, FALSE), "Not Available")</f>
        <v>5</v>
      </c>
      <c r="N10" t="str">
        <f>IFERROR(VLOOKUP(A10, exit!A:E, 5, FALSE), "Not Available")</f>
        <v>Yes</v>
      </c>
      <c r="O10" s="5">
        <f>IFERROR(VLOOKUP(A10, survey!A:E, 2, FALSE), "Not Available")</f>
        <v>45505</v>
      </c>
      <c r="P10">
        <f>IFERROR(VLOOKUP(A10, survey!A:E, 3, FALSE), "Not Available")</f>
        <v>8</v>
      </c>
      <c r="Q10">
        <f>IFERROR(VLOOKUP(A10, survey!A:E, 4, FALSE), "Not Available")</f>
        <v>5</v>
      </c>
      <c r="R10">
        <f>IFERROR(VLOOKUP(A10, survey!A:E, 5, FALSE), "Not Available")</f>
        <v>4</v>
      </c>
      <c r="S10">
        <f>IFERROR(VLOOKUP(A10, survey!A:F, 6, FALSE), "Not Available")</f>
        <v>2</v>
      </c>
      <c r="T10">
        <f t="shared" ca="1" si="0"/>
        <v>3239</v>
      </c>
      <c r="U10">
        <f t="shared" ca="1" si="1"/>
        <v>8</v>
      </c>
      <c r="V10" t="str">
        <f t="shared" si="2"/>
        <v>Nov-2023</v>
      </c>
      <c r="W10">
        <f t="shared" si="3"/>
        <v>1</v>
      </c>
      <c r="X10" t="str">
        <f t="shared" si="4"/>
        <v>Nov-2023</v>
      </c>
      <c r="Y10" t="str">
        <f t="shared" si="5"/>
        <v>41-50</v>
      </c>
    </row>
    <row r="11" spans="1:25" x14ac:dyDescent="0.2">
      <c r="A11">
        <v>1010</v>
      </c>
      <c r="B11" t="s">
        <v>19</v>
      </c>
      <c r="C11" t="s">
        <v>111</v>
      </c>
      <c r="D11" t="s">
        <v>119</v>
      </c>
      <c r="E11" s="5">
        <v>42015</v>
      </c>
      <c r="F11" t="s">
        <v>122</v>
      </c>
      <c r="G11">
        <v>38</v>
      </c>
      <c r="H11" t="s">
        <v>124</v>
      </c>
      <c r="I11">
        <v>4</v>
      </c>
      <c r="J11">
        <v>2002</v>
      </c>
      <c r="K11" s="5" t="str">
        <f>IFERROR(VLOOKUP(A11, exit!A:E, 2, FALSE), "")</f>
        <v/>
      </c>
      <c r="L11" t="str">
        <f>IFERROR(VLOOKUP(A11, exit!A:E, 3, FALSE), "Not Available")</f>
        <v>Not Available</v>
      </c>
      <c r="M11" t="str">
        <f>IFERROR(VLOOKUP(A11, exit!A:E, 4, FALSE), "Not Available")</f>
        <v>Not Available</v>
      </c>
      <c r="N11" t="str">
        <f>IFERROR(VLOOKUP(A11, exit!A:E, 5, FALSE), "Not Available")</f>
        <v>Not Available</v>
      </c>
      <c r="O11" s="5">
        <f>IFERROR(VLOOKUP(A11, survey!A:E, 2, FALSE), "Not Available")</f>
        <v>45010</v>
      </c>
      <c r="P11">
        <f>IFERROR(VLOOKUP(A11, survey!A:E, 3, FALSE), "Not Available")</f>
        <v>10</v>
      </c>
      <c r="Q11">
        <f>IFERROR(VLOOKUP(A11, survey!A:E, 4, FALSE), "Not Available")</f>
        <v>3</v>
      </c>
      <c r="R11">
        <f>IFERROR(VLOOKUP(A11, survey!A:E, 5, FALSE), "Not Available")</f>
        <v>5</v>
      </c>
      <c r="S11">
        <f>IFERROR(VLOOKUP(A11, survey!A:F, 6, FALSE), "Not Available")</f>
        <v>2</v>
      </c>
      <c r="T11">
        <f t="shared" ca="1" si="0"/>
        <v>3906</v>
      </c>
      <c r="U11">
        <f t="shared" ca="1" si="1"/>
        <v>10</v>
      </c>
      <c r="V11" t="str">
        <f t="shared" si="2"/>
        <v>No Exit Date</v>
      </c>
      <c r="W11">
        <f t="shared" si="3"/>
        <v>0</v>
      </c>
      <c r="X11" t="str">
        <f t="shared" si="4"/>
        <v/>
      </c>
      <c r="Y11" t="str">
        <f t="shared" si="5"/>
        <v>31-40</v>
      </c>
    </row>
    <row r="12" spans="1:25" x14ac:dyDescent="0.2">
      <c r="A12">
        <v>1011</v>
      </c>
      <c r="B12" t="s">
        <v>20</v>
      </c>
      <c r="C12" t="s">
        <v>110</v>
      </c>
      <c r="D12" t="s">
        <v>119</v>
      </c>
      <c r="E12" s="5">
        <v>42016</v>
      </c>
      <c r="F12" t="s">
        <v>121</v>
      </c>
      <c r="G12">
        <v>54</v>
      </c>
      <c r="H12" t="s">
        <v>126</v>
      </c>
      <c r="I12">
        <v>4</v>
      </c>
      <c r="J12">
        <v>2009</v>
      </c>
      <c r="K12" s="5" t="str">
        <f>IFERROR(VLOOKUP(A12, exit!A:E, 2, FALSE), "")</f>
        <v/>
      </c>
      <c r="L12" t="str">
        <f>IFERROR(VLOOKUP(A12, exit!A:E, 3, FALSE), "Not Available")</f>
        <v>Not Available</v>
      </c>
      <c r="M12" t="str">
        <f>IFERROR(VLOOKUP(A12, exit!A:E, 4, FALSE), "Not Available")</f>
        <v>Not Available</v>
      </c>
      <c r="N12" t="str">
        <f>IFERROR(VLOOKUP(A12, exit!A:E, 5, FALSE), "Not Available")</f>
        <v>Not Available</v>
      </c>
      <c r="O12" s="5">
        <f>IFERROR(VLOOKUP(A12, survey!A:E, 2, FALSE), "Not Available")</f>
        <v>45120</v>
      </c>
      <c r="P12">
        <f>IFERROR(VLOOKUP(A12, survey!A:E, 3, FALSE), "Not Available")</f>
        <v>1</v>
      </c>
      <c r="Q12">
        <f>IFERROR(VLOOKUP(A12, survey!A:E, 4, FALSE), "Not Available")</f>
        <v>2</v>
      </c>
      <c r="R12">
        <f>IFERROR(VLOOKUP(A12, survey!A:E, 5, FALSE), "Not Available")</f>
        <v>1</v>
      </c>
      <c r="S12">
        <f>IFERROR(VLOOKUP(A12, survey!A:F, 6, FALSE), "Not Available")</f>
        <v>3</v>
      </c>
      <c r="T12">
        <f t="shared" ca="1" si="0"/>
        <v>3905</v>
      </c>
      <c r="U12">
        <f t="shared" ca="1" si="1"/>
        <v>10</v>
      </c>
      <c r="V12" t="str">
        <f t="shared" si="2"/>
        <v>No Exit Date</v>
      </c>
      <c r="W12">
        <f t="shared" si="3"/>
        <v>0</v>
      </c>
      <c r="X12" t="str">
        <f t="shared" si="4"/>
        <v/>
      </c>
      <c r="Y12" t="str">
        <f t="shared" si="5"/>
        <v>51-60</v>
      </c>
    </row>
    <row r="13" spans="1:25" x14ac:dyDescent="0.2">
      <c r="A13">
        <v>1012</v>
      </c>
      <c r="B13" t="s">
        <v>21</v>
      </c>
      <c r="C13" t="s">
        <v>112</v>
      </c>
      <c r="D13" t="s">
        <v>117</v>
      </c>
      <c r="E13" s="5">
        <v>42017</v>
      </c>
      <c r="F13" t="s">
        <v>121</v>
      </c>
      <c r="G13">
        <v>30</v>
      </c>
      <c r="H13" t="s">
        <v>123</v>
      </c>
      <c r="I13">
        <v>5</v>
      </c>
      <c r="J13">
        <v>2001</v>
      </c>
      <c r="K13" s="5">
        <f>IFERROR(VLOOKUP(A13, exit!A:E, 2, FALSE), "")</f>
        <v>45404</v>
      </c>
      <c r="L13" t="str">
        <f>IFERROR(VLOOKUP(A13, exit!A:E, 3, FALSE), "Not Available")</f>
        <v>Involuntary</v>
      </c>
      <c r="M13">
        <f>IFERROR(VLOOKUP(A13, exit!A:E, 4, FALSE), "Not Available")</f>
        <v>3</v>
      </c>
      <c r="N13" t="str">
        <f>IFERROR(VLOOKUP(A13, exit!A:E, 5, FALSE), "Not Available")</f>
        <v>No</v>
      </c>
      <c r="O13" s="5">
        <f>IFERROR(VLOOKUP(A13, survey!A:E, 2, FALSE), "Not Available")</f>
        <v>45569</v>
      </c>
      <c r="P13">
        <f>IFERROR(VLOOKUP(A13, survey!A:E, 3, FALSE), "Not Available")</f>
        <v>4</v>
      </c>
      <c r="Q13">
        <f>IFERROR(VLOOKUP(A13, survey!A:E, 4, FALSE), "Not Available")</f>
        <v>3</v>
      </c>
      <c r="R13">
        <f>IFERROR(VLOOKUP(A13, survey!A:E, 5, FALSE), "Not Available")</f>
        <v>5</v>
      </c>
      <c r="S13">
        <f>IFERROR(VLOOKUP(A13, survey!A:F, 6, FALSE), "Not Available")</f>
        <v>4</v>
      </c>
      <c r="T13">
        <f t="shared" ca="1" si="0"/>
        <v>3387</v>
      </c>
      <c r="U13">
        <f t="shared" ca="1" si="1"/>
        <v>9</v>
      </c>
      <c r="V13" t="str">
        <f t="shared" si="2"/>
        <v>Apr-2024</v>
      </c>
      <c r="W13">
        <f t="shared" si="3"/>
        <v>1</v>
      </c>
      <c r="X13" t="str">
        <f t="shared" si="4"/>
        <v>Apr-2024</v>
      </c>
      <c r="Y13" t="str">
        <f t="shared" si="5"/>
        <v>20-30</v>
      </c>
    </row>
    <row r="14" spans="1:25" x14ac:dyDescent="0.2">
      <c r="A14">
        <v>1013</v>
      </c>
      <c r="B14" t="s">
        <v>22</v>
      </c>
      <c r="C14" t="s">
        <v>114</v>
      </c>
      <c r="D14" t="s">
        <v>119</v>
      </c>
      <c r="E14" s="5">
        <v>42018</v>
      </c>
      <c r="F14" t="s">
        <v>122</v>
      </c>
      <c r="G14">
        <v>50</v>
      </c>
      <c r="H14" t="s">
        <v>125</v>
      </c>
      <c r="I14">
        <v>1</v>
      </c>
      <c r="J14">
        <v>2001</v>
      </c>
      <c r="K14" s="5">
        <f>IFERROR(VLOOKUP(A14, exit!A:E, 2, FALSE), "")</f>
        <v>45438</v>
      </c>
      <c r="L14" t="str">
        <f>IFERROR(VLOOKUP(A14, exit!A:E, 3, FALSE), "Not Available")</f>
        <v>Better Opportunity</v>
      </c>
      <c r="M14">
        <f>IFERROR(VLOOKUP(A14, exit!A:E, 4, FALSE), "Not Available")</f>
        <v>3</v>
      </c>
      <c r="N14" t="str">
        <f>IFERROR(VLOOKUP(A14, exit!A:E, 5, FALSE), "Not Available")</f>
        <v>No</v>
      </c>
      <c r="O14" s="5">
        <f>IFERROR(VLOOKUP(A14, survey!A:E, 2, FALSE), "Not Available")</f>
        <v>45268</v>
      </c>
      <c r="P14">
        <f>IFERROR(VLOOKUP(A14, survey!A:E, 3, FALSE), "Not Available")</f>
        <v>6</v>
      </c>
      <c r="Q14">
        <f>IFERROR(VLOOKUP(A14, survey!A:E, 4, FALSE), "Not Available")</f>
        <v>4</v>
      </c>
      <c r="R14">
        <f>IFERROR(VLOOKUP(A14, survey!A:E, 5, FALSE), "Not Available")</f>
        <v>3</v>
      </c>
      <c r="S14">
        <f>IFERROR(VLOOKUP(A14, survey!A:F, 6, FALSE), "Not Available")</f>
        <v>4</v>
      </c>
      <c r="T14">
        <f t="shared" ca="1" si="0"/>
        <v>3420</v>
      </c>
      <c r="U14">
        <f t="shared" ca="1" si="1"/>
        <v>9</v>
      </c>
      <c r="V14" t="str">
        <f t="shared" si="2"/>
        <v>May-2024</v>
      </c>
      <c r="W14">
        <f t="shared" si="3"/>
        <v>1</v>
      </c>
      <c r="X14" t="str">
        <f t="shared" si="4"/>
        <v>May-2024</v>
      </c>
      <c r="Y14" t="str">
        <f t="shared" si="5"/>
        <v>41-50</v>
      </c>
    </row>
    <row r="15" spans="1:25" x14ac:dyDescent="0.2">
      <c r="A15">
        <v>1014</v>
      </c>
      <c r="B15" t="s">
        <v>23</v>
      </c>
      <c r="C15" t="s">
        <v>111</v>
      </c>
      <c r="D15" t="s">
        <v>116</v>
      </c>
      <c r="E15" s="5">
        <v>42019</v>
      </c>
      <c r="F15" t="s">
        <v>121</v>
      </c>
      <c r="G15">
        <v>47</v>
      </c>
      <c r="H15" t="s">
        <v>124</v>
      </c>
      <c r="I15">
        <v>3</v>
      </c>
      <c r="J15">
        <v>2005</v>
      </c>
      <c r="K15" s="5" t="str">
        <f>IFERROR(VLOOKUP(A15, exit!A:E, 2, FALSE), "")</f>
        <v/>
      </c>
      <c r="L15" t="str">
        <f>IFERROR(VLOOKUP(A15, exit!A:E, 3, FALSE), "Not Available")</f>
        <v>Not Available</v>
      </c>
      <c r="M15" t="str">
        <f>IFERROR(VLOOKUP(A15, exit!A:E, 4, FALSE), "Not Available")</f>
        <v>Not Available</v>
      </c>
      <c r="N15" t="str">
        <f>IFERROR(VLOOKUP(A15, exit!A:E, 5, FALSE), "Not Available")</f>
        <v>Not Available</v>
      </c>
      <c r="O15" s="5" t="str">
        <f>IFERROR(VLOOKUP(A15, survey!A:E, 2, FALSE), "Not Available")</f>
        <v>Not Available</v>
      </c>
      <c r="P15" t="str">
        <f>IFERROR(VLOOKUP(A15, survey!A:E, 3, FALSE), "Not Available")</f>
        <v>Not Available</v>
      </c>
      <c r="Q15" t="str">
        <f>IFERROR(VLOOKUP(A15, survey!A:E, 4, FALSE), "Not Available")</f>
        <v>Not Available</v>
      </c>
      <c r="R15" t="str">
        <f>IFERROR(VLOOKUP(A15, survey!A:E, 5, FALSE), "Not Available")</f>
        <v>Not Available</v>
      </c>
      <c r="S15" t="str">
        <f>IFERROR(VLOOKUP(A15, survey!A:F, 6, FALSE), "Not Available")</f>
        <v>Not Available</v>
      </c>
      <c r="T15">
        <f t="shared" ca="1" si="0"/>
        <v>3902</v>
      </c>
      <c r="U15">
        <f t="shared" ca="1" si="1"/>
        <v>10</v>
      </c>
      <c r="V15" t="str">
        <f t="shared" si="2"/>
        <v>No Exit Date</v>
      </c>
      <c r="W15">
        <f t="shared" si="3"/>
        <v>0</v>
      </c>
      <c r="X15" t="str">
        <f t="shared" si="4"/>
        <v/>
      </c>
      <c r="Y15" t="str">
        <f t="shared" si="5"/>
        <v>41-50</v>
      </c>
    </row>
    <row r="16" spans="1:25" x14ac:dyDescent="0.2">
      <c r="A16">
        <v>1015</v>
      </c>
      <c r="B16" t="s">
        <v>24</v>
      </c>
      <c r="C16" t="s">
        <v>113</v>
      </c>
      <c r="D16" t="s">
        <v>120</v>
      </c>
      <c r="E16" s="5">
        <v>42020</v>
      </c>
      <c r="F16" t="s">
        <v>122</v>
      </c>
      <c r="G16">
        <v>56</v>
      </c>
      <c r="H16" t="s">
        <v>124</v>
      </c>
      <c r="I16">
        <v>4</v>
      </c>
      <c r="J16">
        <v>2006</v>
      </c>
      <c r="K16" s="5">
        <f>IFERROR(VLOOKUP(A16, exit!A:E, 2, FALSE), "")</f>
        <v>45156</v>
      </c>
      <c r="L16" t="str">
        <f>IFERROR(VLOOKUP(A16, exit!A:E, 3, FALSE), "Not Available")</f>
        <v>Better Opportunity</v>
      </c>
      <c r="M16">
        <f>IFERROR(VLOOKUP(A16, exit!A:E, 4, FALSE), "Not Available")</f>
        <v>5</v>
      </c>
      <c r="N16" t="str">
        <f>IFERROR(VLOOKUP(A16, exit!A:E, 5, FALSE), "Not Available")</f>
        <v>No</v>
      </c>
      <c r="O16" s="5">
        <f>IFERROR(VLOOKUP(A16, survey!A:E, 2, FALSE), "Not Available")</f>
        <v>45105</v>
      </c>
      <c r="P16">
        <f>IFERROR(VLOOKUP(A16, survey!A:E, 3, FALSE), "Not Available")</f>
        <v>10</v>
      </c>
      <c r="Q16">
        <f>IFERROR(VLOOKUP(A16, survey!A:E, 4, FALSE), "Not Available")</f>
        <v>1</v>
      </c>
      <c r="R16">
        <f>IFERROR(VLOOKUP(A16, survey!A:E, 5, FALSE), "Not Available")</f>
        <v>2</v>
      </c>
      <c r="S16">
        <f>IFERROR(VLOOKUP(A16, survey!A:F, 6, FALSE), "Not Available")</f>
        <v>3</v>
      </c>
      <c r="T16">
        <f t="shared" ca="1" si="0"/>
        <v>3136</v>
      </c>
      <c r="U16">
        <f t="shared" ca="1" si="1"/>
        <v>8</v>
      </c>
      <c r="V16" t="str">
        <f t="shared" si="2"/>
        <v>Aug-2023</v>
      </c>
      <c r="W16">
        <f t="shared" si="3"/>
        <v>1</v>
      </c>
      <c r="X16" t="str">
        <f t="shared" si="4"/>
        <v>Aug-2023</v>
      </c>
      <c r="Y16" t="str">
        <f t="shared" si="5"/>
        <v>51-60</v>
      </c>
    </row>
    <row r="17" spans="1:25" x14ac:dyDescent="0.2">
      <c r="A17">
        <v>1016</v>
      </c>
      <c r="B17" t="s">
        <v>25</v>
      </c>
      <c r="C17" t="s">
        <v>110</v>
      </c>
      <c r="D17" t="s">
        <v>120</v>
      </c>
      <c r="E17" s="5">
        <v>42021</v>
      </c>
      <c r="F17" t="s">
        <v>121</v>
      </c>
      <c r="G17">
        <v>46</v>
      </c>
      <c r="H17" t="s">
        <v>124</v>
      </c>
      <c r="I17">
        <v>1</v>
      </c>
      <c r="J17">
        <v>2006</v>
      </c>
      <c r="K17" s="5" t="str">
        <f>IFERROR(VLOOKUP(A17, exit!A:E, 2, FALSE), "")</f>
        <v/>
      </c>
      <c r="L17" t="str">
        <f>IFERROR(VLOOKUP(A17, exit!A:E, 3, FALSE), "Not Available")</f>
        <v>Not Available</v>
      </c>
      <c r="M17" t="str">
        <f>IFERROR(VLOOKUP(A17, exit!A:E, 4, FALSE), "Not Available")</f>
        <v>Not Available</v>
      </c>
      <c r="N17" t="str">
        <f>IFERROR(VLOOKUP(A17, exit!A:E, 5, FALSE), "Not Available")</f>
        <v>Not Available</v>
      </c>
      <c r="O17" s="5" t="str">
        <f>IFERROR(VLOOKUP(A17, survey!A:E, 2, FALSE), "Not Available")</f>
        <v>Not Available</v>
      </c>
      <c r="P17" t="str">
        <f>IFERROR(VLOOKUP(A17, survey!A:E, 3, FALSE), "Not Available")</f>
        <v>Not Available</v>
      </c>
      <c r="Q17" t="str">
        <f>IFERROR(VLOOKUP(A17, survey!A:E, 4, FALSE), "Not Available")</f>
        <v>Not Available</v>
      </c>
      <c r="R17" t="str">
        <f>IFERROR(VLOOKUP(A17, survey!A:E, 5, FALSE), "Not Available")</f>
        <v>Not Available</v>
      </c>
      <c r="S17" t="str">
        <f>IFERROR(VLOOKUP(A17, survey!A:F, 6, FALSE), "Not Available")</f>
        <v>Not Available</v>
      </c>
      <c r="T17">
        <f t="shared" ca="1" si="0"/>
        <v>3900</v>
      </c>
      <c r="U17">
        <f t="shared" ca="1" si="1"/>
        <v>10</v>
      </c>
      <c r="V17" t="str">
        <f t="shared" si="2"/>
        <v>No Exit Date</v>
      </c>
      <c r="W17">
        <f t="shared" si="3"/>
        <v>0</v>
      </c>
      <c r="X17" t="str">
        <f t="shared" si="4"/>
        <v/>
      </c>
      <c r="Y17" t="str">
        <f t="shared" si="5"/>
        <v>41-50</v>
      </c>
    </row>
    <row r="18" spans="1:25" x14ac:dyDescent="0.2">
      <c r="A18">
        <v>1017</v>
      </c>
      <c r="B18" t="s">
        <v>26</v>
      </c>
      <c r="C18" t="s">
        <v>114</v>
      </c>
      <c r="D18" t="s">
        <v>117</v>
      </c>
      <c r="E18" s="5">
        <v>42022</v>
      </c>
      <c r="F18" t="s">
        <v>122</v>
      </c>
      <c r="G18">
        <v>45</v>
      </c>
      <c r="H18" t="s">
        <v>126</v>
      </c>
      <c r="I18">
        <v>4</v>
      </c>
      <c r="J18">
        <v>2003</v>
      </c>
      <c r="K18" s="5" t="str">
        <f>IFERROR(VLOOKUP(A18, exit!A:E, 2, FALSE), "")</f>
        <v/>
      </c>
      <c r="L18" t="str">
        <f>IFERROR(VLOOKUP(A18, exit!A:E, 3, FALSE), "Not Available")</f>
        <v>Not Available</v>
      </c>
      <c r="M18" t="str">
        <f>IFERROR(VLOOKUP(A18, exit!A:E, 4, FALSE), "Not Available")</f>
        <v>Not Available</v>
      </c>
      <c r="N18" t="str">
        <f>IFERROR(VLOOKUP(A18, exit!A:E, 5, FALSE), "Not Available")</f>
        <v>Not Available</v>
      </c>
      <c r="O18" s="5">
        <f>IFERROR(VLOOKUP(A18, survey!A:E, 2, FALSE), "Not Available")</f>
        <v>45206</v>
      </c>
      <c r="P18">
        <f>IFERROR(VLOOKUP(A18, survey!A:E, 3, FALSE), "Not Available")</f>
        <v>5</v>
      </c>
      <c r="Q18">
        <f>IFERROR(VLOOKUP(A18, survey!A:E, 4, FALSE), "Not Available")</f>
        <v>3</v>
      </c>
      <c r="R18">
        <f>IFERROR(VLOOKUP(A18, survey!A:E, 5, FALSE), "Not Available")</f>
        <v>1</v>
      </c>
      <c r="S18">
        <f>IFERROR(VLOOKUP(A18, survey!A:F, 6, FALSE), "Not Available")</f>
        <v>5</v>
      </c>
      <c r="T18">
        <f t="shared" ca="1" si="0"/>
        <v>3899</v>
      </c>
      <c r="U18">
        <f t="shared" ca="1" si="1"/>
        <v>10</v>
      </c>
      <c r="V18" t="str">
        <f t="shared" si="2"/>
        <v>No Exit Date</v>
      </c>
      <c r="W18">
        <f t="shared" si="3"/>
        <v>0</v>
      </c>
      <c r="X18" t="str">
        <f t="shared" si="4"/>
        <v/>
      </c>
      <c r="Y18" t="str">
        <f t="shared" si="5"/>
        <v>41-50</v>
      </c>
    </row>
    <row r="19" spans="1:25" x14ac:dyDescent="0.2">
      <c r="A19">
        <v>1018</v>
      </c>
      <c r="B19" t="s">
        <v>27</v>
      </c>
      <c r="C19" t="s">
        <v>114</v>
      </c>
      <c r="D19" t="s">
        <v>118</v>
      </c>
      <c r="E19" s="5">
        <v>42023</v>
      </c>
      <c r="F19" t="s">
        <v>121</v>
      </c>
      <c r="G19">
        <v>34</v>
      </c>
      <c r="H19" t="s">
        <v>124</v>
      </c>
      <c r="I19">
        <v>4</v>
      </c>
      <c r="J19">
        <v>2007</v>
      </c>
      <c r="K19" s="5" t="str">
        <f>IFERROR(VLOOKUP(A19, exit!A:E, 2, FALSE), "")</f>
        <v/>
      </c>
      <c r="L19" t="str">
        <f>IFERROR(VLOOKUP(A19, exit!A:E, 3, FALSE), "Not Available")</f>
        <v>Not Available</v>
      </c>
      <c r="M19" t="str">
        <f>IFERROR(VLOOKUP(A19, exit!A:E, 4, FALSE), "Not Available")</f>
        <v>Not Available</v>
      </c>
      <c r="N19" t="str">
        <f>IFERROR(VLOOKUP(A19, exit!A:E, 5, FALSE), "Not Available")</f>
        <v>Not Available</v>
      </c>
      <c r="O19" s="5" t="str">
        <f>IFERROR(VLOOKUP(A19, survey!A:E, 2, FALSE), "Not Available")</f>
        <v>Not Available</v>
      </c>
      <c r="P19" t="str">
        <f>IFERROR(VLOOKUP(A19, survey!A:E, 3, FALSE), "Not Available")</f>
        <v>Not Available</v>
      </c>
      <c r="Q19" t="str">
        <f>IFERROR(VLOOKUP(A19, survey!A:E, 4, FALSE), "Not Available")</f>
        <v>Not Available</v>
      </c>
      <c r="R19" t="str">
        <f>IFERROR(VLOOKUP(A19, survey!A:E, 5, FALSE), "Not Available")</f>
        <v>Not Available</v>
      </c>
      <c r="S19" t="str">
        <f>IFERROR(VLOOKUP(A19, survey!A:F, 6, FALSE), "Not Available")</f>
        <v>Not Available</v>
      </c>
      <c r="T19">
        <f t="shared" ca="1" si="0"/>
        <v>3898</v>
      </c>
      <c r="U19">
        <f t="shared" ca="1" si="1"/>
        <v>10</v>
      </c>
      <c r="V19" t="str">
        <f t="shared" si="2"/>
        <v>No Exit Date</v>
      </c>
      <c r="W19">
        <f t="shared" si="3"/>
        <v>0</v>
      </c>
      <c r="X19" t="str">
        <f t="shared" si="4"/>
        <v/>
      </c>
      <c r="Y19" t="str">
        <f t="shared" si="5"/>
        <v>31-40</v>
      </c>
    </row>
    <row r="20" spans="1:25" x14ac:dyDescent="0.2">
      <c r="A20">
        <v>1019</v>
      </c>
      <c r="B20" t="s">
        <v>28</v>
      </c>
      <c r="C20" t="s">
        <v>113</v>
      </c>
      <c r="D20" t="s">
        <v>117</v>
      </c>
      <c r="E20" s="5">
        <v>42024</v>
      </c>
      <c r="F20" t="s">
        <v>122</v>
      </c>
      <c r="G20">
        <v>28</v>
      </c>
      <c r="H20" t="s">
        <v>124</v>
      </c>
      <c r="I20">
        <v>3</v>
      </c>
      <c r="J20">
        <v>2009</v>
      </c>
      <c r="K20" s="5" t="str">
        <f>IFERROR(VLOOKUP(A20, exit!A:E, 2, FALSE), "")</f>
        <v/>
      </c>
      <c r="L20" t="str">
        <f>IFERROR(VLOOKUP(A20, exit!A:E, 3, FALSE), "Not Available")</f>
        <v>Not Available</v>
      </c>
      <c r="M20" t="str">
        <f>IFERROR(VLOOKUP(A20, exit!A:E, 4, FALSE), "Not Available")</f>
        <v>Not Available</v>
      </c>
      <c r="N20" t="str">
        <f>IFERROR(VLOOKUP(A20, exit!A:E, 5, FALSE), "Not Available")</f>
        <v>Not Available</v>
      </c>
      <c r="O20" s="5" t="str">
        <f>IFERROR(VLOOKUP(A20, survey!A:E, 2, FALSE), "Not Available")</f>
        <v>Not Available</v>
      </c>
      <c r="P20" t="str">
        <f>IFERROR(VLOOKUP(A20, survey!A:E, 3, FALSE), "Not Available")</f>
        <v>Not Available</v>
      </c>
      <c r="Q20" t="str">
        <f>IFERROR(VLOOKUP(A20, survey!A:E, 4, FALSE), "Not Available")</f>
        <v>Not Available</v>
      </c>
      <c r="R20" t="str">
        <f>IFERROR(VLOOKUP(A20, survey!A:E, 5, FALSE), "Not Available")</f>
        <v>Not Available</v>
      </c>
      <c r="S20" t="str">
        <f>IFERROR(VLOOKUP(A20, survey!A:F, 6, FALSE), "Not Available")</f>
        <v>Not Available</v>
      </c>
      <c r="T20">
        <f t="shared" ca="1" si="0"/>
        <v>3897</v>
      </c>
      <c r="U20">
        <f t="shared" ca="1" si="1"/>
        <v>10</v>
      </c>
      <c r="V20" t="str">
        <f t="shared" si="2"/>
        <v>No Exit Date</v>
      </c>
      <c r="W20">
        <f t="shared" si="3"/>
        <v>0</v>
      </c>
      <c r="X20" t="str">
        <f t="shared" si="4"/>
        <v/>
      </c>
      <c r="Y20" t="str">
        <f t="shared" si="5"/>
        <v>20-30</v>
      </c>
    </row>
    <row r="21" spans="1:25" x14ac:dyDescent="0.2">
      <c r="A21">
        <v>1020</v>
      </c>
      <c r="B21" t="s">
        <v>29</v>
      </c>
      <c r="C21" t="s">
        <v>110</v>
      </c>
      <c r="D21" t="s">
        <v>118</v>
      </c>
      <c r="E21" s="5">
        <v>42025</v>
      </c>
      <c r="F21" t="s">
        <v>122</v>
      </c>
      <c r="G21">
        <v>57</v>
      </c>
      <c r="H21" t="s">
        <v>124</v>
      </c>
      <c r="I21">
        <v>2</v>
      </c>
      <c r="J21">
        <v>2008</v>
      </c>
      <c r="K21" s="5">
        <f>IFERROR(VLOOKUP(A21, exit!A:E, 2, FALSE), "")</f>
        <v>45373</v>
      </c>
      <c r="L21" t="str">
        <f>IFERROR(VLOOKUP(A21, exit!A:E, 3, FALSE), "Not Available")</f>
        <v>Retirement</v>
      </c>
      <c r="M21">
        <f>IFERROR(VLOOKUP(A21, exit!A:E, 4, FALSE), "Not Available")</f>
        <v>5</v>
      </c>
      <c r="N21" t="str">
        <f>IFERROR(VLOOKUP(A21, exit!A:E, 5, FALSE), "Not Available")</f>
        <v>Yes</v>
      </c>
      <c r="O21" s="5">
        <f>IFERROR(VLOOKUP(A21, survey!A:E, 2, FALSE), "Not Available")</f>
        <v>45101</v>
      </c>
      <c r="P21">
        <f>IFERROR(VLOOKUP(A21, survey!A:E, 3, FALSE), "Not Available")</f>
        <v>10</v>
      </c>
      <c r="Q21">
        <f>IFERROR(VLOOKUP(A21, survey!A:E, 4, FALSE), "Not Available")</f>
        <v>4</v>
      </c>
      <c r="R21">
        <f>IFERROR(VLOOKUP(A21, survey!A:E, 5, FALSE), "Not Available")</f>
        <v>5</v>
      </c>
      <c r="S21">
        <f>IFERROR(VLOOKUP(A21, survey!A:F, 6, FALSE), "Not Available")</f>
        <v>3</v>
      </c>
      <c r="T21">
        <f t="shared" ca="1" si="0"/>
        <v>3348</v>
      </c>
      <c r="U21">
        <f t="shared" ca="1" si="1"/>
        <v>9</v>
      </c>
      <c r="V21" t="str">
        <f t="shared" si="2"/>
        <v>Mar-2024</v>
      </c>
      <c r="W21">
        <f t="shared" si="3"/>
        <v>1</v>
      </c>
      <c r="X21" t="str">
        <f t="shared" si="4"/>
        <v>Mar-2024</v>
      </c>
      <c r="Y21" t="str">
        <f t="shared" si="5"/>
        <v>51-60</v>
      </c>
    </row>
    <row r="22" spans="1:25" x14ac:dyDescent="0.2">
      <c r="A22">
        <v>1021</v>
      </c>
      <c r="B22" t="s">
        <v>30</v>
      </c>
      <c r="C22" t="s">
        <v>111</v>
      </c>
      <c r="D22" t="s">
        <v>120</v>
      </c>
      <c r="E22" s="5">
        <v>42026</v>
      </c>
      <c r="F22" t="s">
        <v>122</v>
      </c>
      <c r="G22">
        <v>41</v>
      </c>
      <c r="H22" t="s">
        <v>123</v>
      </c>
      <c r="I22">
        <v>5</v>
      </c>
      <c r="J22">
        <v>2006</v>
      </c>
      <c r="K22" s="5" t="str">
        <f>IFERROR(VLOOKUP(A22, exit!A:E, 2, FALSE), "")</f>
        <v/>
      </c>
      <c r="L22" t="str">
        <f>IFERROR(VLOOKUP(A22, exit!A:E, 3, FALSE), "Not Available")</f>
        <v>Not Available</v>
      </c>
      <c r="M22" t="str">
        <f>IFERROR(VLOOKUP(A22, exit!A:E, 4, FALSE), "Not Available")</f>
        <v>Not Available</v>
      </c>
      <c r="N22" t="str">
        <f>IFERROR(VLOOKUP(A22, exit!A:E, 5, FALSE), "Not Available")</f>
        <v>Not Available</v>
      </c>
      <c r="O22" s="5">
        <f>IFERROR(VLOOKUP(A22, survey!A:E, 2, FALSE), "Not Available")</f>
        <v>45417</v>
      </c>
      <c r="P22">
        <f>IFERROR(VLOOKUP(A22, survey!A:E, 3, FALSE), "Not Available")</f>
        <v>10</v>
      </c>
      <c r="Q22">
        <f>IFERROR(VLOOKUP(A22, survey!A:E, 4, FALSE), "Not Available")</f>
        <v>4</v>
      </c>
      <c r="R22">
        <f>IFERROR(VLOOKUP(A22, survey!A:E, 5, FALSE), "Not Available")</f>
        <v>2</v>
      </c>
      <c r="S22">
        <f>IFERROR(VLOOKUP(A22, survey!A:F, 6, FALSE), "Not Available")</f>
        <v>5</v>
      </c>
      <c r="T22">
        <f t="shared" ca="1" si="0"/>
        <v>3895</v>
      </c>
      <c r="U22">
        <f t="shared" ca="1" si="1"/>
        <v>10</v>
      </c>
      <c r="V22" t="str">
        <f t="shared" si="2"/>
        <v>No Exit Date</v>
      </c>
      <c r="W22">
        <f t="shared" si="3"/>
        <v>0</v>
      </c>
      <c r="X22" t="str">
        <f t="shared" si="4"/>
        <v/>
      </c>
      <c r="Y22" t="str">
        <f t="shared" si="5"/>
        <v>41-50</v>
      </c>
    </row>
    <row r="23" spans="1:25" x14ac:dyDescent="0.2">
      <c r="A23">
        <v>1022</v>
      </c>
      <c r="B23" t="s">
        <v>31</v>
      </c>
      <c r="C23" t="s">
        <v>115</v>
      </c>
      <c r="D23" t="s">
        <v>117</v>
      </c>
      <c r="E23" s="5">
        <v>42027</v>
      </c>
      <c r="F23" t="s">
        <v>122</v>
      </c>
      <c r="G23">
        <v>22</v>
      </c>
      <c r="H23" t="s">
        <v>126</v>
      </c>
      <c r="I23">
        <v>5</v>
      </c>
      <c r="J23">
        <v>2008</v>
      </c>
      <c r="K23" s="5" t="str">
        <f>IFERROR(VLOOKUP(A23, exit!A:E, 2, FALSE), "")</f>
        <v/>
      </c>
      <c r="L23" t="str">
        <f>IFERROR(VLOOKUP(A23, exit!A:E, 3, FALSE), "Not Available")</f>
        <v>Not Available</v>
      </c>
      <c r="M23" t="str">
        <f>IFERROR(VLOOKUP(A23, exit!A:E, 4, FALSE), "Not Available")</f>
        <v>Not Available</v>
      </c>
      <c r="N23" t="str">
        <f>IFERROR(VLOOKUP(A23, exit!A:E, 5, FALSE), "Not Available")</f>
        <v>Not Available</v>
      </c>
      <c r="O23" s="5" t="str">
        <f>IFERROR(VLOOKUP(A23, survey!A:E, 2, FALSE), "Not Available")</f>
        <v>Not Available</v>
      </c>
      <c r="P23" t="str">
        <f>IFERROR(VLOOKUP(A23, survey!A:E, 3, FALSE), "Not Available")</f>
        <v>Not Available</v>
      </c>
      <c r="Q23" t="str">
        <f>IFERROR(VLOOKUP(A23, survey!A:E, 4, FALSE), "Not Available")</f>
        <v>Not Available</v>
      </c>
      <c r="R23" t="str">
        <f>IFERROR(VLOOKUP(A23, survey!A:E, 5, FALSE), "Not Available")</f>
        <v>Not Available</v>
      </c>
      <c r="S23" t="str">
        <f>IFERROR(VLOOKUP(A23, survey!A:F, 6, FALSE), "Not Available")</f>
        <v>Not Available</v>
      </c>
      <c r="T23">
        <f t="shared" ca="1" si="0"/>
        <v>3894</v>
      </c>
      <c r="U23">
        <f t="shared" ca="1" si="1"/>
        <v>10</v>
      </c>
      <c r="V23" t="str">
        <f t="shared" si="2"/>
        <v>No Exit Date</v>
      </c>
      <c r="W23">
        <f t="shared" si="3"/>
        <v>0</v>
      </c>
      <c r="X23" t="str">
        <f t="shared" si="4"/>
        <v/>
      </c>
      <c r="Y23" t="str">
        <f t="shared" si="5"/>
        <v>20-30</v>
      </c>
    </row>
    <row r="24" spans="1:25" x14ac:dyDescent="0.2">
      <c r="A24">
        <v>1023</v>
      </c>
      <c r="B24" t="s">
        <v>32</v>
      </c>
      <c r="C24" t="s">
        <v>110</v>
      </c>
      <c r="D24" t="s">
        <v>116</v>
      </c>
      <c r="E24" s="5">
        <v>42028</v>
      </c>
      <c r="F24" t="s">
        <v>122</v>
      </c>
      <c r="G24">
        <v>29</v>
      </c>
      <c r="H24" t="s">
        <v>124</v>
      </c>
      <c r="I24">
        <v>3</v>
      </c>
      <c r="J24">
        <v>2005</v>
      </c>
      <c r="K24" s="5" t="str">
        <f>IFERROR(VLOOKUP(A24, exit!A:E, 2, FALSE), "")</f>
        <v/>
      </c>
      <c r="L24" t="str">
        <f>IFERROR(VLOOKUP(A24, exit!A:E, 3, FALSE), "Not Available")</f>
        <v>Not Available</v>
      </c>
      <c r="M24" t="str">
        <f>IFERROR(VLOOKUP(A24, exit!A:E, 4, FALSE), "Not Available")</f>
        <v>Not Available</v>
      </c>
      <c r="N24" t="str">
        <f>IFERROR(VLOOKUP(A24, exit!A:E, 5, FALSE), "Not Available")</f>
        <v>Not Available</v>
      </c>
      <c r="O24" s="5">
        <f>IFERROR(VLOOKUP(A24, survey!A:E, 2, FALSE), "Not Available")</f>
        <v>45604</v>
      </c>
      <c r="P24">
        <f>IFERROR(VLOOKUP(A24, survey!A:E, 3, FALSE), "Not Available")</f>
        <v>6</v>
      </c>
      <c r="Q24">
        <f>IFERROR(VLOOKUP(A24, survey!A:E, 4, FALSE), "Not Available")</f>
        <v>5</v>
      </c>
      <c r="R24">
        <f>IFERROR(VLOOKUP(A24, survey!A:E, 5, FALSE), "Not Available")</f>
        <v>2</v>
      </c>
      <c r="S24">
        <f>IFERROR(VLOOKUP(A24, survey!A:F, 6, FALSE), "Not Available")</f>
        <v>5</v>
      </c>
      <c r="T24">
        <f t="shared" ca="1" si="0"/>
        <v>3893</v>
      </c>
      <c r="U24">
        <f t="shared" ca="1" si="1"/>
        <v>10</v>
      </c>
      <c r="V24" t="str">
        <f t="shared" si="2"/>
        <v>No Exit Date</v>
      </c>
      <c r="W24">
        <f t="shared" si="3"/>
        <v>0</v>
      </c>
      <c r="X24" t="str">
        <f t="shared" si="4"/>
        <v/>
      </c>
      <c r="Y24" t="str">
        <f t="shared" si="5"/>
        <v>20-30</v>
      </c>
    </row>
    <row r="25" spans="1:25" x14ac:dyDescent="0.2">
      <c r="A25">
        <v>1024</v>
      </c>
      <c r="B25" t="s">
        <v>33</v>
      </c>
      <c r="C25" t="s">
        <v>113</v>
      </c>
      <c r="D25" t="s">
        <v>119</v>
      </c>
      <c r="E25" s="5">
        <v>42029</v>
      </c>
      <c r="F25" t="s">
        <v>121</v>
      </c>
      <c r="G25">
        <v>37</v>
      </c>
      <c r="H25" t="s">
        <v>125</v>
      </c>
      <c r="I25">
        <v>4</v>
      </c>
      <c r="J25">
        <v>2008</v>
      </c>
      <c r="K25" s="5">
        <f>IFERROR(VLOOKUP(A25, exit!A:E, 2, FALSE), "")</f>
        <v>44589</v>
      </c>
      <c r="L25" t="str">
        <f>IFERROR(VLOOKUP(A25, exit!A:E, 3, FALSE), "Not Available")</f>
        <v>Better Opportunity</v>
      </c>
      <c r="M25">
        <f>IFERROR(VLOOKUP(A25, exit!A:E, 4, FALSE), "Not Available")</f>
        <v>1</v>
      </c>
      <c r="N25" t="str">
        <f>IFERROR(VLOOKUP(A25, exit!A:E, 5, FALSE), "Not Available")</f>
        <v>No</v>
      </c>
      <c r="O25" s="5" t="str">
        <f>IFERROR(VLOOKUP(A25, survey!A:E, 2, FALSE), "Not Available")</f>
        <v>Not Available</v>
      </c>
      <c r="P25" t="str">
        <f>IFERROR(VLOOKUP(A25, survey!A:E, 3, FALSE), "Not Available")</f>
        <v>Not Available</v>
      </c>
      <c r="Q25" t="str">
        <f>IFERROR(VLOOKUP(A25, survey!A:E, 4, FALSE), "Not Available")</f>
        <v>Not Available</v>
      </c>
      <c r="R25" t="str">
        <f>IFERROR(VLOOKUP(A25, survey!A:E, 5, FALSE), "Not Available")</f>
        <v>Not Available</v>
      </c>
      <c r="S25" t="str">
        <f>IFERROR(VLOOKUP(A25, survey!A:F, 6, FALSE), "Not Available")</f>
        <v>Not Available</v>
      </c>
      <c r="T25">
        <f t="shared" ca="1" si="0"/>
        <v>2560</v>
      </c>
      <c r="U25">
        <f t="shared" ca="1" si="1"/>
        <v>7</v>
      </c>
      <c r="V25" t="str">
        <f t="shared" si="2"/>
        <v>Jan-2022</v>
      </c>
      <c r="W25">
        <f t="shared" si="3"/>
        <v>1</v>
      </c>
      <c r="X25" t="str">
        <f t="shared" si="4"/>
        <v>Jan-2022</v>
      </c>
      <c r="Y25" t="str">
        <f t="shared" si="5"/>
        <v>31-40</v>
      </c>
    </row>
    <row r="26" spans="1:25" x14ac:dyDescent="0.2">
      <c r="A26">
        <v>1025</v>
      </c>
      <c r="B26" t="s">
        <v>34</v>
      </c>
      <c r="C26" t="s">
        <v>114</v>
      </c>
      <c r="D26" t="s">
        <v>118</v>
      </c>
      <c r="E26" s="5">
        <v>42030</v>
      </c>
      <c r="F26" t="s">
        <v>121</v>
      </c>
      <c r="G26">
        <v>35</v>
      </c>
      <c r="H26" t="s">
        <v>125</v>
      </c>
      <c r="I26">
        <v>1</v>
      </c>
      <c r="J26">
        <v>2004</v>
      </c>
      <c r="K26" s="5" t="str">
        <f>IFERROR(VLOOKUP(A26, exit!A:E, 2, FALSE), "")</f>
        <v/>
      </c>
      <c r="L26" t="str">
        <f>IFERROR(VLOOKUP(A26, exit!A:E, 3, FALSE), "Not Available")</f>
        <v>Not Available</v>
      </c>
      <c r="M26" t="str">
        <f>IFERROR(VLOOKUP(A26, exit!A:E, 4, FALSE), "Not Available")</f>
        <v>Not Available</v>
      </c>
      <c r="N26" t="str">
        <f>IFERROR(VLOOKUP(A26, exit!A:E, 5, FALSE), "Not Available")</f>
        <v>Not Available</v>
      </c>
      <c r="O26" s="5">
        <f>IFERROR(VLOOKUP(A26, survey!A:E, 2, FALSE), "Not Available")</f>
        <v>45045</v>
      </c>
      <c r="P26">
        <f>IFERROR(VLOOKUP(A26, survey!A:E, 3, FALSE), "Not Available")</f>
        <v>10</v>
      </c>
      <c r="Q26">
        <f>IFERROR(VLOOKUP(A26, survey!A:E, 4, FALSE), "Not Available")</f>
        <v>1</v>
      </c>
      <c r="R26">
        <f>IFERROR(VLOOKUP(A26, survey!A:E, 5, FALSE), "Not Available")</f>
        <v>4</v>
      </c>
      <c r="S26">
        <f>IFERROR(VLOOKUP(A26, survey!A:F, 6, FALSE), "Not Available")</f>
        <v>2</v>
      </c>
      <c r="T26">
        <f t="shared" ca="1" si="0"/>
        <v>3891</v>
      </c>
      <c r="U26">
        <f t="shared" ca="1" si="1"/>
        <v>10</v>
      </c>
      <c r="V26" t="str">
        <f t="shared" si="2"/>
        <v>No Exit Date</v>
      </c>
      <c r="W26">
        <f t="shared" si="3"/>
        <v>0</v>
      </c>
      <c r="X26" t="str">
        <f t="shared" si="4"/>
        <v/>
      </c>
      <c r="Y26" t="str">
        <f t="shared" si="5"/>
        <v>31-40</v>
      </c>
    </row>
    <row r="27" spans="1:25" x14ac:dyDescent="0.2">
      <c r="A27">
        <v>1026</v>
      </c>
      <c r="B27" t="s">
        <v>35</v>
      </c>
      <c r="C27" t="s">
        <v>111</v>
      </c>
      <c r="D27" t="s">
        <v>119</v>
      </c>
      <c r="E27" s="5">
        <v>42031</v>
      </c>
      <c r="F27" t="s">
        <v>121</v>
      </c>
      <c r="G27">
        <v>33</v>
      </c>
      <c r="H27" t="s">
        <v>125</v>
      </c>
      <c r="I27">
        <v>4</v>
      </c>
      <c r="J27">
        <v>2008</v>
      </c>
      <c r="K27" s="5">
        <f>IFERROR(VLOOKUP(A27, exit!A:E, 2, FALSE), "")</f>
        <v>45077</v>
      </c>
      <c r="L27" t="str">
        <f>IFERROR(VLOOKUP(A27, exit!A:E, 3, FALSE), "Not Available")</f>
        <v>Voluntary</v>
      </c>
      <c r="M27">
        <f>IFERROR(VLOOKUP(A27, exit!A:E, 4, FALSE), "Not Available")</f>
        <v>3</v>
      </c>
      <c r="N27" t="str">
        <f>IFERROR(VLOOKUP(A27, exit!A:E, 5, FALSE), "Not Available")</f>
        <v>Yes</v>
      </c>
      <c r="O27" s="5">
        <f>IFERROR(VLOOKUP(A27, survey!A:E, 2, FALSE), "Not Available")</f>
        <v>44945</v>
      </c>
      <c r="P27">
        <f>IFERROR(VLOOKUP(A27, survey!A:E, 3, FALSE), "Not Available")</f>
        <v>2</v>
      </c>
      <c r="Q27">
        <f>IFERROR(VLOOKUP(A27, survey!A:E, 4, FALSE), "Not Available")</f>
        <v>2</v>
      </c>
      <c r="R27">
        <f>IFERROR(VLOOKUP(A27, survey!A:E, 5, FALSE), "Not Available")</f>
        <v>4</v>
      </c>
      <c r="S27">
        <f>IFERROR(VLOOKUP(A27, survey!A:F, 6, FALSE), "Not Available")</f>
        <v>4</v>
      </c>
      <c r="T27">
        <f t="shared" ca="1" si="0"/>
        <v>3046</v>
      </c>
      <c r="U27">
        <f t="shared" ca="1" si="1"/>
        <v>8</v>
      </c>
      <c r="V27" t="str">
        <f t="shared" si="2"/>
        <v>May-2023</v>
      </c>
      <c r="W27">
        <f t="shared" si="3"/>
        <v>1</v>
      </c>
      <c r="X27" t="str">
        <f t="shared" si="4"/>
        <v>May-2023</v>
      </c>
      <c r="Y27" t="str">
        <f t="shared" si="5"/>
        <v>31-40</v>
      </c>
    </row>
    <row r="28" spans="1:25" x14ac:dyDescent="0.2">
      <c r="A28">
        <v>1027</v>
      </c>
      <c r="B28" t="s">
        <v>36</v>
      </c>
      <c r="C28" t="s">
        <v>110</v>
      </c>
      <c r="D28" t="s">
        <v>119</v>
      </c>
      <c r="E28" s="5">
        <v>42032</v>
      </c>
      <c r="F28" t="s">
        <v>122</v>
      </c>
      <c r="G28">
        <v>44</v>
      </c>
      <c r="H28" t="s">
        <v>126</v>
      </c>
      <c r="I28">
        <v>3</v>
      </c>
      <c r="J28">
        <v>2002</v>
      </c>
      <c r="K28" s="5" t="str">
        <f>IFERROR(VLOOKUP(A28, exit!A:E, 2, FALSE), "")</f>
        <v/>
      </c>
      <c r="L28" t="str">
        <f>IFERROR(VLOOKUP(A28, exit!A:E, 3, FALSE), "Not Available")</f>
        <v>Not Available</v>
      </c>
      <c r="M28" t="str">
        <f>IFERROR(VLOOKUP(A28, exit!A:E, 4, FALSE), "Not Available")</f>
        <v>Not Available</v>
      </c>
      <c r="N28" t="str">
        <f>IFERROR(VLOOKUP(A28, exit!A:E, 5, FALSE), "Not Available")</f>
        <v>Not Available</v>
      </c>
      <c r="O28" s="5">
        <f>IFERROR(VLOOKUP(A28, survey!A:E, 2, FALSE), "Not Available")</f>
        <v>45106</v>
      </c>
      <c r="P28">
        <f>IFERROR(VLOOKUP(A28, survey!A:E, 3, FALSE), "Not Available")</f>
        <v>2</v>
      </c>
      <c r="Q28">
        <f>IFERROR(VLOOKUP(A28, survey!A:E, 4, FALSE), "Not Available")</f>
        <v>3</v>
      </c>
      <c r="R28">
        <f>IFERROR(VLOOKUP(A28, survey!A:E, 5, FALSE), "Not Available")</f>
        <v>2</v>
      </c>
      <c r="S28">
        <f>IFERROR(VLOOKUP(A28, survey!A:F, 6, FALSE), "Not Available")</f>
        <v>4</v>
      </c>
      <c r="T28">
        <f t="shared" ca="1" si="0"/>
        <v>3889</v>
      </c>
      <c r="U28">
        <f t="shared" ca="1" si="1"/>
        <v>10</v>
      </c>
      <c r="V28" t="str">
        <f t="shared" si="2"/>
        <v>No Exit Date</v>
      </c>
      <c r="W28">
        <f t="shared" si="3"/>
        <v>0</v>
      </c>
      <c r="X28" t="str">
        <f t="shared" si="4"/>
        <v/>
      </c>
      <c r="Y28" t="str">
        <f t="shared" si="5"/>
        <v>41-50</v>
      </c>
    </row>
    <row r="29" spans="1:25" x14ac:dyDescent="0.2">
      <c r="A29">
        <v>1028</v>
      </c>
      <c r="B29" t="s">
        <v>37</v>
      </c>
      <c r="C29" t="s">
        <v>115</v>
      </c>
      <c r="D29" t="s">
        <v>117</v>
      </c>
      <c r="E29" s="5">
        <v>42033</v>
      </c>
      <c r="F29" t="s">
        <v>121</v>
      </c>
      <c r="G29">
        <v>36</v>
      </c>
      <c r="H29" t="s">
        <v>126</v>
      </c>
      <c r="I29">
        <v>5</v>
      </c>
      <c r="J29">
        <v>2005</v>
      </c>
      <c r="K29" s="5" t="str">
        <f>IFERROR(VLOOKUP(A29, exit!A:E, 2, FALSE), "")</f>
        <v/>
      </c>
      <c r="L29" t="str">
        <f>IFERROR(VLOOKUP(A29, exit!A:E, 3, FALSE), "Not Available")</f>
        <v>Not Available</v>
      </c>
      <c r="M29" t="str">
        <f>IFERROR(VLOOKUP(A29, exit!A:E, 4, FALSE), "Not Available")</f>
        <v>Not Available</v>
      </c>
      <c r="N29" t="str">
        <f>IFERROR(VLOOKUP(A29, exit!A:E, 5, FALSE), "Not Available")</f>
        <v>Not Available</v>
      </c>
      <c r="O29" s="5" t="str">
        <f>IFERROR(VLOOKUP(A29, survey!A:E, 2, FALSE), "Not Available")</f>
        <v>Not Available</v>
      </c>
      <c r="P29" t="str">
        <f>IFERROR(VLOOKUP(A29, survey!A:E, 3, FALSE), "Not Available")</f>
        <v>Not Available</v>
      </c>
      <c r="Q29" t="str">
        <f>IFERROR(VLOOKUP(A29, survey!A:E, 4, FALSE), "Not Available")</f>
        <v>Not Available</v>
      </c>
      <c r="R29" t="str">
        <f>IFERROR(VLOOKUP(A29, survey!A:E, 5, FALSE), "Not Available")</f>
        <v>Not Available</v>
      </c>
      <c r="S29" t="str">
        <f>IFERROR(VLOOKUP(A29, survey!A:F, 6, FALSE), "Not Available")</f>
        <v>Not Available</v>
      </c>
      <c r="T29">
        <f t="shared" ca="1" si="0"/>
        <v>3888</v>
      </c>
      <c r="U29">
        <f t="shared" ca="1" si="1"/>
        <v>10</v>
      </c>
      <c r="V29" t="str">
        <f t="shared" si="2"/>
        <v>No Exit Date</v>
      </c>
      <c r="W29">
        <f t="shared" si="3"/>
        <v>0</v>
      </c>
      <c r="X29" t="str">
        <f t="shared" si="4"/>
        <v/>
      </c>
      <c r="Y29" t="str">
        <f t="shared" si="5"/>
        <v>31-40</v>
      </c>
    </row>
    <row r="30" spans="1:25" x14ac:dyDescent="0.2">
      <c r="A30">
        <v>1029</v>
      </c>
      <c r="B30" t="s">
        <v>38</v>
      </c>
      <c r="C30" t="s">
        <v>115</v>
      </c>
      <c r="D30" t="s">
        <v>119</v>
      </c>
      <c r="E30" s="5">
        <v>42034</v>
      </c>
      <c r="F30" t="s">
        <v>122</v>
      </c>
      <c r="G30">
        <v>49</v>
      </c>
      <c r="H30" t="s">
        <v>125</v>
      </c>
      <c r="I30">
        <v>4</v>
      </c>
      <c r="J30">
        <v>2009</v>
      </c>
      <c r="K30" s="5" t="str">
        <f>IFERROR(VLOOKUP(A30, exit!A:E, 2, FALSE), "")</f>
        <v/>
      </c>
      <c r="L30" t="str">
        <f>IFERROR(VLOOKUP(A30, exit!A:E, 3, FALSE), "Not Available")</f>
        <v>Not Available</v>
      </c>
      <c r="M30" t="str">
        <f>IFERROR(VLOOKUP(A30, exit!A:E, 4, FALSE), "Not Available")</f>
        <v>Not Available</v>
      </c>
      <c r="N30" t="str">
        <f>IFERROR(VLOOKUP(A30, exit!A:E, 5, FALSE), "Not Available")</f>
        <v>Not Available</v>
      </c>
      <c r="O30" s="5">
        <f>IFERROR(VLOOKUP(A30, survey!A:E, 2, FALSE), "Not Available")</f>
        <v>45108</v>
      </c>
      <c r="P30">
        <f>IFERROR(VLOOKUP(A30, survey!A:E, 3, FALSE), "Not Available")</f>
        <v>8</v>
      </c>
      <c r="Q30">
        <f>IFERROR(VLOOKUP(A30, survey!A:E, 4, FALSE), "Not Available")</f>
        <v>2</v>
      </c>
      <c r="R30">
        <f>IFERROR(VLOOKUP(A30, survey!A:E, 5, FALSE), "Not Available")</f>
        <v>1</v>
      </c>
      <c r="S30">
        <f>IFERROR(VLOOKUP(A30, survey!A:F, 6, FALSE), "Not Available")</f>
        <v>2</v>
      </c>
      <c r="T30">
        <f t="shared" ca="1" si="0"/>
        <v>3887</v>
      </c>
      <c r="U30">
        <f t="shared" ca="1" si="1"/>
        <v>10</v>
      </c>
      <c r="V30" t="str">
        <f t="shared" si="2"/>
        <v>No Exit Date</v>
      </c>
      <c r="W30">
        <f t="shared" si="3"/>
        <v>0</v>
      </c>
      <c r="X30" t="str">
        <f t="shared" si="4"/>
        <v/>
      </c>
      <c r="Y30" t="str">
        <f t="shared" si="5"/>
        <v>41-50</v>
      </c>
    </row>
    <row r="31" spans="1:25" x14ac:dyDescent="0.2">
      <c r="A31">
        <v>1030</v>
      </c>
      <c r="B31" t="s">
        <v>39</v>
      </c>
      <c r="C31" t="s">
        <v>112</v>
      </c>
      <c r="D31" t="s">
        <v>116</v>
      </c>
      <c r="E31" s="5">
        <v>42035</v>
      </c>
      <c r="F31" t="s">
        <v>122</v>
      </c>
      <c r="G31">
        <v>55</v>
      </c>
      <c r="H31" t="s">
        <v>124</v>
      </c>
      <c r="I31">
        <v>5</v>
      </c>
      <c r="J31">
        <v>2004</v>
      </c>
      <c r="K31" s="5" t="str">
        <f>IFERROR(VLOOKUP(A31, exit!A:E, 2, FALSE), "")</f>
        <v/>
      </c>
      <c r="L31" t="str">
        <f>IFERROR(VLOOKUP(A31, exit!A:E, 3, FALSE), "Not Available")</f>
        <v>Not Available</v>
      </c>
      <c r="M31" t="str">
        <f>IFERROR(VLOOKUP(A31, exit!A:E, 4, FALSE), "Not Available")</f>
        <v>Not Available</v>
      </c>
      <c r="N31" t="str">
        <f>IFERROR(VLOOKUP(A31, exit!A:E, 5, FALSE), "Not Available")</f>
        <v>Not Available</v>
      </c>
      <c r="O31" s="5" t="str">
        <f>IFERROR(VLOOKUP(A31, survey!A:E, 2, FALSE), "Not Available")</f>
        <v>Not Available</v>
      </c>
      <c r="P31" t="str">
        <f>IFERROR(VLOOKUP(A31, survey!A:E, 3, FALSE), "Not Available")</f>
        <v>Not Available</v>
      </c>
      <c r="Q31" t="str">
        <f>IFERROR(VLOOKUP(A31, survey!A:E, 4, FALSE), "Not Available")</f>
        <v>Not Available</v>
      </c>
      <c r="R31" t="str">
        <f>IFERROR(VLOOKUP(A31, survey!A:E, 5, FALSE), "Not Available")</f>
        <v>Not Available</v>
      </c>
      <c r="S31" t="str">
        <f>IFERROR(VLOOKUP(A31, survey!A:F, 6, FALSE), "Not Available")</f>
        <v>Not Available</v>
      </c>
      <c r="T31">
        <f t="shared" ca="1" si="0"/>
        <v>3886</v>
      </c>
      <c r="U31">
        <f t="shared" ca="1" si="1"/>
        <v>10</v>
      </c>
      <c r="V31" t="str">
        <f t="shared" si="2"/>
        <v>No Exit Date</v>
      </c>
      <c r="W31">
        <f t="shared" si="3"/>
        <v>0</v>
      </c>
      <c r="X31" t="str">
        <f t="shared" si="4"/>
        <v/>
      </c>
      <c r="Y31" t="str">
        <f t="shared" si="5"/>
        <v>51-60</v>
      </c>
    </row>
    <row r="32" spans="1:25" x14ac:dyDescent="0.2">
      <c r="A32">
        <v>1031</v>
      </c>
      <c r="B32" t="s">
        <v>40</v>
      </c>
      <c r="C32" t="s">
        <v>112</v>
      </c>
      <c r="D32" t="s">
        <v>119</v>
      </c>
      <c r="E32" s="5">
        <v>42036</v>
      </c>
      <c r="F32" t="s">
        <v>121</v>
      </c>
      <c r="G32">
        <v>23</v>
      </c>
      <c r="H32" t="s">
        <v>126</v>
      </c>
      <c r="I32">
        <v>1</v>
      </c>
      <c r="J32">
        <v>2006</v>
      </c>
      <c r="K32" s="5" t="str">
        <f>IFERROR(VLOOKUP(A32, exit!A:E, 2, FALSE), "")</f>
        <v/>
      </c>
      <c r="L32" t="str">
        <f>IFERROR(VLOOKUP(A32, exit!A:E, 3, FALSE), "Not Available")</f>
        <v>Not Available</v>
      </c>
      <c r="M32" t="str">
        <f>IFERROR(VLOOKUP(A32, exit!A:E, 4, FALSE), "Not Available")</f>
        <v>Not Available</v>
      </c>
      <c r="N32" t="str">
        <f>IFERROR(VLOOKUP(A32, exit!A:E, 5, FALSE), "Not Available")</f>
        <v>Not Available</v>
      </c>
      <c r="O32" s="5">
        <f>IFERROR(VLOOKUP(A32, survey!A:E, 2, FALSE), "Not Available")</f>
        <v>45402</v>
      </c>
      <c r="P32">
        <f>IFERROR(VLOOKUP(A32, survey!A:E, 3, FALSE), "Not Available")</f>
        <v>2</v>
      </c>
      <c r="Q32">
        <f>IFERROR(VLOOKUP(A32, survey!A:E, 4, FALSE), "Not Available")</f>
        <v>3</v>
      </c>
      <c r="R32">
        <f>IFERROR(VLOOKUP(A32, survey!A:E, 5, FALSE), "Not Available")</f>
        <v>4</v>
      </c>
      <c r="S32">
        <f>IFERROR(VLOOKUP(A32, survey!A:F, 6, FALSE), "Not Available")</f>
        <v>1</v>
      </c>
      <c r="T32">
        <f t="shared" ca="1" si="0"/>
        <v>3885</v>
      </c>
      <c r="U32">
        <f t="shared" ca="1" si="1"/>
        <v>10</v>
      </c>
      <c r="V32" t="str">
        <f t="shared" si="2"/>
        <v>No Exit Date</v>
      </c>
      <c r="W32">
        <f t="shared" si="3"/>
        <v>0</v>
      </c>
      <c r="X32" t="str">
        <f t="shared" si="4"/>
        <v/>
      </c>
      <c r="Y32" t="str">
        <f t="shared" si="5"/>
        <v>20-30</v>
      </c>
    </row>
    <row r="33" spans="1:25" x14ac:dyDescent="0.2">
      <c r="A33">
        <v>1032</v>
      </c>
      <c r="B33" t="s">
        <v>41</v>
      </c>
      <c r="C33" t="s">
        <v>113</v>
      </c>
      <c r="D33" t="s">
        <v>117</v>
      </c>
      <c r="E33" s="5">
        <v>42037</v>
      </c>
      <c r="F33" t="s">
        <v>121</v>
      </c>
      <c r="G33">
        <v>53</v>
      </c>
      <c r="H33" t="s">
        <v>125</v>
      </c>
      <c r="I33">
        <v>5</v>
      </c>
      <c r="J33">
        <v>2001</v>
      </c>
      <c r="K33" s="5" t="str">
        <f>IFERROR(VLOOKUP(A33, exit!A:E, 2, FALSE), "")</f>
        <v/>
      </c>
      <c r="L33" t="str">
        <f>IFERROR(VLOOKUP(A33, exit!A:E, 3, FALSE), "Not Available")</f>
        <v>Not Available</v>
      </c>
      <c r="M33" t="str">
        <f>IFERROR(VLOOKUP(A33, exit!A:E, 4, FALSE), "Not Available")</f>
        <v>Not Available</v>
      </c>
      <c r="N33" t="str">
        <f>IFERROR(VLOOKUP(A33, exit!A:E, 5, FALSE), "Not Available")</f>
        <v>Not Available</v>
      </c>
      <c r="O33" s="5" t="str">
        <f>IFERROR(VLOOKUP(A33, survey!A:E, 2, FALSE), "Not Available")</f>
        <v>Not Available</v>
      </c>
      <c r="P33" t="str">
        <f>IFERROR(VLOOKUP(A33, survey!A:E, 3, FALSE), "Not Available")</f>
        <v>Not Available</v>
      </c>
      <c r="Q33" t="str">
        <f>IFERROR(VLOOKUP(A33, survey!A:E, 4, FALSE), "Not Available")</f>
        <v>Not Available</v>
      </c>
      <c r="R33" t="str">
        <f>IFERROR(VLOOKUP(A33, survey!A:E, 5, FALSE), "Not Available")</f>
        <v>Not Available</v>
      </c>
      <c r="S33" t="str">
        <f>IFERROR(VLOOKUP(A33, survey!A:F, 6, FALSE), "Not Available")</f>
        <v>Not Available</v>
      </c>
      <c r="T33">
        <f t="shared" ca="1" si="0"/>
        <v>3884</v>
      </c>
      <c r="U33">
        <f t="shared" ca="1" si="1"/>
        <v>10</v>
      </c>
      <c r="V33" t="str">
        <f t="shared" si="2"/>
        <v>No Exit Date</v>
      </c>
      <c r="W33">
        <f t="shared" si="3"/>
        <v>0</v>
      </c>
      <c r="X33" t="str">
        <f t="shared" si="4"/>
        <v/>
      </c>
      <c r="Y33" t="str">
        <f t="shared" si="5"/>
        <v>51-60</v>
      </c>
    </row>
    <row r="34" spans="1:25" x14ac:dyDescent="0.2">
      <c r="A34">
        <v>1033</v>
      </c>
      <c r="B34" t="s">
        <v>42</v>
      </c>
      <c r="C34" t="s">
        <v>110</v>
      </c>
      <c r="D34" t="s">
        <v>116</v>
      </c>
      <c r="E34" s="5">
        <v>42038</v>
      </c>
      <c r="F34" t="s">
        <v>122</v>
      </c>
      <c r="G34">
        <v>44</v>
      </c>
      <c r="H34" t="s">
        <v>125</v>
      </c>
      <c r="I34">
        <v>5</v>
      </c>
      <c r="J34">
        <v>2009</v>
      </c>
      <c r="K34" s="5">
        <f>IFERROR(VLOOKUP(A34, exit!A:E, 2, FALSE), "")</f>
        <v>45174</v>
      </c>
      <c r="L34" t="str">
        <f>IFERROR(VLOOKUP(A34, exit!A:E, 3, FALSE), "Not Available")</f>
        <v>Involuntary</v>
      </c>
      <c r="M34">
        <f>IFERROR(VLOOKUP(A34, exit!A:E, 4, FALSE), "Not Available")</f>
        <v>1</v>
      </c>
      <c r="N34" t="str">
        <f>IFERROR(VLOOKUP(A34, exit!A:E, 5, FALSE), "Not Available")</f>
        <v>Yes</v>
      </c>
      <c r="O34" s="5">
        <f>IFERROR(VLOOKUP(A34, survey!A:E, 2, FALSE), "Not Available")</f>
        <v>45590</v>
      </c>
      <c r="P34">
        <f>IFERROR(VLOOKUP(A34, survey!A:E, 3, FALSE), "Not Available")</f>
        <v>7</v>
      </c>
      <c r="Q34">
        <f>IFERROR(VLOOKUP(A34, survey!A:E, 4, FALSE), "Not Available")</f>
        <v>1</v>
      </c>
      <c r="R34">
        <f>IFERROR(VLOOKUP(A34, survey!A:E, 5, FALSE), "Not Available")</f>
        <v>5</v>
      </c>
      <c r="S34">
        <f>IFERROR(VLOOKUP(A34, survey!A:F, 6, FALSE), "Not Available")</f>
        <v>2</v>
      </c>
      <c r="T34">
        <f t="shared" ca="1" si="0"/>
        <v>3136</v>
      </c>
      <c r="U34">
        <f t="shared" ca="1" si="1"/>
        <v>8</v>
      </c>
      <c r="V34" t="str">
        <f t="shared" si="2"/>
        <v>Sep-2023</v>
      </c>
      <c r="W34">
        <f t="shared" si="3"/>
        <v>1</v>
      </c>
      <c r="X34" t="str">
        <f t="shared" si="4"/>
        <v>Sep-2023</v>
      </c>
      <c r="Y34" t="str">
        <f t="shared" si="5"/>
        <v>41-50</v>
      </c>
    </row>
    <row r="35" spans="1:25" x14ac:dyDescent="0.2">
      <c r="A35">
        <v>1034</v>
      </c>
      <c r="B35" t="s">
        <v>43</v>
      </c>
      <c r="C35" t="s">
        <v>110</v>
      </c>
      <c r="D35" t="s">
        <v>120</v>
      </c>
      <c r="E35" s="5">
        <v>42039</v>
      </c>
      <c r="F35" t="s">
        <v>121</v>
      </c>
      <c r="G35">
        <v>43</v>
      </c>
      <c r="H35" t="s">
        <v>124</v>
      </c>
      <c r="I35">
        <v>2</v>
      </c>
      <c r="J35">
        <v>2001</v>
      </c>
      <c r="K35" s="5" t="str">
        <f>IFERROR(VLOOKUP(A35, exit!A:E, 2, FALSE), "")</f>
        <v/>
      </c>
      <c r="L35" t="str">
        <f>IFERROR(VLOOKUP(A35, exit!A:E, 3, FALSE), "Not Available")</f>
        <v>Not Available</v>
      </c>
      <c r="M35" t="str">
        <f>IFERROR(VLOOKUP(A35, exit!A:E, 4, FALSE), "Not Available")</f>
        <v>Not Available</v>
      </c>
      <c r="N35" t="str">
        <f>IFERROR(VLOOKUP(A35, exit!A:E, 5, FALSE), "Not Available")</f>
        <v>Not Available</v>
      </c>
      <c r="O35" s="5">
        <f>IFERROR(VLOOKUP(A35, survey!A:E, 2, FALSE), "Not Available")</f>
        <v>45432</v>
      </c>
      <c r="P35">
        <f>IFERROR(VLOOKUP(A35, survey!A:E, 3, FALSE), "Not Available")</f>
        <v>1</v>
      </c>
      <c r="Q35">
        <f>IFERROR(VLOOKUP(A35, survey!A:E, 4, FALSE), "Not Available")</f>
        <v>1</v>
      </c>
      <c r="R35">
        <f>IFERROR(VLOOKUP(A35, survey!A:E, 5, FALSE), "Not Available")</f>
        <v>1</v>
      </c>
      <c r="S35">
        <f>IFERROR(VLOOKUP(A35, survey!A:F, 6, FALSE), "Not Available")</f>
        <v>5</v>
      </c>
      <c r="T35">
        <f t="shared" ca="1" si="0"/>
        <v>3882</v>
      </c>
      <c r="U35">
        <f t="shared" ca="1" si="1"/>
        <v>10</v>
      </c>
      <c r="V35" t="str">
        <f t="shared" si="2"/>
        <v>No Exit Date</v>
      </c>
      <c r="W35">
        <f t="shared" si="3"/>
        <v>0</v>
      </c>
      <c r="X35" t="str">
        <f t="shared" si="4"/>
        <v/>
      </c>
      <c r="Y35" t="str">
        <f t="shared" si="5"/>
        <v>41-50</v>
      </c>
    </row>
    <row r="36" spans="1:25" x14ac:dyDescent="0.2">
      <c r="A36">
        <v>1035</v>
      </c>
      <c r="B36" t="s">
        <v>44</v>
      </c>
      <c r="C36" t="s">
        <v>114</v>
      </c>
      <c r="D36" t="s">
        <v>119</v>
      </c>
      <c r="E36" s="5">
        <v>42040</v>
      </c>
      <c r="F36" t="s">
        <v>122</v>
      </c>
      <c r="G36">
        <v>46</v>
      </c>
      <c r="H36" t="s">
        <v>123</v>
      </c>
      <c r="I36">
        <v>2</v>
      </c>
      <c r="J36">
        <v>2005</v>
      </c>
      <c r="K36" s="5">
        <f>IFERROR(VLOOKUP(A36, exit!A:E, 2, FALSE), "")</f>
        <v>44924</v>
      </c>
      <c r="L36" t="str">
        <f>IFERROR(VLOOKUP(A36, exit!A:E, 3, FALSE), "Not Available")</f>
        <v>Better Opportunity</v>
      </c>
      <c r="M36">
        <f>IFERROR(VLOOKUP(A36, exit!A:E, 4, FALSE), "Not Available")</f>
        <v>2</v>
      </c>
      <c r="N36" t="str">
        <f>IFERROR(VLOOKUP(A36, exit!A:E, 5, FALSE), "Not Available")</f>
        <v>No</v>
      </c>
      <c r="O36" s="5">
        <f>IFERROR(VLOOKUP(A36, survey!A:E, 2, FALSE), "Not Available")</f>
        <v>45633</v>
      </c>
      <c r="P36">
        <f>IFERROR(VLOOKUP(A36, survey!A:E, 3, FALSE), "Not Available")</f>
        <v>1</v>
      </c>
      <c r="Q36">
        <f>IFERROR(VLOOKUP(A36, survey!A:E, 4, FALSE), "Not Available")</f>
        <v>3</v>
      </c>
      <c r="R36">
        <f>IFERROR(VLOOKUP(A36, survey!A:E, 5, FALSE), "Not Available")</f>
        <v>5</v>
      </c>
      <c r="S36">
        <f>IFERROR(VLOOKUP(A36, survey!A:F, 6, FALSE), "Not Available")</f>
        <v>4</v>
      </c>
      <c r="T36">
        <f t="shared" ca="1" si="0"/>
        <v>2884</v>
      </c>
      <c r="U36">
        <f t="shared" ca="1" si="1"/>
        <v>7</v>
      </c>
      <c r="V36" t="str">
        <f t="shared" si="2"/>
        <v>Dec-2022</v>
      </c>
      <c r="W36">
        <f t="shared" si="3"/>
        <v>1</v>
      </c>
      <c r="X36" t="str">
        <f t="shared" si="4"/>
        <v>Dec-2022</v>
      </c>
      <c r="Y36" t="str">
        <f t="shared" si="5"/>
        <v>41-50</v>
      </c>
    </row>
    <row r="37" spans="1:25" x14ac:dyDescent="0.2">
      <c r="A37">
        <v>1036</v>
      </c>
      <c r="B37" t="s">
        <v>45</v>
      </c>
      <c r="C37" t="s">
        <v>114</v>
      </c>
      <c r="D37" t="s">
        <v>117</v>
      </c>
      <c r="E37" s="5">
        <v>42041</v>
      </c>
      <c r="F37" t="s">
        <v>122</v>
      </c>
      <c r="G37">
        <v>43</v>
      </c>
      <c r="H37" t="s">
        <v>126</v>
      </c>
      <c r="I37">
        <v>2</v>
      </c>
      <c r="J37">
        <v>2004</v>
      </c>
      <c r="K37" s="5">
        <f>IFERROR(VLOOKUP(A37, exit!A:E, 2, FALSE), "")</f>
        <v>45223</v>
      </c>
      <c r="L37" t="str">
        <f>IFERROR(VLOOKUP(A37, exit!A:E, 3, FALSE), "Not Available")</f>
        <v>Personal Reasons</v>
      </c>
      <c r="M37">
        <f>IFERROR(VLOOKUP(A37, exit!A:E, 4, FALSE), "Not Available")</f>
        <v>5</v>
      </c>
      <c r="N37" t="str">
        <f>IFERROR(VLOOKUP(A37, exit!A:E, 5, FALSE), "Not Available")</f>
        <v>No</v>
      </c>
      <c r="O37" s="5">
        <f>IFERROR(VLOOKUP(A37, survey!A:E, 2, FALSE), "Not Available")</f>
        <v>45636</v>
      </c>
      <c r="P37">
        <f>IFERROR(VLOOKUP(A37, survey!A:E, 3, FALSE), "Not Available")</f>
        <v>3</v>
      </c>
      <c r="Q37">
        <f>IFERROR(VLOOKUP(A37, survey!A:E, 4, FALSE), "Not Available")</f>
        <v>2</v>
      </c>
      <c r="R37">
        <f>IFERROR(VLOOKUP(A37, survey!A:E, 5, FALSE), "Not Available")</f>
        <v>3</v>
      </c>
      <c r="S37">
        <f>IFERROR(VLOOKUP(A37, survey!A:F, 6, FALSE), "Not Available")</f>
        <v>4</v>
      </c>
      <c r="T37">
        <f t="shared" ca="1" si="0"/>
        <v>3182</v>
      </c>
      <c r="U37">
        <f t="shared" ca="1" si="1"/>
        <v>8</v>
      </c>
      <c r="V37" t="str">
        <f t="shared" si="2"/>
        <v>Oct-2023</v>
      </c>
      <c r="W37">
        <f t="shared" si="3"/>
        <v>1</v>
      </c>
      <c r="X37" t="str">
        <f t="shared" si="4"/>
        <v>Oct-2023</v>
      </c>
      <c r="Y37" t="str">
        <f t="shared" si="5"/>
        <v>41-50</v>
      </c>
    </row>
    <row r="38" spans="1:25" x14ac:dyDescent="0.2">
      <c r="A38">
        <v>1037</v>
      </c>
      <c r="B38" t="s">
        <v>46</v>
      </c>
      <c r="C38" t="s">
        <v>114</v>
      </c>
      <c r="D38" t="s">
        <v>120</v>
      </c>
      <c r="E38" s="5">
        <v>42042</v>
      </c>
      <c r="F38" t="s">
        <v>122</v>
      </c>
      <c r="G38">
        <v>43</v>
      </c>
      <c r="H38" t="s">
        <v>124</v>
      </c>
      <c r="I38">
        <v>5</v>
      </c>
      <c r="J38">
        <v>2003</v>
      </c>
      <c r="K38" s="5">
        <f>IFERROR(VLOOKUP(A38, exit!A:E, 2, FALSE), "")</f>
        <v>45588</v>
      </c>
      <c r="L38" t="str">
        <f>IFERROR(VLOOKUP(A38, exit!A:E, 3, FALSE), "Not Available")</f>
        <v>Retirement</v>
      </c>
      <c r="M38">
        <f>IFERROR(VLOOKUP(A38, exit!A:E, 4, FALSE), "Not Available")</f>
        <v>4</v>
      </c>
      <c r="N38" t="str">
        <f>IFERROR(VLOOKUP(A38, exit!A:E, 5, FALSE), "Not Available")</f>
        <v>Yes</v>
      </c>
      <c r="O38" s="5">
        <f>IFERROR(VLOOKUP(A38, survey!A:E, 2, FALSE), "Not Available")</f>
        <v>45254</v>
      </c>
      <c r="P38">
        <f>IFERROR(VLOOKUP(A38, survey!A:E, 3, FALSE), "Not Available")</f>
        <v>8</v>
      </c>
      <c r="Q38">
        <f>IFERROR(VLOOKUP(A38, survey!A:E, 4, FALSE), "Not Available")</f>
        <v>5</v>
      </c>
      <c r="R38">
        <f>IFERROR(VLOOKUP(A38, survey!A:E, 5, FALSE), "Not Available")</f>
        <v>5</v>
      </c>
      <c r="S38">
        <f>IFERROR(VLOOKUP(A38, survey!A:F, 6, FALSE), "Not Available")</f>
        <v>5</v>
      </c>
      <c r="T38">
        <f t="shared" ca="1" si="0"/>
        <v>3546</v>
      </c>
      <c r="U38">
        <f t="shared" ca="1" si="1"/>
        <v>9</v>
      </c>
      <c r="V38" t="str">
        <f t="shared" si="2"/>
        <v>Oct-2024</v>
      </c>
      <c r="W38">
        <f t="shared" si="3"/>
        <v>1</v>
      </c>
      <c r="X38" t="str">
        <f t="shared" si="4"/>
        <v>Oct-2024</v>
      </c>
      <c r="Y38" t="str">
        <f t="shared" si="5"/>
        <v>41-50</v>
      </c>
    </row>
    <row r="39" spans="1:25" x14ac:dyDescent="0.2">
      <c r="A39">
        <v>1038</v>
      </c>
      <c r="B39" t="s">
        <v>47</v>
      </c>
      <c r="C39" t="s">
        <v>112</v>
      </c>
      <c r="D39" t="s">
        <v>120</v>
      </c>
      <c r="E39" s="5">
        <v>42043</v>
      </c>
      <c r="F39" t="s">
        <v>122</v>
      </c>
      <c r="G39">
        <v>27</v>
      </c>
      <c r="H39" t="s">
        <v>125</v>
      </c>
      <c r="I39">
        <v>3</v>
      </c>
      <c r="J39">
        <v>2006</v>
      </c>
      <c r="K39" s="5" t="str">
        <f>IFERROR(VLOOKUP(A39, exit!A:E, 2, FALSE), "")</f>
        <v/>
      </c>
      <c r="L39" t="str">
        <f>IFERROR(VLOOKUP(A39, exit!A:E, 3, FALSE), "Not Available")</f>
        <v>Not Available</v>
      </c>
      <c r="M39" t="str">
        <f>IFERROR(VLOOKUP(A39, exit!A:E, 4, FALSE), "Not Available")</f>
        <v>Not Available</v>
      </c>
      <c r="N39" t="str">
        <f>IFERROR(VLOOKUP(A39, exit!A:E, 5, FALSE), "Not Available")</f>
        <v>Not Available</v>
      </c>
      <c r="O39" s="5">
        <f>IFERROR(VLOOKUP(A39, survey!A:E, 2, FALSE), "Not Available")</f>
        <v>45087</v>
      </c>
      <c r="P39">
        <f>IFERROR(VLOOKUP(A39, survey!A:E, 3, FALSE), "Not Available")</f>
        <v>9</v>
      </c>
      <c r="Q39">
        <f>IFERROR(VLOOKUP(A39, survey!A:E, 4, FALSE), "Not Available")</f>
        <v>5</v>
      </c>
      <c r="R39">
        <f>IFERROR(VLOOKUP(A39, survey!A:E, 5, FALSE), "Not Available")</f>
        <v>2</v>
      </c>
      <c r="S39">
        <f>IFERROR(VLOOKUP(A39, survey!A:F, 6, FALSE), "Not Available")</f>
        <v>3</v>
      </c>
      <c r="T39">
        <f t="shared" ca="1" si="0"/>
        <v>3878</v>
      </c>
      <c r="U39">
        <f t="shared" ca="1" si="1"/>
        <v>10</v>
      </c>
      <c r="V39" t="str">
        <f t="shared" si="2"/>
        <v>No Exit Date</v>
      </c>
      <c r="W39">
        <f t="shared" si="3"/>
        <v>0</v>
      </c>
      <c r="X39" t="str">
        <f t="shared" si="4"/>
        <v/>
      </c>
      <c r="Y39" t="str">
        <f t="shared" si="5"/>
        <v>20-30</v>
      </c>
    </row>
    <row r="40" spans="1:25" x14ac:dyDescent="0.2">
      <c r="A40">
        <v>1039</v>
      </c>
      <c r="B40" t="s">
        <v>48</v>
      </c>
      <c r="C40" t="s">
        <v>110</v>
      </c>
      <c r="D40" t="s">
        <v>118</v>
      </c>
      <c r="E40" s="5">
        <v>42044</v>
      </c>
      <c r="F40" t="s">
        <v>122</v>
      </c>
      <c r="G40">
        <v>36</v>
      </c>
      <c r="H40" t="s">
        <v>125</v>
      </c>
      <c r="I40">
        <v>5</v>
      </c>
      <c r="J40">
        <v>2002</v>
      </c>
      <c r="K40" s="5">
        <f>IFERROR(VLOOKUP(A40, exit!A:E, 2, FALSE), "")</f>
        <v>44794</v>
      </c>
      <c r="L40" t="str">
        <f>IFERROR(VLOOKUP(A40, exit!A:E, 3, FALSE), "Not Available")</f>
        <v>Personal Reasons</v>
      </c>
      <c r="M40">
        <f>IFERROR(VLOOKUP(A40, exit!A:E, 4, FALSE), "Not Available")</f>
        <v>3</v>
      </c>
      <c r="N40" t="str">
        <f>IFERROR(VLOOKUP(A40, exit!A:E, 5, FALSE), "Not Available")</f>
        <v>Yes</v>
      </c>
      <c r="O40" s="5" t="str">
        <f>IFERROR(VLOOKUP(A40, survey!A:E, 2, FALSE), "Not Available")</f>
        <v>Not Available</v>
      </c>
      <c r="P40" t="str">
        <f>IFERROR(VLOOKUP(A40, survey!A:E, 3, FALSE), "Not Available")</f>
        <v>Not Available</v>
      </c>
      <c r="Q40" t="str">
        <f>IFERROR(VLOOKUP(A40, survey!A:E, 4, FALSE), "Not Available")</f>
        <v>Not Available</v>
      </c>
      <c r="R40" t="str">
        <f>IFERROR(VLOOKUP(A40, survey!A:E, 5, FALSE), "Not Available")</f>
        <v>Not Available</v>
      </c>
      <c r="S40" t="str">
        <f>IFERROR(VLOOKUP(A40, survey!A:F, 6, FALSE), "Not Available")</f>
        <v>Not Available</v>
      </c>
      <c r="T40">
        <f t="shared" ca="1" si="0"/>
        <v>2750</v>
      </c>
      <c r="U40">
        <f t="shared" ca="1" si="1"/>
        <v>7</v>
      </c>
      <c r="V40" t="str">
        <f t="shared" si="2"/>
        <v>Aug-2022</v>
      </c>
      <c r="W40">
        <f t="shared" si="3"/>
        <v>1</v>
      </c>
      <c r="X40" t="str">
        <f t="shared" si="4"/>
        <v>Aug-2022</v>
      </c>
      <c r="Y40" t="str">
        <f t="shared" si="5"/>
        <v>31-40</v>
      </c>
    </row>
    <row r="41" spans="1:25" x14ac:dyDescent="0.2">
      <c r="A41">
        <v>1040</v>
      </c>
      <c r="B41" t="s">
        <v>49</v>
      </c>
      <c r="C41" t="s">
        <v>110</v>
      </c>
      <c r="D41" t="s">
        <v>116</v>
      </c>
      <c r="E41" s="5">
        <v>42045</v>
      </c>
      <c r="F41" t="s">
        <v>121</v>
      </c>
      <c r="G41">
        <v>58</v>
      </c>
      <c r="H41" t="s">
        <v>124</v>
      </c>
      <c r="I41">
        <v>3</v>
      </c>
      <c r="J41">
        <v>2003</v>
      </c>
      <c r="K41" s="5" t="str">
        <f>IFERROR(VLOOKUP(A41, exit!A:E, 2, FALSE), "")</f>
        <v/>
      </c>
      <c r="L41" t="str">
        <f>IFERROR(VLOOKUP(A41, exit!A:E, 3, FALSE), "Not Available")</f>
        <v>Not Available</v>
      </c>
      <c r="M41" t="str">
        <f>IFERROR(VLOOKUP(A41, exit!A:E, 4, FALSE), "Not Available")</f>
        <v>Not Available</v>
      </c>
      <c r="N41" t="str">
        <f>IFERROR(VLOOKUP(A41, exit!A:E, 5, FALSE), "Not Available")</f>
        <v>Not Available</v>
      </c>
      <c r="O41" s="5">
        <f>IFERROR(VLOOKUP(A41, survey!A:E, 2, FALSE), "Not Available")</f>
        <v>45190</v>
      </c>
      <c r="P41">
        <f>IFERROR(VLOOKUP(A41, survey!A:E, 3, FALSE), "Not Available")</f>
        <v>4</v>
      </c>
      <c r="Q41">
        <f>IFERROR(VLOOKUP(A41, survey!A:E, 4, FALSE), "Not Available")</f>
        <v>5</v>
      </c>
      <c r="R41">
        <f>IFERROR(VLOOKUP(A41, survey!A:E, 5, FALSE), "Not Available")</f>
        <v>2</v>
      </c>
      <c r="S41">
        <f>IFERROR(VLOOKUP(A41, survey!A:F, 6, FALSE), "Not Available")</f>
        <v>1</v>
      </c>
      <c r="T41">
        <f t="shared" ca="1" si="0"/>
        <v>3876</v>
      </c>
      <c r="U41">
        <f t="shared" ca="1" si="1"/>
        <v>10</v>
      </c>
      <c r="V41" t="str">
        <f t="shared" si="2"/>
        <v>No Exit Date</v>
      </c>
      <c r="W41">
        <f t="shared" si="3"/>
        <v>0</v>
      </c>
      <c r="X41" t="str">
        <f t="shared" si="4"/>
        <v/>
      </c>
      <c r="Y41" t="str">
        <f t="shared" si="5"/>
        <v>51-60</v>
      </c>
    </row>
    <row r="42" spans="1:25" x14ac:dyDescent="0.2">
      <c r="A42">
        <v>1041</v>
      </c>
      <c r="B42" t="s">
        <v>50</v>
      </c>
      <c r="C42" t="s">
        <v>115</v>
      </c>
      <c r="D42" t="s">
        <v>119</v>
      </c>
      <c r="E42" s="5">
        <v>42046</v>
      </c>
      <c r="F42" t="s">
        <v>121</v>
      </c>
      <c r="G42">
        <v>54</v>
      </c>
      <c r="H42" t="s">
        <v>126</v>
      </c>
      <c r="I42">
        <v>3</v>
      </c>
      <c r="J42">
        <v>2005</v>
      </c>
      <c r="K42" s="5">
        <f>IFERROR(VLOOKUP(A42, exit!A:E, 2, FALSE), "")</f>
        <v>44586</v>
      </c>
      <c r="L42" t="str">
        <f>IFERROR(VLOOKUP(A42, exit!A:E, 3, FALSE), "Not Available")</f>
        <v>Personal Reasons</v>
      </c>
      <c r="M42">
        <f>IFERROR(VLOOKUP(A42, exit!A:E, 4, FALSE), "Not Available")</f>
        <v>2</v>
      </c>
      <c r="N42" t="str">
        <f>IFERROR(VLOOKUP(A42, exit!A:E, 5, FALSE), "Not Available")</f>
        <v>Yes</v>
      </c>
      <c r="O42" s="5">
        <f>IFERROR(VLOOKUP(A42, survey!A:E, 2, FALSE), "Not Available")</f>
        <v>45344</v>
      </c>
      <c r="P42">
        <f>IFERROR(VLOOKUP(A42, survey!A:E, 3, FALSE), "Not Available")</f>
        <v>3</v>
      </c>
      <c r="Q42">
        <f>IFERROR(VLOOKUP(A42, survey!A:E, 4, FALSE), "Not Available")</f>
        <v>1</v>
      </c>
      <c r="R42">
        <f>IFERROR(VLOOKUP(A42, survey!A:E, 5, FALSE), "Not Available")</f>
        <v>1</v>
      </c>
      <c r="S42">
        <f>IFERROR(VLOOKUP(A42, survey!A:F, 6, FALSE), "Not Available")</f>
        <v>4</v>
      </c>
      <c r="T42">
        <f t="shared" ca="1" si="0"/>
        <v>2540</v>
      </c>
      <c r="U42">
        <f t="shared" ca="1" si="1"/>
        <v>6</v>
      </c>
      <c r="V42" t="str">
        <f t="shared" si="2"/>
        <v>Jan-2022</v>
      </c>
      <c r="W42">
        <f t="shared" si="3"/>
        <v>1</v>
      </c>
      <c r="X42" t="str">
        <f t="shared" si="4"/>
        <v>Jan-2022</v>
      </c>
      <c r="Y42" t="str">
        <f t="shared" si="5"/>
        <v>51-60</v>
      </c>
    </row>
    <row r="43" spans="1:25" x14ac:dyDescent="0.2">
      <c r="A43">
        <v>1042</v>
      </c>
      <c r="B43" t="s">
        <v>51</v>
      </c>
      <c r="C43" t="s">
        <v>112</v>
      </c>
      <c r="D43" t="s">
        <v>117</v>
      </c>
      <c r="E43" s="5">
        <v>42047</v>
      </c>
      <c r="F43" t="s">
        <v>122</v>
      </c>
      <c r="G43">
        <v>29</v>
      </c>
      <c r="H43" t="s">
        <v>123</v>
      </c>
      <c r="I43">
        <v>2</v>
      </c>
      <c r="J43">
        <v>2009</v>
      </c>
      <c r="K43" s="5" t="str">
        <f>IFERROR(VLOOKUP(A43, exit!A:E, 2, FALSE), "")</f>
        <v/>
      </c>
      <c r="L43" t="str">
        <f>IFERROR(VLOOKUP(A43, exit!A:E, 3, FALSE), "Not Available")</f>
        <v>Not Available</v>
      </c>
      <c r="M43" t="str">
        <f>IFERROR(VLOOKUP(A43, exit!A:E, 4, FALSE), "Not Available")</f>
        <v>Not Available</v>
      </c>
      <c r="N43" t="str">
        <f>IFERROR(VLOOKUP(A43, exit!A:E, 5, FALSE), "Not Available")</f>
        <v>Not Available</v>
      </c>
      <c r="O43" s="5" t="str">
        <f>IFERROR(VLOOKUP(A43, survey!A:E, 2, FALSE), "Not Available")</f>
        <v>Not Available</v>
      </c>
      <c r="P43" t="str">
        <f>IFERROR(VLOOKUP(A43, survey!A:E, 3, FALSE), "Not Available")</f>
        <v>Not Available</v>
      </c>
      <c r="Q43" t="str">
        <f>IFERROR(VLOOKUP(A43, survey!A:E, 4, FALSE), "Not Available")</f>
        <v>Not Available</v>
      </c>
      <c r="R43" t="str">
        <f>IFERROR(VLOOKUP(A43, survey!A:E, 5, FALSE), "Not Available")</f>
        <v>Not Available</v>
      </c>
      <c r="S43" t="str">
        <f>IFERROR(VLOOKUP(A43, survey!A:F, 6, FALSE), "Not Available")</f>
        <v>Not Available</v>
      </c>
      <c r="T43">
        <f t="shared" ca="1" si="0"/>
        <v>3874</v>
      </c>
      <c r="U43">
        <f t="shared" ca="1" si="1"/>
        <v>10</v>
      </c>
      <c r="V43" t="str">
        <f t="shared" si="2"/>
        <v>No Exit Date</v>
      </c>
      <c r="W43">
        <f t="shared" si="3"/>
        <v>0</v>
      </c>
      <c r="X43" t="str">
        <f t="shared" si="4"/>
        <v/>
      </c>
      <c r="Y43" t="str">
        <f t="shared" si="5"/>
        <v>20-30</v>
      </c>
    </row>
    <row r="44" spans="1:25" x14ac:dyDescent="0.2">
      <c r="A44">
        <v>1043</v>
      </c>
      <c r="B44" t="s">
        <v>52</v>
      </c>
      <c r="C44" t="s">
        <v>111</v>
      </c>
      <c r="D44" t="s">
        <v>118</v>
      </c>
      <c r="E44" s="5">
        <v>42048</v>
      </c>
      <c r="F44" t="s">
        <v>122</v>
      </c>
      <c r="G44">
        <v>26</v>
      </c>
      <c r="H44" t="s">
        <v>123</v>
      </c>
      <c r="I44">
        <v>4</v>
      </c>
      <c r="J44">
        <v>2002</v>
      </c>
      <c r="K44" s="5" t="str">
        <f>IFERROR(VLOOKUP(A44, exit!A:E, 2, FALSE), "")</f>
        <v/>
      </c>
      <c r="L44" t="str">
        <f>IFERROR(VLOOKUP(A44, exit!A:E, 3, FALSE), "Not Available")</f>
        <v>Not Available</v>
      </c>
      <c r="M44" t="str">
        <f>IFERROR(VLOOKUP(A44, exit!A:E, 4, FALSE), "Not Available")</f>
        <v>Not Available</v>
      </c>
      <c r="N44" t="str">
        <f>IFERROR(VLOOKUP(A44, exit!A:E, 5, FALSE), "Not Available")</f>
        <v>Not Available</v>
      </c>
      <c r="O44" s="5">
        <f>IFERROR(VLOOKUP(A44, survey!A:E, 2, FALSE), "Not Available")</f>
        <v>44944</v>
      </c>
      <c r="P44">
        <f>IFERROR(VLOOKUP(A44, survey!A:E, 3, FALSE), "Not Available")</f>
        <v>9</v>
      </c>
      <c r="Q44">
        <f>IFERROR(VLOOKUP(A44, survey!A:E, 4, FALSE), "Not Available")</f>
        <v>1</v>
      </c>
      <c r="R44">
        <f>IFERROR(VLOOKUP(A44, survey!A:E, 5, FALSE), "Not Available")</f>
        <v>5</v>
      </c>
      <c r="S44">
        <f>IFERROR(VLOOKUP(A44, survey!A:F, 6, FALSE), "Not Available")</f>
        <v>3</v>
      </c>
      <c r="T44">
        <f t="shared" ca="1" si="0"/>
        <v>3873</v>
      </c>
      <c r="U44">
        <f t="shared" ca="1" si="1"/>
        <v>10</v>
      </c>
      <c r="V44" t="str">
        <f t="shared" si="2"/>
        <v>No Exit Date</v>
      </c>
      <c r="W44">
        <f t="shared" si="3"/>
        <v>0</v>
      </c>
      <c r="X44" t="str">
        <f t="shared" si="4"/>
        <v/>
      </c>
      <c r="Y44" t="str">
        <f t="shared" si="5"/>
        <v>20-30</v>
      </c>
    </row>
    <row r="45" spans="1:25" x14ac:dyDescent="0.2">
      <c r="A45">
        <v>1044</v>
      </c>
      <c r="B45" t="s">
        <v>53</v>
      </c>
      <c r="C45" t="s">
        <v>112</v>
      </c>
      <c r="D45" t="s">
        <v>116</v>
      </c>
      <c r="E45" s="5">
        <v>42049</v>
      </c>
      <c r="F45" t="s">
        <v>121</v>
      </c>
      <c r="G45">
        <v>25</v>
      </c>
      <c r="H45" t="s">
        <v>125</v>
      </c>
      <c r="I45">
        <v>1</v>
      </c>
      <c r="J45">
        <v>2008</v>
      </c>
      <c r="K45" s="5">
        <f>IFERROR(VLOOKUP(A45, exit!A:E, 2, FALSE), "")</f>
        <v>45309</v>
      </c>
      <c r="L45" t="str">
        <f>IFERROR(VLOOKUP(A45, exit!A:E, 3, FALSE), "Not Available")</f>
        <v>Voluntary</v>
      </c>
      <c r="M45">
        <f>IFERROR(VLOOKUP(A45, exit!A:E, 4, FALSE), "Not Available")</f>
        <v>4</v>
      </c>
      <c r="N45" t="str">
        <f>IFERROR(VLOOKUP(A45, exit!A:E, 5, FALSE), "Not Available")</f>
        <v>Yes</v>
      </c>
      <c r="O45" s="5" t="str">
        <f>IFERROR(VLOOKUP(A45, survey!A:E, 2, FALSE), "Not Available")</f>
        <v>Not Available</v>
      </c>
      <c r="P45" t="str">
        <f>IFERROR(VLOOKUP(A45, survey!A:E, 3, FALSE), "Not Available")</f>
        <v>Not Available</v>
      </c>
      <c r="Q45" t="str">
        <f>IFERROR(VLOOKUP(A45, survey!A:E, 4, FALSE), "Not Available")</f>
        <v>Not Available</v>
      </c>
      <c r="R45" t="str">
        <f>IFERROR(VLOOKUP(A45, survey!A:E, 5, FALSE), "Not Available")</f>
        <v>Not Available</v>
      </c>
      <c r="S45" t="str">
        <f>IFERROR(VLOOKUP(A45, survey!A:F, 6, FALSE), "Not Available")</f>
        <v>Not Available</v>
      </c>
      <c r="T45">
        <f t="shared" ca="1" si="0"/>
        <v>3260</v>
      </c>
      <c r="U45">
        <f t="shared" ca="1" si="1"/>
        <v>8</v>
      </c>
      <c r="V45" t="str">
        <f t="shared" si="2"/>
        <v>Jan-2024</v>
      </c>
      <c r="W45">
        <f t="shared" si="3"/>
        <v>1</v>
      </c>
      <c r="X45" t="str">
        <f t="shared" si="4"/>
        <v>Jan-2024</v>
      </c>
      <c r="Y45" t="str">
        <f t="shared" si="5"/>
        <v>20-30</v>
      </c>
    </row>
    <row r="46" spans="1:25" x14ac:dyDescent="0.2">
      <c r="A46">
        <v>1045</v>
      </c>
      <c r="B46" t="s">
        <v>54</v>
      </c>
      <c r="C46" t="s">
        <v>111</v>
      </c>
      <c r="D46" t="s">
        <v>118</v>
      </c>
      <c r="E46" s="5">
        <v>42050</v>
      </c>
      <c r="F46" t="s">
        <v>121</v>
      </c>
      <c r="G46">
        <v>27</v>
      </c>
      <c r="H46" t="s">
        <v>126</v>
      </c>
      <c r="I46">
        <v>2</v>
      </c>
      <c r="J46">
        <v>2002</v>
      </c>
      <c r="K46" s="5">
        <f>IFERROR(VLOOKUP(A46, exit!A:E, 2, FALSE), "")</f>
        <v>44687</v>
      </c>
      <c r="L46" t="str">
        <f>IFERROR(VLOOKUP(A46, exit!A:E, 3, FALSE), "Not Available")</f>
        <v>Involuntary</v>
      </c>
      <c r="M46">
        <f>IFERROR(VLOOKUP(A46, exit!A:E, 4, FALSE), "Not Available")</f>
        <v>1</v>
      </c>
      <c r="N46" t="str">
        <f>IFERROR(VLOOKUP(A46, exit!A:E, 5, FALSE), "Not Available")</f>
        <v>No</v>
      </c>
      <c r="O46" s="5">
        <f>IFERROR(VLOOKUP(A46, survey!A:E, 2, FALSE), "Not Available")</f>
        <v>45231</v>
      </c>
      <c r="P46">
        <f>IFERROR(VLOOKUP(A46, survey!A:E, 3, FALSE), "Not Available")</f>
        <v>10</v>
      </c>
      <c r="Q46">
        <f>IFERROR(VLOOKUP(A46, survey!A:E, 4, FALSE), "Not Available")</f>
        <v>4</v>
      </c>
      <c r="R46">
        <f>IFERROR(VLOOKUP(A46, survey!A:E, 5, FALSE), "Not Available")</f>
        <v>4</v>
      </c>
      <c r="S46">
        <f>IFERROR(VLOOKUP(A46, survey!A:F, 6, FALSE), "Not Available")</f>
        <v>4</v>
      </c>
      <c r="T46">
        <f t="shared" ca="1" si="0"/>
        <v>2637</v>
      </c>
      <c r="U46">
        <f t="shared" ca="1" si="1"/>
        <v>7</v>
      </c>
      <c r="V46" t="str">
        <f t="shared" si="2"/>
        <v>May-2022</v>
      </c>
      <c r="W46">
        <f t="shared" si="3"/>
        <v>1</v>
      </c>
      <c r="X46" t="str">
        <f t="shared" si="4"/>
        <v>May-2022</v>
      </c>
      <c r="Y46" t="str">
        <f t="shared" si="5"/>
        <v>20-30</v>
      </c>
    </row>
    <row r="47" spans="1:25" x14ac:dyDescent="0.2">
      <c r="A47">
        <v>1046</v>
      </c>
      <c r="B47" t="s">
        <v>55</v>
      </c>
      <c r="C47" t="s">
        <v>115</v>
      </c>
      <c r="D47" t="s">
        <v>116</v>
      </c>
      <c r="E47" s="5">
        <v>42051</v>
      </c>
      <c r="F47" t="s">
        <v>122</v>
      </c>
      <c r="G47">
        <v>53</v>
      </c>
      <c r="H47" t="s">
        <v>123</v>
      </c>
      <c r="I47">
        <v>2</v>
      </c>
      <c r="J47">
        <v>2005</v>
      </c>
      <c r="K47" s="5">
        <f>IFERROR(VLOOKUP(A47, exit!A:E, 2, FALSE), "")</f>
        <v>44911</v>
      </c>
      <c r="L47" t="str">
        <f>IFERROR(VLOOKUP(A47, exit!A:E, 3, FALSE), "Not Available")</f>
        <v>Involuntary</v>
      </c>
      <c r="M47">
        <f>IFERROR(VLOOKUP(A47, exit!A:E, 4, FALSE), "Not Available")</f>
        <v>2</v>
      </c>
      <c r="N47" t="str">
        <f>IFERROR(VLOOKUP(A47, exit!A:E, 5, FALSE), "Not Available")</f>
        <v>No</v>
      </c>
      <c r="O47" s="5">
        <f>IFERROR(VLOOKUP(A47, survey!A:E, 2, FALSE), "Not Available")</f>
        <v>44981</v>
      </c>
      <c r="P47">
        <f>IFERROR(VLOOKUP(A47, survey!A:E, 3, FALSE), "Not Available")</f>
        <v>5</v>
      </c>
      <c r="Q47">
        <f>IFERROR(VLOOKUP(A47, survey!A:E, 4, FALSE), "Not Available")</f>
        <v>3</v>
      </c>
      <c r="R47">
        <f>IFERROR(VLOOKUP(A47, survey!A:E, 5, FALSE), "Not Available")</f>
        <v>3</v>
      </c>
      <c r="S47">
        <f>IFERROR(VLOOKUP(A47, survey!A:F, 6, FALSE), "Not Available")</f>
        <v>1</v>
      </c>
      <c r="T47">
        <f t="shared" ca="1" si="0"/>
        <v>2860</v>
      </c>
      <c r="U47">
        <f t="shared" ca="1" si="1"/>
        <v>7</v>
      </c>
      <c r="V47" t="str">
        <f t="shared" si="2"/>
        <v>Dec-2022</v>
      </c>
      <c r="W47">
        <f t="shared" si="3"/>
        <v>1</v>
      </c>
      <c r="X47" t="str">
        <f t="shared" si="4"/>
        <v>Dec-2022</v>
      </c>
      <c r="Y47" t="str">
        <f t="shared" si="5"/>
        <v>51-60</v>
      </c>
    </row>
    <row r="48" spans="1:25" x14ac:dyDescent="0.2">
      <c r="A48">
        <v>1047</v>
      </c>
      <c r="B48" t="s">
        <v>56</v>
      </c>
      <c r="C48" t="s">
        <v>113</v>
      </c>
      <c r="D48" t="s">
        <v>116</v>
      </c>
      <c r="E48" s="5">
        <v>42052</v>
      </c>
      <c r="F48" t="s">
        <v>121</v>
      </c>
      <c r="G48">
        <v>51</v>
      </c>
      <c r="H48" t="s">
        <v>126</v>
      </c>
      <c r="I48">
        <v>4</v>
      </c>
      <c r="J48">
        <v>2007</v>
      </c>
      <c r="K48" s="5" t="str">
        <f>IFERROR(VLOOKUP(A48, exit!A:E, 2, FALSE), "")</f>
        <v/>
      </c>
      <c r="L48" t="str">
        <f>IFERROR(VLOOKUP(A48, exit!A:E, 3, FALSE), "Not Available")</f>
        <v>Not Available</v>
      </c>
      <c r="M48" t="str">
        <f>IFERROR(VLOOKUP(A48, exit!A:E, 4, FALSE), "Not Available")</f>
        <v>Not Available</v>
      </c>
      <c r="N48" t="str">
        <f>IFERROR(VLOOKUP(A48, exit!A:E, 5, FALSE), "Not Available")</f>
        <v>Not Available</v>
      </c>
      <c r="O48" s="5">
        <f>IFERROR(VLOOKUP(A48, survey!A:E, 2, FALSE), "Not Available")</f>
        <v>44989</v>
      </c>
      <c r="P48">
        <f>IFERROR(VLOOKUP(A48, survey!A:E, 3, FALSE), "Not Available")</f>
        <v>5</v>
      </c>
      <c r="Q48">
        <f>IFERROR(VLOOKUP(A48, survey!A:E, 4, FALSE), "Not Available")</f>
        <v>2</v>
      </c>
      <c r="R48">
        <f>IFERROR(VLOOKUP(A48, survey!A:E, 5, FALSE), "Not Available")</f>
        <v>5</v>
      </c>
      <c r="S48">
        <f>IFERROR(VLOOKUP(A48, survey!A:F, 6, FALSE), "Not Available")</f>
        <v>3</v>
      </c>
      <c r="T48">
        <f t="shared" ca="1" si="0"/>
        <v>3869</v>
      </c>
      <c r="U48">
        <f t="shared" ca="1" si="1"/>
        <v>10</v>
      </c>
      <c r="V48" t="str">
        <f t="shared" si="2"/>
        <v>No Exit Date</v>
      </c>
      <c r="W48">
        <f t="shared" si="3"/>
        <v>0</v>
      </c>
      <c r="X48" t="str">
        <f t="shared" si="4"/>
        <v/>
      </c>
      <c r="Y48" t="str">
        <f t="shared" si="5"/>
        <v>51-60</v>
      </c>
    </row>
    <row r="49" spans="1:25" x14ac:dyDescent="0.2">
      <c r="A49">
        <v>1048</v>
      </c>
      <c r="B49" t="s">
        <v>57</v>
      </c>
      <c r="C49" t="s">
        <v>110</v>
      </c>
      <c r="D49" t="s">
        <v>119</v>
      </c>
      <c r="E49" s="5">
        <v>42053</v>
      </c>
      <c r="F49" t="s">
        <v>122</v>
      </c>
      <c r="G49">
        <v>56</v>
      </c>
      <c r="H49" t="s">
        <v>126</v>
      </c>
      <c r="I49">
        <v>1</v>
      </c>
      <c r="J49">
        <v>2008</v>
      </c>
      <c r="K49" s="5">
        <f>IFERROR(VLOOKUP(A49, exit!A:E, 2, FALSE), "")</f>
        <v>45480</v>
      </c>
      <c r="L49" t="str">
        <f>IFERROR(VLOOKUP(A49, exit!A:E, 3, FALSE), "Not Available")</f>
        <v>Retirement</v>
      </c>
      <c r="M49">
        <f>IFERROR(VLOOKUP(A49, exit!A:E, 4, FALSE), "Not Available")</f>
        <v>2</v>
      </c>
      <c r="N49" t="str">
        <f>IFERROR(VLOOKUP(A49, exit!A:E, 5, FALSE), "Not Available")</f>
        <v>No</v>
      </c>
      <c r="O49" s="5" t="str">
        <f>IFERROR(VLOOKUP(A49, survey!A:E, 2, FALSE), "Not Available")</f>
        <v>Not Available</v>
      </c>
      <c r="P49" t="str">
        <f>IFERROR(VLOOKUP(A49, survey!A:E, 3, FALSE), "Not Available")</f>
        <v>Not Available</v>
      </c>
      <c r="Q49" t="str">
        <f>IFERROR(VLOOKUP(A49, survey!A:E, 4, FALSE), "Not Available")</f>
        <v>Not Available</v>
      </c>
      <c r="R49" t="str">
        <f>IFERROR(VLOOKUP(A49, survey!A:E, 5, FALSE), "Not Available")</f>
        <v>Not Available</v>
      </c>
      <c r="S49" t="str">
        <f>IFERROR(VLOOKUP(A49, survey!A:F, 6, FALSE), "Not Available")</f>
        <v>Not Available</v>
      </c>
      <c r="T49">
        <f t="shared" ca="1" si="0"/>
        <v>3427</v>
      </c>
      <c r="U49">
        <f t="shared" ca="1" si="1"/>
        <v>9</v>
      </c>
      <c r="V49" t="str">
        <f t="shared" si="2"/>
        <v>Jul-2024</v>
      </c>
      <c r="W49">
        <f t="shared" si="3"/>
        <v>1</v>
      </c>
      <c r="X49" t="str">
        <f t="shared" si="4"/>
        <v>Jul-2024</v>
      </c>
      <c r="Y49" t="str">
        <f t="shared" si="5"/>
        <v>51-60</v>
      </c>
    </row>
    <row r="50" spans="1:25" x14ac:dyDescent="0.2">
      <c r="A50">
        <v>1049</v>
      </c>
      <c r="B50" t="s">
        <v>58</v>
      </c>
      <c r="C50" t="s">
        <v>115</v>
      </c>
      <c r="D50" t="s">
        <v>116</v>
      </c>
      <c r="E50" s="5">
        <v>42054</v>
      </c>
      <c r="F50" t="s">
        <v>121</v>
      </c>
      <c r="G50">
        <v>37</v>
      </c>
      <c r="H50" t="s">
        <v>125</v>
      </c>
      <c r="I50">
        <v>5</v>
      </c>
      <c r="J50">
        <v>2001</v>
      </c>
      <c r="K50" s="5">
        <f>IFERROR(VLOOKUP(A50, exit!A:E, 2, FALSE), "")</f>
        <v>45098</v>
      </c>
      <c r="L50" t="str">
        <f>IFERROR(VLOOKUP(A50, exit!A:E, 3, FALSE), "Not Available")</f>
        <v>Involuntary</v>
      </c>
      <c r="M50">
        <f>IFERROR(VLOOKUP(A50, exit!A:E, 4, FALSE), "Not Available")</f>
        <v>4</v>
      </c>
      <c r="N50" t="str">
        <f>IFERROR(VLOOKUP(A50, exit!A:E, 5, FALSE), "Not Available")</f>
        <v>Yes</v>
      </c>
      <c r="O50" s="5" t="str">
        <f>IFERROR(VLOOKUP(A50, survey!A:E, 2, FALSE), "Not Available")</f>
        <v>Not Available</v>
      </c>
      <c r="P50" t="str">
        <f>IFERROR(VLOOKUP(A50, survey!A:E, 3, FALSE), "Not Available")</f>
        <v>Not Available</v>
      </c>
      <c r="Q50" t="str">
        <f>IFERROR(VLOOKUP(A50, survey!A:E, 4, FALSE), "Not Available")</f>
        <v>Not Available</v>
      </c>
      <c r="R50" t="str">
        <f>IFERROR(VLOOKUP(A50, survey!A:E, 5, FALSE), "Not Available")</f>
        <v>Not Available</v>
      </c>
      <c r="S50" t="str">
        <f>IFERROR(VLOOKUP(A50, survey!A:F, 6, FALSE), "Not Available")</f>
        <v>Not Available</v>
      </c>
      <c r="T50">
        <f t="shared" ca="1" si="0"/>
        <v>3044</v>
      </c>
      <c r="U50">
        <f t="shared" ca="1" si="1"/>
        <v>8</v>
      </c>
      <c r="V50" t="str">
        <f t="shared" si="2"/>
        <v>Jun-2023</v>
      </c>
      <c r="W50">
        <f t="shared" si="3"/>
        <v>1</v>
      </c>
      <c r="X50" t="str">
        <f t="shared" si="4"/>
        <v>Jun-2023</v>
      </c>
      <c r="Y50" t="str">
        <f t="shared" si="5"/>
        <v>31-40</v>
      </c>
    </row>
    <row r="51" spans="1:25" x14ac:dyDescent="0.2">
      <c r="A51">
        <v>1050</v>
      </c>
      <c r="B51" t="s">
        <v>59</v>
      </c>
      <c r="C51" t="s">
        <v>110</v>
      </c>
      <c r="D51" t="s">
        <v>118</v>
      </c>
      <c r="E51" s="5">
        <v>42055</v>
      </c>
      <c r="F51" t="s">
        <v>122</v>
      </c>
      <c r="G51">
        <v>34</v>
      </c>
      <c r="H51" t="s">
        <v>123</v>
      </c>
      <c r="I51">
        <v>5</v>
      </c>
      <c r="J51">
        <v>2006</v>
      </c>
      <c r="K51" s="5" t="str">
        <f>IFERROR(VLOOKUP(A51, exit!A:E, 2, FALSE), "")</f>
        <v/>
      </c>
      <c r="L51" t="str">
        <f>IFERROR(VLOOKUP(A51, exit!A:E, 3, FALSE), "Not Available")</f>
        <v>Not Available</v>
      </c>
      <c r="M51" t="str">
        <f>IFERROR(VLOOKUP(A51, exit!A:E, 4, FALSE), "Not Available")</f>
        <v>Not Available</v>
      </c>
      <c r="N51" t="str">
        <f>IFERROR(VLOOKUP(A51, exit!A:E, 5, FALSE), "Not Available")</f>
        <v>Not Available</v>
      </c>
      <c r="O51" s="5" t="str">
        <f>IFERROR(VLOOKUP(A51, survey!A:E, 2, FALSE), "Not Available")</f>
        <v>Not Available</v>
      </c>
      <c r="P51" t="str">
        <f>IFERROR(VLOOKUP(A51, survey!A:E, 3, FALSE), "Not Available")</f>
        <v>Not Available</v>
      </c>
      <c r="Q51" t="str">
        <f>IFERROR(VLOOKUP(A51, survey!A:E, 4, FALSE), "Not Available")</f>
        <v>Not Available</v>
      </c>
      <c r="R51" t="str">
        <f>IFERROR(VLOOKUP(A51, survey!A:E, 5, FALSE), "Not Available")</f>
        <v>Not Available</v>
      </c>
      <c r="S51" t="str">
        <f>IFERROR(VLOOKUP(A51, survey!A:F, 6, FALSE), "Not Available")</f>
        <v>Not Available</v>
      </c>
      <c r="T51">
        <f t="shared" ca="1" si="0"/>
        <v>3866</v>
      </c>
      <c r="U51">
        <f t="shared" ca="1" si="1"/>
        <v>10</v>
      </c>
      <c r="V51" t="str">
        <f t="shared" si="2"/>
        <v>No Exit Date</v>
      </c>
      <c r="W51">
        <f t="shared" si="3"/>
        <v>0</v>
      </c>
      <c r="X51" t="str">
        <f t="shared" si="4"/>
        <v/>
      </c>
      <c r="Y51" t="str">
        <f t="shared" si="5"/>
        <v>31-40</v>
      </c>
    </row>
    <row r="52" spans="1:25" x14ac:dyDescent="0.2">
      <c r="A52">
        <v>1051</v>
      </c>
      <c r="B52" t="s">
        <v>60</v>
      </c>
      <c r="C52" t="s">
        <v>114</v>
      </c>
      <c r="D52" t="s">
        <v>116</v>
      </c>
      <c r="E52" s="5">
        <v>42056</v>
      </c>
      <c r="F52" t="s">
        <v>121</v>
      </c>
      <c r="G52">
        <v>51</v>
      </c>
      <c r="H52" t="s">
        <v>124</v>
      </c>
      <c r="I52">
        <v>2</v>
      </c>
      <c r="J52">
        <v>2001</v>
      </c>
      <c r="K52" s="5" t="str">
        <f>IFERROR(VLOOKUP(A52, exit!A:E, 2, FALSE), "")</f>
        <v/>
      </c>
      <c r="L52" t="str">
        <f>IFERROR(VLOOKUP(A52, exit!A:E, 3, FALSE), "Not Available")</f>
        <v>Not Available</v>
      </c>
      <c r="M52" t="str">
        <f>IFERROR(VLOOKUP(A52, exit!A:E, 4, FALSE), "Not Available")</f>
        <v>Not Available</v>
      </c>
      <c r="N52" t="str">
        <f>IFERROR(VLOOKUP(A52, exit!A:E, 5, FALSE), "Not Available")</f>
        <v>Not Available</v>
      </c>
      <c r="O52" s="5">
        <f>IFERROR(VLOOKUP(A52, survey!A:E, 2, FALSE), "Not Available")</f>
        <v>44977</v>
      </c>
      <c r="P52">
        <f>IFERROR(VLOOKUP(A52, survey!A:E, 3, FALSE), "Not Available")</f>
        <v>1</v>
      </c>
      <c r="Q52">
        <f>IFERROR(VLOOKUP(A52, survey!A:E, 4, FALSE), "Not Available")</f>
        <v>2</v>
      </c>
      <c r="R52">
        <f>IFERROR(VLOOKUP(A52, survey!A:E, 5, FALSE), "Not Available")</f>
        <v>5</v>
      </c>
      <c r="S52">
        <f>IFERROR(VLOOKUP(A52, survey!A:F, 6, FALSE), "Not Available")</f>
        <v>3</v>
      </c>
      <c r="T52">
        <f t="shared" ca="1" si="0"/>
        <v>3865</v>
      </c>
      <c r="U52">
        <f t="shared" ca="1" si="1"/>
        <v>10</v>
      </c>
      <c r="V52" t="str">
        <f t="shared" si="2"/>
        <v>No Exit Date</v>
      </c>
      <c r="W52">
        <f t="shared" si="3"/>
        <v>0</v>
      </c>
      <c r="X52" t="str">
        <f t="shared" si="4"/>
        <v/>
      </c>
      <c r="Y52" t="str">
        <f t="shared" si="5"/>
        <v>51-60</v>
      </c>
    </row>
    <row r="53" spans="1:25" x14ac:dyDescent="0.2">
      <c r="A53">
        <v>1052</v>
      </c>
      <c r="B53" t="s">
        <v>61</v>
      </c>
      <c r="C53" t="s">
        <v>113</v>
      </c>
      <c r="D53" t="s">
        <v>119</v>
      </c>
      <c r="E53" s="5">
        <v>42057</v>
      </c>
      <c r="F53" t="s">
        <v>122</v>
      </c>
      <c r="G53">
        <v>40</v>
      </c>
      <c r="H53" t="s">
        <v>125</v>
      </c>
      <c r="I53">
        <v>1</v>
      </c>
      <c r="J53">
        <v>2002</v>
      </c>
      <c r="K53" s="5" t="str">
        <f>IFERROR(VLOOKUP(A53, exit!A:E, 2, FALSE), "")</f>
        <v/>
      </c>
      <c r="L53" t="str">
        <f>IFERROR(VLOOKUP(A53, exit!A:E, 3, FALSE), "Not Available")</f>
        <v>Not Available</v>
      </c>
      <c r="M53" t="str">
        <f>IFERROR(VLOOKUP(A53, exit!A:E, 4, FALSE), "Not Available")</f>
        <v>Not Available</v>
      </c>
      <c r="N53" t="str">
        <f>IFERROR(VLOOKUP(A53, exit!A:E, 5, FALSE), "Not Available")</f>
        <v>Not Available</v>
      </c>
      <c r="O53" s="5">
        <f>IFERROR(VLOOKUP(A53, survey!A:E, 2, FALSE), "Not Available")</f>
        <v>45487</v>
      </c>
      <c r="P53">
        <f>IFERROR(VLOOKUP(A53, survey!A:E, 3, FALSE), "Not Available")</f>
        <v>9</v>
      </c>
      <c r="Q53">
        <f>IFERROR(VLOOKUP(A53, survey!A:E, 4, FALSE), "Not Available")</f>
        <v>1</v>
      </c>
      <c r="R53">
        <f>IFERROR(VLOOKUP(A53, survey!A:E, 5, FALSE), "Not Available")</f>
        <v>1</v>
      </c>
      <c r="S53">
        <f>IFERROR(VLOOKUP(A53, survey!A:F, 6, FALSE), "Not Available")</f>
        <v>5</v>
      </c>
      <c r="T53">
        <f t="shared" ca="1" si="0"/>
        <v>3864</v>
      </c>
      <c r="U53">
        <f t="shared" ca="1" si="1"/>
        <v>10</v>
      </c>
      <c r="V53" t="str">
        <f t="shared" si="2"/>
        <v>No Exit Date</v>
      </c>
      <c r="W53">
        <f t="shared" si="3"/>
        <v>0</v>
      </c>
      <c r="X53" t="str">
        <f t="shared" si="4"/>
        <v/>
      </c>
      <c r="Y53" t="str">
        <f t="shared" si="5"/>
        <v>31-40</v>
      </c>
    </row>
    <row r="54" spans="1:25" x14ac:dyDescent="0.2">
      <c r="A54">
        <v>1053</v>
      </c>
      <c r="B54" t="s">
        <v>62</v>
      </c>
      <c r="C54" t="s">
        <v>113</v>
      </c>
      <c r="D54" t="s">
        <v>119</v>
      </c>
      <c r="E54" s="5">
        <v>42058</v>
      </c>
      <c r="F54" t="s">
        <v>121</v>
      </c>
      <c r="G54">
        <v>38</v>
      </c>
      <c r="H54" t="s">
        <v>123</v>
      </c>
      <c r="I54">
        <v>2</v>
      </c>
      <c r="J54">
        <v>2001</v>
      </c>
      <c r="K54" s="5" t="str">
        <f>IFERROR(VLOOKUP(A54, exit!A:E, 2, FALSE), "")</f>
        <v/>
      </c>
      <c r="L54" t="str">
        <f>IFERROR(VLOOKUP(A54, exit!A:E, 3, FALSE), "Not Available")</f>
        <v>Not Available</v>
      </c>
      <c r="M54" t="str">
        <f>IFERROR(VLOOKUP(A54, exit!A:E, 4, FALSE), "Not Available")</f>
        <v>Not Available</v>
      </c>
      <c r="N54" t="str">
        <f>IFERROR(VLOOKUP(A54, exit!A:E, 5, FALSE), "Not Available")</f>
        <v>Not Available</v>
      </c>
      <c r="O54" s="5">
        <f>IFERROR(VLOOKUP(A54, survey!A:E, 2, FALSE), "Not Available")</f>
        <v>45211</v>
      </c>
      <c r="P54">
        <f>IFERROR(VLOOKUP(A54, survey!A:E, 3, FALSE), "Not Available")</f>
        <v>2</v>
      </c>
      <c r="Q54">
        <f>IFERROR(VLOOKUP(A54, survey!A:E, 4, FALSE), "Not Available")</f>
        <v>3</v>
      </c>
      <c r="R54">
        <f>IFERROR(VLOOKUP(A54, survey!A:E, 5, FALSE), "Not Available")</f>
        <v>3</v>
      </c>
      <c r="S54">
        <f>IFERROR(VLOOKUP(A54, survey!A:F, 6, FALSE), "Not Available")</f>
        <v>3</v>
      </c>
      <c r="T54">
        <f t="shared" ca="1" si="0"/>
        <v>3863</v>
      </c>
      <c r="U54">
        <f t="shared" ca="1" si="1"/>
        <v>10</v>
      </c>
      <c r="V54" t="str">
        <f t="shared" si="2"/>
        <v>No Exit Date</v>
      </c>
      <c r="W54">
        <f t="shared" si="3"/>
        <v>0</v>
      </c>
      <c r="X54" t="str">
        <f t="shared" si="4"/>
        <v/>
      </c>
      <c r="Y54" t="str">
        <f t="shared" si="5"/>
        <v>31-40</v>
      </c>
    </row>
    <row r="55" spans="1:25" x14ac:dyDescent="0.2">
      <c r="A55">
        <v>1054</v>
      </c>
      <c r="B55" t="s">
        <v>63</v>
      </c>
      <c r="C55" t="s">
        <v>115</v>
      </c>
      <c r="D55" t="s">
        <v>118</v>
      </c>
      <c r="E55" s="5">
        <v>42059</v>
      </c>
      <c r="F55" t="s">
        <v>121</v>
      </c>
      <c r="G55">
        <v>40</v>
      </c>
      <c r="H55" t="s">
        <v>123</v>
      </c>
      <c r="I55">
        <v>3</v>
      </c>
      <c r="J55">
        <v>2005</v>
      </c>
      <c r="K55" s="5" t="str">
        <f>IFERROR(VLOOKUP(A55, exit!A:E, 2, FALSE), "")</f>
        <v/>
      </c>
      <c r="L55" t="str">
        <f>IFERROR(VLOOKUP(A55, exit!A:E, 3, FALSE), "Not Available")</f>
        <v>Not Available</v>
      </c>
      <c r="M55" t="str">
        <f>IFERROR(VLOOKUP(A55, exit!A:E, 4, FALSE), "Not Available")</f>
        <v>Not Available</v>
      </c>
      <c r="N55" t="str">
        <f>IFERROR(VLOOKUP(A55, exit!A:E, 5, FALSE), "Not Available")</f>
        <v>Not Available</v>
      </c>
      <c r="O55" s="5">
        <f>IFERROR(VLOOKUP(A55, survey!A:E, 2, FALSE), "Not Available")</f>
        <v>45091</v>
      </c>
      <c r="P55">
        <f>IFERROR(VLOOKUP(A55, survey!A:E, 3, FALSE), "Not Available")</f>
        <v>9</v>
      </c>
      <c r="Q55">
        <f>IFERROR(VLOOKUP(A55, survey!A:E, 4, FALSE), "Not Available")</f>
        <v>2</v>
      </c>
      <c r="R55">
        <f>IFERROR(VLOOKUP(A55, survey!A:E, 5, FALSE), "Not Available")</f>
        <v>5</v>
      </c>
      <c r="S55">
        <f>IFERROR(VLOOKUP(A55, survey!A:F, 6, FALSE), "Not Available")</f>
        <v>3</v>
      </c>
      <c r="T55">
        <f t="shared" ca="1" si="0"/>
        <v>3862</v>
      </c>
      <c r="U55">
        <f t="shared" ca="1" si="1"/>
        <v>10</v>
      </c>
      <c r="V55" t="str">
        <f t="shared" si="2"/>
        <v>No Exit Date</v>
      </c>
      <c r="W55">
        <f t="shared" si="3"/>
        <v>0</v>
      </c>
      <c r="X55" t="str">
        <f t="shared" si="4"/>
        <v/>
      </c>
      <c r="Y55" t="str">
        <f t="shared" si="5"/>
        <v>31-40</v>
      </c>
    </row>
    <row r="56" spans="1:25" x14ac:dyDescent="0.2">
      <c r="A56">
        <v>1055</v>
      </c>
      <c r="B56" t="s">
        <v>64</v>
      </c>
      <c r="C56" t="s">
        <v>113</v>
      </c>
      <c r="D56" t="s">
        <v>120</v>
      </c>
      <c r="E56" s="5">
        <v>42060</v>
      </c>
      <c r="F56" t="s">
        <v>122</v>
      </c>
      <c r="G56">
        <v>49</v>
      </c>
      <c r="H56" t="s">
        <v>123</v>
      </c>
      <c r="I56">
        <v>2</v>
      </c>
      <c r="J56">
        <v>2009</v>
      </c>
      <c r="K56" s="5" t="str">
        <f>IFERROR(VLOOKUP(A56, exit!A:E, 2, FALSE), "")</f>
        <v/>
      </c>
      <c r="L56" t="str">
        <f>IFERROR(VLOOKUP(A56, exit!A:E, 3, FALSE), "Not Available")</f>
        <v>Not Available</v>
      </c>
      <c r="M56" t="str">
        <f>IFERROR(VLOOKUP(A56, exit!A:E, 4, FALSE), "Not Available")</f>
        <v>Not Available</v>
      </c>
      <c r="N56" t="str">
        <f>IFERROR(VLOOKUP(A56, exit!A:E, 5, FALSE), "Not Available")</f>
        <v>Not Available</v>
      </c>
      <c r="O56" s="5">
        <f>IFERROR(VLOOKUP(A56, survey!A:E, 2, FALSE), "Not Available")</f>
        <v>45588</v>
      </c>
      <c r="P56">
        <f>IFERROR(VLOOKUP(A56, survey!A:E, 3, FALSE), "Not Available")</f>
        <v>7</v>
      </c>
      <c r="Q56">
        <f>IFERROR(VLOOKUP(A56, survey!A:E, 4, FALSE), "Not Available")</f>
        <v>2</v>
      </c>
      <c r="R56">
        <f>IFERROR(VLOOKUP(A56, survey!A:E, 5, FALSE), "Not Available")</f>
        <v>5</v>
      </c>
      <c r="S56">
        <f>IFERROR(VLOOKUP(A56, survey!A:F, 6, FALSE), "Not Available")</f>
        <v>5</v>
      </c>
      <c r="T56">
        <f t="shared" ca="1" si="0"/>
        <v>3861</v>
      </c>
      <c r="U56">
        <f t="shared" ca="1" si="1"/>
        <v>10</v>
      </c>
      <c r="V56" t="str">
        <f t="shared" si="2"/>
        <v>No Exit Date</v>
      </c>
      <c r="W56">
        <f t="shared" si="3"/>
        <v>0</v>
      </c>
      <c r="X56" t="str">
        <f t="shared" si="4"/>
        <v/>
      </c>
      <c r="Y56" t="str">
        <f t="shared" si="5"/>
        <v>41-50</v>
      </c>
    </row>
    <row r="57" spans="1:25" x14ac:dyDescent="0.2">
      <c r="A57">
        <v>1056</v>
      </c>
      <c r="B57" t="s">
        <v>65</v>
      </c>
      <c r="C57" t="s">
        <v>111</v>
      </c>
      <c r="D57" t="s">
        <v>120</v>
      </c>
      <c r="E57" s="5">
        <v>42061</v>
      </c>
      <c r="F57" t="s">
        <v>121</v>
      </c>
      <c r="G57">
        <v>47</v>
      </c>
      <c r="H57" t="s">
        <v>123</v>
      </c>
      <c r="I57">
        <v>2</v>
      </c>
      <c r="J57">
        <v>2006</v>
      </c>
      <c r="K57" s="5" t="str">
        <f>IFERROR(VLOOKUP(A57, exit!A:E, 2, FALSE), "")</f>
        <v/>
      </c>
      <c r="L57" t="str">
        <f>IFERROR(VLOOKUP(A57, exit!A:E, 3, FALSE), "Not Available")</f>
        <v>Not Available</v>
      </c>
      <c r="M57" t="str">
        <f>IFERROR(VLOOKUP(A57, exit!A:E, 4, FALSE), "Not Available")</f>
        <v>Not Available</v>
      </c>
      <c r="N57" t="str">
        <f>IFERROR(VLOOKUP(A57, exit!A:E, 5, FALSE), "Not Available")</f>
        <v>Not Available</v>
      </c>
      <c r="O57" s="5">
        <f>IFERROR(VLOOKUP(A57, survey!A:E, 2, FALSE), "Not Available")</f>
        <v>45253</v>
      </c>
      <c r="P57">
        <f>IFERROR(VLOOKUP(A57, survey!A:E, 3, FALSE), "Not Available")</f>
        <v>6</v>
      </c>
      <c r="Q57">
        <f>IFERROR(VLOOKUP(A57, survey!A:E, 4, FALSE), "Not Available")</f>
        <v>3</v>
      </c>
      <c r="R57">
        <f>IFERROR(VLOOKUP(A57, survey!A:E, 5, FALSE), "Not Available")</f>
        <v>2</v>
      </c>
      <c r="S57">
        <f>IFERROR(VLOOKUP(A57, survey!A:F, 6, FALSE), "Not Available")</f>
        <v>5</v>
      </c>
      <c r="T57">
        <f t="shared" ca="1" si="0"/>
        <v>3860</v>
      </c>
      <c r="U57">
        <f t="shared" ca="1" si="1"/>
        <v>10</v>
      </c>
      <c r="V57" t="str">
        <f t="shared" si="2"/>
        <v>No Exit Date</v>
      </c>
      <c r="W57">
        <f t="shared" si="3"/>
        <v>0</v>
      </c>
      <c r="X57" t="str">
        <f t="shared" si="4"/>
        <v/>
      </c>
      <c r="Y57" t="str">
        <f t="shared" si="5"/>
        <v>41-50</v>
      </c>
    </row>
    <row r="58" spans="1:25" x14ac:dyDescent="0.2">
      <c r="A58">
        <v>1057</v>
      </c>
      <c r="B58" t="s">
        <v>66</v>
      </c>
      <c r="C58" t="s">
        <v>113</v>
      </c>
      <c r="D58" t="s">
        <v>116</v>
      </c>
      <c r="E58" s="5">
        <v>42062</v>
      </c>
      <c r="F58" t="s">
        <v>122</v>
      </c>
      <c r="G58">
        <v>58</v>
      </c>
      <c r="H58" t="s">
        <v>123</v>
      </c>
      <c r="I58">
        <v>5</v>
      </c>
      <c r="J58">
        <v>2001</v>
      </c>
      <c r="K58" s="5">
        <f>IFERROR(VLOOKUP(A58, exit!A:E, 2, FALSE), "")</f>
        <v>44647</v>
      </c>
      <c r="L58" t="str">
        <f>IFERROR(VLOOKUP(A58, exit!A:E, 3, FALSE), "Not Available")</f>
        <v>Voluntary</v>
      </c>
      <c r="M58">
        <f>IFERROR(VLOOKUP(A58, exit!A:E, 4, FALSE), "Not Available")</f>
        <v>3</v>
      </c>
      <c r="N58" t="str">
        <f>IFERROR(VLOOKUP(A58, exit!A:E, 5, FALSE), "Not Available")</f>
        <v>Yes</v>
      </c>
      <c r="O58" s="5">
        <f>IFERROR(VLOOKUP(A58, survey!A:E, 2, FALSE), "Not Available")</f>
        <v>45103</v>
      </c>
      <c r="P58">
        <f>IFERROR(VLOOKUP(A58, survey!A:E, 3, FALSE), "Not Available")</f>
        <v>8</v>
      </c>
      <c r="Q58">
        <f>IFERROR(VLOOKUP(A58, survey!A:E, 4, FALSE), "Not Available")</f>
        <v>2</v>
      </c>
      <c r="R58">
        <f>IFERROR(VLOOKUP(A58, survey!A:E, 5, FALSE), "Not Available")</f>
        <v>1</v>
      </c>
      <c r="S58">
        <f>IFERROR(VLOOKUP(A58, survey!A:F, 6, FALSE), "Not Available")</f>
        <v>4</v>
      </c>
      <c r="T58">
        <f t="shared" ca="1" si="0"/>
        <v>2585</v>
      </c>
      <c r="U58">
        <f t="shared" ca="1" si="1"/>
        <v>7</v>
      </c>
      <c r="V58" t="str">
        <f t="shared" si="2"/>
        <v>Mar-2022</v>
      </c>
      <c r="W58">
        <f t="shared" si="3"/>
        <v>1</v>
      </c>
      <c r="X58" t="str">
        <f t="shared" si="4"/>
        <v>Mar-2022</v>
      </c>
      <c r="Y58" t="str">
        <f t="shared" si="5"/>
        <v>51-60</v>
      </c>
    </row>
    <row r="59" spans="1:25" x14ac:dyDescent="0.2">
      <c r="A59">
        <v>1058</v>
      </c>
      <c r="B59" t="s">
        <v>67</v>
      </c>
      <c r="C59" t="s">
        <v>110</v>
      </c>
      <c r="D59" t="s">
        <v>117</v>
      </c>
      <c r="E59" s="5">
        <v>42063</v>
      </c>
      <c r="F59" t="s">
        <v>121</v>
      </c>
      <c r="G59">
        <v>47</v>
      </c>
      <c r="H59" t="s">
        <v>126</v>
      </c>
      <c r="I59">
        <v>5</v>
      </c>
      <c r="J59">
        <v>2001</v>
      </c>
      <c r="K59" s="5" t="str">
        <f>IFERROR(VLOOKUP(A59, exit!A:E, 2, FALSE), "")</f>
        <v/>
      </c>
      <c r="L59" t="str">
        <f>IFERROR(VLOOKUP(A59, exit!A:E, 3, FALSE), "Not Available")</f>
        <v>Not Available</v>
      </c>
      <c r="M59" t="str">
        <f>IFERROR(VLOOKUP(A59, exit!A:E, 4, FALSE), "Not Available")</f>
        <v>Not Available</v>
      </c>
      <c r="N59" t="str">
        <f>IFERROR(VLOOKUP(A59, exit!A:E, 5, FALSE), "Not Available")</f>
        <v>Not Available</v>
      </c>
      <c r="O59" s="5" t="str">
        <f>IFERROR(VLOOKUP(A59, survey!A:E, 2, FALSE), "Not Available")</f>
        <v>Not Available</v>
      </c>
      <c r="P59" t="str">
        <f>IFERROR(VLOOKUP(A59, survey!A:E, 3, FALSE), "Not Available")</f>
        <v>Not Available</v>
      </c>
      <c r="Q59" t="str">
        <f>IFERROR(VLOOKUP(A59, survey!A:E, 4, FALSE), "Not Available")</f>
        <v>Not Available</v>
      </c>
      <c r="R59" t="str">
        <f>IFERROR(VLOOKUP(A59, survey!A:E, 5, FALSE), "Not Available")</f>
        <v>Not Available</v>
      </c>
      <c r="S59" t="str">
        <f>IFERROR(VLOOKUP(A59, survey!A:F, 6, FALSE), "Not Available")</f>
        <v>Not Available</v>
      </c>
      <c r="T59">
        <f t="shared" ca="1" si="0"/>
        <v>3858</v>
      </c>
      <c r="U59">
        <f t="shared" ca="1" si="1"/>
        <v>10</v>
      </c>
      <c r="V59" t="str">
        <f t="shared" si="2"/>
        <v>No Exit Date</v>
      </c>
      <c r="W59">
        <f t="shared" si="3"/>
        <v>0</v>
      </c>
      <c r="X59" t="str">
        <f t="shared" si="4"/>
        <v/>
      </c>
      <c r="Y59" t="str">
        <f t="shared" si="5"/>
        <v>41-50</v>
      </c>
    </row>
    <row r="60" spans="1:25" x14ac:dyDescent="0.2">
      <c r="A60">
        <v>1059</v>
      </c>
      <c r="B60" t="s">
        <v>68</v>
      </c>
      <c r="C60" t="s">
        <v>110</v>
      </c>
      <c r="D60" t="s">
        <v>116</v>
      </c>
      <c r="E60" s="5">
        <v>42064</v>
      </c>
      <c r="F60" t="s">
        <v>122</v>
      </c>
      <c r="G60">
        <v>44</v>
      </c>
      <c r="H60" t="s">
        <v>125</v>
      </c>
      <c r="I60">
        <v>5</v>
      </c>
      <c r="J60">
        <v>2002</v>
      </c>
      <c r="K60" s="5">
        <f>IFERROR(VLOOKUP(A60, exit!A:E, 2, FALSE), "")</f>
        <v>44628</v>
      </c>
      <c r="L60" t="str">
        <f>IFERROR(VLOOKUP(A60, exit!A:E, 3, FALSE), "Not Available")</f>
        <v>Better Opportunity</v>
      </c>
      <c r="M60">
        <f>IFERROR(VLOOKUP(A60, exit!A:E, 4, FALSE), "Not Available")</f>
        <v>5</v>
      </c>
      <c r="N60" t="str">
        <f>IFERROR(VLOOKUP(A60, exit!A:E, 5, FALSE), "Not Available")</f>
        <v>Yes</v>
      </c>
      <c r="O60" s="5" t="str">
        <f>IFERROR(VLOOKUP(A60, survey!A:E, 2, FALSE), "Not Available")</f>
        <v>Not Available</v>
      </c>
      <c r="P60" t="str">
        <f>IFERROR(VLOOKUP(A60, survey!A:E, 3, FALSE), "Not Available")</f>
        <v>Not Available</v>
      </c>
      <c r="Q60" t="str">
        <f>IFERROR(VLOOKUP(A60, survey!A:E, 4, FALSE), "Not Available")</f>
        <v>Not Available</v>
      </c>
      <c r="R60" t="str">
        <f>IFERROR(VLOOKUP(A60, survey!A:E, 5, FALSE), "Not Available")</f>
        <v>Not Available</v>
      </c>
      <c r="S60" t="str">
        <f>IFERROR(VLOOKUP(A60, survey!A:F, 6, FALSE), "Not Available")</f>
        <v>Not Available</v>
      </c>
      <c r="T60">
        <f t="shared" ca="1" si="0"/>
        <v>2564</v>
      </c>
      <c r="U60">
        <f t="shared" ca="1" si="1"/>
        <v>7</v>
      </c>
      <c r="V60" t="str">
        <f t="shared" si="2"/>
        <v>Mar-2022</v>
      </c>
      <c r="W60">
        <f t="shared" si="3"/>
        <v>1</v>
      </c>
      <c r="X60" t="str">
        <f t="shared" si="4"/>
        <v>Mar-2022</v>
      </c>
      <c r="Y60" t="str">
        <f t="shared" si="5"/>
        <v>41-50</v>
      </c>
    </row>
    <row r="61" spans="1:25" x14ac:dyDescent="0.2">
      <c r="A61">
        <v>1060</v>
      </c>
      <c r="B61" t="s">
        <v>69</v>
      </c>
      <c r="C61" t="s">
        <v>110</v>
      </c>
      <c r="D61" t="s">
        <v>118</v>
      </c>
      <c r="E61" s="5">
        <v>42065</v>
      </c>
      <c r="F61" t="s">
        <v>121</v>
      </c>
      <c r="G61">
        <v>30</v>
      </c>
      <c r="H61" t="s">
        <v>126</v>
      </c>
      <c r="I61">
        <v>3</v>
      </c>
      <c r="J61">
        <v>2009</v>
      </c>
      <c r="K61" s="5">
        <f>IFERROR(VLOOKUP(A61, exit!A:E, 2, FALSE), "")</f>
        <v>44789</v>
      </c>
      <c r="L61" t="str">
        <f>IFERROR(VLOOKUP(A61, exit!A:E, 3, FALSE), "Not Available")</f>
        <v>Retirement</v>
      </c>
      <c r="M61">
        <f>IFERROR(VLOOKUP(A61, exit!A:E, 4, FALSE), "Not Available")</f>
        <v>4</v>
      </c>
      <c r="N61" t="str">
        <f>IFERROR(VLOOKUP(A61, exit!A:E, 5, FALSE), "Not Available")</f>
        <v>Yes</v>
      </c>
      <c r="O61" s="5">
        <f>IFERROR(VLOOKUP(A61, survey!A:E, 2, FALSE), "Not Available")</f>
        <v>45104</v>
      </c>
      <c r="P61">
        <f>IFERROR(VLOOKUP(A61, survey!A:E, 3, FALSE), "Not Available")</f>
        <v>7</v>
      </c>
      <c r="Q61">
        <f>IFERROR(VLOOKUP(A61, survey!A:E, 4, FALSE), "Not Available")</f>
        <v>1</v>
      </c>
      <c r="R61">
        <f>IFERROR(VLOOKUP(A61, survey!A:E, 5, FALSE), "Not Available")</f>
        <v>3</v>
      </c>
      <c r="S61">
        <f>IFERROR(VLOOKUP(A61, survey!A:F, 6, FALSE), "Not Available")</f>
        <v>5</v>
      </c>
      <c r="T61">
        <f t="shared" ca="1" si="0"/>
        <v>2724</v>
      </c>
      <c r="U61">
        <f t="shared" ca="1" si="1"/>
        <v>7</v>
      </c>
      <c r="V61" t="str">
        <f t="shared" si="2"/>
        <v>Aug-2022</v>
      </c>
      <c r="W61">
        <f t="shared" si="3"/>
        <v>1</v>
      </c>
      <c r="X61" t="str">
        <f t="shared" si="4"/>
        <v>Aug-2022</v>
      </c>
      <c r="Y61" t="str">
        <f t="shared" si="5"/>
        <v>20-30</v>
      </c>
    </row>
    <row r="62" spans="1:25" x14ac:dyDescent="0.2">
      <c r="A62">
        <v>1061</v>
      </c>
      <c r="B62" t="s">
        <v>70</v>
      </c>
      <c r="C62" t="s">
        <v>110</v>
      </c>
      <c r="D62" t="s">
        <v>118</v>
      </c>
      <c r="E62" s="5">
        <v>42066</v>
      </c>
      <c r="F62" t="s">
        <v>122</v>
      </c>
      <c r="G62">
        <v>33</v>
      </c>
      <c r="H62" t="s">
        <v>124</v>
      </c>
      <c r="I62">
        <v>5</v>
      </c>
      <c r="J62">
        <v>2003</v>
      </c>
      <c r="K62" s="5" t="str">
        <f>IFERROR(VLOOKUP(A62, exit!A:E, 2, FALSE), "")</f>
        <v/>
      </c>
      <c r="L62" t="str">
        <f>IFERROR(VLOOKUP(A62, exit!A:E, 3, FALSE), "Not Available")</f>
        <v>Not Available</v>
      </c>
      <c r="M62" t="str">
        <f>IFERROR(VLOOKUP(A62, exit!A:E, 4, FALSE), "Not Available")</f>
        <v>Not Available</v>
      </c>
      <c r="N62" t="str">
        <f>IFERROR(VLOOKUP(A62, exit!A:E, 5, FALSE), "Not Available")</f>
        <v>Not Available</v>
      </c>
      <c r="O62" s="5" t="str">
        <f>IFERROR(VLOOKUP(A62, survey!A:E, 2, FALSE), "Not Available")</f>
        <v>Not Available</v>
      </c>
      <c r="P62" t="str">
        <f>IFERROR(VLOOKUP(A62, survey!A:E, 3, FALSE), "Not Available")</f>
        <v>Not Available</v>
      </c>
      <c r="Q62" t="str">
        <f>IFERROR(VLOOKUP(A62, survey!A:E, 4, FALSE), "Not Available")</f>
        <v>Not Available</v>
      </c>
      <c r="R62" t="str">
        <f>IFERROR(VLOOKUP(A62, survey!A:E, 5, FALSE), "Not Available")</f>
        <v>Not Available</v>
      </c>
      <c r="S62" t="str">
        <f>IFERROR(VLOOKUP(A62, survey!A:F, 6, FALSE), "Not Available")</f>
        <v>Not Available</v>
      </c>
      <c r="T62">
        <f t="shared" ca="1" si="0"/>
        <v>3855</v>
      </c>
      <c r="U62">
        <f t="shared" ca="1" si="1"/>
        <v>10</v>
      </c>
      <c r="V62" t="str">
        <f t="shared" si="2"/>
        <v>No Exit Date</v>
      </c>
      <c r="W62">
        <f t="shared" si="3"/>
        <v>0</v>
      </c>
      <c r="X62" t="str">
        <f t="shared" si="4"/>
        <v/>
      </c>
      <c r="Y62" t="str">
        <f t="shared" si="5"/>
        <v>31-40</v>
      </c>
    </row>
    <row r="63" spans="1:25" x14ac:dyDescent="0.2">
      <c r="A63">
        <v>1062</v>
      </c>
      <c r="B63" t="s">
        <v>71</v>
      </c>
      <c r="C63" t="s">
        <v>111</v>
      </c>
      <c r="D63" t="s">
        <v>118</v>
      </c>
      <c r="E63" s="5">
        <v>42067</v>
      </c>
      <c r="F63" t="s">
        <v>121</v>
      </c>
      <c r="G63">
        <v>22</v>
      </c>
      <c r="H63" t="s">
        <v>123</v>
      </c>
      <c r="I63">
        <v>1</v>
      </c>
      <c r="J63">
        <v>2001</v>
      </c>
      <c r="K63" s="5">
        <f>IFERROR(VLOOKUP(A63, exit!A:E, 2, FALSE), "")</f>
        <v>44672</v>
      </c>
      <c r="L63" t="str">
        <f>IFERROR(VLOOKUP(A63, exit!A:E, 3, FALSE), "Not Available")</f>
        <v>Better Opportunity</v>
      </c>
      <c r="M63">
        <f>IFERROR(VLOOKUP(A63, exit!A:E, 4, FALSE), "Not Available")</f>
        <v>3</v>
      </c>
      <c r="N63" t="str">
        <f>IFERROR(VLOOKUP(A63, exit!A:E, 5, FALSE), "Not Available")</f>
        <v>Yes</v>
      </c>
      <c r="O63" s="5">
        <f>IFERROR(VLOOKUP(A63, survey!A:E, 2, FALSE), "Not Available")</f>
        <v>45306</v>
      </c>
      <c r="P63">
        <f>IFERROR(VLOOKUP(A63, survey!A:E, 3, FALSE), "Not Available")</f>
        <v>5</v>
      </c>
      <c r="Q63">
        <f>IFERROR(VLOOKUP(A63, survey!A:E, 4, FALSE), "Not Available")</f>
        <v>1</v>
      </c>
      <c r="R63">
        <f>IFERROR(VLOOKUP(A63, survey!A:E, 5, FALSE), "Not Available")</f>
        <v>3</v>
      </c>
      <c r="S63">
        <f>IFERROR(VLOOKUP(A63, survey!A:F, 6, FALSE), "Not Available")</f>
        <v>3</v>
      </c>
      <c r="T63">
        <f t="shared" ca="1" si="0"/>
        <v>2605</v>
      </c>
      <c r="U63">
        <f t="shared" ca="1" si="1"/>
        <v>7</v>
      </c>
      <c r="V63" t="str">
        <f t="shared" si="2"/>
        <v>Apr-2022</v>
      </c>
      <c r="W63">
        <f t="shared" si="3"/>
        <v>1</v>
      </c>
      <c r="X63" t="str">
        <f t="shared" si="4"/>
        <v>Apr-2022</v>
      </c>
      <c r="Y63" t="str">
        <f t="shared" si="5"/>
        <v>20-30</v>
      </c>
    </row>
    <row r="64" spans="1:25" x14ac:dyDescent="0.2">
      <c r="A64">
        <v>1063</v>
      </c>
      <c r="B64" t="s">
        <v>72</v>
      </c>
      <c r="C64" t="s">
        <v>112</v>
      </c>
      <c r="D64" t="s">
        <v>118</v>
      </c>
      <c r="E64" s="5">
        <v>42068</v>
      </c>
      <c r="F64" t="s">
        <v>122</v>
      </c>
      <c r="G64">
        <v>22</v>
      </c>
      <c r="H64" t="s">
        <v>125</v>
      </c>
      <c r="I64">
        <v>4</v>
      </c>
      <c r="J64">
        <v>2005</v>
      </c>
      <c r="K64" s="5" t="str">
        <f>IFERROR(VLOOKUP(A64, exit!A:E, 2, FALSE), "")</f>
        <v/>
      </c>
      <c r="L64" t="str">
        <f>IFERROR(VLOOKUP(A64, exit!A:E, 3, FALSE), "Not Available")</f>
        <v>Not Available</v>
      </c>
      <c r="M64" t="str">
        <f>IFERROR(VLOOKUP(A64, exit!A:E, 4, FALSE), "Not Available")</f>
        <v>Not Available</v>
      </c>
      <c r="N64" t="str">
        <f>IFERROR(VLOOKUP(A64, exit!A:E, 5, FALSE), "Not Available")</f>
        <v>Not Available</v>
      </c>
      <c r="O64" s="5">
        <f>IFERROR(VLOOKUP(A64, survey!A:E, 2, FALSE), "Not Available")</f>
        <v>45256</v>
      </c>
      <c r="P64">
        <f>IFERROR(VLOOKUP(A64, survey!A:E, 3, FALSE), "Not Available")</f>
        <v>1</v>
      </c>
      <c r="Q64">
        <f>IFERROR(VLOOKUP(A64, survey!A:E, 4, FALSE), "Not Available")</f>
        <v>3</v>
      </c>
      <c r="R64">
        <f>IFERROR(VLOOKUP(A64, survey!A:E, 5, FALSE), "Not Available")</f>
        <v>5</v>
      </c>
      <c r="S64">
        <f>IFERROR(VLOOKUP(A64, survey!A:F, 6, FALSE), "Not Available")</f>
        <v>2</v>
      </c>
      <c r="T64">
        <f t="shared" ca="1" si="0"/>
        <v>3853</v>
      </c>
      <c r="U64">
        <f t="shared" ca="1" si="1"/>
        <v>10</v>
      </c>
      <c r="V64" t="str">
        <f t="shared" si="2"/>
        <v>No Exit Date</v>
      </c>
      <c r="W64">
        <f t="shared" si="3"/>
        <v>0</v>
      </c>
      <c r="X64" t="str">
        <f t="shared" si="4"/>
        <v/>
      </c>
      <c r="Y64" t="str">
        <f t="shared" si="5"/>
        <v>20-30</v>
      </c>
    </row>
    <row r="65" spans="1:25" x14ac:dyDescent="0.2">
      <c r="A65">
        <v>1064</v>
      </c>
      <c r="B65" t="s">
        <v>73</v>
      </c>
      <c r="C65" t="s">
        <v>114</v>
      </c>
      <c r="D65" t="s">
        <v>118</v>
      </c>
      <c r="E65" s="5">
        <v>42069</v>
      </c>
      <c r="F65" t="s">
        <v>121</v>
      </c>
      <c r="G65">
        <v>55</v>
      </c>
      <c r="H65" t="s">
        <v>123</v>
      </c>
      <c r="I65">
        <v>1</v>
      </c>
      <c r="J65">
        <v>2007</v>
      </c>
      <c r="K65" s="5" t="str">
        <f>IFERROR(VLOOKUP(A65, exit!A:E, 2, FALSE), "")</f>
        <v/>
      </c>
      <c r="L65" t="str">
        <f>IFERROR(VLOOKUP(A65, exit!A:E, 3, FALSE), "Not Available")</f>
        <v>Not Available</v>
      </c>
      <c r="M65" t="str">
        <f>IFERROR(VLOOKUP(A65, exit!A:E, 4, FALSE), "Not Available")</f>
        <v>Not Available</v>
      </c>
      <c r="N65" t="str">
        <f>IFERROR(VLOOKUP(A65, exit!A:E, 5, FALSE), "Not Available")</f>
        <v>Not Available</v>
      </c>
      <c r="O65" s="5" t="str">
        <f>IFERROR(VLOOKUP(A65, survey!A:E, 2, FALSE), "Not Available")</f>
        <v>Not Available</v>
      </c>
      <c r="P65" t="str">
        <f>IFERROR(VLOOKUP(A65, survey!A:E, 3, FALSE), "Not Available")</f>
        <v>Not Available</v>
      </c>
      <c r="Q65" t="str">
        <f>IFERROR(VLOOKUP(A65, survey!A:E, 4, FALSE), "Not Available")</f>
        <v>Not Available</v>
      </c>
      <c r="R65" t="str">
        <f>IFERROR(VLOOKUP(A65, survey!A:E, 5, FALSE), "Not Available")</f>
        <v>Not Available</v>
      </c>
      <c r="S65" t="str">
        <f>IFERROR(VLOOKUP(A65, survey!A:F, 6, FALSE), "Not Available")</f>
        <v>Not Available</v>
      </c>
      <c r="T65">
        <f t="shared" ca="1" si="0"/>
        <v>3852</v>
      </c>
      <c r="U65">
        <f t="shared" ca="1" si="1"/>
        <v>10</v>
      </c>
      <c r="V65" t="str">
        <f t="shared" si="2"/>
        <v>No Exit Date</v>
      </c>
      <c r="W65">
        <f t="shared" si="3"/>
        <v>0</v>
      </c>
      <c r="X65" t="str">
        <f t="shared" si="4"/>
        <v/>
      </c>
      <c r="Y65" t="str">
        <f t="shared" si="5"/>
        <v>51-60</v>
      </c>
    </row>
    <row r="66" spans="1:25" x14ac:dyDescent="0.2">
      <c r="A66">
        <v>1065</v>
      </c>
      <c r="B66" t="s">
        <v>74</v>
      </c>
      <c r="C66" t="s">
        <v>115</v>
      </c>
      <c r="D66" t="s">
        <v>119</v>
      </c>
      <c r="E66" s="5">
        <v>42070</v>
      </c>
      <c r="F66" t="s">
        <v>122</v>
      </c>
      <c r="G66">
        <v>53</v>
      </c>
      <c r="H66" t="s">
        <v>125</v>
      </c>
      <c r="I66">
        <v>1</v>
      </c>
      <c r="J66">
        <v>2006</v>
      </c>
      <c r="K66" s="5">
        <f>IFERROR(VLOOKUP(A66, exit!A:E, 2, FALSE), "")</f>
        <v>44986</v>
      </c>
      <c r="L66" t="str">
        <f>IFERROR(VLOOKUP(A66, exit!A:E, 3, FALSE), "Not Available")</f>
        <v>Voluntary</v>
      </c>
      <c r="M66">
        <f>IFERROR(VLOOKUP(A66, exit!A:E, 4, FALSE), "Not Available")</f>
        <v>3</v>
      </c>
      <c r="N66" t="str">
        <f>IFERROR(VLOOKUP(A66, exit!A:E, 5, FALSE), "Not Available")</f>
        <v>No</v>
      </c>
      <c r="O66" s="5" t="str">
        <f>IFERROR(VLOOKUP(A66, survey!A:E, 2, FALSE), "Not Available")</f>
        <v>Not Available</v>
      </c>
      <c r="P66" t="str">
        <f>IFERROR(VLOOKUP(A66, survey!A:E, 3, FALSE), "Not Available")</f>
        <v>Not Available</v>
      </c>
      <c r="Q66" t="str">
        <f>IFERROR(VLOOKUP(A66, survey!A:E, 4, FALSE), "Not Available")</f>
        <v>Not Available</v>
      </c>
      <c r="R66" t="str">
        <f>IFERROR(VLOOKUP(A66, survey!A:E, 5, FALSE), "Not Available")</f>
        <v>Not Available</v>
      </c>
      <c r="S66" t="str">
        <f>IFERROR(VLOOKUP(A66, survey!A:F, 6, FALSE), "Not Available")</f>
        <v>Not Available</v>
      </c>
      <c r="T66">
        <f t="shared" ca="1" si="0"/>
        <v>2916</v>
      </c>
      <c r="U66">
        <f t="shared" ca="1" si="1"/>
        <v>7</v>
      </c>
      <c r="V66" t="str">
        <f t="shared" si="2"/>
        <v>Mar-2023</v>
      </c>
      <c r="W66">
        <f t="shared" si="3"/>
        <v>1</v>
      </c>
      <c r="X66" t="str">
        <f t="shared" si="4"/>
        <v>Mar-2023</v>
      </c>
      <c r="Y66" t="str">
        <f t="shared" si="5"/>
        <v>51-60</v>
      </c>
    </row>
    <row r="67" spans="1:25" x14ac:dyDescent="0.2">
      <c r="A67">
        <v>1066</v>
      </c>
      <c r="B67" t="s">
        <v>75</v>
      </c>
      <c r="C67" t="s">
        <v>110</v>
      </c>
      <c r="D67" t="s">
        <v>120</v>
      </c>
      <c r="E67" s="5">
        <v>42071</v>
      </c>
      <c r="F67" t="s">
        <v>122</v>
      </c>
      <c r="G67">
        <v>46</v>
      </c>
      <c r="H67" t="s">
        <v>126</v>
      </c>
      <c r="I67">
        <v>5</v>
      </c>
      <c r="J67">
        <v>2001</v>
      </c>
      <c r="K67" s="5" t="str">
        <f>IFERROR(VLOOKUP(A67, exit!A:E, 2, FALSE), "")</f>
        <v/>
      </c>
      <c r="L67" t="str">
        <f>IFERROR(VLOOKUP(A67, exit!A:E, 3, FALSE), "Not Available")</f>
        <v>Not Available</v>
      </c>
      <c r="M67" t="str">
        <f>IFERROR(VLOOKUP(A67, exit!A:E, 4, FALSE), "Not Available")</f>
        <v>Not Available</v>
      </c>
      <c r="N67" t="str">
        <f>IFERROR(VLOOKUP(A67, exit!A:E, 5, FALSE), "Not Available")</f>
        <v>Not Available</v>
      </c>
      <c r="O67" s="5">
        <f>IFERROR(VLOOKUP(A67, survey!A:E, 2, FALSE), "Not Available")</f>
        <v>44975</v>
      </c>
      <c r="P67">
        <f>IFERROR(VLOOKUP(A67, survey!A:E, 3, FALSE), "Not Available")</f>
        <v>4</v>
      </c>
      <c r="Q67">
        <f>IFERROR(VLOOKUP(A67, survey!A:E, 4, FALSE), "Not Available")</f>
        <v>1</v>
      </c>
      <c r="R67">
        <f>IFERROR(VLOOKUP(A67, survey!A:E, 5, FALSE), "Not Available")</f>
        <v>4</v>
      </c>
      <c r="S67">
        <f>IFERROR(VLOOKUP(A67, survey!A:F, 6, FALSE), "Not Available")</f>
        <v>3</v>
      </c>
      <c r="T67">
        <f t="shared" ref="T67:T100" ca="1" si="6">IF(ISNUMBER(E67), IF(ISNUMBER(K67), K67-E67, TODAY()-E67), "")</f>
        <v>3850</v>
      </c>
      <c r="U67">
        <f t="shared" ref="U67:U101" ca="1" si="7">IF(ISNUMBER(E67), IF(ISNUMBER(K67), DATEDIF(E67, K67, "Y"), DATEDIF(E67, TODAY(), "Y")), "")</f>
        <v>10</v>
      </c>
      <c r="V67" t="str">
        <f t="shared" ref="V67:V101" si="8">IF(ISNUMBER(K67), TEXT(K67, "mmm-yyyy"), "No Exit Date")</f>
        <v>No Exit Date</v>
      </c>
      <c r="W67">
        <f t="shared" ref="W67:W101" si="9">IF(ISNUMBER(K67), 1, 0)</f>
        <v>0</v>
      </c>
      <c r="X67" t="str">
        <f t="shared" ref="X67:X101" si="10">TEXT(K67, "mmm-yyyy")</f>
        <v/>
      </c>
      <c r="Y67" t="str">
        <f t="shared" ref="Y67:Y101" si="11">IF(G67&lt;=30, "20-30", IF(G67&lt;=40, "31-40", IF(G67&lt;=50, "41-50", IF(G67&lt;=60, "51-60", "60+"))))</f>
        <v>41-50</v>
      </c>
    </row>
    <row r="68" spans="1:25" x14ac:dyDescent="0.2">
      <c r="A68">
        <v>1067</v>
      </c>
      <c r="B68" t="s">
        <v>76</v>
      </c>
      <c r="C68" t="s">
        <v>113</v>
      </c>
      <c r="D68" t="s">
        <v>118</v>
      </c>
      <c r="E68" s="5">
        <v>42072</v>
      </c>
      <c r="F68" t="s">
        <v>122</v>
      </c>
      <c r="G68">
        <v>22</v>
      </c>
      <c r="H68" t="s">
        <v>125</v>
      </c>
      <c r="I68">
        <v>4</v>
      </c>
      <c r="J68">
        <v>2005</v>
      </c>
      <c r="K68" s="5">
        <f>IFERROR(VLOOKUP(A68, exit!A:E, 2, FALSE), "")</f>
        <v>45184</v>
      </c>
      <c r="L68" t="str">
        <f>IFERROR(VLOOKUP(A68, exit!A:E, 3, FALSE), "Not Available")</f>
        <v>Better Opportunity</v>
      </c>
      <c r="M68">
        <f>IFERROR(VLOOKUP(A68, exit!A:E, 4, FALSE), "Not Available")</f>
        <v>1</v>
      </c>
      <c r="N68" t="str">
        <f>IFERROR(VLOOKUP(A68, exit!A:E, 5, FALSE), "Not Available")</f>
        <v>No</v>
      </c>
      <c r="O68" s="5" t="str">
        <f>IFERROR(VLOOKUP(A68, survey!A:E, 2, FALSE), "Not Available")</f>
        <v>Not Available</v>
      </c>
      <c r="P68" t="str">
        <f>IFERROR(VLOOKUP(A68, survey!A:E, 3, FALSE), "Not Available")</f>
        <v>Not Available</v>
      </c>
      <c r="Q68" t="str">
        <f>IFERROR(VLOOKUP(A68, survey!A:E, 4, FALSE), "Not Available")</f>
        <v>Not Available</v>
      </c>
      <c r="R68" t="str">
        <f>IFERROR(VLOOKUP(A68, survey!A:E, 5, FALSE), "Not Available")</f>
        <v>Not Available</v>
      </c>
      <c r="S68" t="str">
        <f>IFERROR(VLOOKUP(A68, survey!A:F, 6, FALSE), "Not Available")</f>
        <v>Not Available</v>
      </c>
      <c r="T68">
        <f t="shared" ca="1" si="6"/>
        <v>3112</v>
      </c>
      <c r="U68">
        <f t="shared" ca="1" si="7"/>
        <v>8</v>
      </c>
      <c r="V68" t="str">
        <f t="shared" si="8"/>
        <v>Sep-2023</v>
      </c>
      <c r="W68">
        <f t="shared" si="9"/>
        <v>1</v>
      </c>
      <c r="X68" t="str">
        <f t="shared" si="10"/>
        <v>Sep-2023</v>
      </c>
      <c r="Y68" t="str">
        <f t="shared" si="11"/>
        <v>20-30</v>
      </c>
    </row>
    <row r="69" spans="1:25" x14ac:dyDescent="0.2">
      <c r="A69">
        <v>1068</v>
      </c>
      <c r="B69" t="s">
        <v>77</v>
      </c>
      <c r="C69" t="s">
        <v>110</v>
      </c>
      <c r="D69" t="s">
        <v>117</v>
      </c>
      <c r="E69" s="5">
        <v>42073</v>
      </c>
      <c r="F69" t="s">
        <v>121</v>
      </c>
      <c r="G69">
        <v>37</v>
      </c>
      <c r="H69" t="s">
        <v>124</v>
      </c>
      <c r="I69">
        <v>4</v>
      </c>
      <c r="J69">
        <v>2005</v>
      </c>
      <c r="K69" s="5">
        <f>IFERROR(VLOOKUP(A69, exit!A:E, 2, FALSE), "")</f>
        <v>45311</v>
      </c>
      <c r="L69" t="str">
        <f>IFERROR(VLOOKUP(A69, exit!A:E, 3, FALSE), "Not Available")</f>
        <v>Personal Reasons</v>
      </c>
      <c r="M69">
        <f>IFERROR(VLOOKUP(A69, exit!A:E, 4, FALSE), "Not Available")</f>
        <v>5</v>
      </c>
      <c r="N69" t="str">
        <f>IFERROR(VLOOKUP(A69, exit!A:E, 5, FALSE), "Not Available")</f>
        <v>Yes</v>
      </c>
      <c r="O69" s="5">
        <f>IFERROR(VLOOKUP(A69, survey!A:E, 2, FALSE), "Not Available")</f>
        <v>45082</v>
      </c>
      <c r="P69">
        <f>IFERROR(VLOOKUP(A69, survey!A:E, 3, FALSE), "Not Available")</f>
        <v>6</v>
      </c>
      <c r="Q69">
        <f>IFERROR(VLOOKUP(A69, survey!A:E, 4, FALSE), "Not Available")</f>
        <v>2</v>
      </c>
      <c r="R69">
        <f>IFERROR(VLOOKUP(A69, survey!A:E, 5, FALSE), "Not Available")</f>
        <v>1</v>
      </c>
      <c r="S69">
        <f>IFERROR(VLOOKUP(A69, survey!A:F, 6, FALSE), "Not Available")</f>
        <v>1</v>
      </c>
      <c r="T69">
        <f t="shared" ca="1" si="6"/>
        <v>3238</v>
      </c>
      <c r="U69">
        <f t="shared" ca="1" si="7"/>
        <v>8</v>
      </c>
      <c r="V69" t="str">
        <f t="shared" si="8"/>
        <v>Jan-2024</v>
      </c>
      <c r="W69">
        <f t="shared" si="9"/>
        <v>1</v>
      </c>
      <c r="X69" t="str">
        <f t="shared" si="10"/>
        <v>Jan-2024</v>
      </c>
      <c r="Y69" t="str">
        <f t="shared" si="11"/>
        <v>31-40</v>
      </c>
    </row>
    <row r="70" spans="1:25" x14ac:dyDescent="0.2">
      <c r="A70">
        <v>1069</v>
      </c>
      <c r="B70" t="s">
        <v>78</v>
      </c>
      <c r="C70" t="s">
        <v>113</v>
      </c>
      <c r="D70" t="s">
        <v>117</v>
      </c>
      <c r="E70" s="5">
        <v>42074</v>
      </c>
      <c r="F70" t="s">
        <v>122</v>
      </c>
      <c r="G70">
        <v>26</v>
      </c>
      <c r="H70" t="s">
        <v>124</v>
      </c>
      <c r="I70">
        <v>4</v>
      </c>
      <c r="J70">
        <v>2006</v>
      </c>
      <c r="K70" s="5" t="str">
        <f>IFERROR(VLOOKUP(A70, exit!A:E, 2, FALSE), "")</f>
        <v/>
      </c>
      <c r="L70" t="str">
        <f>IFERROR(VLOOKUP(A70, exit!A:E, 3, FALSE), "Not Available")</f>
        <v>Not Available</v>
      </c>
      <c r="M70" t="str">
        <f>IFERROR(VLOOKUP(A70, exit!A:E, 4, FALSE), "Not Available")</f>
        <v>Not Available</v>
      </c>
      <c r="N70" t="str">
        <f>IFERROR(VLOOKUP(A70, exit!A:E, 5, FALSE), "Not Available")</f>
        <v>Not Available</v>
      </c>
      <c r="O70" s="5">
        <f>IFERROR(VLOOKUP(A70, survey!A:E, 2, FALSE), "Not Available")</f>
        <v>45297</v>
      </c>
      <c r="P70">
        <f>IFERROR(VLOOKUP(A70, survey!A:E, 3, FALSE), "Not Available")</f>
        <v>7</v>
      </c>
      <c r="Q70">
        <f>IFERROR(VLOOKUP(A70, survey!A:E, 4, FALSE), "Not Available")</f>
        <v>2</v>
      </c>
      <c r="R70">
        <f>IFERROR(VLOOKUP(A70, survey!A:E, 5, FALSE), "Not Available")</f>
        <v>5</v>
      </c>
      <c r="S70">
        <f>IFERROR(VLOOKUP(A70, survey!A:F, 6, FALSE), "Not Available")</f>
        <v>5</v>
      </c>
      <c r="T70">
        <f t="shared" ca="1" si="6"/>
        <v>3847</v>
      </c>
      <c r="U70">
        <f t="shared" ca="1" si="7"/>
        <v>10</v>
      </c>
      <c r="V70" t="str">
        <f t="shared" si="8"/>
        <v>No Exit Date</v>
      </c>
      <c r="W70">
        <f t="shared" si="9"/>
        <v>0</v>
      </c>
      <c r="X70" t="str">
        <f t="shared" si="10"/>
        <v/>
      </c>
      <c r="Y70" t="str">
        <f t="shared" si="11"/>
        <v>20-30</v>
      </c>
    </row>
    <row r="71" spans="1:25" x14ac:dyDescent="0.2">
      <c r="A71">
        <v>1070</v>
      </c>
      <c r="B71" t="s">
        <v>79</v>
      </c>
      <c r="C71" t="s">
        <v>114</v>
      </c>
      <c r="D71" t="s">
        <v>117</v>
      </c>
      <c r="E71" s="5">
        <v>42075</v>
      </c>
      <c r="F71" t="s">
        <v>121</v>
      </c>
      <c r="G71">
        <v>43</v>
      </c>
      <c r="H71" t="s">
        <v>125</v>
      </c>
      <c r="I71">
        <v>3</v>
      </c>
      <c r="J71">
        <v>2003</v>
      </c>
      <c r="K71" s="5">
        <f>IFERROR(VLOOKUP(A71, exit!A:E, 2, FALSE), "")</f>
        <v>45320</v>
      </c>
      <c r="L71" t="str">
        <f>IFERROR(VLOOKUP(A71, exit!A:E, 3, FALSE), "Not Available")</f>
        <v>Involuntary</v>
      </c>
      <c r="M71">
        <f>IFERROR(VLOOKUP(A71, exit!A:E, 4, FALSE), "Not Available")</f>
        <v>1</v>
      </c>
      <c r="N71" t="str">
        <f>IFERROR(VLOOKUP(A71, exit!A:E, 5, FALSE), "Not Available")</f>
        <v>No</v>
      </c>
      <c r="O71" s="5" t="str">
        <f>IFERROR(VLOOKUP(A71, survey!A:E, 2, FALSE), "Not Available")</f>
        <v>Not Available</v>
      </c>
      <c r="P71" t="str">
        <f>IFERROR(VLOOKUP(A71, survey!A:E, 3, FALSE), "Not Available")</f>
        <v>Not Available</v>
      </c>
      <c r="Q71" t="str">
        <f>IFERROR(VLOOKUP(A71, survey!A:E, 4, FALSE), "Not Available")</f>
        <v>Not Available</v>
      </c>
      <c r="R71" t="str">
        <f>IFERROR(VLOOKUP(A71, survey!A:E, 5, FALSE), "Not Available")</f>
        <v>Not Available</v>
      </c>
      <c r="S71" t="str">
        <f>IFERROR(VLOOKUP(A71, survey!A:F, 6, FALSE), "Not Available")</f>
        <v>Not Available</v>
      </c>
      <c r="T71">
        <f t="shared" ca="1" si="6"/>
        <v>3245</v>
      </c>
      <c r="U71">
        <f t="shared" ca="1" si="7"/>
        <v>8</v>
      </c>
      <c r="V71" t="str">
        <f t="shared" si="8"/>
        <v>Jan-2024</v>
      </c>
      <c r="W71">
        <f t="shared" si="9"/>
        <v>1</v>
      </c>
      <c r="X71" t="str">
        <f t="shared" si="10"/>
        <v>Jan-2024</v>
      </c>
      <c r="Y71" t="str">
        <f t="shared" si="11"/>
        <v>41-50</v>
      </c>
    </row>
    <row r="72" spans="1:25" x14ac:dyDescent="0.2">
      <c r="A72">
        <v>1071</v>
      </c>
      <c r="B72" t="s">
        <v>80</v>
      </c>
      <c r="C72" t="s">
        <v>114</v>
      </c>
      <c r="D72" t="s">
        <v>117</v>
      </c>
      <c r="E72" s="5">
        <v>42076</v>
      </c>
      <c r="F72" t="s">
        <v>122</v>
      </c>
      <c r="G72">
        <v>50</v>
      </c>
      <c r="H72" t="s">
        <v>125</v>
      </c>
      <c r="I72">
        <v>5</v>
      </c>
      <c r="J72">
        <v>2005</v>
      </c>
      <c r="K72" s="5">
        <f>IFERROR(VLOOKUP(A72, exit!A:E, 2, FALSE), "")</f>
        <v>45185</v>
      </c>
      <c r="L72" t="str">
        <f>IFERROR(VLOOKUP(A72, exit!A:E, 3, FALSE), "Not Available")</f>
        <v>Retirement</v>
      </c>
      <c r="M72">
        <f>IFERROR(VLOOKUP(A72, exit!A:E, 4, FALSE), "Not Available")</f>
        <v>5</v>
      </c>
      <c r="N72" t="str">
        <f>IFERROR(VLOOKUP(A72, exit!A:E, 5, FALSE), "Not Available")</f>
        <v>Yes</v>
      </c>
      <c r="O72" s="5" t="str">
        <f>IFERROR(VLOOKUP(A72, survey!A:E, 2, FALSE), "Not Available")</f>
        <v>Not Available</v>
      </c>
      <c r="P72" t="str">
        <f>IFERROR(VLOOKUP(A72, survey!A:E, 3, FALSE), "Not Available")</f>
        <v>Not Available</v>
      </c>
      <c r="Q72" t="str">
        <f>IFERROR(VLOOKUP(A72, survey!A:E, 4, FALSE), "Not Available")</f>
        <v>Not Available</v>
      </c>
      <c r="R72" t="str">
        <f>IFERROR(VLOOKUP(A72, survey!A:E, 5, FALSE), "Not Available")</f>
        <v>Not Available</v>
      </c>
      <c r="S72" t="str">
        <f>IFERROR(VLOOKUP(A72, survey!A:F, 6, FALSE), "Not Available")</f>
        <v>Not Available</v>
      </c>
      <c r="T72">
        <f t="shared" ca="1" si="6"/>
        <v>3109</v>
      </c>
      <c r="U72">
        <f t="shared" ca="1" si="7"/>
        <v>8</v>
      </c>
      <c r="V72" t="str">
        <f t="shared" si="8"/>
        <v>Sep-2023</v>
      </c>
      <c r="W72">
        <f t="shared" si="9"/>
        <v>1</v>
      </c>
      <c r="X72" t="str">
        <f t="shared" si="10"/>
        <v>Sep-2023</v>
      </c>
      <c r="Y72" t="str">
        <f t="shared" si="11"/>
        <v>41-50</v>
      </c>
    </row>
    <row r="73" spans="1:25" x14ac:dyDescent="0.2">
      <c r="A73">
        <v>1072</v>
      </c>
      <c r="B73" t="s">
        <v>81</v>
      </c>
      <c r="C73" t="s">
        <v>114</v>
      </c>
      <c r="D73" t="s">
        <v>119</v>
      </c>
      <c r="E73" s="5">
        <v>42077</v>
      </c>
      <c r="F73" t="s">
        <v>121</v>
      </c>
      <c r="G73">
        <v>24</v>
      </c>
      <c r="H73" t="s">
        <v>125</v>
      </c>
      <c r="I73">
        <v>4</v>
      </c>
      <c r="J73">
        <v>2007</v>
      </c>
      <c r="K73" s="5" t="str">
        <f>IFERROR(VLOOKUP(A73, exit!A:E, 2, FALSE), "")</f>
        <v/>
      </c>
      <c r="L73" t="str">
        <f>IFERROR(VLOOKUP(A73, exit!A:E, 3, FALSE), "Not Available")</f>
        <v>Not Available</v>
      </c>
      <c r="M73" t="str">
        <f>IFERROR(VLOOKUP(A73, exit!A:E, 4, FALSE), "Not Available")</f>
        <v>Not Available</v>
      </c>
      <c r="N73" t="str">
        <f>IFERROR(VLOOKUP(A73, exit!A:E, 5, FALSE), "Not Available")</f>
        <v>Not Available</v>
      </c>
      <c r="O73" s="5">
        <f>IFERROR(VLOOKUP(A73, survey!A:E, 2, FALSE), "Not Available")</f>
        <v>45148</v>
      </c>
      <c r="P73">
        <f>IFERROR(VLOOKUP(A73, survey!A:E, 3, FALSE), "Not Available")</f>
        <v>2</v>
      </c>
      <c r="Q73">
        <f>IFERROR(VLOOKUP(A73, survey!A:E, 4, FALSE), "Not Available")</f>
        <v>3</v>
      </c>
      <c r="R73">
        <f>IFERROR(VLOOKUP(A73, survey!A:E, 5, FALSE), "Not Available")</f>
        <v>3</v>
      </c>
      <c r="S73">
        <f>IFERROR(VLOOKUP(A73, survey!A:F, 6, FALSE), "Not Available")</f>
        <v>2</v>
      </c>
      <c r="T73">
        <f t="shared" ca="1" si="6"/>
        <v>3844</v>
      </c>
      <c r="U73">
        <f t="shared" ca="1" si="7"/>
        <v>10</v>
      </c>
      <c r="V73" t="str">
        <f t="shared" si="8"/>
        <v>No Exit Date</v>
      </c>
      <c r="W73">
        <f t="shared" si="9"/>
        <v>0</v>
      </c>
      <c r="X73" t="str">
        <f t="shared" si="10"/>
        <v/>
      </c>
      <c r="Y73" t="str">
        <f t="shared" si="11"/>
        <v>20-30</v>
      </c>
    </row>
    <row r="74" spans="1:25" x14ac:dyDescent="0.2">
      <c r="A74">
        <v>1073</v>
      </c>
      <c r="B74" t="s">
        <v>82</v>
      </c>
      <c r="C74" t="s">
        <v>113</v>
      </c>
      <c r="D74" t="s">
        <v>117</v>
      </c>
      <c r="E74" s="5">
        <v>42078</v>
      </c>
      <c r="F74" t="s">
        <v>122</v>
      </c>
      <c r="G74">
        <v>33</v>
      </c>
      <c r="H74" t="s">
        <v>125</v>
      </c>
      <c r="I74">
        <v>3</v>
      </c>
      <c r="J74">
        <v>2005</v>
      </c>
      <c r="K74" s="5">
        <f>IFERROR(VLOOKUP(A74, exit!A:E, 2, FALSE), "")</f>
        <v>44672</v>
      </c>
      <c r="L74" t="str">
        <f>IFERROR(VLOOKUP(A74, exit!A:E, 3, FALSE), "Not Available")</f>
        <v>Better Opportunity</v>
      </c>
      <c r="M74">
        <f>IFERROR(VLOOKUP(A74, exit!A:E, 4, FALSE), "Not Available")</f>
        <v>2</v>
      </c>
      <c r="N74" t="str">
        <f>IFERROR(VLOOKUP(A74, exit!A:E, 5, FALSE), "Not Available")</f>
        <v>Yes</v>
      </c>
      <c r="O74" s="5">
        <f>IFERROR(VLOOKUP(A74, survey!A:E, 2, FALSE), "Not Available")</f>
        <v>45474</v>
      </c>
      <c r="P74">
        <f>IFERROR(VLOOKUP(A74, survey!A:E, 3, FALSE), "Not Available")</f>
        <v>3</v>
      </c>
      <c r="Q74">
        <f>IFERROR(VLOOKUP(A74, survey!A:E, 4, FALSE), "Not Available")</f>
        <v>4</v>
      </c>
      <c r="R74">
        <f>IFERROR(VLOOKUP(A74, survey!A:E, 5, FALSE), "Not Available")</f>
        <v>5</v>
      </c>
      <c r="S74">
        <f>IFERROR(VLOOKUP(A74, survey!A:F, 6, FALSE), "Not Available")</f>
        <v>1</v>
      </c>
      <c r="T74">
        <f t="shared" ca="1" si="6"/>
        <v>2594</v>
      </c>
      <c r="U74">
        <f t="shared" ca="1" si="7"/>
        <v>7</v>
      </c>
      <c r="V74" t="str">
        <f t="shared" si="8"/>
        <v>Apr-2022</v>
      </c>
      <c r="W74">
        <f t="shared" si="9"/>
        <v>1</v>
      </c>
      <c r="X74" t="str">
        <f t="shared" si="10"/>
        <v>Apr-2022</v>
      </c>
      <c r="Y74" t="str">
        <f t="shared" si="11"/>
        <v>31-40</v>
      </c>
    </row>
    <row r="75" spans="1:25" x14ac:dyDescent="0.2">
      <c r="A75">
        <v>1074</v>
      </c>
      <c r="B75" t="s">
        <v>83</v>
      </c>
      <c r="C75" t="s">
        <v>110</v>
      </c>
      <c r="D75" t="s">
        <v>118</v>
      </c>
      <c r="E75" s="5">
        <v>42079</v>
      </c>
      <c r="F75" t="s">
        <v>121</v>
      </c>
      <c r="G75">
        <v>47</v>
      </c>
      <c r="H75" t="s">
        <v>124</v>
      </c>
      <c r="I75">
        <v>2</v>
      </c>
      <c r="J75">
        <v>2005</v>
      </c>
      <c r="K75" s="5" t="str">
        <f>IFERROR(VLOOKUP(A75, exit!A:E, 2, FALSE), "")</f>
        <v/>
      </c>
      <c r="L75" t="str">
        <f>IFERROR(VLOOKUP(A75, exit!A:E, 3, FALSE), "Not Available")</f>
        <v>Not Available</v>
      </c>
      <c r="M75" t="str">
        <f>IFERROR(VLOOKUP(A75, exit!A:E, 4, FALSE), "Not Available")</f>
        <v>Not Available</v>
      </c>
      <c r="N75" t="str">
        <f>IFERROR(VLOOKUP(A75, exit!A:E, 5, FALSE), "Not Available")</f>
        <v>Not Available</v>
      </c>
      <c r="O75" s="5">
        <f>IFERROR(VLOOKUP(A75, survey!A:E, 2, FALSE), "Not Available")</f>
        <v>45615</v>
      </c>
      <c r="P75">
        <f>IFERROR(VLOOKUP(A75, survey!A:E, 3, FALSE), "Not Available")</f>
        <v>2</v>
      </c>
      <c r="Q75">
        <f>IFERROR(VLOOKUP(A75, survey!A:E, 4, FALSE), "Not Available")</f>
        <v>3</v>
      </c>
      <c r="R75">
        <f>IFERROR(VLOOKUP(A75, survey!A:E, 5, FALSE), "Not Available")</f>
        <v>3</v>
      </c>
      <c r="S75">
        <f>IFERROR(VLOOKUP(A75, survey!A:F, 6, FALSE), "Not Available")</f>
        <v>2</v>
      </c>
      <c r="T75">
        <f t="shared" ca="1" si="6"/>
        <v>3842</v>
      </c>
      <c r="U75">
        <f t="shared" ca="1" si="7"/>
        <v>10</v>
      </c>
      <c r="V75" t="str">
        <f t="shared" si="8"/>
        <v>No Exit Date</v>
      </c>
      <c r="W75">
        <f t="shared" si="9"/>
        <v>0</v>
      </c>
      <c r="X75" t="str">
        <f t="shared" si="10"/>
        <v/>
      </c>
      <c r="Y75" t="str">
        <f t="shared" si="11"/>
        <v>41-50</v>
      </c>
    </row>
    <row r="76" spans="1:25" x14ac:dyDescent="0.2">
      <c r="A76">
        <v>1075</v>
      </c>
      <c r="B76" t="s">
        <v>84</v>
      </c>
      <c r="C76" t="s">
        <v>114</v>
      </c>
      <c r="D76" t="s">
        <v>116</v>
      </c>
      <c r="E76" s="5">
        <v>42080</v>
      </c>
      <c r="F76" t="s">
        <v>121</v>
      </c>
      <c r="G76">
        <v>37</v>
      </c>
      <c r="H76" t="s">
        <v>123</v>
      </c>
      <c r="I76">
        <v>2</v>
      </c>
      <c r="J76">
        <v>2005</v>
      </c>
      <c r="K76" s="5" t="str">
        <f>IFERROR(VLOOKUP(A76, exit!A:E, 2, FALSE), "")</f>
        <v/>
      </c>
      <c r="L76" t="str">
        <f>IFERROR(VLOOKUP(A76, exit!A:E, 3, FALSE), "Not Available")</f>
        <v>Not Available</v>
      </c>
      <c r="M76" t="str">
        <f>IFERROR(VLOOKUP(A76, exit!A:E, 4, FALSE), "Not Available")</f>
        <v>Not Available</v>
      </c>
      <c r="N76" t="str">
        <f>IFERROR(VLOOKUP(A76, exit!A:E, 5, FALSE), "Not Available")</f>
        <v>Not Available</v>
      </c>
      <c r="O76" s="5">
        <f>IFERROR(VLOOKUP(A76, survey!A:E, 2, FALSE), "Not Available")</f>
        <v>45458</v>
      </c>
      <c r="P76">
        <f>IFERROR(VLOOKUP(A76, survey!A:E, 3, FALSE), "Not Available")</f>
        <v>7</v>
      </c>
      <c r="Q76">
        <f>IFERROR(VLOOKUP(A76, survey!A:E, 4, FALSE), "Not Available")</f>
        <v>1</v>
      </c>
      <c r="R76">
        <f>IFERROR(VLOOKUP(A76, survey!A:E, 5, FALSE), "Not Available")</f>
        <v>4</v>
      </c>
      <c r="S76">
        <f>IFERROR(VLOOKUP(A76, survey!A:F, 6, FALSE), "Not Available")</f>
        <v>4</v>
      </c>
      <c r="T76">
        <f t="shared" ca="1" si="6"/>
        <v>3841</v>
      </c>
      <c r="U76">
        <f t="shared" ca="1" si="7"/>
        <v>10</v>
      </c>
      <c r="V76" t="str">
        <f t="shared" si="8"/>
        <v>No Exit Date</v>
      </c>
      <c r="W76">
        <f t="shared" si="9"/>
        <v>0</v>
      </c>
      <c r="X76" t="str">
        <f t="shared" si="10"/>
        <v/>
      </c>
      <c r="Y76" t="str">
        <f t="shared" si="11"/>
        <v>31-40</v>
      </c>
    </row>
    <row r="77" spans="1:25" x14ac:dyDescent="0.2">
      <c r="A77">
        <v>1076</v>
      </c>
      <c r="B77" t="s">
        <v>85</v>
      </c>
      <c r="C77" t="s">
        <v>111</v>
      </c>
      <c r="D77" t="s">
        <v>117</v>
      </c>
      <c r="E77" s="5">
        <v>42081</v>
      </c>
      <c r="F77" t="s">
        <v>122</v>
      </c>
      <c r="G77">
        <v>58</v>
      </c>
      <c r="H77" t="s">
        <v>125</v>
      </c>
      <c r="I77">
        <v>3</v>
      </c>
      <c r="J77">
        <v>2003</v>
      </c>
      <c r="K77" s="5">
        <f>IFERROR(VLOOKUP(A77, exit!A:E, 2, FALSE), "")</f>
        <v>44670</v>
      </c>
      <c r="L77" t="str">
        <f>IFERROR(VLOOKUP(A77, exit!A:E, 3, FALSE), "Not Available")</f>
        <v>Involuntary</v>
      </c>
      <c r="M77">
        <f>IFERROR(VLOOKUP(A77, exit!A:E, 4, FALSE), "Not Available")</f>
        <v>1</v>
      </c>
      <c r="N77" t="str">
        <f>IFERROR(VLOOKUP(A77, exit!A:E, 5, FALSE), "Not Available")</f>
        <v>Yes</v>
      </c>
      <c r="O77" s="5">
        <f>IFERROR(VLOOKUP(A77, survey!A:E, 2, FALSE), "Not Available")</f>
        <v>45211</v>
      </c>
      <c r="P77">
        <f>IFERROR(VLOOKUP(A77, survey!A:E, 3, FALSE), "Not Available")</f>
        <v>5</v>
      </c>
      <c r="Q77">
        <f>IFERROR(VLOOKUP(A77, survey!A:E, 4, FALSE), "Not Available")</f>
        <v>2</v>
      </c>
      <c r="R77">
        <f>IFERROR(VLOOKUP(A77, survey!A:E, 5, FALSE), "Not Available")</f>
        <v>2</v>
      </c>
      <c r="S77">
        <f>IFERROR(VLOOKUP(A77, survey!A:F, 6, FALSE), "Not Available")</f>
        <v>1</v>
      </c>
      <c r="T77">
        <f t="shared" ca="1" si="6"/>
        <v>2589</v>
      </c>
      <c r="U77">
        <f t="shared" ca="1" si="7"/>
        <v>7</v>
      </c>
      <c r="V77" t="str">
        <f t="shared" si="8"/>
        <v>Apr-2022</v>
      </c>
      <c r="W77">
        <f t="shared" si="9"/>
        <v>1</v>
      </c>
      <c r="X77" t="str">
        <f t="shared" si="10"/>
        <v>Apr-2022</v>
      </c>
      <c r="Y77" t="str">
        <f t="shared" si="11"/>
        <v>51-60</v>
      </c>
    </row>
    <row r="78" spans="1:25" x14ac:dyDescent="0.2">
      <c r="A78">
        <v>1077</v>
      </c>
      <c r="B78" t="s">
        <v>86</v>
      </c>
      <c r="C78" t="s">
        <v>113</v>
      </c>
      <c r="D78" t="s">
        <v>119</v>
      </c>
      <c r="E78" s="5">
        <v>42082</v>
      </c>
      <c r="F78" t="s">
        <v>121</v>
      </c>
      <c r="G78">
        <v>43</v>
      </c>
      <c r="H78" t="s">
        <v>125</v>
      </c>
      <c r="I78">
        <v>3</v>
      </c>
      <c r="J78">
        <v>2001</v>
      </c>
      <c r="K78" s="5">
        <f>IFERROR(VLOOKUP(A78, exit!A:E, 2, FALSE), "")</f>
        <v>45624</v>
      </c>
      <c r="L78" t="str">
        <f>IFERROR(VLOOKUP(A78, exit!A:E, 3, FALSE), "Not Available")</f>
        <v>Retirement</v>
      </c>
      <c r="M78">
        <f>IFERROR(VLOOKUP(A78, exit!A:E, 4, FALSE), "Not Available")</f>
        <v>3</v>
      </c>
      <c r="N78" t="str">
        <f>IFERROR(VLOOKUP(A78, exit!A:E, 5, FALSE), "Not Available")</f>
        <v>Yes</v>
      </c>
      <c r="O78" s="5" t="str">
        <f>IFERROR(VLOOKUP(A78, survey!A:E, 2, FALSE), "Not Available")</f>
        <v>Not Available</v>
      </c>
      <c r="P78" t="str">
        <f>IFERROR(VLOOKUP(A78, survey!A:E, 3, FALSE), "Not Available")</f>
        <v>Not Available</v>
      </c>
      <c r="Q78" t="str">
        <f>IFERROR(VLOOKUP(A78, survey!A:E, 4, FALSE), "Not Available")</f>
        <v>Not Available</v>
      </c>
      <c r="R78" t="str">
        <f>IFERROR(VLOOKUP(A78, survey!A:E, 5, FALSE), "Not Available")</f>
        <v>Not Available</v>
      </c>
      <c r="S78" t="str">
        <f>IFERROR(VLOOKUP(A78, survey!A:F, 6, FALSE), "Not Available")</f>
        <v>Not Available</v>
      </c>
      <c r="T78">
        <f t="shared" ca="1" si="6"/>
        <v>3542</v>
      </c>
      <c r="U78">
        <f t="shared" ca="1" si="7"/>
        <v>9</v>
      </c>
      <c r="V78" t="str">
        <f t="shared" si="8"/>
        <v>Nov-2024</v>
      </c>
      <c r="W78">
        <f t="shared" si="9"/>
        <v>1</v>
      </c>
      <c r="X78" t="str">
        <f t="shared" si="10"/>
        <v>Nov-2024</v>
      </c>
      <c r="Y78" t="str">
        <f t="shared" si="11"/>
        <v>41-50</v>
      </c>
    </row>
    <row r="79" spans="1:25" x14ac:dyDescent="0.2">
      <c r="A79">
        <v>1078</v>
      </c>
      <c r="B79" t="s">
        <v>87</v>
      </c>
      <c r="C79" t="s">
        <v>113</v>
      </c>
      <c r="D79" t="s">
        <v>119</v>
      </c>
      <c r="E79" s="5">
        <v>42083</v>
      </c>
      <c r="F79" t="s">
        <v>121</v>
      </c>
      <c r="G79">
        <v>50</v>
      </c>
      <c r="H79" t="s">
        <v>124</v>
      </c>
      <c r="I79">
        <v>5</v>
      </c>
      <c r="J79">
        <v>2005</v>
      </c>
      <c r="K79" s="5" t="str">
        <f>IFERROR(VLOOKUP(A79, exit!A:E, 2, FALSE), "")</f>
        <v/>
      </c>
      <c r="L79" t="str">
        <f>IFERROR(VLOOKUP(A79, exit!A:E, 3, FALSE), "Not Available")</f>
        <v>Not Available</v>
      </c>
      <c r="M79" t="str">
        <f>IFERROR(VLOOKUP(A79, exit!A:E, 4, FALSE), "Not Available")</f>
        <v>Not Available</v>
      </c>
      <c r="N79" t="str">
        <f>IFERROR(VLOOKUP(A79, exit!A:E, 5, FALSE), "Not Available")</f>
        <v>Not Available</v>
      </c>
      <c r="O79" s="5">
        <f>IFERROR(VLOOKUP(A79, survey!A:E, 2, FALSE), "Not Available")</f>
        <v>45530</v>
      </c>
      <c r="P79">
        <f>IFERROR(VLOOKUP(A79, survey!A:E, 3, FALSE), "Not Available")</f>
        <v>4</v>
      </c>
      <c r="Q79">
        <f>IFERROR(VLOOKUP(A79, survey!A:E, 4, FALSE), "Not Available")</f>
        <v>2</v>
      </c>
      <c r="R79">
        <f>IFERROR(VLOOKUP(A79, survey!A:E, 5, FALSE), "Not Available")</f>
        <v>5</v>
      </c>
      <c r="S79">
        <f>IFERROR(VLOOKUP(A79, survey!A:F, 6, FALSE), "Not Available")</f>
        <v>1</v>
      </c>
      <c r="T79">
        <f t="shared" ca="1" si="6"/>
        <v>3838</v>
      </c>
      <c r="U79">
        <f t="shared" ca="1" si="7"/>
        <v>10</v>
      </c>
      <c r="V79" t="str">
        <f t="shared" si="8"/>
        <v>No Exit Date</v>
      </c>
      <c r="W79">
        <f t="shared" si="9"/>
        <v>0</v>
      </c>
      <c r="X79" t="str">
        <f t="shared" si="10"/>
        <v/>
      </c>
      <c r="Y79" t="str">
        <f t="shared" si="11"/>
        <v>41-50</v>
      </c>
    </row>
    <row r="80" spans="1:25" x14ac:dyDescent="0.2">
      <c r="A80">
        <v>1079</v>
      </c>
      <c r="B80" t="s">
        <v>88</v>
      </c>
      <c r="C80" t="s">
        <v>110</v>
      </c>
      <c r="D80" t="s">
        <v>117</v>
      </c>
      <c r="E80" s="5">
        <v>42084</v>
      </c>
      <c r="F80" t="s">
        <v>122</v>
      </c>
      <c r="G80">
        <v>35</v>
      </c>
      <c r="H80" t="s">
        <v>124</v>
      </c>
      <c r="I80">
        <v>5</v>
      </c>
      <c r="J80">
        <v>2009</v>
      </c>
      <c r="K80" s="5" t="str">
        <f>IFERROR(VLOOKUP(A80, exit!A:E, 2, FALSE), "")</f>
        <v/>
      </c>
      <c r="L80" t="str">
        <f>IFERROR(VLOOKUP(A80, exit!A:E, 3, FALSE), "Not Available")</f>
        <v>Not Available</v>
      </c>
      <c r="M80" t="str">
        <f>IFERROR(VLOOKUP(A80, exit!A:E, 4, FALSE), "Not Available")</f>
        <v>Not Available</v>
      </c>
      <c r="N80" t="str">
        <f>IFERROR(VLOOKUP(A80, exit!A:E, 5, FALSE), "Not Available")</f>
        <v>Not Available</v>
      </c>
      <c r="O80" s="5" t="str">
        <f>IFERROR(VLOOKUP(A80, survey!A:E, 2, FALSE), "Not Available")</f>
        <v>Not Available</v>
      </c>
      <c r="P80" t="str">
        <f>IFERROR(VLOOKUP(A80, survey!A:E, 3, FALSE), "Not Available")</f>
        <v>Not Available</v>
      </c>
      <c r="Q80" t="str">
        <f>IFERROR(VLOOKUP(A80, survey!A:E, 4, FALSE), "Not Available")</f>
        <v>Not Available</v>
      </c>
      <c r="R80" t="str">
        <f>IFERROR(VLOOKUP(A80, survey!A:E, 5, FALSE), "Not Available")</f>
        <v>Not Available</v>
      </c>
      <c r="S80" t="str">
        <f>IFERROR(VLOOKUP(A80, survey!A:F, 6, FALSE), "Not Available")</f>
        <v>Not Available</v>
      </c>
      <c r="T80">
        <f t="shared" ca="1" si="6"/>
        <v>3837</v>
      </c>
      <c r="U80">
        <f t="shared" ca="1" si="7"/>
        <v>10</v>
      </c>
      <c r="V80" t="str">
        <f t="shared" si="8"/>
        <v>No Exit Date</v>
      </c>
      <c r="W80">
        <f t="shared" si="9"/>
        <v>0</v>
      </c>
      <c r="X80" t="str">
        <f t="shared" si="10"/>
        <v/>
      </c>
      <c r="Y80" t="str">
        <f t="shared" si="11"/>
        <v>31-40</v>
      </c>
    </row>
    <row r="81" spans="1:25" x14ac:dyDescent="0.2">
      <c r="A81">
        <v>1080</v>
      </c>
      <c r="B81" t="s">
        <v>89</v>
      </c>
      <c r="C81" t="s">
        <v>113</v>
      </c>
      <c r="D81" t="s">
        <v>116</v>
      </c>
      <c r="E81" s="5">
        <v>42085</v>
      </c>
      <c r="F81" t="s">
        <v>121</v>
      </c>
      <c r="G81">
        <v>49</v>
      </c>
      <c r="H81" t="s">
        <v>126</v>
      </c>
      <c r="I81">
        <v>2</v>
      </c>
      <c r="J81">
        <v>2001</v>
      </c>
      <c r="K81" s="5" t="str">
        <f>IFERROR(VLOOKUP(A81, exit!A:E, 2, FALSE), "")</f>
        <v/>
      </c>
      <c r="L81" t="str">
        <f>IFERROR(VLOOKUP(A81, exit!A:E, 3, FALSE), "Not Available")</f>
        <v>Not Available</v>
      </c>
      <c r="M81" t="str">
        <f>IFERROR(VLOOKUP(A81, exit!A:E, 4, FALSE), "Not Available")</f>
        <v>Not Available</v>
      </c>
      <c r="N81" t="str">
        <f>IFERROR(VLOOKUP(A81, exit!A:E, 5, FALSE), "Not Available")</f>
        <v>Not Available</v>
      </c>
      <c r="O81" s="5" t="str">
        <f>IFERROR(VLOOKUP(A81, survey!A:E, 2, FALSE), "Not Available")</f>
        <v>Not Available</v>
      </c>
      <c r="P81" t="str">
        <f>IFERROR(VLOOKUP(A81, survey!A:E, 3, FALSE), "Not Available")</f>
        <v>Not Available</v>
      </c>
      <c r="Q81" t="str">
        <f>IFERROR(VLOOKUP(A81, survey!A:E, 4, FALSE), "Not Available")</f>
        <v>Not Available</v>
      </c>
      <c r="R81" t="str">
        <f>IFERROR(VLOOKUP(A81, survey!A:E, 5, FALSE), "Not Available")</f>
        <v>Not Available</v>
      </c>
      <c r="S81" t="str">
        <f>IFERROR(VLOOKUP(A81, survey!A:F, 6, FALSE), "Not Available")</f>
        <v>Not Available</v>
      </c>
      <c r="T81">
        <f t="shared" ca="1" si="6"/>
        <v>3836</v>
      </c>
      <c r="U81">
        <f t="shared" ca="1" si="7"/>
        <v>10</v>
      </c>
      <c r="V81" t="str">
        <f t="shared" si="8"/>
        <v>No Exit Date</v>
      </c>
      <c r="W81">
        <f t="shared" si="9"/>
        <v>0</v>
      </c>
      <c r="X81" t="str">
        <f t="shared" si="10"/>
        <v/>
      </c>
      <c r="Y81" t="str">
        <f t="shared" si="11"/>
        <v>41-50</v>
      </c>
    </row>
    <row r="82" spans="1:25" x14ac:dyDescent="0.2">
      <c r="A82">
        <v>1081</v>
      </c>
      <c r="B82" t="s">
        <v>90</v>
      </c>
      <c r="C82" t="s">
        <v>113</v>
      </c>
      <c r="D82" t="s">
        <v>117</v>
      </c>
      <c r="E82" s="5">
        <v>42086</v>
      </c>
      <c r="F82" t="s">
        <v>121</v>
      </c>
      <c r="G82">
        <v>26</v>
      </c>
      <c r="H82" t="s">
        <v>125</v>
      </c>
      <c r="I82">
        <v>4</v>
      </c>
      <c r="J82">
        <v>2003</v>
      </c>
      <c r="K82" s="5" t="str">
        <f>IFERROR(VLOOKUP(A82, exit!A:E, 2, FALSE), "")</f>
        <v/>
      </c>
      <c r="L82" t="str">
        <f>IFERROR(VLOOKUP(A82, exit!A:E, 3, FALSE), "Not Available")</f>
        <v>Not Available</v>
      </c>
      <c r="M82" t="str">
        <f>IFERROR(VLOOKUP(A82, exit!A:E, 4, FALSE), "Not Available")</f>
        <v>Not Available</v>
      </c>
      <c r="N82" t="str">
        <f>IFERROR(VLOOKUP(A82, exit!A:E, 5, FALSE), "Not Available")</f>
        <v>Not Available</v>
      </c>
      <c r="O82" s="5" t="str">
        <f>IFERROR(VLOOKUP(A82, survey!A:E, 2, FALSE), "Not Available")</f>
        <v>Not Available</v>
      </c>
      <c r="P82" t="str">
        <f>IFERROR(VLOOKUP(A82, survey!A:E, 3, FALSE), "Not Available")</f>
        <v>Not Available</v>
      </c>
      <c r="Q82" t="str">
        <f>IFERROR(VLOOKUP(A82, survey!A:E, 4, FALSE), "Not Available")</f>
        <v>Not Available</v>
      </c>
      <c r="R82" t="str">
        <f>IFERROR(VLOOKUP(A82, survey!A:E, 5, FALSE), "Not Available")</f>
        <v>Not Available</v>
      </c>
      <c r="S82" t="str">
        <f>IFERROR(VLOOKUP(A82, survey!A:F, 6, FALSE), "Not Available")</f>
        <v>Not Available</v>
      </c>
      <c r="T82">
        <f t="shared" ca="1" si="6"/>
        <v>3835</v>
      </c>
      <c r="U82">
        <f t="shared" ca="1" si="7"/>
        <v>10</v>
      </c>
      <c r="V82" t="str">
        <f t="shared" si="8"/>
        <v>No Exit Date</v>
      </c>
      <c r="W82">
        <f t="shared" si="9"/>
        <v>0</v>
      </c>
      <c r="X82" t="str">
        <f t="shared" si="10"/>
        <v/>
      </c>
      <c r="Y82" t="str">
        <f t="shared" si="11"/>
        <v>20-30</v>
      </c>
    </row>
    <row r="83" spans="1:25" x14ac:dyDescent="0.2">
      <c r="A83">
        <v>1082</v>
      </c>
      <c r="B83" t="s">
        <v>91</v>
      </c>
      <c r="C83" t="s">
        <v>114</v>
      </c>
      <c r="D83" t="s">
        <v>119</v>
      </c>
      <c r="E83" s="5">
        <v>42087</v>
      </c>
      <c r="F83" t="s">
        <v>121</v>
      </c>
      <c r="G83">
        <v>51</v>
      </c>
      <c r="H83" t="s">
        <v>126</v>
      </c>
      <c r="I83">
        <v>2</v>
      </c>
      <c r="J83">
        <v>2004</v>
      </c>
      <c r="K83" s="5" t="str">
        <f>IFERROR(VLOOKUP(A83, exit!A:E, 2, FALSE), "")</f>
        <v/>
      </c>
      <c r="L83" t="str">
        <f>IFERROR(VLOOKUP(A83, exit!A:E, 3, FALSE), "Not Available")</f>
        <v>Not Available</v>
      </c>
      <c r="M83" t="str">
        <f>IFERROR(VLOOKUP(A83, exit!A:E, 4, FALSE), "Not Available")</f>
        <v>Not Available</v>
      </c>
      <c r="N83" t="str">
        <f>IFERROR(VLOOKUP(A83, exit!A:E, 5, FALSE), "Not Available")</f>
        <v>Not Available</v>
      </c>
      <c r="O83" s="5">
        <f>IFERROR(VLOOKUP(A83, survey!A:E, 2, FALSE), "Not Available")</f>
        <v>45013</v>
      </c>
      <c r="P83">
        <f>IFERROR(VLOOKUP(A83, survey!A:E, 3, FALSE), "Not Available")</f>
        <v>8</v>
      </c>
      <c r="Q83">
        <f>IFERROR(VLOOKUP(A83, survey!A:E, 4, FALSE), "Not Available")</f>
        <v>5</v>
      </c>
      <c r="R83">
        <f>IFERROR(VLOOKUP(A83, survey!A:E, 5, FALSE), "Not Available")</f>
        <v>4</v>
      </c>
      <c r="S83">
        <f>IFERROR(VLOOKUP(A83, survey!A:F, 6, FALSE), "Not Available")</f>
        <v>4</v>
      </c>
      <c r="T83">
        <f t="shared" ca="1" si="6"/>
        <v>3834</v>
      </c>
      <c r="U83">
        <f t="shared" ca="1" si="7"/>
        <v>10</v>
      </c>
      <c r="V83" t="str">
        <f t="shared" si="8"/>
        <v>No Exit Date</v>
      </c>
      <c r="W83">
        <f t="shared" si="9"/>
        <v>0</v>
      </c>
      <c r="X83" t="str">
        <f t="shared" si="10"/>
        <v/>
      </c>
      <c r="Y83" t="str">
        <f t="shared" si="11"/>
        <v>51-60</v>
      </c>
    </row>
    <row r="84" spans="1:25" x14ac:dyDescent="0.2">
      <c r="A84">
        <v>1083</v>
      </c>
      <c r="B84" t="s">
        <v>92</v>
      </c>
      <c r="C84" t="s">
        <v>110</v>
      </c>
      <c r="D84" t="s">
        <v>120</v>
      </c>
      <c r="E84" s="5">
        <v>42088</v>
      </c>
      <c r="F84" t="s">
        <v>122</v>
      </c>
      <c r="G84">
        <v>26</v>
      </c>
      <c r="H84" t="s">
        <v>124</v>
      </c>
      <c r="I84">
        <v>4</v>
      </c>
      <c r="J84">
        <v>2001</v>
      </c>
      <c r="K84" s="5">
        <f>IFERROR(VLOOKUP(A84, exit!A:E, 2, FALSE), "")</f>
        <v>45300</v>
      </c>
      <c r="L84" t="str">
        <f>IFERROR(VLOOKUP(A84, exit!A:E, 3, FALSE), "Not Available")</f>
        <v>Better Opportunity</v>
      </c>
      <c r="M84">
        <f>IFERROR(VLOOKUP(A84, exit!A:E, 4, FALSE), "Not Available")</f>
        <v>1</v>
      </c>
      <c r="N84" t="str">
        <f>IFERROR(VLOOKUP(A84, exit!A:E, 5, FALSE), "Not Available")</f>
        <v>No</v>
      </c>
      <c r="O84" s="5" t="str">
        <f>IFERROR(VLOOKUP(A84, survey!A:E, 2, FALSE), "Not Available")</f>
        <v>Not Available</v>
      </c>
      <c r="P84" t="str">
        <f>IFERROR(VLOOKUP(A84, survey!A:E, 3, FALSE), "Not Available")</f>
        <v>Not Available</v>
      </c>
      <c r="Q84" t="str">
        <f>IFERROR(VLOOKUP(A84, survey!A:E, 4, FALSE), "Not Available")</f>
        <v>Not Available</v>
      </c>
      <c r="R84" t="str">
        <f>IFERROR(VLOOKUP(A84, survey!A:E, 5, FALSE), "Not Available")</f>
        <v>Not Available</v>
      </c>
      <c r="S84" t="str">
        <f>IFERROR(VLOOKUP(A84, survey!A:F, 6, FALSE), "Not Available")</f>
        <v>Not Available</v>
      </c>
      <c r="T84">
        <f t="shared" ca="1" si="6"/>
        <v>3212</v>
      </c>
      <c r="U84">
        <f t="shared" ca="1" si="7"/>
        <v>8</v>
      </c>
      <c r="V84" t="str">
        <f t="shared" si="8"/>
        <v>Jan-2024</v>
      </c>
      <c r="W84">
        <f t="shared" si="9"/>
        <v>1</v>
      </c>
      <c r="X84" t="str">
        <f t="shared" si="10"/>
        <v>Jan-2024</v>
      </c>
      <c r="Y84" t="str">
        <f t="shared" si="11"/>
        <v>20-30</v>
      </c>
    </row>
    <row r="85" spans="1:25" x14ac:dyDescent="0.2">
      <c r="A85">
        <v>1084</v>
      </c>
      <c r="B85" t="s">
        <v>93</v>
      </c>
      <c r="C85" t="s">
        <v>114</v>
      </c>
      <c r="D85" t="s">
        <v>118</v>
      </c>
      <c r="E85" s="5">
        <v>42089</v>
      </c>
      <c r="F85" t="s">
        <v>121</v>
      </c>
      <c r="G85">
        <v>33</v>
      </c>
      <c r="H85" t="s">
        <v>124</v>
      </c>
      <c r="I85">
        <v>4</v>
      </c>
      <c r="J85">
        <v>2001</v>
      </c>
      <c r="K85" s="5" t="str">
        <f>IFERROR(VLOOKUP(A85, exit!A:E, 2, FALSE), "")</f>
        <v/>
      </c>
      <c r="L85" t="str">
        <f>IFERROR(VLOOKUP(A85, exit!A:E, 3, FALSE), "Not Available")</f>
        <v>Not Available</v>
      </c>
      <c r="M85" t="str">
        <f>IFERROR(VLOOKUP(A85, exit!A:E, 4, FALSE), "Not Available")</f>
        <v>Not Available</v>
      </c>
      <c r="N85" t="str">
        <f>IFERROR(VLOOKUP(A85, exit!A:E, 5, FALSE), "Not Available")</f>
        <v>Not Available</v>
      </c>
      <c r="O85" s="5" t="str">
        <f>IFERROR(VLOOKUP(A85, survey!A:E, 2, FALSE), "Not Available")</f>
        <v>Not Available</v>
      </c>
      <c r="P85" t="str">
        <f>IFERROR(VLOOKUP(A85, survey!A:E, 3, FALSE), "Not Available")</f>
        <v>Not Available</v>
      </c>
      <c r="Q85" t="str">
        <f>IFERROR(VLOOKUP(A85, survey!A:E, 4, FALSE), "Not Available")</f>
        <v>Not Available</v>
      </c>
      <c r="R85" t="str">
        <f>IFERROR(VLOOKUP(A85, survey!A:E, 5, FALSE), "Not Available")</f>
        <v>Not Available</v>
      </c>
      <c r="S85" t="str">
        <f>IFERROR(VLOOKUP(A85, survey!A:F, 6, FALSE), "Not Available")</f>
        <v>Not Available</v>
      </c>
      <c r="T85">
        <f t="shared" ca="1" si="6"/>
        <v>3832</v>
      </c>
      <c r="U85">
        <f t="shared" ca="1" si="7"/>
        <v>10</v>
      </c>
      <c r="V85" t="str">
        <f t="shared" si="8"/>
        <v>No Exit Date</v>
      </c>
      <c r="W85">
        <f t="shared" si="9"/>
        <v>0</v>
      </c>
      <c r="X85" t="str">
        <f t="shared" si="10"/>
        <v/>
      </c>
      <c r="Y85" t="str">
        <f t="shared" si="11"/>
        <v>31-40</v>
      </c>
    </row>
    <row r="86" spans="1:25" x14ac:dyDescent="0.2">
      <c r="A86">
        <v>1085</v>
      </c>
      <c r="B86" t="s">
        <v>94</v>
      </c>
      <c r="C86" t="s">
        <v>114</v>
      </c>
      <c r="D86" t="s">
        <v>119</v>
      </c>
      <c r="E86" s="5">
        <v>42090</v>
      </c>
      <c r="F86" t="s">
        <v>122</v>
      </c>
      <c r="G86">
        <v>37</v>
      </c>
      <c r="H86" t="s">
        <v>123</v>
      </c>
      <c r="I86">
        <v>5</v>
      </c>
      <c r="J86">
        <v>2008</v>
      </c>
      <c r="K86" s="5" t="str">
        <f>IFERROR(VLOOKUP(A86, exit!A:E, 2, FALSE), "")</f>
        <v/>
      </c>
      <c r="L86" t="str">
        <f>IFERROR(VLOOKUP(A86, exit!A:E, 3, FALSE), "Not Available")</f>
        <v>Not Available</v>
      </c>
      <c r="M86" t="str">
        <f>IFERROR(VLOOKUP(A86, exit!A:E, 4, FALSE), "Not Available")</f>
        <v>Not Available</v>
      </c>
      <c r="N86" t="str">
        <f>IFERROR(VLOOKUP(A86, exit!A:E, 5, FALSE), "Not Available")</f>
        <v>Not Available</v>
      </c>
      <c r="O86" s="5" t="str">
        <f>IFERROR(VLOOKUP(A86, survey!A:E, 2, FALSE), "Not Available")</f>
        <v>Not Available</v>
      </c>
      <c r="P86" t="str">
        <f>IFERROR(VLOOKUP(A86, survey!A:E, 3, FALSE), "Not Available")</f>
        <v>Not Available</v>
      </c>
      <c r="Q86" t="str">
        <f>IFERROR(VLOOKUP(A86, survey!A:E, 4, FALSE), "Not Available")</f>
        <v>Not Available</v>
      </c>
      <c r="R86" t="str">
        <f>IFERROR(VLOOKUP(A86, survey!A:E, 5, FALSE), "Not Available")</f>
        <v>Not Available</v>
      </c>
      <c r="S86" t="str">
        <f>IFERROR(VLOOKUP(A86, survey!A:F, 6, FALSE), "Not Available")</f>
        <v>Not Available</v>
      </c>
      <c r="T86">
        <f t="shared" ca="1" si="6"/>
        <v>3831</v>
      </c>
      <c r="U86">
        <f t="shared" ca="1" si="7"/>
        <v>10</v>
      </c>
      <c r="V86" t="str">
        <f t="shared" si="8"/>
        <v>No Exit Date</v>
      </c>
      <c r="W86">
        <f t="shared" si="9"/>
        <v>0</v>
      </c>
      <c r="X86" t="str">
        <f t="shared" si="10"/>
        <v/>
      </c>
      <c r="Y86" t="str">
        <f t="shared" si="11"/>
        <v>31-40</v>
      </c>
    </row>
    <row r="87" spans="1:25" x14ac:dyDescent="0.2">
      <c r="A87">
        <v>1086</v>
      </c>
      <c r="B87" t="s">
        <v>95</v>
      </c>
      <c r="C87" t="s">
        <v>110</v>
      </c>
      <c r="D87" t="s">
        <v>117</v>
      </c>
      <c r="E87" s="5">
        <v>42091</v>
      </c>
      <c r="F87" t="s">
        <v>121</v>
      </c>
      <c r="G87">
        <v>47</v>
      </c>
      <c r="H87" t="s">
        <v>125</v>
      </c>
      <c r="I87">
        <v>1</v>
      </c>
      <c r="J87">
        <v>2002</v>
      </c>
      <c r="K87" s="5">
        <f>IFERROR(VLOOKUP(A87, exit!A:E, 2, FALSE), "")</f>
        <v>44706</v>
      </c>
      <c r="L87" t="str">
        <f>IFERROR(VLOOKUP(A87, exit!A:E, 3, FALSE), "Not Available")</f>
        <v>Retirement</v>
      </c>
      <c r="M87">
        <f>IFERROR(VLOOKUP(A87, exit!A:E, 4, FALSE), "Not Available")</f>
        <v>4</v>
      </c>
      <c r="N87" t="str">
        <f>IFERROR(VLOOKUP(A87, exit!A:E, 5, FALSE), "Not Available")</f>
        <v>Yes</v>
      </c>
      <c r="O87" s="5">
        <f>IFERROR(VLOOKUP(A87, survey!A:E, 2, FALSE), "Not Available")</f>
        <v>45395</v>
      </c>
      <c r="P87">
        <f>IFERROR(VLOOKUP(A87, survey!A:E, 3, FALSE), "Not Available")</f>
        <v>6</v>
      </c>
      <c r="Q87">
        <f>IFERROR(VLOOKUP(A87, survey!A:E, 4, FALSE), "Not Available")</f>
        <v>5</v>
      </c>
      <c r="R87">
        <f>IFERROR(VLOOKUP(A87, survey!A:E, 5, FALSE), "Not Available")</f>
        <v>1</v>
      </c>
      <c r="S87">
        <f>IFERROR(VLOOKUP(A87, survey!A:F, 6, FALSE), "Not Available")</f>
        <v>3</v>
      </c>
      <c r="T87">
        <f t="shared" ca="1" si="6"/>
        <v>2615</v>
      </c>
      <c r="U87">
        <f t="shared" ca="1" si="7"/>
        <v>7</v>
      </c>
      <c r="V87" t="str">
        <f t="shared" si="8"/>
        <v>May-2022</v>
      </c>
      <c r="W87">
        <f t="shared" si="9"/>
        <v>1</v>
      </c>
      <c r="X87" t="str">
        <f t="shared" si="10"/>
        <v>May-2022</v>
      </c>
      <c r="Y87" t="str">
        <f t="shared" si="11"/>
        <v>41-50</v>
      </c>
    </row>
    <row r="88" spans="1:25" x14ac:dyDescent="0.2">
      <c r="A88">
        <v>1087</v>
      </c>
      <c r="B88" t="s">
        <v>96</v>
      </c>
      <c r="C88" t="s">
        <v>115</v>
      </c>
      <c r="D88" t="s">
        <v>118</v>
      </c>
      <c r="E88" s="5">
        <v>42092</v>
      </c>
      <c r="F88" t="s">
        <v>121</v>
      </c>
      <c r="G88">
        <v>47</v>
      </c>
      <c r="H88" t="s">
        <v>126</v>
      </c>
      <c r="I88">
        <v>1</v>
      </c>
      <c r="J88">
        <v>2008</v>
      </c>
      <c r="K88" s="5">
        <f>IFERROR(VLOOKUP(A88, exit!A:E, 2, FALSE), "")</f>
        <v>44595</v>
      </c>
      <c r="L88" t="str">
        <f>IFERROR(VLOOKUP(A88, exit!A:E, 3, FALSE), "Not Available")</f>
        <v>Voluntary</v>
      </c>
      <c r="M88">
        <f>IFERROR(VLOOKUP(A88, exit!A:E, 4, FALSE), "Not Available")</f>
        <v>3</v>
      </c>
      <c r="N88" t="str">
        <f>IFERROR(VLOOKUP(A88, exit!A:E, 5, FALSE), "Not Available")</f>
        <v>No</v>
      </c>
      <c r="O88" s="5">
        <f>IFERROR(VLOOKUP(A88, survey!A:E, 2, FALSE), "Not Available")</f>
        <v>45108</v>
      </c>
      <c r="P88">
        <f>IFERROR(VLOOKUP(A88, survey!A:E, 3, FALSE), "Not Available")</f>
        <v>9</v>
      </c>
      <c r="Q88">
        <f>IFERROR(VLOOKUP(A88, survey!A:E, 4, FALSE), "Not Available")</f>
        <v>5</v>
      </c>
      <c r="R88">
        <f>IFERROR(VLOOKUP(A88, survey!A:E, 5, FALSE), "Not Available")</f>
        <v>5</v>
      </c>
      <c r="S88">
        <f>IFERROR(VLOOKUP(A88, survey!A:F, 6, FALSE), "Not Available")</f>
        <v>5</v>
      </c>
      <c r="T88">
        <f t="shared" ca="1" si="6"/>
        <v>2503</v>
      </c>
      <c r="U88">
        <f t="shared" ca="1" si="7"/>
        <v>6</v>
      </c>
      <c r="V88" t="str">
        <f t="shared" si="8"/>
        <v>Feb-2022</v>
      </c>
      <c r="W88">
        <f t="shared" si="9"/>
        <v>1</v>
      </c>
      <c r="X88" t="str">
        <f t="shared" si="10"/>
        <v>Feb-2022</v>
      </c>
      <c r="Y88" t="str">
        <f t="shared" si="11"/>
        <v>41-50</v>
      </c>
    </row>
    <row r="89" spans="1:25" x14ac:dyDescent="0.2">
      <c r="A89">
        <v>1088</v>
      </c>
      <c r="B89" t="s">
        <v>97</v>
      </c>
      <c r="C89" t="s">
        <v>114</v>
      </c>
      <c r="D89" t="s">
        <v>117</v>
      </c>
      <c r="E89" s="5">
        <v>42093</v>
      </c>
      <c r="F89" t="s">
        <v>121</v>
      </c>
      <c r="G89">
        <v>42</v>
      </c>
      <c r="H89" t="s">
        <v>124</v>
      </c>
      <c r="I89">
        <v>3</v>
      </c>
      <c r="J89">
        <v>2007</v>
      </c>
      <c r="K89" s="5" t="str">
        <f>IFERROR(VLOOKUP(A89, exit!A:E, 2, FALSE), "")</f>
        <v/>
      </c>
      <c r="L89" t="str">
        <f>IFERROR(VLOOKUP(A89, exit!A:E, 3, FALSE), "Not Available")</f>
        <v>Not Available</v>
      </c>
      <c r="M89" t="str">
        <f>IFERROR(VLOOKUP(A89, exit!A:E, 4, FALSE), "Not Available")</f>
        <v>Not Available</v>
      </c>
      <c r="N89" t="str">
        <f>IFERROR(VLOOKUP(A89, exit!A:E, 5, FALSE), "Not Available")</f>
        <v>Not Available</v>
      </c>
      <c r="O89" s="5">
        <f>IFERROR(VLOOKUP(A89, survey!A:E, 2, FALSE), "Not Available")</f>
        <v>45286</v>
      </c>
      <c r="P89">
        <f>IFERROR(VLOOKUP(A89, survey!A:E, 3, FALSE), "Not Available")</f>
        <v>4</v>
      </c>
      <c r="Q89">
        <f>IFERROR(VLOOKUP(A89, survey!A:E, 4, FALSE), "Not Available")</f>
        <v>2</v>
      </c>
      <c r="R89">
        <f>IFERROR(VLOOKUP(A89, survey!A:E, 5, FALSE), "Not Available")</f>
        <v>3</v>
      </c>
      <c r="S89">
        <f>IFERROR(VLOOKUP(A89, survey!A:F, 6, FALSE), "Not Available")</f>
        <v>1</v>
      </c>
      <c r="T89">
        <f t="shared" ca="1" si="6"/>
        <v>3828</v>
      </c>
      <c r="U89">
        <f t="shared" ca="1" si="7"/>
        <v>10</v>
      </c>
      <c r="V89" t="str">
        <f t="shared" si="8"/>
        <v>No Exit Date</v>
      </c>
      <c r="W89">
        <f t="shared" si="9"/>
        <v>0</v>
      </c>
      <c r="X89" t="str">
        <f t="shared" si="10"/>
        <v/>
      </c>
      <c r="Y89" t="str">
        <f t="shared" si="11"/>
        <v>41-50</v>
      </c>
    </row>
    <row r="90" spans="1:25" x14ac:dyDescent="0.2">
      <c r="A90">
        <v>1089</v>
      </c>
      <c r="B90" t="s">
        <v>98</v>
      </c>
      <c r="C90" t="s">
        <v>111</v>
      </c>
      <c r="D90" t="s">
        <v>117</v>
      </c>
      <c r="E90" s="5">
        <v>42094</v>
      </c>
      <c r="F90" t="s">
        <v>122</v>
      </c>
      <c r="G90">
        <v>57</v>
      </c>
      <c r="H90" t="s">
        <v>124</v>
      </c>
      <c r="I90">
        <v>5</v>
      </c>
      <c r="J90">
        <v>2002</v>
      </c>
      <c r="K90" s="5" t="str">
        <f>IFERROR(VLOOKUP(A90, exit!A:E, 2, FALSE), "")</f>
        <v/>
      </c>
      <c r="L90" t="str">
        <f>IFERROR(VLOOKUP(A90, exit!A:E, 3, FALSE), "Not Available")</f>
        <v>Not Available</v>
      </c>
      <c r="M90" t="str">
        <f>IFERROR(VLOOKUP(A90, exit!A:E, 4, FALSE), "Not Available")</f>
        <v>Not Available</v>
      </c>
      <c r="N90" t="str">
        <f>IFERROR(VLOOKUP(A90, exit!A:E, 5, FALSE), "Not Available")</f>
        <v>Not Available</v>
      </c>
      <c r="O90" s="5">
        <f>IFERROR(VLOOKUP(A90, survey!A:E, 2, FALSE), "Not Available")</f>
        <v>44981</v>
      </c>
      <c r="P90">
        <f>IFERROR(VLOOKUP(A90, survey!A:E, 3, FALSE), "Not Available")</f>
        <v>4</v>
      </c>
      <c r="Q90">
        <f>IFERROR(VLOOKUP(A90, survey!A:E, 4, FALSE), "Not Available")</f>
        <v>5</v>
      </c>
      <c r="R90">
        <f>IFERROR(VLOOKUP(A90, survey!A:E, 5, FALSE), "Not Available")</f>
        <v>1</v>
      </c>
      <c r="S90">
        <f>IFERROR(VLOOKUP(A90, survey!A:F, 6, FALSE), "Not Available")</f>
        <v>1</v>
      </c>
      <c r="T90">
        <f t="shared" ca="1" si="6"/>
        <v>3827</v>
      </c>
      <c r="U90">
        <f t="shared" ca="1" si="7"/>
        <v>10</v>
      </c>
      <c r="V90" t="str">
        <f t="shared" si="8"/>
        <v>No Exit Date</v>
      </c>
      <c r="W90">
        <f t="shared" si="9"/>
        <v>0</v>
      </c>
      <c r="X90" t="str">
        <f t="shared" si="10"/>
        <v/>
      </c>
      <c r="Y90" t="str">
        <f t="shared" si="11"/>
        <v>51-60</v>
      </c>
    </row>
    <row r="91" spans="1:25" x14ac:dyDescent="0.2">
      <c r="A91">
        <v>1090</v>
      </c>
      <c r="B91" t="s">
        <v>99</v>
      </c>
      <c r="C91" t="s">
        <v>111</v>
      </c>
      <c r="D91" t="s">
        <v>120</v>
      </c>
      <c r="E91" s="5">
        <v>42095</v>
      </c>
      <c r="F91" t="s">
        <v>121</v>
      </c>
      <c r="G91">
        <v>54</v>
      </c>
      <c r="H91" t="s">
        <v>126</v>
      </c>
      <c r="I91">
        <v>4</v>
      </c>
      <c r="J91">
        <v>2006</v>
      </c>
      <c r="K91" s="5" t="str">
        <f>IFERROR(VLOOKUP(A91, exit!A:E, 2, FALSE), "")</f>
        <v/>
      </c>
      <c r="L91" t="str">
        <f>IFERROR(VLOOKUP(A91, exit!A:E, 3, FALSE), "Not Available")</f>
        <v>Not Available</v>
      </c>
      <c r="M91" t="str">
        <f>IFERROR(VLOOKUP(A91, exit!A:E, 4, FALSE), "Not Available")</f>
        <v>Not Available</v>
      </c>
      <c r="N91" t="str">
        <f>IFERROR(VLOOKUP(A91, exit!A:E, 5, FALSE), "Not Available")</f>
        <v>Not Available</v>
      </c>
      <c r="O91" s="5">
        <f>IFERROR(VLOOKUP(A91, survey!A:E, 2, FALSE), "Not Available")</f>
        <v>45190</v>
      </c>
      <c r="P91">
        <f>IFERROR(VLOOKUP(A91, survey!A:E, 3, FALSE), "Not Available")</f>
        <v>3</v>
      </c>
      <c r="Q91">
        <f>IFERROR(VLOOKUP(A91, survey!A:E, 4, FALSE), "Not Available")</f>
        <v>2</v>
      </c>
      <c r="R91">
        <f>IFERROR(VLOOKUP(A91, survey!A:E, 5, FALSE), "Not Available")</f>
        <v>2</v>
      </c>
      <c r="S91">
        <f>IFERROR(VLOOKUP(A91, survey!A:F, 6, FALSE), "Not Available")</f>
        <v>1</v>
      </c>
      <c r="T91">
        <f t="shared" ca="1" si="6"/>
        <v>3826</v>
      </c>
      <c r="U91">
        <f t="shared" ca="1" si="7"/>
        <v>10</v>
      </c>
      <c r="V91" t="str">
        <f t="shared" si="8"/>
        <v>No Exit Date</v>
      </c>
      <c r="W91">
        <f t="shared" si="9"/>
        <v>0</v>
      </c>
      <c r="X91" t="str">
        <f t="shared" si="10"/>
        <v/>
      </c>
      <c r="Y91" t="str">
        <f t="shared" si="11"/>
        <v>51-60</v>
      </c>
    </row>
    <row r="92" spans="1:25" x14ac:dyDescent="0.2">
      <c r="A92">
        <v>1091</v>
      </c>
      <c r="B92" t="s">
        <v>100</v>
      </c>
      <c r="C92" t="s">
        <v>113</v>
      </c>
      <c r="D92" t="s">
        <v>118</v>
      </c>
      <c r="E92" s="5">
        <v>42096</v>
      </c>
      <c r="F92" t="s">
        <v>121</v>
      </c>
      <c r="G92">
        <v>51</v>
      </c>
      <c r="H92" t="s">
        <v>123</v>
      </c>
      <c r="I92">
        <v>1</v>
      </c>
      <c r="J92">
        <v>2006</v>
      </c>
      <c r="K92" s="5">
        <f>IFERROR(VLOOKUP(A92, exit!A:E, 2, FALSE), "")</f>
        <v>44876</v>
      </c>
      <c r="L92" t="str">
        <f>IFERROR(VLOOKUP(A92, exit!A:E, 3, FALSE), "Not Available")</f>
        <v>Retirement</v>
      </c>
      <c r="M92">
        <f>IFERROR(VLOOKUP(A92, exit!A:E, 4, FALSE), "Not Available")</f>
        <v>4</v>
      </c>
      <c r="N92" t="str">
        <f>IFERROR(VLOOKUP(A92, exit!A:E, 5, FALSE), "Not Available")</f>
        <v>Yes</v>
      </c>
      <c r="O92" s="5">
        <f>IFERROR(VLOOKUP(A92, survey!A:E, 2, FALSE), "Not Available")</f>
        <v>45426</v>
      </c>
      <c r="P92">
        <f>IFERROR(VLOOKUP(A92, survey!A:E, 3, FALSE), "Not Available")</f>
        <v>5</v>
      </c>
      <c r="Q92">
        <f>IFERROR(VLOOKUP(A92, survey!A:E, 4, FALSE), "Not Available")</f>
        <v>5</v>
      </c>
      <c r="R92">
        <f>IFERROR(VLOOKUP(A92, survey!A:E, 5, FALSE), "Not Available")</f>
        <v>4</v>
      </c>
      <c r="S92">
        <f>IFERROR(VLOOKUP(A92, survey!A:F, 6, FALSE), "Not Available")</f>
        <v>1</v>
      </c>
      <c r="T92">
        <f t="shared" ca="1" si="6"/>
        <v>2780</v>
      </c>
      <c r="U92">
        <f t="shared" ca="1" si="7"/>
        <v>7</v>
      </c>
      <c r="V92" t="str">
        <f t="shared" si="8"/>
        <v>Nov-2022</v>
      </c>
      <c r="W92">
        <f t="shared" si="9"/>
        <v>1</v>
      </c>
      <c r="X92" t="str">
        <f t="shared" si="10"/>
        <v>Nov-2022</v>
      </c>
      <c r="Y92" t="str">
        <f t="shared" si="11"/>
        <v>51-60</v>
      </c>
    </row>
    <row r="93" spans="1:25" x14ac:dyDescent="0.2">
      <c r="A93">
        <v>1092</v>
      </c>
      <c r="B93" t="s">
        <v>101</v>
      </c>
      <c r="C93" t="s">
        <v>111</v>
      </c>
      <c r="D93" t="s">
        <v>118</v>
      </c>
      <c r="E93" s="5">
        <v>42097</v>
      </c>
      <c r="F93" t="s">
        <v>122</v>
      </c>
      <c r="G93">
        <v>58</v>
      </c>
      <c r="H93" t="s">
        <v>124</v>
      </c>
      <c r="I93">
        <v>4</v>
      </c>
      <c r="J93">
        <v>2003</v>
      </c>
      <c r="K93" s="5">
        <f>IFERROR(VLOOKUP(A93, exit!A:E, 2, FALSE), "")</f>
        <v>45367</v>
      </c>
      <c r="L93" t="str">
        <f>IFERROR(VLOOKUP(A93, exit!A:E, 3, FALSE), "Not Available")</f>
        <v>Involuntary</v>
      </c>
      <c r="M93">
        <f>IFERROR(VLOOKUP(A93, exit!A:E, 4, FALSE), "Not Available")</f>
        <v>4</v>
      </c>
      <c r="N93" t="str">
        <f>IFERROR(VLOOKUP(A93, exit!A:E, 5, FALSE), "Not Available")</f>
        <v>No</v>
      </c>
      <c r="O93" s="5">
        <f>IFERROR(VLOOKUP(A93, survey!A:E, 2, FALSE), "Not Available")</f>
        <v>45165</v>
      </c>
      <c r="P93">
        <f>IFERROR(VLOOKUP(A93, survey!A:E, 3, FALSE), "Not Available")</f>
        <v>6</v>
      </c>
      <c r="Q93">
        <f>IFERROR(VLOOKUP(A93, survey!A:E, 4, FALSE), "Not Available")</f>
        <v>1</v>
      </c>
      <c r="R93">
        <f>IFERROR(VLOOKUP(A93, survey!A:E, 5, FALSE), "Not Available")</f>
        <v>4</v>
      </c>
      <c r="S93">
        <f>IFERROR(VLOOKUP(A93, survey!A:F, 6, FALSE), "Not Available")</f>
        <v>5</v>
      </c>
      <c r="T93">
        <f t="shared" ca="1" si="6"/>
        <v>3270</v>
      </c>
      <c r="U93">
        <f t="shared" ca="1" si="7"/>
        <v>8</v>
      </c>
      <c r="V93" t="str">
        <f t="shared" si="8"/>
        <v>Mar-2024</v>
      </c>
      <c r="W93">
        <f t="shared" si="9"/>
        <v>1</v>
      </c>
      <c r="X93" t="str">
        <f t="shared" si="10"/>
        <v>Mar-2024</v>
      </c>
      <c r="Y93" t="str">
        <f t="shared" si="11"/>
        <v>51-60</v>
      </c>
    </row>
    <row r="94" spans="1:25" x14ac:dyDescent="0.2">
      <c r="A94">
        <v>1093</v>
      </c>
      <c r="B94" t="s">
        <v>102</v>
      </c>
      <c r="C94" t="s">
        <v>113</v>
      </c>
      <c r="D94" t="s">
        <v>120</v>
      </c>
      <c r="E94" s="5">
        <v>42098</v>
      </c>
      <c r="F94" t="s">
        <v>121</v>
      </c>
      <c r="G94">
        <v>44</v>
      </c>
      <c r="H94" t="s">
        <v>125</v>
      </c>
      <c r="I94">
        <v>1</v>
      </c>
      <c r="J94">
        <v>2002</v>
      </c>
      <c r="K94" s="5" t="str">
        <f>IFERROR(VLOOKUP(A94, exit!A:E, 2, FALSE), "")</f>
        <v/>
      </c>
      <c r="L94" t="str">
        <f>IFERROR(VLOOKUP(A94, exit!A:E, 3, FALSE), "Not Available")</f>
        <v>Not Available</v>
      </c>
      <c r="M94" t="str">
        <f>IFERROR(VLOOKUP(A94, exit!A:E, 4, FALSE), "Not Available")</f>
        <v>Not Available</v>
      </c>
      <c r="N94" t="str">
        <f>IFERROR(VLOOKUP(A94, exit!A:E, 5, FALSE), "Not Available")</f>
        <v>Not Available</v>
      </c>
      <c r="O94" s="5" t="str">
        <f>IFERROR(VLOOKUP(A94, survey!A:E, 2, FALSE), "Not Available")</f>
        <v>Not Available</v>
      </c>
      <c r="P94" t="str">
        <f>IFERROR(VLOOKUP(A94, survey!A:E, 3, FALSE), "Not Available")</f>
        <v>Not Available</v>
      </c>
      <c r="Q94" t="str">
        <f>IFERROR(VLOOKUP(A94, survey!A:E, 4, FALSE), "Not Available")</f>
        <v>Not Available</v>
      </c>
      <c r="R94" t="str">
        <f>IFERROR(VLOOKUP(A94, survey!A:E, 5, FALSE), "Not Available")</f>
        <v>Not Available</v>
      </c>
      <c r="S94" t="str">
        <f>IFERROR(VLOOKUP(A94, survey!A:F, 6, FALSE), "Not Available")</f>
        <v>Not Available</v>
      </c>
      <c r="T94">
        <f t="shared" ca="1" si="6"/>
        <v>3823</v>
      </c>
      <c r="U94">
        <f t="shared" ca="1" si="7"/>
        <v>10</v>
      </c>
      <c r="V94" t="str">
        <f t="shared" si="8"/>
        <v>No Exit Date</v>
      </c>
      <c r="W94">
        <f t="shared" si="9"/>
        <v>0</v>
      </c>
      <c r="X94" t="str">
        <f t="shared" si="10"/>
        <v/>
      </c>
      <c r="Y94" t="str">
        <f t="shared" si="11"/>
        <v>41-50</v>
      </c>
    </row>
    <row r="95" spans="1:25" x14ac:dyDescent="0.2">
      <c r="A95">
        <v>1094</v>
      </c>
      <c r="B95" t="s">
        <v>103</v>
      </c>
      <c r="C95" t="s">
        <v>115</v>
      </c>
      <c r="D95" t="s">
        <v>119</v>
      </c>
      <c r="E95" s="5">
        <v>42099</v>
      </c>
      <c r="F95" t="s">
        <v>122</v>
      </c>
      <c r="G95">
        <v>31</v>
      </c>
      <c r="H95" t="s">
        <v>124</v>
      </c>
      <c r="I95">
        <v>1</v>
      </c>
      <c r="J95">
        <v>2001</v>
      </c>
      <c r="K95" s="5" t="str">
        <f>IFERROR(VLOOKUP(A95, exit!A:E, 2, FALSE), "")</f>
        <v/>
      </c>
      <c r="L95" t="str">
        <f>IFERROR(VLOOKUP(A95, exit!A:E, 3, FALSE), "Not Available")</f>
        <v>Not Available</v>
      </c>
      <c r="M95" t="str">
        <f>IFERROR(VLOOKUP(A95, exit!A:E, 4, FALSE), "Not Available")</f>
        <v>Not Available</v>
      </c>
      <c r="N95" t="str">
        <f>IFERROR(VLOOKUP(A95, exit!A:E, 5, FALSE), "Not Available")</f>
        <v>Not Available</v>
      </c>
      <c r="O95" s="5">
        <f>IFERROR(VLOOKUP(A95, survey!A:E, 2, FALSE), "Not Available")</f>
        <v>44951</v>
      </c>
      <c r="P95">
        <f>IFERROR(VLOOKUP(A95, survey!A:E, 3, FALSE), "Not Available")</f>
        <v>1</v>
      </c>
      <c r="Q95">
        <f>IFERROR(VLOOKUP(A95, survey!A:E, 4, FALSE), "Not Available")</f>
        <v>4</v>
      </c>
      <c r="R95">
        <f>IFERROR(VLOOKUP(A95, survey!A:E, 5, FALSE), "Not Available")</f>
        <v>3</v>
      </c>
      <c r="S95">
        <f>IFERROR(VLOOKUP(A95, survey!A:F, 6, FALSE), "Not Available")</f>
        <v>5</v>
      </c>
      <c r="T95">
        <f t="shared" ca="1" si="6"/>
        <v>3822</v>
      </c>
      <c r="U95">
        <f t="shared" ca="1" si="7"/>
        <v>10</v>
      </c>
      <c r="V95" t="str">
        <f t="shared" si="8"/>
        <v>No Exit Date</v>
      </c>
      <c r="W95">
        <f t="shared" si="9"/>
        <v>0</v>
      </c>
      <c r="X95" t="str">
        <f t="shared" si="10"/>
        <v/>
      </c>
      <c r="Y95" t="str">
        <f t="shared" si="11"/>
        <v>31-40</v>
      </c>
    </row>
    <row r="96" spans="1:25" x14ac:dyDescent="0.2">
      <c r="A96">
        <v>1095</v>
      </c>
      <c r="B96" t="s">
        <v>104</v>
      </c>
      <c r="C96" t="s">
        <v>110</v>
      </c>
      <c r="D96" t="s">
        <v>117</v>
      </c>
      <c r="E96" s="5">
        <v>42100</v>
      </c>
      <c r="F96" t="s">
        <v>122</v>
      </c>
      <c r="G96">
        <v>26</v>
      </c>
      <c r="H96" t="s">
        <v>125</v>
      </c>
      <c r="I96">
        <v>1</v>
      </c>
      <c r="J96">
        <v>2006</v>
      </c>
      <c r="K96" s="5" t="str">
        <f>IFERROR(VLOOKUP(A96, exit!A:E, 2, FALSE), "")</f>
        <v/>
      </c>
      <c r="L96" t="str">
        <f>IFERROR(VLOOKUP(A96, exit!A:E, 3, FALSE), "Not Available")</f>
        <v>Not Available</v>
      </c>
      <c r="M96" t="str">
        <f>IFERROR(VLOOKUP(A96, exit!A:E, 4, FALSE), "Not Available")</f>
        <v>Not Available</v>
      </c>
      <c r="N96" t="str">
        <f>IFERROR(VLOOKUP(A96, exit!A:E, 5, FALSE), "Not Available")</f>
        <v>Not Available</v>
      </c>
      <c r="O96" s="5">
        <f>IFERROR(VLOOKUP(A96, survey!A:E, 2, FALSE), "Not Available")</f>
        <v>45212</v>
      </c>
      <c r="P96">
        <f>IFERROR(VLOOKUP(A96, survey!A:E, 3, FALSE), "Not Available")</f>
        <v>9</v>
      </c>
      <c r="Q96">
        <f>IFERROR(VLOOKUP(A96, survey!A:E, 4, FALSE), "Not Available")</f>
        <v>5</v>
      </c>
      <c r="R96">
        <f>IFERROR(VLOOKUP(A96, survey!A:E, 5, FALSE), "Not Available")</f>
        <v>2</v>
      </c>
      <c r="S96">
        <f>IFERROR(VLOOKUP(A96, survey!A:F, 6, FALSE), "Not Available")</f>
        <v>5</v>
      </c>
      <c r="T96">
        <f t="shared" ca="1" si="6"/>
        <v>3821</v>
      </c>
      <c r="U96">
        <f t="shared" ca="1" si="7"/>
        <v>10</v>
      </c>
      <c r="V96" t="str">
        <f t="shared" si="8"/>
        <v>No Exit Date</v>
      </c>
      <c r="W96">
        <f t="shared" si="9"/>
        <v>0</v>
      </c>
      <c r="X96" t="str">
        <f t="shared" si="10"/>
        <v/>
      </c>
      <c r="Y96" t="str">
        <f t="shared" si="11"/>
        <v>20-30</v>
      </c>
    </row>
    <row r="97" spans="1:25" x14ac:dyDescent="0.2">
      <c r="A97">
        <v>1096</v>
      </c>
      <c r="B97" t="s">
        <v>105</v>
      </c>
      <c r="C97" t="s">
        <v>110</v>
      </c>
      <c r="D97" t="s">
        <v>116</v>
      </c>
      <c r="E97" s="5">
        <v>42101</v>
      </c>
      <c r="F97" t="s">
        <v>121</v>
      </c>
      <c r="G97">
        <v>57</v>
      </c>
      <c r="H97" t="s">
        <v>126</v>
      </c>
      <c r="I97">
        <v>5</v>
      </c>
      <c r="J97">
        <v>2005</v>
      </c>
      <c r="K97" s="5" t="str">
        <f>IFERROR(VLOOKUP(A97, exit!A:E, 2, FALSE), "")</f>
        <v/>
      </c>
      <c r="L97" t="str">
        <f>IFERROR(VLOOKUP(A97, exit!A:E, 3, FALSE), "Not Available")</f>
        <v>Not Available</v>
      </c>
      <c r="M97" t="str">
        <f>IFERROR(VLOOKUP(A97, exit!A:E, 4, FALSE), "Not Available")</f>
        <v>Not Available</v>
      </c>
      <c r="N97" t="str">
        <f>IFERROR(VLOOKUP(A97, exit!A:E, 5, FALSE), "Not Available")</f>
        <v>Not Available</v>
      </c>
      <c r="O97" s="5" t="str">
        <f>IFERROR(VLOOKUP(A97, survey!A:E, 2, FALSE), "Not Available")</f>
        <v>Not Available</v>
      </c>
      <c r="P97" t="str">
        <f>IFERROR(VLOOKUP(A97, survey!A:E, 3, FALSE), "Not Available")</f>
        <v>Not Available</v>
      </c>
      <c r="Q97" t="str">
        <f>IFERROR(VLOOKUP(A97, survey!A:E, 4, FALSE), "Not Available")</f>
        <v>Not Available</v>
      </c>
      <c r="R97" t="str">
        <f>IFERROR(VLOOKUP(A97, survey!A:E, 5, FALSE), "Not Available")</f>
        <v>Not Available</v>
      </c>
      <c r="S97" t="str">
        <f>IFERROR(VLOOKUP(A97, survey!A:F, 6, FALSE), "Not Available")</f>
        <v>Not Available</v>
      </c>
      <c r="T97">
        <f t="shared" ca="1" si="6"/>
        <v>3820</v>
      </c>
      <c r="U97">
        <f t="shared" ca="1" si="7"/>
        <v>10</v>
      </c>
      <c r="V97" t="str">
        <f t="shared" si="8"/>
        <v>No Exit Date</v>
      </c>
      <c r="W97">
        <f t="shared" si="9"/>
        <v>0</v>
      </c>
      <c r="X97" t="str">
        <f t="shared" si="10"/>
        <v/>
      </c>
      <c r="Y97" t="str">
        <f t="shared" si="11"/>
        <v>51-60</v>
      </c>
    </row>
    <row r="98" spans="1:25" x14ac:dyDescent="0.2">
      <c r="A98">
        <v>1097</v>
      </c>
      <c r="B98" t="s">
        <v>106</v>
      </c>
      <c r="C98" t="s">
        <v>110</v>
      </c>
      <c r="D98" t="s">
        <v>117</v>
      </c>
      <c r="E98" s="5">
        <v>42102</v>
      </c>
      <c r="F98" t="s">
        <v>122</v>
      </c>
      <c r="G98">
        <v>55</v>
      </c>
      <c r="H98" t="s">
        <v>125</v>
      </c>
      <c r="I98">
        <v>2</v>
      </c>
      <c r="J98">
        <v>2009</v>
      </c>
      <c r="K98" s="5" t="str">
        <f>IFERROR(VLOOKUP(A98, exit!A:E, 2, FALSE), "")</f>
        <v/>
      </c>
      <c r="L98" t="str">
        <f>IFERROR(VLOOKUP(A98, exit!A:E, 3, FALSE), "Not Available")</f>
        <v>Not Available</v>
      </c>
      <c r="M98" t="str">
        <f>IFERROR(VLOOKUP(A98, exit!A:E, 4, FALSE), "Not Available")</f>
        <v>Not Available</v>
      </c>
      <c r="N98" t="str">
        <f>IFERROR(VLOOKUP(A98, exit!A:E, 5, FALSE), "Not Available")</f>
        <v>Not Available</v>
      </c>
      <c r="O98" s="5">
        <f>IFERROR(VLOOKUP(A98, survey!A:E, 2, FALSE), "Not Available")</f>
        <v>45211</v>
      </c>
      <c r="P98">
        <f>IFERROR(VLOOKUP(A98, survey!A:E, 3, FALSE), "Not Available")</f>
        <v>2</v>
      </c>
      <c r="Q98">
        <f>IFERROR(VLOOKUP(A98, survey!A:E, 4, FALSE), "Not Available")</f>
        <v>2</v>
      </c>
      <c r="R98">
        <f>IFERROR(VLOOKUP(A98, survey!A:E, 5, FALSE), "Not Available")</f>
        <v>3</v>
      </c>
      <c r="S98">
        <f>IFERROR(VLOOKUP(A98, survey!A:F, 6, FALSE), "Not Available")</f>
        <v>5</v>
      </c>
      <c r="T98">
        <f t="shared" ca="1" si="6"/>
        <v>3819</v>
      </c>
      <c r="U98">
        <f t="shared" ca="1" si="7"/>
        <v>10</v>
      </c>
      <c r="V98" t="str">
        <f t="shared" si="8"/>
        <v>No Exit Date</v>
      </c>
      <c r="W98">
        <f t="shared" si="9"/>
        <v>0</v>
      </c>
      <c r="X98" t="str">
        <f t="shared" si="10"/>
        <v/>
      </c>
      <c r="Y98" t="str">
        <f t="shared" si="11"/>
        <v>51-60</v>
      </c>
    </row>
    <row r="99" spans="1:25" x14ac:dyDescent="0.2">
      <c r="A99">
        <v>1098</v>
      </c>
      <c r="B99" t="s">
        <v>107</v>
      </c>
      <c r="C99" t="s">
        <v>111</v>
      </c>
      <c r="D99" t="s">
        <v>117</v>
      </c>
      <c r="E99" s="5">
        <v>42103</v>
      </c>
      <c r="F99" t="s">
        <v>121</v>
      </c>
      <c r="G99">
        <v>52</v>
      </c>
      <c r="H99" t="s">
        <v>126</v>
      </c>
      <c r="I99">
        <v>4</v>
      </c>
      <c r="J99">
        <v>2001</v>
      </c>
      <c r="K99" s="5" t="str">
        <f>IFERROR(VLOOKUP(A99, exit!A:E, 2, FALSE), "")</f>
        <v/>
      </c>
      <c r="L99" t="str">
        <f>IFERROR(VLOOKUP(A99, exit!A:E, 3, FALSE), "Not Available")</f>
        <v>Not Available</v>
      </c>
      <c r="M99" t="str">
        <f>IFERROR(VLOOKUP(A99, exit!A:E, 4, FALSE), "Not Available")</f>
        <v>Not Available</v>
      </c>
      <c r="N99" t="str">
        <f>IFERROR(VLOOKUP(A99, exit!A:E, 5, FALSE), "Not Available")</f>
        <v>Not Available</v>
      </c>
      <c r="O99" s="5" t="str">
        <f>IFERROR(VLOOKUP(A99, survey!A:E, 2, FALSE), "Not Available")</f>
        <v>Not Available</v>
      </c>
      <c r="P99" t="str">
        <f>IFERROR(VLOOKUP(A99, survey!A:E, 3, FALSE), "Not Available")</f>
        <v>Not Available</v>
      </c>
      <c r="Q99" t="str">
        <f>IFERROR(VLOOKUP(A99, survey!A:E, 4, FALSE), "Not Available")</f>
        <v>Not Available</v>
      </c>
      <c r="R99" t="str">
        <f>IFERROR(VLOOKUP(A99, survey!A:E, 5, FALSE), "Not Available")</f>
        <v>Not Available</v>
      </c>
      <c r="S99" t="str">
        <f>IFERROR(VLOOKUP(A99, survey!A:F, 6, FALSE), "Not Available")</f>
        <v>Not Available</v>
      </c>
      <c r="T99">
        <f t="shared" ca="1" si="6"/>
        <v>3818</v>
      </c>
      <c r="U99">
        <f t="shared" ca="1" si="7"/>
        <v>10</v>
      </c>
      <c r="V99" t="str">
        <f t="shared" si="8"/>
        <v>No Exit Date</v>
      </c>
      <c r="W99">
        <f t="shared" si="9"/>
        <v>0</v>
      </c>
      <c r="X99" t="str">
        <f t="shared" si="10"/>
        <v/>
      </c>
      <c r="Y99" t="str">
        <f t="shared" si="11"/>
        <v>51-60</v>
      </c>
    </row>
    <row r="100" spans="1:25" x14ac:dyDescent="0.2">
      <c r="A100">
        <v>1099</v>
      </c>
      <c r="B100" t="s">
        <v>108</v>
      </c>
      <c r="C100" t="s">
        <v>115</v>
      </c>
      <c r="D100" t="s">
        <v>119</v>
      </c>
      <c r="E100" s="5">
        <v>42104</v>
      </c>
      <c r="F100" t="s">
        <v>122</v>
      </c>
      <c r="G100">
        <v>31</v>
      </c>
      <c r="H100" t="s">
        <v>125</v>
      </c>
      <c r="I100">
        <v>5</v>
      </c>
      <c r="J100">
        <v>2007</v>
      </c>
      <c r="K100" s="5">
        <f>IFERROR(VLOOKUP(A100, exit!A:E, 2, FALSE), "")</f>
        <v>44838</v>
      </c>
      <c r="L100" t="str">
        <f>IFERROR(VLOOKUP(A100, exit!A:E, 3, FALSE), "Not Available")</f>
        <v>Retirement</v>
      </c>
      <c r="M100">
        <f>IFERROR(VLOOKUP(A100, exit!A:E, 4, FALSE), "Not Available")</f>
        <v>5</v>
      </c>
      <c r="N100" t="str">
        <f>IFERROR(VLOOKUP(A100, exit!A:E, 5, FALSE), "Not Available")</f>
        <v>Yes</v>
      </c>
      <c r="O100" s="5" t="str">
        <f>IFERROR(VLOOKUP(A100, survey!A:E, 2, FALSE), "Not Available")</f>
        <v>Not Available</v>
      </c>
      <c r="P100" t="str">
        <f>IFERROR(VLOOKUP(A100, survey!A:E, 3, FALSE), "Not Available")</f>
        <v>Not Available</v>
      </c>
      <c r="Q100" t="str">
        <f>IFERROR(VLOOKUP(A100, survey!A:E, 4, FALSE), "Not Available")</f>
        <v>Not Available</v>
      </c>
      <c r="R100" t="str">
        <f>IFERROR(VLOOKUP(A100, survey!A:E, 5, FALSE), "Not Available")</f>
        <v>Not Available</v>
      </c>
      <c r="S100" t="str">
        <f>IFERROR(VLOOKUP(A100, survey!A:F, 6, FALSE), "Not Available")</f>
        <v>Not Available</v>
      </c>
      <c r="T100">
        <f t="shared" ca="1" si="6"/>
        <v>2734</v>
      </c>
      <c r="U100">
        <f t="shared" ca="1" si="7"/>
        <v>7</v>
      </c>
      <c r="V100" t="str">
        <f t="shared" si="8"/>
        <v>Oct-2022</v>
      </c>
      <c r="W100">
        <f t="shared" si="9"/>
        <v>1</v>
      </c>
      <c r="X100" t="str">
        <f t="shared" si="10"/>
        <v>Oct-2022</v>
      </c>
      <c r="Y100" t="str">
        <f t="shared" si="11"/>
        <v>31-40</v>
      </c>
    </row>
    <row r="101" spans="1:25" x14ac:dyDescent="0.2">
      <c r="A101">
        <v>1100</v>
      </c>
      <c r="B101" t="s">
        <v>109</v>
      </c>
      <c r="C101" t="s">
        <v>111</v>
      </c>
      <c r="D101" t="s">
        <v>117</v>
      </c>
      <c r="E101" s="5">
        <v>42105</v>
      </c>
      <c r="F101" t="s">
        <v>122</v>
      </c>
      <c r="G101">
        <v>40</v>
      </c>
      <c r="H101" t="s">
        <v>126</v>
      </c>
      <c r="I101">
        <v>5</v>
      </c>
      <c r="J101">
        <v>2005</v>
      </c>
      <c r="K101" s="5">
        <f>IFERROR(VLOOKUP(A101, exit!A:E, 2, FALSE), "")</f>
        <v>45600</v>
      </c>
      <c r="L101" t="str">
        <f>IFERROR(VLOOKUP(A101, exit!A:E, 3, FALSE), "Not Available")</f>
        <v>Better Opportunity</v>
      </c>
      <c r="M101">
        <f>IFERROR(VLOOKUP(A101, exit!A:E, 4, FALSE), "Not Available")</f>
        <v>5</v>
      </c>
      <c r="N101" t="str">
        <f>IFERROR(VLOOKUP(A101, exit!A:E, 5, FALSE), "Not Available")</f>
        <v>Yes</v>
      </c>
      <c r="O101" s="5">
        <f>IFERROR(VLOOKUP(A101, survey!A:E, 2, FALSE), "Not Available")</f>
        <v>45627</v>
      </c>
      <c r="P101">
        <f>IFERROR(VLOOKUP(A101, survey!A:E, 3, FALSE), "Not Available")</f>
        <v>10</v>
      </c>
      <c r="Q101">
        <f>IFERROR(VLOOKUP(A101, survey!A:E, 4, FALSE), "Not Available")</f>
        <v>3</v>
      </c>
      <c r="R101">
        <f>IFERROR(VLOOKUP(A101, survey!A:E, 5, FALSE), "Not Available")</f>
        <v>1</v>
      </c>
      <c r="S101">
        <f>IFERROR(VLOOKUP(A101, survey!A:F, 6, FALSE), "Not Available")</f>
        <v>5</v>
      </c>
      <c r="T101">
        <f ca="1">IF(ISNUMBER(E101), IF(ISNUMBER(K101), K101-E101, TODAY()-E101), "")</f>
        <v>3495</v>
      </c>
      <c r="U101">
        <f t="shared" ca="1" si="7"/>
        <v>9</v>
      </c>
      <c r="V101" t="str">
        <f t="shared" si="8"/>
        <v>Nov-2024</v>
      </c>
      <c r="W101">
        <f t="shared" si="9"/>
        <v>1</v>
      </c>
      <c r="X101" t="str">
        <f t="shared" si="10"/>
        <v>Nov-2024</v>
      </c>
      <c r="Y101" t="str">
        <f t="shared" si="11"/>
        <v>31-40</v>
      </c>
    </row>
  </sheetData>
  <autoFilter ref="K1:K101"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D7A38-6342-004C-9C9B-5AB3C609674B}">
  <dimension ref="A1"/>
  <sheetViews>
    <sheetView showGridLines="0" topLeftCell="C1" workbookViewId="0">
      <selection activeCell="N42" sqref="N42"/>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workbookViewId="0">
      <selection activeCell="B2" sqref="B2"/>
    </sheetView>
  </sheetViews>
  <sheetFormatPr baseColWidth="10" defaultColWidth="8.83203125" defaultRowHeight="15" x14ac:dyDescent="0.2"/>
  <cols>
    <col min="1" max="1" width="11.33203125" bestFit="1" customWidth="1"/>
    <col min="2" max="2" width="17.6640625" bestFit="1" customWidth="1"/>
    <col min="3" max="3" width="15.6640625" bestFit="1" customWidth="1"/>
    <col min="4" max="4" width="18" bestFit="1" customWidth="1"/>
    <col min="5" max="5" width="14.33203125" bestFit="1" customWidth="1"/>
  </cols>
  <sheetData>
    <row r="1" spans="1:5" x14ac:dyDescent="0.2">
      <c r="A1" s="1" t="s">
        <v>0</v>
      </c>
      <c r="B1" s="1" t="s">
        <v>127</v>
      </c>
      <c r="C1" s="1" t="s">
        <v>128</v>
      </c>
      <c r="D1" s="1" t="s">
        <v>129</v>
      </c>
      <c r="E1" s="1" t="s">
        <v>130</v>
      </c>
    </row>
    <row r="2" spans="1:5" x14ac:dyDescent="0.2">
      <c r="A2">
        <v>1037</v>
      </c>
      <c r="B2" s="2">
        <v>45588</v>
      </c>
      <c r="C2" t="s">
        <v>131</v>
      </c>
      <c r="D2">
        <v>4</v>
      </c>
      <c r="E2" t="s">
        <v>136</v>
      </c>
    </row>
    <row r="3" spans="1:5" x14ac:dyDescent="0.2">
      <c r="A3">
        <v>1048</v>
      </c>
      <c r="B3" s="2">
        <v>45480</v>
      </c>
      <c r="C3" t="s">
        <v>131</v>
      </c>
      <c r="D3">
        <v>2</v>
      </c>
      <c r="E3" t="s">
        <v>137</v>
      </c>
    </row>
    <row r="4" spans="1:5" x14ac:dyDescent="0.2">
      <c r="A4">
        <v>1068</v>
      </c>
      <c r="B4" s="2">
        <v>45311</v>
      </c>
      <c r="C4" t="s">
        <v>132</v>
      </c>
      <c r="D4">
        <v>5</v>
      </c>
      <c r="E4" t="s">
        <v>136</v>
      </c>
    </row>
    <row r="5" spans="1:5" x14ac:dyDescent="0.2">
      <c r="A5">
        <v>1035</v>
      </c>
      <c r="B5" s="2">
        <v>44924</v>
      </c>
      <c r="C5" t="s">
        <v>133</v>
      </c>
      <c r="D5">
        <v>2</v>
      </c>
      <c r="E5" t="s">
        <v>137</v>
      </c>
    </row>
    <row r="6" spans="1:5" x14ac:dyDescent="0.2">
      <c r="A6">
        <v>1092</v>
      </c>
      <c r="B6" s="2">
        <v>45367</v>
      </c>
      <c r="C6" t="s">
        <v>134</v>
      </c>
      <c r="D6">
        <v>4</v>
      </c>
      <c r="E6" t="s">
        <v>137</v>
      </c>
    </row>
    <row r="7" spans="1:5" x14ac:dyDescent="0.2">
      <c r="A7">
        <v>1083</v>
      </c>
      <c r="B7" s="2">
        <v>45300</v>
      </c>
      <c r="C7" t="s">
        <v>133</v>
      </c>
      <c r="D7">
        <v>1</v>
      </c>
      <c r="E7" t="s">
        <v>137</v>
      </c>
    </row>
    <row r="8" spans="1:5" x14ac:dyDescent="0.2">
      <c r="A8">
        <v>1100</v>
      </c>
      <c r="B8" s="2">
        <v>45600</v>
      </c>
      <c r="C8" t="s">
        <v>133</v>
      </c>
      <c r="D8">
        <v>5</v>
      </c>
      <c r="E8" t="s">
        <v>136</v>
      </c>
    </row>
    <row r="9" spans="1:5" x14ac:dyDescent="0.2">
      <c r="A9">
        <v>1002</v>
      </c>
      <c r="B9" s="2">
        <v>45046</v>
      </c>
      <c r="C9" t="s">
        <v>131</v>
      </c>
      <c r="D9">
        <v>1</v>
      </c>
      <c r="E9" t="s">
        <v>137</v>
      </c>
    </row>
    <row r="10" spans="1:5" x14ac:dyDescent="0.2">
      <c r="A10">
        <v>1024</v>
      </c>
      <c r="B10" s="2">
        <v>44589</v>
      </c>
      <c r="C10" t="s">
        <v>133</v>
      </c>
      <c r="D10">
        <v>1</v>
      </c>
      <c r="E10" t="s">
        <v>137</v>
      </c>
    </row>
    <row r="11" spans="1:5" x14ac:dyDescent="0.2">
      <c r="A11">
        <v>1007</v>
      </c>
      <c r="B11" s="2">
        <v>45275</v>
      </c>
      <c r="C11" t="s">
        <v>135</v>
      </c>
      <c r="D11">
        <v>1</v>
      </c>
      <c r="E11" t="s">
        <v>137</v>
      </c>
    </row>
    <row r="12" spans="1:5" x14ac:dyDescent="0.2">
      <c r="A12">
        <v>1077</v>
      </c>
      <c r="B12" s="2">
        <v>45624</v>
      </c>
      <c r="C12" t="s">
        <v>131</v>
      </c>
      <c r="D12">
        <v>3</v>
      </c>
      <c r="E12" t="s">
        <v>136</v>
      </c>
    </row>
    <row r="13" spans="1:5" x14ac:dyDescent="0.2">
      <c r="A13">
        <v>1057</v>
      </c>
      <c r="B13" s="2">
        <v>44647</v>
      </c>
      <c r="C13" t="s">
        <v>135</v>
      </c>
      <c r="D13">
        <v>3</v>
      </c>
      <c r="E13" t="s">
        <v>136</v>
      </c>
    </row>
    <row r="14" spans="1:5" x14ac:dyDescent="0.2">
      <c r="A14">
        <v>1045</v>
      </c>
      <c r="B14" s="2">
        <v>44687</v>
      </c>
      <c r="C14" t="s">
        <v>134</v>
      </c>
      <c r="D14">
        <v>1</v>
      </c>
      <c r="E14" t="s">
        <v>137</v>
      </c>
    </row>
    <row r="15" spans="1:5" x14ac:dyDescent="0.2">
      <c r="A15">
        <v>1020</v>
      </c>
      <c r="B15" s="2">
        <v>45373</v>
      </c>
      <c r="C15" t="s">
        <v>131</v>
      </c>
      <c r="D15">
        <v>5</v>
      </c>
      <c r="E15" t="s">
        <v>136</v>
      </c>
    </row>
    <row r="16" spans="1:5" x14ac:dyDescent="0.2">
      <c r="A16">
        <v>1049</v>
      </c>
      <c r="B16" s="2">
        <v>45098</v>
      </c>
      <c r="C16" t="s">
        <v>134</v>
      </c>
      <c r="D16">
        <v>4</v>
      </c>
      <c r="E16" t="s">
        <v>136</v>
      </c>
    </row>
    <row r="17" spans="1:5" x14ac:dyDescent="0.2">
      <c r="A17">
        <v>1086</v>
      </c>
      <c r="B17" s="2">
        <v>44706</v>
      </c>
      <c r="C17" t="s">
        <v>131</v>
      </c>
      <c r="D17">
        <v>4</v>
      </c>
      <c r="E17" t="s">
        <v>136</v>
      </c>
    </row>
    <row r="18" spans="1:5" x14ac:dyDescent="0.2">
      <c r="A18">
        <v>1041</v>
      </c>
      <c r="B18" s="2">
        <v>44586</v>
      </c>
      <c r="C18" t="s">
        <v>132</v>
      </c>
      <c r="D18">
        <v>2</v>
      </c>
      <c r="E18" t="s">
        <v>136</v>
      </c>
    </row>
    <row r="19" spans="1:5" x14ac:dyDescent="0.2">
      <c r="A19">
        <v>1059</v>
      </c>
      <c r="B19" s="2">
        <v>44628</v>
      </c>
      <c r="C19" t="s">
        <v>133</v>
      </c>
      <c r="D19">
        <v>5</v>
      </c>
      <c r="E19" t="s">
        <v>136</v>
      </c>
    </row>
    <row r="20" spans="1:5" x14ac:dyDescent="0.2">
      <c r="A20">
        <v>1039</v>
      </c>
      <c r="B20" s="2">
        <v>44794</v>
      </c>
      <c r="C20" t="s">
        <v>132</v>
      </c>
      <c r="D20">
        <v>3</v>
      </c>
      <c r="E20" t="s">
        <v>136</v>
      </c>
    </row>
    <row r="21" spans="1:5" x14ac:dyDescent="0.2">
      <c r="A21">
        <v>1076</v>
      </c>
      <c r="B21" s="2">
        <v>44670</v>
      </c>
      <c r="C21" t="s">
        <v>134</v>
      </c>
      <c r="D21">
        <v>1</v>
      </c>
      <c r="E21" t="s">
        <v>136</v>
      </c>
    </row>
    <row r="22" spans="1:5" x14ac:dyDescent="0.2">
      <c r="A22">
        <v>1073</v>
      </c>
      <c r="B22" s="2">
        <v>44672</v>
      </c>
      <c r="C22" t="s">
        <v>133</v>
      </c>
      <c r="D22">
        <v>2</v>
      </c>
      <c r="E22" t="s">
        <v>136</v>
      </c>
    </row>
    <row r="23" spans="1:5" x14ac:dyDescent="0.2">
      <c r="A23">
        <v>1060</v>
      </c>
      <c r="B23" s="2">
        <v>44789</v>
      </c>
      <c r="C23" t="s">
        <v>131</v>
      </c>
      <c r="D23">
        <v>4</v>
      </c>
      <c r="E23" t="s">
        <v>136</v>
      </c>
    </row>
    <row r="24" spans="1:5" x14ac:dyDescent="0.2">
      <c r="A24">
        <v>1062</v>
      </c>
      <c r="B24" s="2">
        <v>44672</v>
      </c>
      <c r="C24" t="s">
        <v>133</v>
      </c>
      <c r="D24">
        <v>3</v>
      </c>
      <c r="E24" t="s">
        <v>136</v>
      </c>
    </row>
    <row r="25" spans="1:5" x14ac:dyDescent="0.2">
      <c r="A25">
        <v>1087</v>
      </c>
      <c r="B25" s="2">
        <v>44595</v>
      </c>
      <c r="C25" t="s">
        <v>135</v>
      </c>
      <c r="D25">
        <v>3</v>
      </c>
      <c r="E25" t="s">
        <v>137</v>
      </c>
    </row>
    <row r="26" spans="1:5" x14ac:dyDescent="0.2">
      <c r="A26">
        <v>1067</v>
      </c>
      <c r="B26" s="2">
        <v>45184</v>
      </c>
      <c r="C26" t="s">
        <v>133</v>
      </c>
      <c r="D26">
        <v>1</v>
      </c>
      <c r="E26" t="s">
        <v>137</v>
      </c>
    </row>
    <row r="27" spans="1:5" x14ac:dyDescent="0.2">
      <c r="A27">
        <v>1044</v>
      </c>
      <c r="B27" s="2">
        <v>45309</v>
      </c>
      <c r="C27" t="s">
        <v>135</v>
      </c>
      <c r="D27">
        <v>4</v>
      </c>
      <c r="E27" t="s">
        <v>136</v>
      </c>
    </row>
    <row r="28" spans="1:5" x14ac:dyDescent="0.2">
      <c r="A28">
        <v>1015</v>
      </c>
      <c r="B28" s="2">
        <v>45156</v>
      </c>
      <c r="C28" t="s">
        <v>133</v>
      </c>
      <c r="D28">
        <v>5</v>
      </c>
      <c r="E28" t="s">
        <v>137</v>
      </c>
    </row>
    <row r="29" spans="1:5" x14ac:dyDescent="0.2">
      <c r="A29">
        <v>1065</v>
      </c>
      <c r="B29" s="2">
        <v>44986</v>
      </c>
      <c r="C29" t="s">
        <v>135</v>
      </c>
      <c r="D29">
        <v>3</v>
      </c>
      <c r="E29" t="s">
        <v>137</v>
      </c>
    </row>
    <row r="30" spans="1:5" x14ac:dyDescent="0.2">
      <c r="A30">
        <v>1033</v>
      </c>
      <c r="B30" s="2">
        <v>45174</v>
      </c>
      <c r="C30" t="s">
        <v>134</v>
      </c>
      <c r="D30">
        <v>1</v>
      </c>
      <c r="E30" t="s">
        <v>136</v>
      </c>
    </row>
    <row r="31" spans="1:5" x14ac:dyDescent="0.2">
      <c r="A31">
        <v>1009</v>
      </c>
      <c r="B31" s="2">
        <v>45253</v>
      </c>
      <c r="C31" t="s">
        <v>132</v>
      </c>
      <c r="D31">
        <v>5</v>
      </c>
      <c r="E31" t="s">
        <v>136</v>
      </c>
    </row>
    <row r="32" spans="1:5" x14ac:dyDescent="0.2">
      <c r="A32">
        <v>1091</v>
      </c>
      <c r="B32" s="2">
        <v>44876</v>
      </c>
      <c r="C32" t="s">
        <v>131</v>
      </c>
      <c r="D32">
        <v>4</v>
      </c>
      <c r="E32" t="s">
        <v>136</v>
      </c>
    </row>
    <row r="33" spans="1:5" x14ac:dyDescent="0.2">
      <c r="A33">
        <v>1013</v>
      </c>
      <c r="B33" s="2">
        <v>45438</v>
      </c>
      <c r="C33" t="s">
        <v>133</v>
      </c>
      <c r="D33">
        <v>3</v>
      </c>
      <c r="E33" t="s">
        <v>137</v>
      </c>
    </row>
    <row r="34" spans="1:5" x14ac:dyDescent="0.2">
      <c r="A34">
        <v>1036</v>
      </c>
      <c r="B34" s="2">
        <v>45223</v>
      </c>
      <c r="C34" t="s">
        <v>132</v>
      </c>
      <c r="D34">
        <v>5</v>
      </c>
      <c r="E34" t="s">
        <v>137</v>
      </c>
    </row>
    <row r="35" spans="1:5" x14ac:dyDescent="0.2">
      <c r="A35">
        <v>1099</v>
      </c>
      <c r="B35" s="2">
        <v>44838</v>
      </c>
      <c r="C35" t="s">
        <v>131</v>
      </c>
      <c r="D35">
        <v>5</v>
      </c>
      <c r="E35" t="s">
        <v>136</v>
      </c>
    </row>
    <row r="36" spans="1:5" x14ac:dyDescent="0.2">
      <c r="A36">
        <v>1071</v>
      </c>
      <c r="B36" s="2">
        <v>45185</v>
      </c>
      <c r="C36" t="s">
        <v>131</v>
      </c>
      <c r="D36">
        <v>5</v>
      </c>
      <c r="E36" t="s">
        <v>136</v>
      </c>
    </row>
    <row r="37" spans="1:5" x14ac:dyDescent="0.2">
      <c r="A37">
        <v>1026</v>
      </c>
      <c r="B37" s="2">
        <v>45077</v>
      </c>
      <c r="C37" t="s">
        <v>135</v>
      </c>
      <c r="D37">
        <v>3</v>
      </c>
      <c r="E37" t="s">
        <v>136</v>
      </c>
    </row>
    <row r="38" spans="1:5" x14ac:dyDescent="0.2">
      <c r="A38">
        <v>1012</v>
      </c>
      <c r="B38" s="2">
        <v>45404</v>
      </c>
      <c r="C38" t="s">
        <v>134</v>
      </c>
      <c r="D38">
        <v>3</v>
      </c>
      <c r="E38" t="s">
        <v>137</v>
      </c>
    </row>
    <row r="39" spans="1:5" x14ac:dyDescent="0.2">
      <c r="A39">
        <v>1046</v>
      </c>
      <c r="B39" s="2">
        <v>44911</v>
      </c>
      <c r="C39" t="s">
        <v>134</v>
      </c>
      <c r="D39">
        <v>2</v>
      </c>
      <c r="E39" t="s">
        <v>137</v>
      </c>
    </row>
    <row r="40" spans="1:5" x14ac:dyDescent="0.2">
      <c r="A40">
        <v>1001</v>
      </c>
      <c r="B40" s="2">
        <v>45384</v>
      </c>
      <c r="C40" t="s">
        <v>132</v>
      </c>
      <c r="D40">
        <v>4</v>
      </c>
      <c r="E40" t="s">
        <v>137</v>
      </c>
    </row>
    <row r="41" spans="1:5" x14ac:dyDescent="0.2">
      <c r="A41">
        <v>1070</v>
      </c>
      <c r="B41" s="2">
        <v>45320</v>
      </c>
      <c r="C41" t="s">
        <v>134</v>
      </c>
      <c r="D41">
        <v>1</v>
      </c>
      <c r="E41" t="s">
        <v>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1"/>
  <sheetViews>
    <sheetView workbookViewId="0">
      <selection activeCell="K19" sqref="K19"/>
    </sheetView>
  </sheetViews>
  <sheetFormatPr baseColWidth="10" defaultColWidth="8.83203125" defaultRowHeight="15" x14ac:dyDescent="0.2"/>
  <cols>
    <col min="1" max="1" width="11.33203125" bestFit="1" customWidth="1"/>
    <col min="2" max="2" width="17.6640625" bestFit="1" customWidth="1"/>
    <col min="5" max="5" width="21.1640625" bestFit="1" customWidth="1"/>
    <col min="6" max="6" width="18.83203125" bestFit="1" customWidth="1"/>
  </cols>
  <sheetData>
    <row r="1" spans="1:6" x14ac:dyDescent="0.2">
      <c r="A1" s="1" t="s">
        <v>0</v>
      </c>
      <c r="B1" s="1" t="s">
        <v>138</v>
      </c>
      <c r="C1" s="1" t="s">
        <v>139</v>
      </c>
      <c r="D1" s="1" t="s">
        <v>140</v>
      </c>
      <c r="E1" s="1" t="s">
        <v>141</v>
      </c>
      <c r="F1" s="1" t="s">
        <v>142</v>
      </c>
    </row>
    <row r="2" spans="1:6" x14ac:dyDescent="0.2">
      <c r="A2">
        <v>1001</v>
      </c>
      <c r="B2" s="2">
        <v>45214</v>
      </c>
      <c r="C2">
        <v>2</v>
      </c>
      <c r="D2">
        <v>1</v>
      </c>
      <c r="E2">
        <v>3</v>
      </c>
      <c r="F2">
        <v>1</v>
      </c>
    </row>
    <row r="3" spans="1:6" x14ac:dyDescent="0.2">
      <c r="A3">
        <v>1001</v>
      </c>
      <c r="B3" s="2">
        <v>44933</v>
      </c>
      <c r="C3">
        <v>1</v>
      </c>
      <c r="D3">
        <v>5</v>
      </c>
      <c r="E3">
        <v>2</v>
      </c>
      <c r="F3">
        <v>5</v>
      </c>
    </row>
    <row r="4" spans="1:6" x14ac:dyDescent="0.2">
      <c r="A4">
        <v>1002</v>
      </c>
      <c r="B4" s="2">
        <v>45355</v>
      </c>
      <c r="C4">
        <v>6</v>
      </c>
      <c r="D4">
        <v>1</v>
      </c>
      <c r="E4">
        <v>3</v>
      </c>
      <c r="F4">
        <v>4</v>
      </c>
    </row>
    <row r="5" spans="1:6" x14ac:dyDescent="0.2">
      <c r="A5">
        <v>1002</v>
      </c>
      <c r="B5" s="2">
        <v>45182</v>
      </c>
      <c r="C5">
        <v>8</v>
      </c>
      <c r="D5">
        <v>2</v>
      </c>
      <c r="E5">
        <v>4</v>
      </c>
      <c r="F5">
        <v>2</v>
      </c>
    </row>
    <row r="6" spans="1:6" x14ac:dyDescent="0.2">
      <c r="A6">
        <v>1005</v>
      </c>
      <c r="B6" s="2">
        <v>45287</v>
      </c>
      <c r="C6">
        <v>10</v>
      </c>
      <c r="D6">
        <v>2</v>
      </c>
      <c r="E6">
        <v>2</v>
      </c>
      <c r="F6">
        <v>2</v>
      </c>
    </row>
    <row r="7" spans="1:6" x14ac:dyDescent="0.2">
      <c r="A7">
        <v>1005</v>
      </c>
      <c r="B7" s="2">
        <v>45649</v>
      </c>
      <c r="C7">
        <v>9</v>
      </c>
      <c r="D7">
        <v>2</v>
      </c>
      <c r="E7">
        <v>1</v>
      </c>
      <c r="F7">
        <v>4</v>
      </c>
    </row>
    <row r="8" spans="1:6" x14ac:dyDescent="0.2">
      <c r="A8">
        <v>1005</v>
      </c>
      <c r="B8" s="2">
        <v>45369</v>
      </c>
      <c r="C8">
        <v>7</v>
      </c>
      <c r="D8">
        <v>4</v>
      </c>
      <c r="E8">
        <v>1</v>
      </c>
      <c r="F8">
        <v>3</v>
      </c>
    </row>
    <row r="9" spans="1:6" x14ac:dyDescent="0.2">
      <c r="A9">
        <v>1006</v>
      </c>
      <c r="B9" s="2">
        <v>45040</v>
      </c>
      <c r="C9">
        <v>10</v>
      </c>
      <c r="D9">
        <v>2</v>
      </c>
      <c r="E9">
        <v>5</v>
      </c>
      <c r="F9">
        <v>4</v>
      </c>
    </row>
    <row r="10" spans="1:6" x14ac:dyDescent="0.2">
      <c r="A10">
        <v>1007</v>
      </c>
      <c r="B10" s="2">
        <v>45152</v>
      </c>
      <c r="C10">
        <v>3</v>
      </c>
      <c r="D10">
        <v>3</v>
      </c>
      <c r="E10">
        <v>3</v>
      </c>
      <c r="F10">
        <v>1</v>
      </c>
    </row>
    <row r="11" spans="1:6" x14ac:dyDescent="0.2">
      <c r="A11">
        <v>1008</v>
      </c>
      <c r="B11" s="2">
        <v>45361</v>
      </c>
      <c r="C11">
        <v>5</v>
      </c>
      <c r="D11">
        <v>5</v>
      </c>
      <c r="E11">
        <v>1</v>
      </c>
      <c r="F11">
        <v>2</v>
      </c>
    </row>
    <row r="12" spans="1:6" x14ac:dyDescent="0.2">
      <c r="A12">
        <v>1009</v>
      </c>
      <c r="B12" s="2">
        <v>45505</v>
      </c>
      <c r="C12">
        <v>8</v>
      </c>
      <c r="D12">
        <v>5</v>
      </c>
      <c r="E12">
        <v>4</v>
      </c>
      <c r="F12">
        <v>2</v>
      </c>
    </row>
    <row r="13" spans="1:6" x14ac:dyDescent="0.2">
      <c r="A13">
        <v>1009</v>
      </c>
      <c r="B13" s="2">
        <v>45626</v>
      </c>
      <c r="C13">
        <v>5</v>
      </c>
      <c r="D13">
        <v>4</v>
      </c>
      <c r="E13">
        <v>3</v>
      </c>
      <c r="F13">
        <v>3</v>
      </c>
    </row>
    <row r="14" spans="1:6" x14ac:dyDescent="0.2">
      <c r="A14">
        <v>1010</v>
      </c>
      <c r="B14" s="2">
        <v>45010</v>
      </c>
      <c r="C14">
        <v>10</v>
      </c>
      <c r="D14">
        <v>3</v>
      </c>
      <c r="E14">
        <v>5</v>
      </c>
      <c r="F14">
        <v>2</v>
      </c>
    </row>
    <row r="15" spans="1:6" x14ac:dyDescent="0.2">
      <c r="A15">
        <v>1011</v>
      </c>
      <c r="B15" s="2">
        <v>45120</v>
      </c>
      <c r="C15">
        <v>1</v>
      </c>
      <c r="D15">
        <v>2</v>
      </c>
      <c r="E15">
        <v>1</v>
      </c>
      <c r="F15">
        <v>3</v>
      </c>
    </row>
    <row r="16" spans="1:6" x14ac:dyDescent="0.2">
      <c r="A16">
        <v>1011</v>
      </c>
      <c r="B16" s="2">
        <v>45014</v>
      </c>
      <c r="C16">
        <v>4</v>
      </c>
      <c r="D16">
        <v>5</v>
      </c>
      <c r="E16">
        <v>2</v>
      </c>
      <c r="F16">
        <v>4</v>
      </c>
    </row>
    <row r="17" spans="1:6" x14ac:dyDescent="0.2">
      <c r="A17">
        <v>1012</v>
      </c>
      <c r="B17" s="2">
        <v>45569</v>
      </c>
      <c r="C17">
        <v>4</v>
      </c>
      <c r="D17">
        <v>3</v>
      </c>
      <c r="E17">
        <v>5</v>
      </c>
      <c r="F17">
        <v>4</v>
      </c>
    </row>
    <row r="18" spans="1:6" x14ac:dyDescent="0.2">
      <c r="A18">
        <v>1013</v>
      </c>
      <c r="B18" s="2">
        <v>45268</v>
      </c>
      <c r="C18">
        <v>6</v>
      </c>
      <c r="D18">
        <v>4</v>
      </c>
      <c r="E18">
        <v>3</v>
      </c>
      <c r="F18">
        <v>4</v>
      </c>
    </row>
    <row r="19" spans="1:6" x14ac:dyDescent="0.2">
      <c r="A19">
        <v>1013</v>
      </c>
      <c r="B19" s="2">
        <v>45088</v>
      </c>
      <c r="C19">
        <v>10</v>
      </c>
      <c r="D19">
        <v>5</v>
      </c>
      <c r="E19">
        <v>1</v>
      </c>
      <c r="F19">
        <v>4</v>
      </c>
    </row>
    <row r="20" spans="1:6" x14ac:dyDescent="0.2">
      <c r="A20">
        <v>1015</v>
      </c>
      <c r="B20" s="2">
        <v>45105</v>
      </c>
      <c r="C20">
        <v>10</v>
      </c>
      <c r="D20">
        <v>1</v>
      </c>
      <c r="E20">
        <v>2</v>
      </c>
      <c r="F20">
        <v>3</v>
      </c>
    </row>
    <row r="21" spans="1:6" x14ac:dyDescent="0.2">
      <c r="A21">
        <v>1015</v>
      </c>
      <c r="B21" s="2">
        <v>45067</v>
      </c>
      <c r="C21">
        <v>2</v>
      </c>
      <c r="D21">
        <v>4</v>
      </c>
      <c r="E21">
        <v>4</v>
      </c>
      <c r="F21">
        <v>3</v>
      </c>
    </row>
    <row r="22" spans="1:6" x14ac:dyDescent="0.2">
      <c r="A22">
        <v>1015</v>
      </c>
      <c r="B22" s="2">
        <v>45073</v>
      </c>
      <c r="C22">
        <v>9</v>
      </c>
      <c r="D22">
        <v>2</v>
      </c>
      <c r="E22">
        <v>1</v>
      </c>
      <c r="F22">
        <v>1</v>
      </c>
    </row>
    <row r="23" spans="1:6" x14ac:dyDescent="0.2">
      <c r="A23">
        <v>1017</v>
      </c>
      <c r="B23" s="2">
        <v>45206</v>
      </c>
      <c r="C23">
        <v>5</v>
      </c>
      <c r="D23">
        <v>3</v>
      </c>
      <c r="E23">
        <v>1</v>
      </c>
      <c r="F23">
        <v>5</v>
      </c>
    </row>
    <row r="24" spans="1:6" x14ac:dyDescent="0.2">
      <c r="A24">
        <v>1020</v>
      </c>
      <c r="B24" s="2">
        <v>45101</v>
      </c>
      <c r="C24">
        <v>10</v>
      </c>
      <c r="D24">
        <v>4</v>
      </c>
      <c r="E24">
        <v>5</v>
      </c>
      <c r="F24">
        <v>3</v>
      </c>
    </row>
    <row r="25" spans="1:6" x14ac:dyDescent="0.2">
      <c r="A25">
        <v>1021</v>
      </c>
      <c r="B25" s="2">
        <v>45417</v>
      </c>
      <c r="C25">
        <v>10</v>
      </c>
      <c r="D25">
        <v>4</v>
      </c>
      <c r="E25">
        <v>2</v>
      </c>
      <c r="F25">
        <v>5</v>
      </c>
    </row>
    <row r="26" spans="1:6" x14ac:dyDescent="0.2">
      <c r="A26">
        <v>1021</v>
      </c>
      <c r="B26" s="2">
        <v>45550</v>
      </c>
      <c r="C26">
        <v>7</v>
      </c>
      <c r="D26">
        <v>1</v>
      </c>
      <c r="E26">
        <v>2</v>
      </c>
      <c r="F26">
        <v>1</v>
      </c>
    </row>
    <row r="27" spans="1:6" x14ac:dyDescent="0.2">
      <c r="A27">
        <v>1023</v>
      </c>
      <c r="B27" s="2">
        <v>45604</v>
      </c>
      <c r="C27">
        <v>6</v>
      </c>
      <c r="D27">
        <v>5</v>
      </c>
      <c r="E27">
        <v>2</v>
      </c>
      <c r="F27">
        <v>5</v>
      </c>
    </row>
    <row r="28" spans="1:6" x14ac:dyDescent="0.2">
      <c r="A28">
        <v>1023</v>
      </c>
      <c r="B28" s="2">
        <v>45004</v>
      </c>
      <c r="C28">
        <v>1</v>
      </c>
      <c r="D28">
        <v>1</v>
      </c>
      <c r="E28">
        <v>2</v>
      </c>
      <c r="F28">
        <v>1</v>
      </c>
    </row>
    <row r="29" spans="1:6" x14ac:dyDescent="0.2">
      <c r="A29">
        <v>1025</v>
      </c>
      <c r="B29" s="2">
        <v>45045</v>
      </c>
      <c r="C29">
        <v>10</v>
      </c>
      <c r="D29">
        <v>1</v>
      </c>
      <c r="E29">
        <v>4</v>
      </c>
      <c r="F29">
        <v>2</v>
      </c>
    </row>
    <row r="30" spans="1:6" x14ac:dyDescent="0.2">
      <c r="A30">
        <v>1026</v>
      </c>
      <c r="B30" s="2">
        <v>44945</v>
      </c>
      <c r="C30">
        <v>2</v>
      </c>
      <c r="D30">
        <v>2</v>
      </c>
      <c r="E30">
        <v>4</v>
      </c>
      <c r="F30">
        <v>4</v>
      </c>
    </row>
    <row r="31" spans="1:6" x14ac:dyDescent="0.2">
      <c r="A31">
        <v>1026</v>
      </c>
      <c r="B31" s="2">
        <v>45449</v>
      </c>
      <c r="C31">
        <v>3</v>
      </c>
      <c r="D31">
        <v>5</v>
      </c>
      <c r="E31">
        <v>4</v>
      </c>
      <c r="F31">
        <v>1</v>
      </c>
    </row>
    <row r="32" spans="1:6" x14ac:dyDescent="0.2">
      <c r="A32">
        <v>1027</v>
      </c>
      <c r="B32" s="2">
        <v>45106</v>
      </c>
      <c r="C32">
        <v>2</v>
      </c>
      <c r="D32">
        <v>3</v>
      </c>
      <c r="E32">
        <v>2</v>
      </c>
      <c r="F32">
        <v>4</v>
      </c>
    </row>
    <row r="33" spans="1:6" x14ac:dyDescent="0.2">
      <c r="A33">
        <v>1027</v>
      </c>
      <c r="B33" s="2">
        <v>44989</v>
      </c>
      <c r="C33">
        <v>9</v>
      </c>
      <c r="D33">
        <v>1</v>
      </c>
      <c r="E33">
        <v>3</v>
      </c>
      <c r="F33">
        <v>4</v>
      </c>
    </row>
    <row r="34" spans="1:6" x14ac:dyDescent="0.2">
      <c r="A34">
        <v>1027</v>
      </c>
      <c r="B34" s="2">
        <v>45403</v>
      </c>
      <c r="C34">
        <v>5</v>
      </c>
      <c r="D34">
        <v>4</v>
      </c>
      <c r="E34">
        <v>5</v>
      </c>
      <c r="F34">
        <v>5</v>
      </c>
    </row>
    <row r="35" spans="1:6" x14ac:dyDescent="0.2">
      <c r="A35">
        <v>1027</v>
      </c>
      <c r="B35" s="2">
        <v>45516</v>
      </c>
      <c r="C35">
        <v>5</v>
      </c>
      <c r="D35">
        <v>5</v>
      </c>
      <c r="E35">
        <v>4</v>
      </c>
      <c r="F35">
        <v>1</v>
      </c>
    </row>
    <row r="36" spans="1:6" x14ac:dyDescent="0.2">
      <c r="A36">
        <v>1029</v>
      </c>
      <c r="B36" s="2">
        <v>45108</v>
      </c>
      <c r="C36">
        <v>8</v>
      </c>
      <c r="D36">
        <v>2</v>
      </c>
      <c r="E36">
        <v>1</v>
      </c>
      <c r="F36">
        <v>2</v>
      </c>
    </row>
    <row r="37" spans="1:6" x14ac:dyDescent="0.2">
      <c r="A37">
        <v>1029</v>
      </c>
      <c r="B37" s="2">
        <v>45427</v>
      </c>
      <c r="C37">
        <v>1</v>
      </c>
      <c r="D37">
        <v>1</v>
      </c>
      <c r="E37">
        <v>2</v>
      </c>
      <c r="F37">
        <v>3</v>
      </c>
    </row>
    <row r="38" spans="1:6" x14ac:dyDescent="0.2">
      <c r="A38">
        <v>1029</v>
      </c>
      <c r="B38" s="2">
        <v>45141</v>
      </c>
      <c r="C38">
        <v>1</v>
      </c>
      <c r="D38">
        <v>4</v>
      </c>
      <c r="E38">
        <v>2</v>
      </c>
      <c r="F38">
        <v>4</v>
      </c>
    </row>
    <row r="39" spans="1:6" x14ac:dyDescent="0.2">
      <c r="A39">
        <v>1029</v>
      </c>
      <c r="B39" s="2">
        <v>45244</v>
      </c>
      <c r="C39">
        <v>6</v>
      </c>
      <c r="D39">
        <v>3</v>
      </c>
      <c r="E39">
        <v>5</v>
      </c>
      <c r="F39">
        <v>3</v>
      </c>
    </row>
    <row r="40" spans="1:6" x14ac:dyDescent="0.2">
      <c r="A40">
        <v>1029</v>
      </c>
      <c r="B40" s="2">
        <v>45535</v>
      </c>
      <c r="C40">
        <v>10</v>
      </c>
      <c r="D40">
        <v>4</v>
      </c>
      <c r="E40">
        <v>3</v>
      </c>
      <c r="F40">
        <v>4</v>
      </c>
    </row>
    <row r="41" spans="1:6" x14ac:dyDescent="0.2">
      <c r="A41">
        <v>1031</v>
      </c>
      <c r="B41" s="2">
        <v>45402</v>
      </c>
      <c r="C41">
        <v>2</v>
      </c>
      <c r="D41">
        <v>3</v>
      </c>
      <c r="E41">
        <v>4</v>
      </c>
      <c r="F41">
        <v>1</v>
      </c>
    </row>
    <row r="42" spans="1:6" x14ac:dyDescent="0.2">
      <c r="A42">
        <v>1031</v>
      </c>
      <c r="B42" s="2">
        <v>45155</v>
      </c>
      <c r="C42">
        <v>5</v>
      </c>
      <c r="D42">
        <v>3</v>
      </c>
      <c r="E42">
        <v>3</v>
      </c>
      <c r="F42">
        <v>4</v>
      </c>
    </row>
    <row r="43" spans="1:6" x14ac:dyDescent="0.2">
      <c r="A43">
        <v>1033</v>
      </c>
      <c r="B43" s="2">
        <v>45590</v>
      </c>
      <c r="C43">
        <v>7</v>
      </c>
      <c r="D43">
        <v>1</v>
      </c>
      <c r="E43">
        <v>5</v>
      </c>
      <c r="F43">
        <v>2</v>
      </c>
    </row>
    <row r="44" spans="1:6" x14ac:dyDescent="0.2">
      <c r="A44">
        <v>1033</v>
      </c>
      <c r="B44" s="2">
        <v>45592</v>
      </c>
      <c r="C44">
        <v>9</v>
      </c>
      <c r="D44">
        <v>5</v>
      </c>
      <c r="E44">
        <v>5</v>
      </c>
      <c r="F44">
        <v>3</v>
      </c>
    </row>
    <row r="45" spans="1:6" x14ac:dyDescent="0.2">
      <c r="A45">
        <v>1034</v>
      </c>
      <c r="B45" s="2">
        <v>45432</v>
      </c>
      <c r="C45">
        <v>1</v>
      </c>
      <c r="D45">
        <v>1</v>
      </c>
      <c r="E45">
        <v>1</v>
      </c>
      <c r="F45">
        <v>5</v>
      </c>
    </row>
    <row r="46" spans="1:6" x14ac:dyDescent="0.2">
      <c r="A46">
        <v>1035</v>
      </c>
      <c r="B46" s="2">
        <v>45633</v>
      </c>
      <c r="C46">
        <v>1</v>
      </c>
      <c r="D46">
        <v>3</v>
      </c>
      <c r="E46">
        <v>5</v>
      </c>
      <c r="F46">
        <v>4</v>
      </c>
    </row>
    <row r="47" spans="1:6" x14ac:dyDescent="0.2">
      <c r="A47">
        <v>1036</v>
      </c>
      <c r="B47" s="2">
        <v>45636</v>
      </c>
      <c r="C47">
        <v>3</v>
      </c>
      <c r="D47">
        <v>2</v>
      </c>
      <c r="E47">
        <v>3</v>
      </c>
      <c r="F47">
        <v>4</v>
      </c>
    </row>
    <row r="48" spans="1:6" x14ac:dyDescent="0.2">
      <c r="A48">
        <v>1036</v>
      </c>
      <c r="B48" s="2">
        <v>45070</v>
      </c>
      <c r="C48">
        <v>6</v>
      </c>
      <c r="D48">
        <v>1</v>
      </c>
      <c r="E48">
        <v>2</v>
      </c>
      <c r="F48">
        <v>5</v>
      </c>
    </row>
    <row r="49" spans="1:6" x14ac:dyDescent="0.2">
      <c r="A49">
        <v>1036</v>
      </c>
      <c r="B49" s="2">
        <v>45350</v>
      </c>
      <c r="C49">
        <v>8</v>
      </c>
      <c r="D49">
        <v>5</v>
      </c>
      <c r="E49">
        <v>5</v>
      </c>
      <c r="F49">
        <v>3</v>
      </c>
    </row>
    <row r="50" spans="1:6" x14ac:dyDescent="0.2">
      <c r="A50">
        <v>1036</v>
      </c>
      <c r="B50" s="2">
        <v>45426</v>
      </c>
      <c r="C50">
        <v>5</v>
      </c>
      <c r="D50">
        <v>3</v>
      </c>
      <c r="E50">
        <v>2</v>
      </c>
      <c r="F50">
        <v>2</v>
      </c>
    </row>
    <row r="51" spans="1:6" x14ac:dyDescent="0.2">
      <c r="A51">
        <v>1037</v>
      </c>
      <c r="B51" s="2">
        <v>45254</v>
      </c>
      <c r="C51">
        <v>8</v>
      </c>
      <c r="D51">
        <v>5</v>
      </c>
      <c r="E51">
        <v>5</v>
      </c>
      <c r="F51">
        <v>5</v>
      </c>
    </row>
    <row r="52" spans="1:6" x14ac:dyDescent="0.2">
      <c r="A52">
        <v>1038</v>
      </c>
      <c r="B52" s="2">
        <v>45087</v>
      </c>
      <c r="C52">
        <v>9</v>
      </c>
      <c r="D52">
        <v>5</v>
      </c>
      <c r="E52">
        <v>2</v>
      </c>
      <c r="F52">
        <v>3</v>
      </c>
    </row>
    <row r="53" spans="1:6" x14ac:dyDescent="0.2">
      <c r="A53">
        <v>1038</v>
      </c>
      <c r="B53" s="2">
        <v>45556</v>
      </c>
      <c r="C53">
        <v>5</v>
      </c>
      <c r="D53">
        <v>2</v>
      </c>
      <c r="E53">
        <v>3</v>
      </c>
      <c r="F53">
        <v>5</v>
      </c>
    </row>
    <row r="54" spans="1:6" x14ac:dyDescent="0.2">
      <c r="A54">
        <v>1038</v>
      </c>
      <c r="B54" s="2">
        <v>45039</v>
      </c>
      <c r="C54">
        <v>5</v>
      </c>
      <c r="D54">
        <v>2</v>
      </c>
      <c r="E54">
        <v>5</v>
      </c>
      <c r="F54">
        <v>2</v>
      </c>
    </row>
    <row r="55" spans="1:6" x14ac:dyDescent="0.2">
      <c r="A55">
        <v>1038</v>
      </c>
      <c r="B55" s="2">
        <v>45187</v>
      </c>
      <c r="C55">
        <v>1</v>
      </c>
      <c r="D55">
        <v>1</v>
      </c>
      <c r="E55">
        <v>2</v>
      </c>
      <c r="F55">
        <v>1</v>
      </c>
    </row>
    <row r="56" spans="1:6" x14ac:dyDescent="0.2">
      <c r="A56">
        <v>1040</v>
      </c>
      <c r="B56" s="2">
        <v>45190</v>
      </c>
      <c r="C56">
        <v>4</v>
      </c>
      <c r="D56">
        <v>5</v>
      </c>
      <c r="E56">
        <v>2</v>
      </c>
      <c r="F56">
        <v>1</v>
      </c>
    </row>
    <row r="57" spans="1:6" x14ac:dyDescent="0.2">
      <c r="A57">
        <v>1040</v>
      </c>
      <c r="B57" s="2">
        <v>45011</v>
      </c>
      <c r="C57">
        <v>10</v>
      </c>
      <c r="D57">
        <v>5</v>
      </c>
      <c r="E57">
        <v>1</v>
      </c>
      <c r="F57">
        <v>5</v>
      </c>
    </row>
    <row r="58" spans="1:6" x14ac:dyDescent="0.2">
      <c r="A58">
        <v>1041</v>
      </c>
      <c r="B58" s="2">
        <v>45344</v>
      </c>
      <c r="C58">
        <v>3</v>
      </c>
      <c r="D58">
        <v>1</v>
      </c>
      <c r="E58">
        <v>1</v>
      </c>
      <c r="F58">
        <v>4</v>
      </c>
    </row>
    <row r="59" spans="1:6" x14ac:dyDescent="0.2">
      <c r="A59">
        <v>1041</v>
      </c>
      <c r="B59" s="2">
        <v>45312</v>
      </c>
      <c r="C59">
        <v>5</v>
      </c>
      <c r="D59">
        <v>2</v>
      </c>
      <c r="E59">
        <v>4</v>
      </c>
      <c r="F59">
        <v>4</v>
      </c>
    </row>
    <row r="60" spans="1:6" x14ac:dyDescent="0.2">
      <c r="A60">
        <v>1043</v>
      </c>
      <c r="B60" s="2">
        <v>44944</v>
      </c>
      <c r="C60">
        <v>9</v>
      </c>
      <c r="D60">
        <v>1</v>
      </c>
      <c r="E60">
        <v>5</v>
      </c>
      <c r="F60">
        <v>3</v>
      </c>
    </row>
    <row r="61" spans="1:6" x14ac:dyDescent="0.2">
      <c r="A61">
        <v>1043</v>
      </c>
      <c r="B61" s="2">
        <v>45317</v>
      </c>
      <c r="C61">
        <v>8</v>
      </c>
      <c r="D61">
        <v>4</v>
      </c>
      <c r="E61">
        <v>1</v>
      </c>
      <c r="F61">
        <v>5</v>
      </c>
    </row>
    <row r="62" spans="1:6" x14ac:dyDescent="0.2">
      <c r="A62">
        <v>1043</v>
      </c>
      <c r="B62" s="2">
        <v>45519</v>
      </c>
      <c r="C62">
        <v>6</v>
      </c>
      <c r="D62">
        <v>4</v>
      </c>
      <c r="E62">
        <v>2</v>
      </c>
      <c r="F62">
        <v>4</v>
      </c>
    </row>
    <row r="63" spans="1:6" x14ac:dyDescent="0.2">
      <c r="A63">
        <v>1045</v>
      </c>
      <c r="B63" s="2">
        <v>45231</v>
      </c>
      <c r="C63">
        <v>10</v>
      </c>
      <c r="D63">
        <v>4</v>
      </c>
      <c r="E63">
        <v>4</v>
      </c>
      <c r="F63">
        <v>4</v>
      </c>
    </row>
    <row r="64" spans="1:6" x14ac:dyDescent="0.2">
      <c r="A64">
        <v>1046</v>
      </c>
      <c r="B64" s="2">
        <v>44981</v>
      </c>
      <c r="C64">
        <v>5</v>
      </c>
      <c r="D64">
        <v>3</v>
      </c>
      <c r="E64">
        <v>3</v>
      </c>
      <c r="F64">
        <v>1</v>
      </c>
    </row>
    <row r="65" spans="1:6" x14ac:dyDescent="0.2">
      <c r="A65">
        <v>1046</v>
      </c>
      <c r="B65" s="2">
        <v>45046</v>
      </c>
      <c r="C65">
        <v>9</v>
      </c>
      <c r="D65">
        <v>1</v>
      </c>
      <c r="E65">
        <v>5</v>
      </c>
      <c r="F65">
        <v>4</v>
      </c>
    </row>
    <row r="66" spans="1:6" x14ac:dyDescent="0.2">
      <c r="A66">
        <v>1047</v>
      </c>
      <c r="B66" s="2">
        <v>44989</v>
      </c>
      <c r="C66">
        <v>5</v>
      </c>
      <c r="D66">
        <v>2</v>
      </c>
      <c r="E66">
        <v>5</v>
      </c>
      <c r="F66">
        <v>3</v>
      </c>
    </row>
    <row r="67" spans="1:6" x14ac:dyDescent="0.2">
      <c r="A67">
        <v>1047</v>
      </c>
      <c r="B67" s="2">
        <v>44958</v>
      </c>
      <c r="C67">
        <v>10</v>
      </c>
      <c r="D67">
        <v>5</v>
      </c>
      <c r="E67">
        <v>3</v>
      </c>
      <c r="F67">
        <v>3</v>
      </c>
    </row>
    <row r="68" spans="1:6" x14ac:dyDescent="0.2">
      <c r="A68">
        <v>1047</v>
      </c>
      <c r="B68" s="2">
        <v>45570</v>
      </c>
      <c r="C68">
        <v>1</v>
      </c>
      <c r="D68">
        <v>5</v>
      </c>
      <c r="E68">
        <v>3</v>
      </c>
      <c r="F68">
        <v>3</v>
      </c>
    </row>
    <row r="69" spans="1:6" x14ac:dyDescent="0.2">
      <c r="A69">
        <v>1047</v>
      </c>
      <c r="B69" s="2">
        <v>45307</v>
      </c>
      <c r="C69">
        <v>3</v>
      </c>
      <c r="D69">
        <v>4</v>
      </c>
      <c r="E69">
        <v>4</v>
      </c>
      <c r="F69">
        <v>4</v>
      </c>
    </row>
    <row r="70" spans="1:6" x14ac:dyDescent="0.2">
      <c r="A70">
        <v>1051</v>
      </c>
      <c r="B70" s="2">
        <v>44977</v>
      </c>
      <c r="C70">
        <v>1</v>
      </c>
      <c r="D70">
        <v>2</v>
      </c>
      <c r="E70">
        <v>5</v>
      </c>
      <c r="F70">
        <v>3</v>
      </c>
    </row>
    <row r="71" spans="1:6" x14ac:dyDescent="0.2">
      <c r="A71">
        <v>1052</v>
      </c>
      <c r="B71" s="2">
        <v>45487</v>
      </c>
      <c r="C71">
        <v>9</v>
      </c>
      <c r="D71">
        <v>1</v>
      </c>
      <c r="E71">
        <v>1</v>
      </c>
      <c r="F71">
        <v>5</v>
      </c>
    </row>
    <row r="72" spans="1:6" x14ac:dyDescent="0.2">
      <c r="A72">
        <v>1052</v>
      </c>
      <c r="B72" s="2">
        <v>45440</v>
      </c>
      <c r="C72">
        <v>6</v>
      </c>
      <c r="D72">
        <v>5</v>
      </c>
      <c r="E72">
        <v>1</v>
      </c>
      <c r="F72">
        <v>1</v>
      </c>
    </row>
    <row r="73" spans="1:6" x14ac:dyDescent="0.2">
      <c r="A73">
        <v>1053</v>
      </c>
      <c r="B73" s="2">
        <v>45211</v>
      </c>
      <c r="C73">
        <v>2</v>
      </c>
      <c r="D73">
        <v>3</v>
      </c>
      <c r="E73">
        <v>3</v>
      </c>
      <c r="F73">
        <v>3</v>
      </c>
    </row>
    <row r="74" spans="1:6" x14ac:dyDescent="0.2">
      <c r="A74">
        <v>1054</v>
      </c>
      <c r="B74" s="2">
        <v>45091</v>
      </c>
      <c r="C74">
        <v>9</v>
      </c>
      <c r="D74">
        <v>2</v>
      </c>
      <c r="E74">
        <v>5</v>
      </c>
      <c r="F74">
        <v>3</v>
      </c>
    </row>
    <row r="75" spans="1:6" x14ac:dyDescent="0.2">
      <c r="A75">
        <v>1054</v>
      </c>
      <c r="B75" s="2">
        <v>45599</v>
      </c>
      <c r="C75">
        <v>9</v>
      </c>
      <c r="D75">
        <v>4</v>
      </c>
      <c r="E75">
        <v>3</v>
      </c>
      <c r="F75">
        <v>2</v>
      </c>
    </row>
    <row r="76" spans="1:6" x14ac:dyDescent="0.2">
      <c r="A76">
        <v>1055</v>
      </c>
      <c r="B76" s="2">
        <v>45588</v>
      </c>
      <c r="C76">
        <v>7</v>
      </c>
      <c r="D76">
        <v>2</v>
      </c>
      <c r="E76">
        <v>5</v>
      </c>
      <c r="F76">
        <v>5</v>
      </c>
    </row>
    <row r="77" spans="1:6" x14ac:dyDescent="0.2">
      <c r="A77">
        <v>1055</v>
      </c>
      <c r="B77" s="2">
        <v>45077</v>
      </c>
      <c r="C77">
        <v>8</v>
      </c>
      <c r="D77">
        <v>3</v>
      </c>
      <c r="E77">
        <v>1</v>
      </c>
      <c r="F77">
        <v>3</v>
      </c>
    </row>
    <row r="78" spans="1:6" x14ac:dyDescent="0.2">
      <c r="A78">
        <v>1056</v>
      </c>
      <c r="B78" s="2">
        <v>45253</v>
      </c>
      <c r="C78">
        <v>6</v>
      </c>
      <c r="D78">
        <v>3</v>
      </c>
      <c r="E78">
        <v>2</v>
      </c>
      <c r="F78">
        <v>5</v>
      </c>
    </row>
    <row r="79" spans="1:6" x14ac:dyDescent="0.2">
      <c r="A79">
        <v>1057</v>
      </c>
      <c r="B79" s="2">
        <v>45103</v>
      </c>
      <c r="C79">
        <v>8</v>
      </c>
      <c r="D79">
        <v>2</v>
      </c>
      <c r="E79">
        <v>1</v>
      </c>
      <c r="F79">
        <v>4</v>
      </c>
    </row>
    <row r="80" spans="1:6" x14ac:dyDescent="0.2">
      <c r="A80">
        <v>1057</v>
      </c>
      <c r="B80" s="2">
        <v>45395</v>
      </c>
      <c r="C80">
        <v>8</v>
      </c>
      <c r="D80">
        <v>5</v>
      </c>
      <c r="E80">
        <v>4</v>
      </c>
      <c r="F80">
        <v>1</v>
      </c>
    </row>
    <row r="81" spans="1:6" x14ac:dyDescent="0.2">
      <c r="A81">
        <v>1057</v>
      </c>
      <c r="B81" s="2">
        <v>45635</v>
      </c>
      <c r="C81">
        <v>2</v>
      </c>
      <c r="D81">
        <v>3</v>
      </c>
      <c r="E81">
        <v>2</v>
      </c>
      <c r="F81">
        <v>4</v>
      </c>
    </row>
    <row r="82" spans="1:6" x14ac:dyDescent="0.2">
      <c r="A82">
        <v>1060</v>
      </c>
      <c r="B82" s="2">
        <v>45104</v>
      </c>
      <c r="C82">
        <v>7</v>
      </c>
      <c r="D82">
        <v>1</v>
      </c>
      <c r="E82">
        <v>3</v>
      </c>
      <c r="F82">
        <v>5</v>
      </c>
    </row>
    <row r="83" spans="1:6" x14ac:dyDescent="0.2">
      <c r="A83">
        <v>1062</v>
      </c>
      <c r="B83" s="2">
        <v>45306</v>
      </c>
      <c r="C83">
        <v>5</v>
      </c>
      <c r="D83">
        <v>1</v>
      </c>
      <c r="E83">
        <v>3</v>
      </c>
      <c r="F83">
        <v>3</v>
      </c>
    </row>
    <row r="84" spans="1:6" x14ac:dyDescent="0.2">
      <c r="A84">
        <v>1063</v>
      </c>
      <c r="B84" s="2">
        <v>45256</v>
      </c>
      <c r="C84">
        <v>1</v>
      </c>
      <c r="D84">
        <v>3</v>
      </c>
      <c r="E84">
        <v>5</v>
      </c>
      <c r="F84">
        <v>2</v>
      </c>
    </row>
    <row r="85" spans="1:6" x14ac:dyDescent="0.2">
      <c r="A85">
        <v>1063</v>
      </c>
      <c r="B85" s="2">
        <v>45397</v>
      </c>
      <c r="C85">
        <v>1</v>
      </c>
      <c r="D85">
        <v>2</v>
      </c>
      <c r="E85">
        <v>5</v>
      </c>
      <c r="F85">
        <v>1</v>
      </c>
    </row>
    <row r="86" spans="1:6" x14ac:dyDescent="0.2">
      <c r="A86">
        <v>1066</v>
      </c>
      <c r="B86" s="2">
        <v>44975</v>
      </c>
      <c r="C86">
        <v>4</v>
      </c>
      <c r="D86">
        <v>1</v>
      </c>
      <c r="E86">
        <v>4</v>
      </c>
      <c r="F86">
        <v>3</v>
      </c>
    </row>
    <row r="87" spans="1:6" x14ac:dyDescent="0.2">
      <c r="A87">
        <v>1068</v>
      </c>
      <c r="B87" s="2">
        <v>45082</v>
      </c>
      <c r="C87">
        <v>6</v>
      </c>
      <c r="D87">
        <v>2</v>
      </c>
      <c r="E87">
        <v>1</v>
      </c>
      <c r="F87">
        <v>1</v>
      </c>
    </row>
    <row r="88" spans="1:6" x14ac:dyDescent="0.2">
      <c r="A88">
        <v>1068</v>
      </c>
      <c r="B88" s="2">
        <v>45596</v>
      </c>
      <c r="C88">
        <v>7</v>
      </c>
      <c r="D88">
        <v>3</v>
      </c>
      <c r="E88">
        <v>3</v>
      </c>
      <c r="F88">
        <v>3</v>
      </c>
    </row>
    <row r="89" spans="1:6" x14ac:dyDescent="0.2">
      <c r="A89">
        <v>1068</v>
      </c>
      <c r="B89" s="2">
        <v>45239</v>
      </c>
      <c r="C89">
        <v>2</v>
      </c>
      <c r="D89">
        <v>1</v>
      </c>
      <c r="E89">
        <v>5</v>
      </c>
      <c r="F89">
        <v>4</v>
      </c>
    </row>
    <row r="90" spans="1:6" x14ac:dyDescent="0.2">
      <c r="A90">
        <v>1069</v>
      </c>
      <c r="B90" s="2">
        <v>45297</v>
      </c>
      <c r="C90">
        <v>7</v>
      </c>
      <c r="D90">
        <v>2</v>
      </c>
      <c r="E90">
        <v>5</v>
      </c>
      <c r="F90">
        <v>5</v>
      </c>
    </row>
    <row r="91" spans="1:6" x14ac:dyDescent="0.2">
      <c r="A91">
        <v>1072</v>
      </c>
      <c r="B91" s="2">
        <v>45148</v>
      </c>
      <c r="C91">
        <v>2</v>
      </c>
      <c r="D91">
        <v>3</v>
      </c>
      <c r="E91">
        <v>3</v>
      </c>
      <c r="F91">
        <v>2</v>
      </c>
    </row>
    <row r="92" spans="1:6" x14ac:dyDescent="0.2">
      <c r="A92">
        <v>1072</v>
      </c>
      <c r="B92" s="2">
        <v>44980</v>
      </c>
      <c r="C92">
        <v>6</v>
      </c>
      <c r="D92">
        <v>1</v>
      </c>
      <c r="E92">
        <v>2</v>
      </c>
      <c r="F92">
        <v>4</v>
      </c>
    </row>
    <row r="93" spans="1:6" x14ac:dyDescent="0.2">
      <c r="A93">
        <v>1073</v>
      </c>
      <c r="B93" s="2">
        <v>45474</v>
      </c>
      <c r="C93">
        <v>3</v>
      </c>
      <c r="D93">
        <v>4</v>
      </c>
      <c r="E93">
        <v>5</v>
      </c>
      <c r="F93">
        <v>1</v>
      </c>
    </row>
    <row r="94" spans="1:6" x14ac:dyDescent="0.2">
      <c r="A94">
        <v>1074</v>
      </c>
      <c r="B94" s="2">
        <v>45615</v>
      </c>
      <c r="C94">
        <v>2</v>
      </c>
      <c r="D94">
        <v>3</v>
      </c>
      <c r="E94">
        <v>3</v>
      </c>
      <c r="F94">
        <v>2</v>
      </c>
    </row>
    <row r="95" spans="1:6" x14ac:dyDescent="0.2">
      <c r="A95">
        <v>1074</v>
      </c>
      <c r="B95" s="2">
        <v>45428</v>
      </c>
      <c r="C95">
        <v>10</v>
      </c>
      <c r="D95">
        <v>3</v>
      </c>
      <c r="E95">
        <v>2</v>
      </c>
      <c r="F95">
        <v>1</v>
      </c>
    </row>
    <row r="96" spans="1:6" x14ac:dyDescent="0.2">
      <c r="A96">
        <v>1074</v>
      </c>
      <c r="B96" s="2">
        <v>45008</v>
      </c>
      <c r="C96">
        <v>3</v>
      </c>
      <c r="D96">
        <v>5</v>
      </c>
      <c r="E96">
        <v>2</v>
      </c>
      <c r="F96">
        <v>1</v>
      </c>
    </row>
    <row r="97" spans="1:6" x14ac:dyDescent="0.2">
      <c r="A97">
        <v>1075</v>
      </c>
      <c r="B97" s="2">
        <v>45458</v>
      </c>
      <c r="C97">
        <v>7</v>
      </c>
      <c r="D97">
        <v>1</v>
      </c>
      <c r="E97">
        <v>4</v>
      </c>
      <c r="F97">
        <v>4</v>
      </c>
    </row>
    <row r="98" spans="1:6" x14ac:dyDescent="0.2">
      <c r="A98">
        <v>1076</v>
      </c>
      <c r="B98" s="2">
        <v>45211</v>
      </c>
      <c r="C98">
        <v>5</v>
      </c>
      <c r="D98">
        <v>2</v>
      </c>
      <c r="E98">
        <v>2</v>
      </c>
      <c r="F98">
        <v>1</v>
      </c>
    </row>
    <row r="99" spans="1:6" x14ac:dyDescent="0.2">
      <c r="A99">
        <v>1076</v>
      </c>
      <c r="B99" s="2">
        <v>45275</v>
      </c>
      <c r="C99">
        <v>3</v>
      </c>
      <c r="D99">
        <v>1</v>
      </c>
      <c r="E99">
        <v>5</v>
      </c>
      <c r="F99">
        <v>3</v>
      </c>
    </row>
    <row r="100" spans="1:6" x14ac:dyDescent="0.2">
      <c r="A100">
        <v>1078</v>
      </c>
      <c r="B100" s="2">
        <v>45530</v>
      </c>
      <c r="C100">
        <v>4</v>
      </c>
      <c r="D100">
        <v>2</v>
      </c>
      <c r="E100">
        <v>5</v>
      </c>
      <c r="F100">
        <v>1</v>
      </c>
    </row>
    <row r="101" spans="1:6" x14ac:dyDescent="0.2">
      <c r="A101">
        <v>1082</v>
      </c>
      <c r="B101" s="2">
        <v>45013</v>
      </c>
      <c r="C101">
        <v>8</v>
      </c>
      <c r="D101">
        <v>5</v>
      </c>
      <c r="E101">
        <v>4</v>
      </c>
      <c r="F101">
        <v>4</v>
      </c>
    </row>
    <row r="102" spans="1:6" x14ac:dyDescent="0.2">
      <c r="A102">
        <v>1082</v>
      </c>
      <c r="B102" s="2">
        <v>44979</v>
      </c>
      <c r="C102">
        <v>8</v>
      </c>
      <c r="D102">
        <v>5</v>
      </c>
      <c r="E102">
        <v>1</v>
      </c>
      <c r="F102">
        <v>1</v>
      </c>
    </row>
    <row r="103" spans="1:6" x14ac:dyDescent="0.2">
      <c r="A103">
        <v>1086</v>
      </c>
      <c r="B103" s="2">
        <v>45395</v>
      </c>
      <c r="C103">
        <v>6</v>
      </c>
      <c r="D103">
        <v>5</v>
      </c>
      <c r="E103">
        <v>1</v>
      </c>
      <c r="F103">
        <v>3</v>
      </c>
    </row>
    <row r="104" spans="1:6" x14ac:dyDescent="0.2">
      <c r="A104">
        <v>1086</v>
      </c>
      <c r="B104" s="2">
        <v>45022</v>
      </c>
      <c r="C104">
        <v>3</v>
      </c>
      <c r="D104">
        <v>1</v>
      </c>
      <c r="E104">
        <v>3</v>
      </c>
      <c r="F104">
        <v>4</v>
      </c>
    </row>
    <row r="105" spans="1:6" x14ac:dyDescent="0.2">
      <c r="A105">
        <v>1087</v>
      </c>
      <c r="B105" s="2">
        <v>45108</v>
      </c>
      <c r="C105">
        <v>9</v>
      </c>
      <c r="D105">
        <v>5</v>
      </c>
      <c r="E105">
        <v>5</v>
      </c>
      <c r="F105">
        <v>5</v>
      </c>
    </row>
    <row r="106" spans="1:6" x14ac:dyDescent="0.2">
      <c r="A106">
        <v>1088</v>
      </c>
      <c r="B106" s="2">
        <v>45286</v>
      </c>
      <c r="C106">
        <v>4</v>
      </c>
      <c r="D106">
        <v>2</v>
      </c>
      <c r="E106">
        <v>3</v>
      </c>
      <c r="F106">
        <v>1</v>
      </c>
    </row>
    <row r="107" spans="1:6" x14ac:dyDescent="0.2">
      <c r="A107">
        <v>1089</v>
      </c>
      <c r="B107" s="2">
        <v>44981</v>
      </c>
      <c r="C107">
        <v>4</v>
      </c>
      <c r="D107">
        <v>5</v>
      </c>
      <c r="E107">
        <v>1</v>
      </c>
      <c r="F107">
        <v>1</v>
      </c>
    </row>
    <row r="108" spans="1:6" x14ac:dyDescent="0.2">
      <c r="A108">
        <v>1090</v>
      </c>
      <c r="B108" s="2">
        <v>45190</v>
      </c>
      <c r="C108">
        <v>3</v>
      </c>
      <c r="D108">
        <v>2</v>
      </c>
      <c r="E108">
        <v>2</v>
      </c>
      <c r="F108">
        <v>1</v>
      </c>
    </row>
    <row r="109" spans="1:6" x14ac:dyDescent="0.2">
      <c r="A109">
        <v>1090</v>
      </c>
      <c r="B109" s="2">
        <v>45384</v>
      </c>
      <c r="C109">
        <v>3</v>
      </c>
      <c r="D109">
        <v>4</v>
      </c>
      <c r="E109">
        <v>5</v>
      </c>
      <c r="F109">
        <v>2</v>
      </c>
    </row>
    <row r="110" spans="1:6" x14ac:dyDescent="0.2">
      <c r="A110">
        <v>1090</v>
      </c>
      <c r="B110" s="2">
        <v>45378</v>
      </c>
      <c r="C110">
        <v>2</v>
      </c>
      <c r="D110">
        <v>4</v>
      </c>
      <c r="E110">
        <v>4</v>
      </c>
      <c r="F110">
        <v>5</v>
      </c>
    </row>
    <row r="111" spans="1:6" x14ac:dyDescent="0.2">
      <c r="A111">
        <v>1090</v>
      </c>
      <c r="B111" s="2">
        <v>45322</v>
      </c>
      <c r="C111">
        <v>9</v>
      </c>
      <c r="D111">
        <v>2</v>
      </c>
      <c r="E111">
        <v>4</v>
      </c>
      <c r="F111">
        <v>2</v>
      </c>
    </row>
    <row r="112" spans="1:6" x14ac:dyDescent="0.2">
      <c r="A112">
        <v>1091</v>
      </c>
      <c r="B112" s="2">
        <v>45426</v>
      </c>
      <c r="C112">
        <v>5</v>
      </c>
      <c r="D112">
        <v>5</v>
      </c>
      <c r="E112">
        <v>4</v>
      </c>
      <c r="F112">
        <v>1</v>
      </c>
    </row>
    <row r="113" spans="1:6" x14ac:dyDescent="0.2">
      <c r="A113">
        <v>1091</v>
      </c>
      <c r="B113" s="2">
        <v>45290</v>
      </c>
      <c r="C113">
        <v>7</v>
      </c>
      <c r="D113">
        <v>1</v>
      </c>
      <c r="E113">
        <v>2</v>
      </c>
      <c r="F113">
        <v>1</v>
      </c>
    </row>
    <row r="114" spans="1:6" x14ac:dyDescent="0.2">
      <c r="A114">
        <v>1092</v>
      </c>
      <c r="B114" s="2">
        <v>45165</v>
      </c>
      <c r="C114">
        <v>6</v>
      </c>
      <c r="D114">
        <v>1</v>
      </c>
      <c r="E114">
        <v>4</v>
      </c>
      <c r="F114">
        <v>5</v>
      </c>
    </row>
    <row r="115" spans="1:6" x14ac:dyDescent="0.2">
      <c r="A115">
        <v>1094</v>
      </c>
      <c r="B115" s="2">
        <v>44951</v>
      </c>
      <c r="C115">
        <v>1</v>
      </c>
      <c r="D115">
        <v>4</v>
      </c>
      <c r="E115">
        <v>3</v>
      </c>
      <c r="F115">
        <v>5</v>
      </c>
    </row>
    <row r="116" spans="1:6" x14ac:dyDescent="0.2">
      <c r="A116">
        <v>1095</v>
      </c>
      <c r="B116" s="2">
        <v>45212</v>
      </c>
      <c r="C116">
        <v>9</v>
      </c>
      <c r="D116">
        <v>5</v>
      </c>
      <c r="E116">
        <v>2</v>
      </c>
      <c r="F116">
        <v>5</v>
      </c>
    </row>
    <row r="117" spans="1:6" x14ac:dyDescent="0.2">
      <c r="A117">
        <v>1097</v>
      </c>
      <c r="B117" s="2">
        <v>45211</v>
      </c>
      <c r="C117">
        <v>2</v>
      </c>
      <c r="D117">
        <v>2</v>
      </c>
      <c r="E117">
        <v>3</v>
      </c>
      <c r="F117">
        <v>5</v>
      </c>
    </row>
    <row r="118" spans="1:6" x14ac:dyDescent="0.2">
      <c r="A118">
        <v>1097</v>
      </c>
      <c r="B118" s="2">
        <v>45074</v>
      </c>
      <c r="C118">
        <v>7</v>
      </c>
      <c r="D118">
        <v>5</v>
      </c>
      <c r="E118">
        <v>1</v>
      </c>
      <c r="F118">
        <v>2</v>
      </c>
    </row>
    <row r="119" spans="1:6" x14ac:dyDescent="0.2">
      <c r="A119">
        <v>1097</v>
      </c>
      <c r="B119" s="2">
        <v>45402</v>
      </c>
      <c r="C119">
        <v>1</v>
      </c>
      <c r="D119">
        <v>4</v>
      </c>
      <c r="E119">
        <v>3</v>
      </c>
      <c r="F119">
        <v>1</v>
      </c>
    </row>
    <row r="120" spans="1:6" x14ac:dyDescent="0.2">
      <c r="A120">
        <v>1100</v>
      </c>
      <c r="B120" s="2">
        <v>45627</v>
      </c>
      <c r="C120">
        <v>10</v>
      </c>
      <c r="D120">
        <v>3</v>
      </c>
      <c r="E120">
        <v>1</v>
      </c>
      <c r="F120">
        <v>5</v>
      </c>
    </row>
    <row r="121" spans="1:6" x14ac:dyDescent="0.2">
      <c r="A121">
        <v>1100</v>
      </c>
      <c r="B121" s="2">
        <v>44934</v>
      </c>
      <c r="C121">
        <v>6</v>
      </c>
      <c r="D121">
        <v>2</v>
      </c>
      <c r="E121">
        <v>3</v>
      </c>
      <c r="F121">
        <v>2</v>
      </c>
    </row>
  </sheetData>
  <sortState xmlns:xlrd2="http://schemas.microsoft.com/office/spreadsheetml/2017/richdata2" ref="A2:F121">
    <sortCondition ref="A3:A12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166FF-FE1D-9B41-8441-5E7088994F8D}">
  <dimension ref="A1:M27"/>
  <sheetViews>
    <sheetView zoomScale="86" workbookViewId="0">
      <selection activeCell="O16" sqref="O16"/>
    </sheetView>
  </sheetViews>
  <sheetFormatPr baseColWidth="10" defaultRowHeight="15" x14ac:dyDescent="0.2"/>
  <cols>
    <col min="1" max="1" width="12.1640625" bestFit="1" customWidth="1"/>
    <col min="2" max="2" width="18.33203125" bestFit="1" customWidth="1"/>
    <col min="3" max="3" width="17.5" bestFit="1" customWidth="1"/>
    <col min="7" max="7" width="23.83203125" bestFit="1" customWidth="1"/>
  </cols>
  <sheetData>
    <row r="1" spans="1:13" x14ac:dyDescent="0.2">
      <c r="A1" s="20" t="s">
        <v>148</v>
      </c>
      <c r="B1" s="20"/>
      <c r="C1" s="20"/>
      <c r="D1" s="20"/>
    </row>
    <row r="2" spans="1:13" x14ac:dyDescent="0.2">
      <c r="A2" s="7"/>
      <c r="B2" s="8">
        <f>SUM(master!W2:W1000) / COUNTA(master!A2:A1000)</f>
        <v>0.4</v>
      </c>
      <c r="C2" s="7"/>
      <c r="D2" s="7"/>
      <c r="J2" s="15" t="s">
        <v>164</v>
      </c>
      <c r="K2" s="15"/>
      <c r="L2" s="15"/>
      <c r="M2" s="15"/>
    </row>
    <row r="3" spans="1:13" x14ac:dyDescent="0.2">
      <c r="G3" s="20" t="s">
        <v>162</v>
      </c>
      <c r="H3" s="20"/>
      <c r="J3" s="6"/>
      <c r="K3" s="18" t="str" cm="1">
        <f t="array" ref="K3:K9">_xlfn.UNIQUE(master!C2:C1000)</f>
        <v>Finance</v>
      </c>
      <c r="L3" s="19">
        <f ca="1">AVERAGEIFS(master!T:T, master!C:C, K3, master!W:W, 1)</f>
        <v>3039.2</v>
      </c>
      <c r="M3" s="6"/>
    </row>
    <row r="4" spans="1:13" x14ac:dyDescent="0.2">
      <c r="G4" s="6" t="s">
        <v>161</v>
      </c>
      <c r="H4" s="6">
        <f ca="1">CORREL(master!T2:T1000, master!W2:W1000)</f>
        <v>-0.89643700320020936</v>
      </c>
      <c r="J4" s="6"/>
      <c r="K4" s="18" t="str">
        <v>Tech</v>
      </c>
      <c r="L4" s="19">
        <f ca="1">AVERAGEIFS(master!T:T, master!C:C, K4, master!W:W, 1)</f>
        <v>2954.4285714285716</v>
      </c>
      <c r="M4" s="6"/>
    </row>
    <row r="5" spans="1:13" x14ac:dyDescent="0.2">
      <c r="G5" s="6" t="s">
        <v>160</v>
      </c>
      <c r="H5" s="6">
        <f>CORREL(master!S2:S1000, master!W2:W1000)</f>
        <v>-1.7186058021325803E-2</v>
      </c>
      <c r="J5" s="6"/>
      <c r="K5" s="18" t="str">
        <v>HR</v>
      </c>
      <c r="L5" s="19">
        <f ca="1">AVERAGEIFS(master!T:T, master!C:C, K5, master!W:W, 1)</f>
        <v>3287.25</v>
      </c>
      <c r="M5" s="6"/>
    </row>
    <row r="6" spans="1:13" x14ac:dyDescent="0.2">
      <c r="G6" s="6" t="s">
        <v>158</v>
      </c>
      <c r="H6" s="6">
        <f>CORREL(master!Q2:Q1000, master!W2:W1000)</f>
        <v>-5.6824602832751979E-3</v>
      </c>
      <c r="J6" s="6"/>
      <c r="K6" s="18" t="str">
        <v>Marketing</v>
      </c>
      <c r="L6" s="19">
        <f ca="1">AVERAGEIFS(master!T:T, master!C:C, K6, master!W:W, 1)</f>
        <v>2901.2857142857142</v>
      </c>
      <c r="M6" s="6"/>
    </row>
    <row r="7" spans="1:13" x14ac:dyDescent="0.2">
      <c r="A7" s="21" t="s">
        <v>156</v>
      </c>
      <c r="B7" s="22"/>
      <c r="C7" s="22"/>
      <c r="D7" s="22"/>
      <c r="E7" s="23"/>
      <c r="G7" s="6" t="s">
        <v>159</v>
      </c>
      <c r="H7" s="6">
        <f>CORREL(master!R2:R1000, master!W2:W1000)</f>
        <v>6.9588296653163212E-2</v>
      </c>
      <c r="J7" s="6"/>
      <c r="K7" s="18" t="str">
        <v>Operations</v>
      </c>
      <c r="L7" s="19">
        <f ca="1">AVERAGEIFS(master!T:T, master!C:C, K7, master!W:W, 1)</f>
        <v>3231</v>
      </c>
      <c r="M7" s="6"/>
    </row>
    <row r="8" spans="1:13" x14ac:dyDescent="0.2">
      <c r="A8" s="6"/>
      <c r="B8" s="6"/>
      <c r="C8" s="11"/>
      <c r="D8" s="11"/>
      <c r="E8" s="6"/>
      <c r="G8" s="6" t="s">
        <v>157</v>
      </c>
      <c r="H8" s="6">
        <f>CORREL(master!P2:P1000, master!W2:W1000)</f>
        <v>7.8655683618263153E-2</v>
      </c>
      <c r="J8" s="6"/>
      <c r="K8" s="18" t="str">
        <v>Sales</v>
      </c>
      <c r="L8" s="19">
        <f ca="1">AVERAGEIFS(master!T:T, master!C:C, K8, master!W:W, 1)</f>
        <v>2766.1666666666665</v>
      </c>
      <c r="M8" s="6"/>
    </row>
    <row r="9" spans="1:13" x14ac:dyDescent="0.2">
      <c r="A9" s="6"/>
      <c r="B9" s="6"/>
      <c r="C9" s="6"/>
      <c r="D9" s="6"/>
      <c r="E9" s="6"/>
      <c r="K9">
        <v>0</v>
      </c>
    </row>
    <row r="10" spans="1:13" x14ac:dyDescent="0.2">
      <c r="A10" s="12" t="s">
        <v>149</v>
      </c>
      <c r="B10" s="6" t="s">
        <v>151</v>
      </c>
      <c r="C10" s="6" t="s">
        <v>152</v>
      </c>
      <c r="D10" s="6" t="s">
        <v>153</v>
      </c>
      <c r="E10" s="6"/>
    </row>
    <row r="11" spans="1:13" x14ac:dyDescent="0.2">
      <c r="A11" s="13" t="s">
        <v>110</v>
      </c>
      <c r="B11" s="6">
        <v>25</v>
      </c>
      <c r="C11" s="6">
        <v>10</v>
      </c>
      <c r="D11" s="14">
        <f>(GETPIVOTDATA("Sum of Attrition_Flag",$A$10,"Department","Finance")/GETPIVOTDATA("Count of Employee_ID",$A$10,"Department","Finance"))*100</f>
        <v>40</v>
      </c>
      <c r="E11" s="6"/>
      <c r="G11" s="21" t="s">
        <v>163</v>
      </c>
      <c r="H11" s="22"/>
      <c r="I11" s="22"/>
      <c r="J11" s="22"/>
      <c r="K11" s="22"/>
      <c r="L11" s="23"/>
    </row>
    <row r="12" spans="1:13" x14ac:dyDescent="0.2">
      <c r="A12" s="13" t="s">
        <v>112</v>
      </c>
      <c r="B12" s="6">
        <v>11</v>
      </c>
      <c r="C12" s="6">
        <v>4</v>
      </c>
      <c r="D12" s="14">
        <f>(GETPIVOTDATA("Sum of Attrition_Flag",$A$10,"Department","HR")/GETPIVOTDATA("Count of Employee_ID",$A$10,"Department","HR"))*100</f>
        <v>36.363636363636367</v>
      </c>
      <c r="E12" s="6"/>
      <c r="G12" s="6"/>
      <c r="H12" s="6"/>
      <c r="I12" s="6"/>
      <c r="J12" s="6"/>
      <c r="K12" s="6"/>
      <c r="L12" s="6"/>
    </row>
    <row r="13" spans="1:13" x14ac:dyDescent="0.2">
      <c r="A13" s="13" t="s">
        <v>113</v>
      </c>
      <c r="B13" s="6">
        <v>19</v>
      </c>
      <c r="C13" s="6">
        <v>7</v>
      </c>
      <c r="D13" s="14">
        <f>(GETPIVOTDATA("Sum of Attrition_Flag",$A$10,"Department","Marketing")/GETPIVOTDATA("Count of Employee_ID",$A$10,"Department","Marketing"))*100</f>
        <v>36.84210526315789</v>
      </c>
      <c r="E13" s="6"/>
      <c r="G13" s="7" t="s">
        <v>157</v>
      </c>
      <c r="H13" s="17">
        <f>CORREL(master!P2:P1000, master!W2:W1000)</f>
        <v>7.8655683618263153E-2</v>
      </c>
      <c r="I13" s="6"/>
      <c r="J13" s="6"/>
      <c r="K13" s="6"/>
      <c r="L13" s="6"/>
    </row>
    <row r="14" spans="1:13" x14ac:dyDescent="0.2">
      <c r="A14" s="13" t="s">
        <v>114</v>
      </c>
      <c r="B14" s="6">
        <v>17</v>
      </c>
      <c r="C14" s="6">
        <v>6</v>
      </c>
      <c r="D14" s="14">
        <f>(GETPIVOTDATA("Sum of Attrition_Flag",$A$10,"Department","Operations")/GETPIVOTDATA("Count of Employee_ID",$A$10,"Department","Operations"))*100</f>
        <v>35.294117647058826</v>
      </c>
      <c r="E14" s="6"/>
      <c r="G14" s="6"/>
      <c r="H14" s="6"/>
      <c r="I14" s="6"/>
      <c r="J14" s="6"/>
      <c r="K14" s="6"/>
      <c r="L14" s="6"/>
    </row>
    <row r="15" spans="1:13" x14ac:dyDescent="0.2">
      <c r="A15" s="13" t="s">
        <v>115</v>
      </c>
      <c r="B15" s="6">
        <v>11</v>
      </c>
      <c r="C15" s="6">
        <v>6</v>
      </c>
      <c r="D15" s="14">
        <f>(GETPIVOTDATA("Sum of Attrition_Flag",$A$10,"Department","Sales")/GETPIVOTDATA("Count of Employee_ID",$A$10,"Department","Sales"))*100</f>
        <v>54.54545454545454</v>
      </c>
      <c r="E15" s="6"/>
      <c r="G15" s="6"/>
      <c r="H15" s="6"/>
      <c r="I15" s="6"/>
      <c r="J15" s="6"/>
      <c r="K15" s="6"/>
      <c r="L15" s="6"/>
    </row>
    <row r="16" spans="1:13" x14ac:dyDescent="0.2">
      <c r="A16" s="13" t="s">
        <v>111</v>
      </c>
      <c r="B16" s="6">
        <v>17</v>
      </c>
      <c r="C16" s="6">
        <v>7</v>
      </c>
      <c r="D16" s="14">
        <f>(GETPIVOTDATA("Sum of Attrition_Flag",$A$10,"Department","Tech")/GETPIVOTDATA("Count of Employee_ID",$A$10,"Department","Tech"))*100</f>
        <v>41.17647058823529</v>
      </c>
      <c r="E16" s="6"/>
      <c r="G16" s="6"/>
      <c r="H16" s="6"/>
      <c r="I16" s="6"/>
      <c r="J16" s="6"/>
      <c r="K16" s="6"/>
      <c r="L16" s="6"/>
    </row>
    <row r="17" spans="1:12" x14ac:dyDescent="0.2">
      <c r="A17" s="13" t="s">
        <v>150</v>
      </c>
      <c r="B17" s="6">
        <v>100</v>
      </c>
      <c r="C17" s="6">
        <v>40</v>
      </c>
      <c r="D17" s="6"/>
      <c r="E17" s="6"/>
      <c r="G17" s="6"/>
      <c r="H17" s="6"/>
      <c r="I17" s="6"/>
      <c r="J17" s="6"/>
      <c r="K17" s="6"/>
      <c r="L17" s="6"/>
    </row>
    <row r="18" spans="1:12" x14ac:dyDescent="0.2">
      <c r="G18" s="6"/>
      <c r="H18" s="6"/>
      <c r="I18" s="6"/>
      <c r="J18" s="6"/>
      <c r="K18" s="6"/>
      <c r="L18" s="6"/>
    </row>
    <row r="19" spans="1:12" x14ac:dyDescent="0.2">
      <c r="A19" s="24" t="s">
        <v>155</v>
      </c>
      <c r="B19" s="24"/>
      <c r="C19" s="24"/>
      <c r="D19" s="24"/>
      <c r="E19" s="7"/>
      <c r="G19" s="6"/>
      <c r="H19" s="6"/>
      <c r="I19" s="6"/>
      <c r="J19" s="6"/>
      <c r="K19" s="6"/>
      <c r="L19" s="6"/>
    </row>
    <row r="20" spans="1:12" x14ac:dyDescent="0.2">
      <c r="A20" s="12" t="s">
        <v>149</v>
      </c>
      <c r="B20" s="6" t="s">
        <v>151</v>
      </c>
      <c r="C20" s="6" t="s">
        <v>152</v>
      </c>
      <c r="D20" s="6" t="s">
        <v>154</v>
      </c>
      <c r="E20" s="6"/>
      <c r="G20" s="6"/>
      <c r="H20" s="6"/>
      <c r="I20" s="6"/>
      <c r="J20" s="6"/>
      <c r="K20" s="6"/>
      <c r="L20" s="6"/>
    </row>
    <row r="21" spans="1:12" x14ac:dyDescent="0.2">
      <c r="A21" s="13" t="s">
        <v>119</v>
      </c>
      <c r="B21" s="6">
        <v>23</v>
      </c>
      <c r="C21" s="6">
        <v>10</v>
      </c>
      <c r="D21" s="16">
        <f>(GETPIVOTDATA("Sum of Attrition_Flag",$A$20,"Location","Bangalore")/GETPIVOTDATA("Count of Employee_ID",$A$20,"Location","Bangalore"))*100</f>
        <v>43.478260869565219</v>
      </c>
      <c r="E21" s="6"/>
      <c r="G21" s="6"/>
      <c r="H21" s="6"/>
      <c r="I21" s="6"/>
      <c r="J21" s="6"/>
      <c r="K21" s="6"/>
      <c r="L21" s="6"/>
    </row>
    <row r="22" spans="1:12" x14ac:dyDescent="0.2">
      <c r="A22" s="13" t="s">
        <v>118</v>
      </c>
      <c r="B22" s="6">
        <v>20</v>
      </c>
      <c r="C22" s="6">
        <v>9</v>
      </c>
      <c r="D22" s="16">
        <f>(GETPIVOTDATA("Sum of Attrition_Flag",$A$20,"Location","Delhi")/GETPIVOTDATA("Count of Employee_ID",$A$20,"Location","Delhi"))*100</f>
        <v>45</v>
      </c>
      <c r="E22" s="6"/>
      <c r="G22" s="6"/>
      <c r="H22" s="6"/>
      <c r="I22" s="6"/>
      <c r="J22" s="6"/>
      <c r="K22" s="6"/>
      <c r="L22" s="6"/>
    </row>
    <row r="23" spans="1:12" x14ac:dyDescent="0.2">
      <c r="A23" s="13" t="s">
        <v>117</v>
      </c>
      <c r="B23" s="6">
        <v>29</v>
      </c>
      <c r="C23" s="6">
        <v>11</v>
      </c>
      <c r="D23" s="16">
        <f>(GETPIVOTDATA("Sum of Attrition_Flag",$A$20,"Location","Gurgaon")/GETPIVOTDATA("Count of Employee_ID",$A$20,"Location","Gurgaon"))*100</f>
        <v>37.931034482758619</v>
      </c>
      <c r="E23" s="6"/>
      <c r="G23" s="6"/>
      <c r="H23" s="6"/>
      <c r="I23" s="6"/>
      <c r="J23" s="6"/>
      <c r="K23" s="6"/>
      <c r="L23" s="6"/>
    </row>
    <row r="24" spans="1:12" x14ac:dyDescent="0.2">
      <c r="A24" s="13" t="s">
        <v>116</v>
      </c>
      <c r="B24" s="6">
        <v>16</v>
      </c>
      <c r="C24" s="6">
        <v>7</v>
      </c>
      <c r="D24" s="16">
        <f>(GETPIVOTDATA("Sum of Attrition_Flag",$A$20,"Location","Hyderabad")/GETPIVOTDATA("Count of Employee_ID",$A$20,"Location","Hyderabad"))*100</f>
        <v>43.75</v>
      </c>
      <c r="E24" s="6"/>
      <c r="G24" s="6"/>
      <c r="H24" s="6"/>
      <c r="I24" s="6"/>
      <c r="J24" s="6"/>
      <c r="K24" s="6"/>
      <c r="L24" s="6"/>
    </row>
    <row r="25" spans="1:12" x14ac:dyDescent="0.2">
      <c r="A25" s="13" t="s">
        <v>120</v>
      </c>
      <c r="B25" s="6">
        <v>12</v>
      </c>
      <c r="C25" s="6">
        <v>3</v>
      </c>
      <c r="D25" s="16">
        <f>(GETPIVOTDATA("Sum of Attrition_Flag",$A$20,"Location","Mumbai")/GETPIVOTDATA("Count of Employee_ID",$A$20,"Location","Mumbai"))*100</f>
        <v>25</v>
      </c>
      <c r="E25" s="6"/>
      <c r="G25" s="6"/>
      <c r="H25" s="6"/>
      <c r="I25" s="6"/>
      <c r="J25" s="6"/>
      <c r="K25" s="6"/>
      <c r="L25" s="6"/>
    </row>
    <row r="26" spans="1:12" x14ac:dyDescent="0.2">
      <c r="A26" s="13" t="s">
        <v>150</v>
      </c>
      <c r="B26" s="6">
        <v>100</v>
      </c>
      <c r="C26" s="6">
        <v>40</v>
      </c>
      <c r="D26" s="6"/>
      <c r="E26" s="6"/>
      <c r="G26" s="6"/>
      <c r="H26" s="6"/>
      <c r="I26" s="6"/>
      <c r="J26" s="6"/>
      <c r="K26" s="6"/>
      <c r="L26" s="6"/>
    </row>
    <row r="27" spans="1:12" x14ac:dyDescent="0.2">
      <c r="A27" s="6"/>
      <c r="B27" s="6"/>
      <c r="C27" s="6"/>
      <c r="D27" s="6"/>
      <c r="E27" s="6"/>
      <c r="G27" s="6"/>
      <c r="H27" s="6"/>
      <c r="I27" s="6"/>
      <c r="J27" s="6"/>
      <c r="K27" s="6"/>
      <c r="L27" s="6"/>
    </row>
  </sheetData>
  <sortState xmlns:xlrd2="http://schemas.microsoft.com/office/spreadsheetml/2017/richdata2" ref="G4:H8">
    <sortCondition ref="H4:H8"/>
  </sortState>
  <mergeCells count="5">
    <mergeCell ref="A1:D1"/>
    <mergeCell ref="A7:E7"/>
    <mergeCell ref="A19:D19"/>
    <mergeCell ref="G3:H3"/>
    <mergeCell ref="G11:L11"/>
  </mergeCell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CALCULATION</vt:lpstr>
      <vt:lpstr>master</vt:lpstr>
      <vt:lpstr>DASHBOARD</vt:lpstr>
      <vt:lpstr>exit</vt:lpstr>
      <vt:lpstr>survey</vt:lpstr>
      <vt:lpstr>data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shail rajput</cp:lastModifiedBy>
  <dcterms:created xsi:type="dcterms:W3CDTF">2025-08-15T11:09:06Z</dcterms:created>
  <dcterms:modified xsi:type="dcterms:W3CDTF">2025-09-21T11:16:25Z</dcterms:modified>
</cp:coreProperties>
</file>