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27" firstSheet="10" activeTab="22"/>
  </bookViews>
  <sheets>
    <sheet name="struct_and_colors_sf16" sheetId="47" r:id="rId1"/>
    <sheet name="plotdetails_sf16" sheetId="17" r:id="rId2"/>
    <sheet name="levelmax_sf16_995" sheetId="9" r:id="rId3"/>
    <sheet name="levelmax_sf16_993" sheetId="22" r:id="rId4"/>
    <sheet name="ex1_data" sheetId="48" r:id="rId5"/>
    <sheet name="ex1_struct_and_colors" sheetId="49" r:id="rId6"/>
    <sheet name="ex1_plotdetails" sheetId="50" r:id="rId7"/>
    <sheet name="ex1_plotdetails2" sheetId="51" r:id="rId8"/>
    <sheet name="ex1_levelmax" sheetId="52" r:id="rId9"/>
    <sheet name="ex2_data" sheetId="19" r:id="rId10"/>
    <sheet name="ex3_data" sheetId="20" r:id="rId11"/>
    <sheet name="ex3_plotdetails" sheetId="44" r:id="rId12"/>
    <sheet name="ex4_struct" sheetId="25" r:id="rId13"/>
    <sheet name="ex4_data" sheetId="24" r:id="rId14"/>
    <sheet name="ex4_levelmax" sheetId="26" r:id="rId15"/>
    <sheet name="ex5_data_redundant" sheetId="34" r:id="rId16"/>
    <sheet name="ex5_plotdetails_redundant" sheetId="46" r:id="rId17"/>
    <sheet name="ex6_struct_and_colors" sheetId="38" r:id="rId18"/>
    <sheet name="ex6_data" sheetId="39" r:id="rId19"/>
    <sheet name="ex6_data_adapted" sheetId="42" r:id="rId20"/>
    <sheet name="ex6_levelmax" sheetId="40" r:id="rId21"/>
    <sheet name="ex6_plotdetails" sheetId="41" r:id="rId22"/>
    <sheet name="ex7_data" sheetId="35" r:id="rId23"/>
    <sheet name="ex7_plotdetails" sheetId="36" r:id="rId24"/>
  </sheets>
  <calcPr calcId="145621"/>
</workbook>
</file>

<file path=xl/calcChain.xml><?xml version="1.0" encoding="utf-8"?>
<calcChain xmlns="http://schemas.openxmlformats.org/spreadsheetml/2006/main">
  <c r="F26" i="49" l="1"/>
  <c r="E26" i="49"/>
  <c r="F25" i="49"/>
  <c r="E25" i="49"/>
  <c r="F24" i="49"/>
  <c r="E24" i="49"/>
  <c r="F23" i="49"/>
  <c r="E23" i="49"/>
  <c r="F22" i="49"/>
  <c r="E22" i="49"/>
  <c r="F21" i="49"/>
  <c r="E21" i="49"/>
  <c r="F20" i="49"/>
  <c r="E20" i="49"/>
  <c r="F19" i="49"/>
  <c r="E19" i="49"/>
  <c r="F18" i="49"/>
  <c r="E18" i="49"/>
  <c r="F17" i="49"/>
  <c r="E17" i="49"/>
  <c r="F16" i="49"/>
  <c r="E16" i="49"/>
  <c r="F15" i="49"/>
  <c r="E15" i="49"/>
  <c r="F14" i="49"/>
  <c r="E14" i="49"/>
  <c r="F13" i="49"/>
  <c r="E13" i="49"/>
  <c r="F12" i="49"/>
  <c r="E12" i="49"/>
  <c r="F11" i="49"/>
  <c r="E11" i="49"/>
  <c r="F10" i="49"/>
  <c r="E10" i="49"/>
  <c r="F9" i="49"/>
  <c r="E9" i="49"/>
  <c r="F8" i="49"/>
  <c r="E8" i="49"/>
  <c r="F7" i="49"/>
  <c r="E7" i="49"/>
  <c r="F6" i="49"/>
  <c r="E6" i="49"/>
  <c r="F5" i="49"/>
  <c r="E5" i="49"/>
  <c r="F4" i="49"/>
  <c r="E4" i="49"/>
  <c r="F3" i="49"/>
  <c r="E3" i="49"/>
  <c r="F2" i="49"/>
  <c r="E2" i="49"/>
  <c r="G28" i="49" l="1"/>
  <c r="H28" i="49" s="1"/>
  <c r="G27" i="49"/>
  <c r="H27" i="49" s="1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1" i="38"/>
  <c r="H20" i="38"/>
  <c r="H19" i="38"/>
  <c r="H18" i="38"/>
  <c r="H17" i="38"/>
  <c r="H16" i="38"/>
  <c r="H14" i="38"/>
  <c r="H13" i="38"/>
  <c r="H11" i="38"/>
  <c r="H10" i="38"/>
  <c r="H8" i="38"/>
  <c r="H7" i="38"/>
  <c r="H4" i="38"/>
  <c r="H3" i="38"/>
  <c r="E1" i="39" a="1"/>
  <c r="E1" i="39" s="1"/>
  <c r="AY1" i="39" l="1"/>
  <c r="AU1" i="39"/>
  <c r="AQ1" i="39"/>
  <c r="AM1" i="39"/>
  <c r="AI1" i="39"/>
  <c r="AE1" i="39"/>
  <c r="AA1" i="39"/>
  <c r="W1" i="39"/>
  <c r="S1" i="39"/>
  <c r="O1" i="39"/>
  <c r="K1" i="39"/>
  <c r="G1" i="39"/>
  <c r="AX1" i="39"/>
  <c r="AT1" i="39"/>
  <c r="AP1" i="39"/>
  <c r="AL1" i="39"/>
  <c r="AH1" i="39"/>
  <c r="AD1" i="39"/>
  <c r="Z1" i="39"/>
  <c r="V1" i="39"/>
  <c r="R1" i="39"/>
  <c r="N1" i="39"/>
  <c r="J1" i="39"/>
  <c r="F1" i="39"/>
  <c r="AZ1" i="39"/>
  <c r="AV1" i="39"/>
  <c r="AR1" i="39"/>
  <c r="AN1" i="39"/>
  <c r="AJ1" i="39"/>
  <c r="AF1" i="39"/>
  <c r="AB1" i="39"/>
  <c r="X1" i="39"/>
  <c r="T1" i="39"/>
  <c r="P1" i="39"/>
  <c r="L1" i="39"/>
  <c r="H1" i="39"/>
  <c r="BA1" i="39"/>
  <c r="AW1" i="39"/>
  <c r="AS1" i="39"/>
  <c r="AO1" i="39"/>
  <c r="AK1" i="39"/>
  <c r="AG1" i="39"/>
  <c r="AC1" i="39"/>
  <c r="Y1" i="39"/>
  <c r="U1" i="39"/>
  <c r="Q1" i="39"/>
  <c r="M1" i="39"/>
  <c r="I1" i="39"/>
  <c r="E1" i="35" a="1"/>
  <c r="E1" i="35" s="1"/>
  <c r="E1" i="20" a="1"/>
  <c r="E1" i="20" s="1"/>
  <c r="AJ1" i="35" l="1"/>
  <c r="AR1" i="35"/>
  <c r="AN1" i="35"/>
  <c r="AF1" i="35"/>
  <c r="AB1" i="35"/>
  <c r="X1" i="35"/>
  <c r="T1" i="35"/>
  <c r="P1" i="35"/>
  <c r="L1" i="35"/>
  <c r="H1" i="35"/>
  <c r="AU1" i="35"/>
  <c r="AQ1" i="35"/>
  <c r="AM1" i="35"/>
  <c r="AI1" i="35"/>
  <c r="AE1" i="35"/>
  <c r="AA1" i="35"/>
  <c r="W1" i="35"/>
  <c r="S1" i="35"/>
  <c r="O1" i="35"/>
  <c r="K1" i="35"/>
  <c r="G1" i="35"/>
  <c r="AT1" i="35"/>
  <c r="AP1" i="35"/>
  <c r="AL1" i="35"/>
  <c r="AH1" i="35"/>
  <c r="AD1" i="35"/>
  <c r="Z1" i="35"/>
  <c r="V1" i="35"/>
  <c r="R1" i="35"/>
  <c r="N1" i="35"/>
  <c r="J1" i="35"/>
  <c r="F1" i="35"/>
  <c r="AS1" i="35"/>
  <c r="AO1" i="35"/>
  <c r="AK1" i="35"/>
  <c r="AG1" i="35"/>
  <c r="AC1" i="35"/>
  <c r="Y1" i="35"/>
  <c r="U1" i="35"/>
  <c r="Q1" i="35"/>
  <c r="M1" i="35"/>
  <c r="I1" i="35"/>
  <c r="AU1" i="20"/>
  <c r="AQ1" i="20"/>
  <c r="AM1" i="20"/>
  <c r="AI1" i="20"/>
  <c r="AE1" i="20"/>
  <c r="AA1" i="20"/>
  <c r="W1" i="20"/>
  <c r="S1" i="20"/>
  <c r="O1" i="20"/>
  <c r="K1" i="20"/>
  <c r="G1" i="20"/>
  <c r="AT1" i="20"/>
  <c r="AP1" i="20"/>
  <c r="AL1" i="20"/>
  <c r="AH1" i="20"/>
  <c r="AD1" i="20"/>
  <c r="Z1" i="20"/>
  <c r="V1" i="20"/>
  <c r="R1" i="20"/>
  <c r="N1" i="20"/>
  <c r="J1" i="20"/>
  <c r="F1" i="20"/>
  <c r="AR1" i="20"/>
  <c r="AN1" i="20"/>
  <c r="AJ1" i="20"/>
  <c r="AF1" i="20"/>
  <c r="AB1" i="20"/>
  <c r="X1" i="20"/>
  <c r="T1" i="20"/>
  <c r="P1" i="20"/>
  <c r="L1" i="20"/>
  <c r="H1" i="20"/>
  <c r="AS1" i="20"/>
  <c r="AO1" i="20"/>
  <c r="AK1" i="20"/>
  <c r="AG1" i="20"/>
  <c r="AC1" i="20"/>
  <c r="Y1" i="20"/>
  <c r="U1" i="20"/>
  <c r="Q1" i="20"/>
  <c r="M1" i="20"/>
  <c r="I1" i="20"/>
  <c r="G53" i="38"/>
  <c r="H53" i="38" s="1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2" i="38"/>
  <c r="G52" i="38" s="1"/>
  <c r="H52" i="38" s="1"/>
  <c r="G54" i="38" l="1"/>
  <c r="H54" i="38" s="1"/>
  <c r="G51" i="38"/>
  <c r="H51" i="38" s="1"/>
  <c r="G55" i="38"/>
  <c r="H55" i="38" s="1"/>
  <c r="G49" i="47"/>
  <c r="H49" i="47" s="1"/>
  <c r="G48" i="47"/>
  <c r="H48" i="47" s="1"/>
  <c r="G47" i="47"/>
  <c r="H47" i="47" s="1"/>
  <c r="G46" i="47"/>
  <c r="H46" i="47" s="1"/>
  <c r="H45" i="47"/>
  <c r="G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E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2" i="47"/>
  <c r="AK3" i="35" l="1"/>
  <c r="AK2" i="35"/>
  <c r="AK2" i="20" l="1"/>
  <c r="AK3" i="20"/>
  <c r="AK4" i="20"/>
  <c r="E1" i="34" l="1" a="1"/>
  <c r="AS1" i="34" s="1"/>
  <c r="F1" i="34" l="1"/>
  <c r="J1" i="34"/>
  <c r="N1" i="34"/>
  <c r="R1" i="34"/>
  <c r="V1" i="34"/>
  <c r="Z1" i="34"/>
  <c r="AD1" i="34"/>
  <c r="AH1" i="34"/>
  <c r="AL1" i="34"/>
  <c r="AP1" i="34"/>
  <c r="AT1" i="34"/>
  <c r="G1" i="34"/>
  <c r="K1" i="34"/>
  <c r="O1" i="34"/>
  <c r="S1" i="34"/>
  <c r="W1" i="34"/>
  <c r="AA1" i="34"/>
  <c r="AE1" i="34"/>
  <c r="AI1" i="34"/>
  <c r="AM1" i="34"/>
  <c r="AQ1" i="34"/>
  <c r="E1" i="34"/>
  <c r="H1" i="34"/>
  <c r="L1" i="34"/>
  <c r="P1" i="34"/>
  <c r="T1" i="34"/>
  <c r="X1" i="34"/>
  <c r="AB1" i="34"/>
  <c r="AF1" i="34"/>
  <c r="AJ1" i="34"/>
  <c r="AN1" i="34"/>
  <c r="AR1" i="34"/>
  <c r="I1" i="34"/>
  <c r="M1" i="34"/>
  <c r="Q1" i="34"/>
  <c r="U1" i="34"/>
  <c r="Y1" i="34"/>
  <c r="AC1" i="34"/>
  <c r="AG1" i="34"/>
  <c r="AK1" i="34"/>
  <c r="AO1" i="34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M3" i="35"/>
  <c r="L3" i="35"/>
  <c r="K3" i="35"/>
  <c r="J3" i="35"/>
  <c r="F3" i="35" l="1"/>
  <c r="E3" i="35" s="1"/>
  <c r="M2" i="35"/>
  <c r="L2" i="35"/>
  <c r="K2" i="35"/>
  <c r="J2" i="35"/>
  <c r="F2" i="35" l="1"/>
  <c r="E2" i="35" s="1"/>
  <c r="J2" i="20"/>
  <c r="K2" i="20"/>
  <c r="L4" i="20"/>
  <c r="L3" i="20"/>
  <c r="L2" i="20"/>
  <c r="M2" i="20"/>
  <c r="M3" i="20"/>
  <c r="M4" i="20"/>
  <c r="F2" i="20" l="1"/>
  <c r="E2" i="20" s="1"/>
  <c r="Z3" i="20" l="1"/>
  <c r="Z4" i="20" s="1"/>
  <c r="G3" i="20"/>
  <c r="AA3" i="20"/>
  <c r="AA4" i="20" s="1"/>
  <c r="I3" i="20"/>
  <c r="R3" i="20"/>
  <c r="R4" i="20" s="1"/>
  <c r="O3" i="20"/>
  <c r="AB3" i="20"/>
  <c r="AB4" i="20" s="1"/>
  <c r="Q3" i="20"/>
  <c r="Q4" i="20" s="1"/>
  <c r="P3" i="20"/>
  <c r="P4" i="20" s="1"/>
  <c r="AC3" i="20"/>
  <c r="AC4" i="20" s="1"/>
  <c r="H3" i="20"/>
  <c r="U3" i="20"/>
  <c r="U4" i="20" s="1"/>
  <c r="T3" i="20"/>
  <c r="T4" i="20" s="1"/>
  <c r="Y3" i="20"/>
  <c r="Y4" i="20" s="1"/>
  <c r="V3" i="20"/>
  <c r="S3" i="20"/>
  <c r="S4" i="20" s="1"/>
  <c r="J4" i="20" l="1"/>
  <c r="J3" i="20"/>
  <c r="K4" i="20"/>
  <c r="K3" i="20"/>
  <c r="F3" i="20" l="1"/>
  <c r="E3" i="20" s="1"/>
  <c r="F4" i="20"/>
  <c r="E4" i="20" s="1"/>
</calcChain>
</file>

<file path=xl/sharedStrings.xml><?xml version="1.0" encoding="utf-8"?>
<sst xmlns="http://schemas.openxmlformats.org/spreadsheetml/2006/main" count="1331" uniqueCount="264">
  <si>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</si>
  <si>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</si>
  <si>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</si>
  <si>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</si>
  <si>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</si>
  <si>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</si>
  <si>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</si>
  <si>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</si>
  <si>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</si>
  <si>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</si>
  <si>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</si>
  <si>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</si>
  <si>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</si>
  <si>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</si>
  <si>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</si>
  <si>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</si>
  <si>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</si>
  <si>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</si>
  <si>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</si>
  <si>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</si>
  <si>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</si>
  <si>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</si>
  <si>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</si>
  <si>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</si>
  <si>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</si>
  <si>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</si>
  <si>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</si>
  <si>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</si>
  <si>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</si>
  <si>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</si>
  <si>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</si>
  <si>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</si>
  <si>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</si>
  <si>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</si>
  <si>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</si>
  <si>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</si>
  <si>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</si>
  <si>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</si>
  <si>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</si>
  <si>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</si>
  <si>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</si>
  <si>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</si>
  <si>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</si>
  <si>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</si>
  <si>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</si>
  <si>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</si>
  <si>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</si>
  <si>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</si>
  <si>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</si>
  <si>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</si>
  <si>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</si>
  <si>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</si>
  <si>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</si>
  <si>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</si>
  <si>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</si>
  <si>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</si>
  <si>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</si>
  <si>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</si>
  <si>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</si>
  <si>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</si>
  <si>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</si>
  <si>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</si>
  <si>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</si>
  <si>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</si>
  <si>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</si>
  <si>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</si>
  <si>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levelordescription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</si>
  <si>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</si>
  <si>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</si>
  <si>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</si>
  <si>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</si>
  <si>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</si>
  <si>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</si>
  <si>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</si>
  <si>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</si>
  <si>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</si>
  <si>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</si>
  <si>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</si>
  <si>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</si>
  <si>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</si>
  <si>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</si>
  <si>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</si>
  <si>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</si>
  <si>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</si>
  <si>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</si>
  <si>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</si>
  <si>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</si>
  <si>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</si>
  <si>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</si>
  <si>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</si>
  <si>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</si>
  <si>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</si>
  <si>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</si>
  <si>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</si>
  <si>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</si>
  <si>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</si>
  <si>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</si>
  <si>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</si>
  <si>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</si>
  <si>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</si>
  <si>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</si>
  <si>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</si>
  <si>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</si>
  <si>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</si>
  <si>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</si>
  <si>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</si>
  <si>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</si>
  <si>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</si>
  <si>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</si>
  <si>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</si>
  <si>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</si>
  <si>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</si>
  <si>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</si>
  <si>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</si>
  <si>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</si>
  <si>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</si>
  <si>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</si>
  <si>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</si>
  <si>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</si>
  <si>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</si>
  <si>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</si>
  <si>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</si>
  <si>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</si>
  <si>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</si>
  <si>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</si>
  <si>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</si>
  <si>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</si>
  <si>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</si>
  <si>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</si>
  <si>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</si>
  <si>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</si>
  <si>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</si>
  <si>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</si>
  <si>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</si>
  <si>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</si>
  <si>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</si>
  <si>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</si>
  <si>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</si>
  <si>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</si>
  <si>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</si>
  <si>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</si>
  <si>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</si>
  <si>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</si>
  <si>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</si>
  <si>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</si>
  <si>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</si>
  <si>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</si>
  <si>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</si>
  <si>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</si>
  <si>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</si>
  <si>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</si>
  <si>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</si>
  <si>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</si>
  <si>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</si>
  <si>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</si>
  <si>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</si>
  <si>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</si>
  <si>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</si>
  <si>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</si>
  <si>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</si>
  <si>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</si>
  <si>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</si>
  <si>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</si>
  <si>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</si>
  <si>
    <t>surface</t>
  </si>
  <si>
    <t>vergelijkmet</t>
  </si>
  <si>
    <t>tijd</t>
  </si>
  <si>
    <t>5o</t>
  </si>
  <si>
    <t>fill</t>
  </si>
  <si>
    <t>edge</t>
  </si>
  <si>
    <t>1f78b4</t>
  </si>
  <si>
    <t>000000</t>
  </si>
  <si>
    <t>48b0eb</t>
  </si>
  <si>
    <t>70d8ff</t>
  </si>
  <si>
    <t>d95f02</t>
  </si>
  <si>
    <t>4a1486</t>
  </si>
  <si>
    <t>33a02c</t>
  </si>
  <si>
    <t>b2df8a</t>
  </si>
  <si>
    <t>fb9a99</t>
  </si>
  <si>
    <t>fdbf6f</t>
  </si>
  <si>
    <t>990000</t>
  </si>
  <si>
    <t>d7301f</t>
  </si>
  <si>
    <t>ef6548</t>
  </si>
  <si>
    <t>fc8d59</t>
  </si>
  <si>
    <t>fdbb84</t>
  </si>
  <si>
    <t>fdd49e</t>
  </si>
  <si>
    <t>fef0d9</t>
  </si>
  <si>
    <t>005a32</t>
  </si>
  <si>
    <t>238b45</t>
  </si>
  <si>
    <t>41ab5d</t>
  </si>
  <si>
    <t>74c476</t>
  </si>
  <si>
    <t>a1d99b</t>
  </si>
  <si>
    <t>c7e9c0</t>
  </si>
  <si>
    <t>edf8e9</t>
  </si>
  <si>
    <t>000088</t>
  </si>
  <si>
    <t>0000dd</t>
  </si>
  <si>
    <t>6a51a3</t>
  </si>
  <si>
    <t>cb181d</t>
  </si>
  <si>
    <t>fc9272</t>
  </si>
  <si>
    <t>fee0d2</t>
  </si>
  <si>
    <t>dadaeb</t>
  </si>
  <si>
    <t>9e9ac8</t>
  </si>
  <si>
    <t>bcbddc</t>
  </si>
  <si>
    <t>efedf5</t>
  </si>
  <si>
    <t>fcfbfd</t>
  </si>
  <si>
    <t>description_eng</t>
  </si>
  <si>
    <t>description_nld</t>
  </si>
  <si>
    <t>h_SLT_other</t>
  </si>
  <si>
    <t>health_other</t>
  </si>
  <si>
    <t>life_other</t>
  </si>
  <si>
    <t>non-life_other</t>
  </si>
  <si>
    <t>market_other</t>
  </si>
  <si>
    <t>description_color_eng</t>
  </si>
  <si>
    <t>description_color_nld</t>
  </si>
  <si>
    <t>non-life</t>
  </si>
  <si>
    <t>leven_overig</t>
  </si>
  <si>
    <t>zorg_overig</t>
  </si>
  <si>
    <t>schade_overig</t>
  </si>
  <si>
    <t>markt_overig</t>
  </si>
  <si>
    <t>z_alsleven_overig</t>
  </si>
  <si>
    <t>business_other</t>
  </si>
  <si>
    <t>morbidity_other</t>
  </si>
  <si>
    <t>nonlife_other</t>
  </si>
  <si>
    <t>5</t>
  </si>
  <si>
    <t>006d2c</t>
  </si>
  <si>
    <t>66c2a4</t>
  </si>
  <si>
    <t>fee8c8</t>
  </si>
  <si>
    <t>fff7ec</t>
  </si>
  <si>
    <t>2ca25f</t>
  </si>
  <si>
    <t>b2e2e2</t>
  </si>
  <si>
    <t>edf8fb</t>
  </si>
  <si>
    <t>morb_uncertainty</t>
  </si>
  <si>
    <t>morb_volatility</t>
  </si>
  <si>
    <t>morb_prior</t>
  </si>
  <si>
    <t>morb_calamity</t>
  </si>
  <si>
    <t>expense_level</t>
  </si>
  <si>
    <t>expense_inflation</t>
  </si>
  <si>
    <t>2b8cbe</t>
  </si>
  <si>
    <t>74a9cf</t>
  </si>
  <si>
    <t>bdc9e1</t>
  </si>
  <si>
    <t>f1eef6</t>
  </si>
  <si>
    <t>045a8d</t>
  </si>
  <si>
    <t>8856a7</t>
  </si>
  <si>
    <t>8c96c6</t>
  </si>
  <si>
    <t>b3cde3</t>
  </si>
  <si>
    <t>810f7c</t>
  </si>
  <si>
    <t>4b4b4b</t>
  </si>
  <si>
    <t>7d7d7d</t>
  </si>
  <si>
    <t>aeaeae</t>
  </si>
  <si>
    <t>c8c8c8</t>
  </si>
  <si>
    <t>e1e1e1</t>
  </si>
  <si>
    <t>ffffff</t>
  </si>
  <si>
    <t>191919</t>
  </si>
  <si>
    <t>323232</t>
  </si>
  <si>
    <t>646464</t>
  </si>
  <si>
    <t>969696</t>
  </si>
  <si>
    <t>a</t>
  </si>
  <si>
    <t>800026</t>
  </si>
  <si>
    <t>bd0026</t>
  </si>
  <si>
    <t>e31a1c</t>
  </si>
  <si>
    <t>fc4e2a</t>
  </si>
  <si>
    <t>fd8d3c</t>
  </si>
  <si>
    <t>ffeda0</t>
  </si>
  <si>
    <t>feb24c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</si>
</sst>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7" borderId="0" xfId="0" quotePrefix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1" fillId="7" borderId="0" xfId="0" applyFont="1" applyFill="1"/>
    <xf numFmtId="0" fontId="0" fillId="12" borderId="0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quotePrefix="1" applyBorder="1"/>
    <xf numFmtId="0" fontId="0" fillId="16" borderId="0" xfId="0" quotePrefix="1" applyFill="1" applyBorder="1"/>
    <xf numFmtId="0" fontId="0" fillId="18" borderId="0" xfId="0" quotePrefix="1" applyFill="1" applyBorder="1"/>
    <xf numFmtId="0" fontId="0" fillId="17" borderId="0" xfId="0" applyFill="1" applyBorder="1"/>
    <xf numFmtId="2" fontId="0" fillId="0" borderId="0" xfId="0" applyNumberFormat="1"/>
    <xf numFmtId="0" fontId="0" fillId="0" borderId="5" xfId="0" applyBorder="1" applyAlignment="1">
      <alignment textRotation="45"/>
    </xf>
    <xf numFmtId="164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2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9"/>
  <sheetViews>
    <sheetView workbookViewId="0">
      <pane ySplit="20" topLeftCell="A21" activePane="bottomLeft" state="frozen"/>
      <selection pane="bottomLeft" activeCell="E9" sqref="E9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170</v>
      </c>
      <c r="H2" t="s">
        <v>171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44" si="0">A3</f>
        <v>BSCR</v>
      </c>
      <c r="F3" s="70" t="str">
        <f t="shared" si="0"/>
        <v>KSKV</v>
      </c>
      <c r="G3" t="s">
        <v>172</v>
      </c>
      <c r="H3" t="s">
        <v>170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173</v>
      </c>
      <c r="H4" t="s">
        <v>170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174</v>
      </c>
      <c r="H7" t="s">
        <v>172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176</v>
      </c>
      <c r="H8" t="s">
        <v>172</v>
      </c>
    </row>
    <row r="9" spans="1:8" x14ac:dyDescent="0.25">
      <c r="A9" t="s">
        <v>214</v>
      </c>
      <c r="B9" t="s">
        <v>80</v>
      </c>
      <c r="C9" s="2">
        <v>3</v>
      </c>
      <c r="D9" s="2" t="s">
        <v>4</v>
      </c>
      <c r="E9" s="70" t="str">
        <f t="shared" si="0"/>
        <v>non-life</v>
      </c>
      <c r="F9" s="70" t="str">
        <f t="shared" si="0"/>
        <v>schade</v>
      </c>
      <c r="G9" t="s">
        <v>177</v>
      </c>
      <c r="H9" t="s">
        <v>172</v>
      </c>
    </row>
    <row r="10" spans="1:8" x14ac:dyDescent="0.25">
      <c r="A10" t="s">
        <v>33</v>
      </c>
      <c r="B10" t="s">
        <v>101</v>
      </c>
      <c r="C10" s="2">
        <v>3</v>
      </c>
      <c r="D10" s="2" t="s">
        <v>34</v>
      </c>
      <c r="E10" s="70" t="str">
        <f t="shared" si="0"/>
        <v>health</v>
      </c>
      <c r="F10" s="70" t="str">
        <f t="shared" si="0"/>
        <v>zorg</v>
      </c>
      <c r="G10" t="s">
        <v>175</v>
      </c>
      <c r="H10" t="s">
        <v>172</v>
      </c>
    </row>
    <row r="11" spans="1:8" x14ac:dyDescent="0.25">
      <c r="A11" t="s">
        <v>31</v>
      </c>
      <c r="B11" t="s">
        <v>81</v>
      </c>
      <c r="C11" s="2">
        <v>3</v>
      </c>
      <c r="E11" s="70" t="str">
        <f t="shared" si="0"/>
        <v>cp-default</v>
      </c>
      <c r="F11" s="70" t="str">
        <f t="shared" si="0"/>
        <v>tegenpartijkrediet</v>
      </c>
      <c r="G11" t="s">
        <v>178</v>
      </c>
      <c r="H11" t="s">
        <v>172</v>
      </c>
    </row>
    <row r="12" spans="1:8" x14ac:dyDescent="0.25">
      <c r="A12" s="3" t="s">
        <v>65</v>
      </c>
      <c r="B12" s="3" t="s">
        <v>65</v>
      </c>
      <c r="C12" s="4">
        <v>3</v>
      </c>
      <c r="D12" s="4"/>
      <c r="E12" s="70" t="str">
        <f t="shared" si="0"/>
        <v>intangibles</v>
      </c>
      <c r="F12" s="70" t="str">
        <f t="shared" si="0"/>
        <v>intangibles</v>
      </c>
      <c r="G12" t="s">
        <v>179</v>
      </c>
      <c r="H12" t="s">
        <v>174</v>
      </c>
    </row>
    <row r="13" spans="1:8" x14ac:dyDescent="0.25">
      <c r="A13" t="s">
        <v>10</v>
      </c>
      <c r="B13" t="s">
        <v>82</v>
      </c>
      <c r="C13" s="2" t="s">
        <v>11</v>
      </c>
      <c r="E13" s="70" t="str">
        <f t="shared" si="0"/>
        <v>market_div</v>
      </c>
      <c r="F13" s="70" t="str">
        <f t="shared" si="0"/>
        <v>markt-div</v>
      </c>
    </row>
    <row r="14" spans="1:8" x14ac:dyDescent="0.25">
      <c r="A14" t="s">
        <v>49</v>
      </c>
      <c r="B14" t="s">
        <v>83</v>
      </c>
      <c r="C14" s="2" t="s">
        <v>9</v>
      </c>
      <c r="E14" s="70" t="str">
        <f t="shared" si="0"/>
        <v>m_interestrate</v>
      </c>
      <c r="F14" s="70" t="str">
        <f t="shared" si="0"/>
        <v>m_rente</v>
      </c>
      <c r="G14" s="13" t="s">
        <v>180</v>
      </c>
      <c r="H14" t="s">
        <v>174</v>
      </c>
    </row>
    <row r="15" spans="1:8" x14ac:dyDescent="0.25">
      <c r="A15" t="s">
        <v>50</v>
      </c>
      <c r="B15" t="s">
        <v>84</v>
      </c>
      <c r="C15" s="2" t="s">
        <v>9</v>
      </c>
      <c r="E15" s="70" t="str">
        <f t="shared" si="0"/>
        <v>m_equity</v>
      </c>
      <c r="F15" s="70" t="str">
        <f t="shared" si="0"/>
        <v>m_aandelen</v>
      </c>
      <c r="G15" t="s">
        <v>181</v>
      </c>
      <c r="H15" t="s">
        <v>174</v>
      </c>
    </row>
    <row r="16" spans="1:8" x14ac:dyDescent="0.25">
      <c r="A16" t="s">
        <v>51</v>
      </c>
      <c r="B16" t="s">
        <v>85</v>
      </c>
      <c r="C16" s="2" t="s">
        <v>9</v>
      </c>
      <c r="E16" s="70" t="str">
        <f t="shared" si="0"/>
        <v>m_property</v>
      </c>
      <c r="F16" s="70" t="str">
        <f t="shared" si="0"/>
        <v>m_vastgoed</v>
      </c>
      <c r="G16" t="s">
        <v>182</v>
      </c>
      <c r="H16" t="s">
        <v>174</v>
      </c>
    </row>
    <row r="17" spans="1:8" x14ac:dyDescent="0.25">
      <c r="A17" t="s">
        <v>52</v>
      </c>
      <c r="B17" t="s">
        <v>52</v>
      </c>
      <c r="C17" s="2" t="s">
        <v>9</v>
      </c>
      <c r="E17" s="70" t="str">
        <f t="shared" si="0"/>
        <v>m_spread</v>
      </c>
      <c r="F17" s="70" t="str">
        <f t="shared" si="0"/>
        <v>m_spread</v>
      </c>
      <c r="G17" t="s">
        <v>183</v>
      </c>
      <c r="H17" t="s">
        <v>174</v>
      </c>
    </row>
    <row r="18" spans="1:8" x14ac:dyDescent="0.25">
      <c r="A18" t="s">
        <v>53</v>
      </c>
      <c r="B18" t="s">
        <v>86</v>
      </c>
      <c r="C18" s="2" t="s">
        <v>9</v>
      </c>
      <c r="E18" s="70" t="str">
        <f t="shared" si="0"/>
        <v>m_currency</v>
      </c>
      <c r="F18" s="70" t="str">
        <f t="shared" si="0"/>
        <v>m_valuta</v>
      </c>
      <c r="G18" t="s">
        <v>184</v>
      </c>
      <c r="H18" t="s">
        <v>174</v>
      </c>
    </row>
    <row r="19" spans="1:8" x14ac:dyDescent="0.25">
      <c r="A19" t="s">
        <v>54</v>
      </c>
      <c r="B19" t="s">
        <v>87</v>
      </c>
      <c r="C19" s="2" t="s">
        <v>9</v>
      </c>
      <c r="E19" s="70" t="str">
        <f t="shared" si="0"/>
        <v>m_concentration</v>
      </c>
      <c r="F19" s="70" t="str">
        <f t="shared" si="0"/>
        <v>m_concentratie</v>
      </c>
      <c r="G19" t="s">
        <v>185</v>
      </c>
      <c r="H19" t="s">
        <v>174</v>
      </c>
    </row>
    <row r="20" spans="1:8" x14ac:dyDescent="0.25">
      <c r="A20" s="3" t="s">
        <v>73</v>
      </c>
      <c r="B20" s="3" t="s">
        <v>88</v>
      </c>
      <c r="C20" s="4" t="s">
        <v>9</v>
      </c>
      <c r="D20" s="4"/>
      <c r="E20" s="70" t="str">
        <f t="shared" si="0"/>
        <v>m_illiquidity</v>
      </c>
      <c r="F20" s="70" t="str">
        <f t="shared" si="0"/>
        <v>m_illiquiditeit</v>
      </c>
      <c r="G20" t="s">
        <v>186</v>
      </c>
      <c r="H20" t="s">
        <v>174</v>
      </c>
    </row>
    <row r="21" spans="1:8" x14ac:dyDescent="0.25">
      <c r="A21" t="s">
        <v>7</v>
      </c>
      <c r="B21" t="s">
        <v>89</v>
      </c>
      <c r="C21" s="2" t="s">
        <v>8</v>
      </c>
      <c r="E21" s="70" t="str">
        <f t="shared" si="0"/>
        <v>life_div</v>
      </c>
      <c r="F21" s="70" t="str">
        <f t="shared" si="0"/>
        <v>leven-div</v>
      </c>
    </row>
    <row r="22" spans="1:8" x14ac:dyDescent="0.25">
      <c r="A22" t="s">
        <v>36</v>
      </c>
      <c r="B22" t="s">
        <v>90</v>
      </c>
      <c r="C22" s="2" t="s">
        <v>3</v>
      </c>
      <c r="E22" s="70" t="str">
        <f t="shared" si="0"/>
        <v>l_mortality</v>
      </c>
      <c r="F22" s="70" t="str">
        <f t="shared" si="0"/>
        <v>l_kortleven</v>
      </c>
      <c r="G22" t="s">
        <v>187</v>
      </c>
      <c r="H22" t="s">
        <v>176</v>
      </c>
    </row>
    <row r="23" spans="1:8" x14ac:dyDescent="0.25">
      <c r="A23" t="s">
        <v>37</v>
      </c>
      <c r="B23" t="s">
        <v>91</v>
      </c>
      <c r="C23" s="2" t="s">
        <v>3</v>
      </c>
      <c r="E23" s="70" t="str">
        <f t="shared" si="0"/>
        <v>l_longevity</v>
      </c>
      <c r="F23" s="70" t="str">
        <f t="shared" si="0"/>
        <v>l_langleven</v>
      </c>
      <c r="G23" t="s">
        <v>188</v>
      </c>
      <c r="H23" t="s">
        <v>176</v>
      </c>
    </row>
    <row r="24" spans="1:8" x14ac:dyDescent="0.25">
      <c r="A24" t="s">
        <v>38</v>
      </c>
      <c r="B24" t="s">
        <v>92</v>
      </c>
      <c r="C24" s="2" t="s">
        <v>3</v>
      </c>
      <c r="E24" s="70" t="str">
        <f t="shared" si="0"/>
        <v>l_disability</v>
      </c>
      <c r="F24" s="70" t="str">
        <f t="shared" si="0"/>
        <v>l_ao</v>
      </c>
      <c r="G24" t="s">
        <v>189</v>
      </c>
      <c r="H24" t="s">
        <v>176</v>
      </c>
    </row>
    <row r="25" spans="1:8" x14ac:dyDescent="0.25">
      <c r="A25" t="s">
        <v>39</v>
      </c>
      <c r="B25" t="s">
        <v>93</v>
      </c>
      <c r="C25" s="2" t="s">
        <v>3</v>
      </c>
      <c r="E25" s="70" t="str">
        <f t="shared" si="0"/>
        <v>l_lapse</v>
      </c>
      <c r="F25" s="70" t="str">
        <f t="shared" si="0"/>
        <v>l_verval</v>
      </c>
      <c r="G25" t="s">
        <v>190</v>
      </c>
      <c r="H25" t="s">
        <v>176</v>
      </c>
    </row>
    <row r="26" spans="1:8" x14ac:dyDescent="0.25">
      <c r="A26" t="s">
        <v>40</v>
      </c>
      <c r="B26" t="s">
        <v>94</v>
      </c>
      <c r="C26" s="2" t="s">
        <v>3</v>
      </c>
      <c r="E26" s="70" t="str">
        <f t="shared" si="0"/>
        <v>l_expenses</v>
      </c>
      <c r="F26" s="70" t="str">
        <f t="shared" si="0"/>
        <v>l_kosten</v>
      </c>
      <c r="G26" t="s">
        <v>191</v>
      </c>
      <c r="H26" t="s">
        <v>176</v>
      </c>
    </row>
    <row r="27" spans="1:8" x14ac:dyDescent="0.25">
      <c r="A27" t="s">
        <v>41</v>
      </c>
      <c r="B27" t="s">
        <v>95</v>
      </c>
      <c r="C27" s="2" t="s">
        <v>3</v>
      </c>
      <c r="E27" s="70" t="str">
        <f t="shared" si="0"/>
        <v>l_revision</v>
      </c>
      <c r="F27" s="70" t="str">
        <f t="shared" si="0"/>
        <v>l_revisie</v>
      </c>
      <c r="G27" t="s">
        <v>192</v>
      </c>
      <c r="H27" t="s">
        <v>176</v>
      </c>
    </row>
    <row r="28" spans="1:8" x14ac:dyDescent="0.25">
      <c r="A28" s="3" t="s">
        <v>42</v>
      </c>
      <c r="B28" s="3" t="s">
        <v>42</v>
      </c>
      <c r="C28" s="4" t="s">
        <v>3</v>
      </c>
      <c r="D28" s="4"/>
      <c r="E28" s="70" t="str">
        <f t="shared" si="0"/>
        <v>l_CAT</v>
      </c>
      <c r="F28" s="70" t="str">
        <f t="shared" si="0"/>
        <v>l_CAT</v>
      </c>
      <c r="G28" t="s">
        <v>193</v>
      </c>
      <c r="H28" t="s">
        <v>176</v>
      </c>
    </row>
    <row r="29" spans="1:8" x14ac:dyDescent="0.25">
      <c r="A29" t="s">
        <v>5</v>
      </c>
      <c r="B29" t="s">
        <v>96</v>
      </c>
      <c r="C29" s="2" t="s">
        <v>6</v>
      </c>
      <c r="E29" s="70" t="str">
        <f t="shared" si="0"/>
        <v>nonlife_div</v>
      </c>
      <c r="F29" s="70" t="str">
        <f t="shared" si="0"/>
        <v>schade-div</v>
      </c>
    </row>
    <row r="30" spans="1:8" x14ac:dyDescent="0.25">
      <c r="A30" t="s">
        <v>43</v>
      </c>
      <c r="B30" t="s">
        <v>97</v>
      </c>
      <c r="C30" s="2" t="s">
        <v>4</v>
      </c>
      <c r="E30" s="70" t="str">
        <f t="shared" si="0"/>
        <v>n_premiumreserve</v>
      </c>
      <c r="F30" s="70" t="str">
        <f t="shared" si="0"/>
        <v>s_premiereserve</v>
      </c>
      <c r="G30" t="s">
        <v>171</v>
      </c>
      <c r="H30" t="s">
        <v>177</v>
      </c>
    </row>
    <row r="31" spans="1:8" x14ac:dyDescent="0.25">
      <c r="A31" t="s">
        <v>44</v>
      </c>
      <c r="B31" t="s">
        <v>98</v>
      </c>
      <c r="C31" s="2" t="s">
        <v>4</v>
      </c>
      <c r="E31" s="70" t="str">
        <f t="shared" si="0"/>
        <v>n_lapse</v>
      </c>
      <c r="F31" s="70" t="str">
        <f t="shared" si="0"/>
        <v>s_verval</v>
      </c>
      <c r="G31" t="s">
        <v>194</v>
      </c>
      <c r="H31" t="s">
        <v>177</v>
      </c>
    </row>
    <row r="32" spans="1:8" x14ac:dyDescent="0.25">
      <c r="A32" s="3" t="s">
        <v>45</v>
      </c>
      <c r="B32" s="3" t="s">
        <v>99</v>
      </c>
      <c r="C32" s="4" t="s">
        <v>4</v>
      </c>
      <c r="D32" s="4"/>
      <c r="E32" s="70" t="str">
        <f t="shared" si="0"/>
        <v>n_CAT</v>
      </c>
      <c r="F32" s="70" t="str">
        <f t="shared" si="0"/>
        <v>s_CAT</v>
      </c>
      <c r="G32" t="s">
        <v>195</v>
      </c>
      <c r="H32" t="s">
        <v>177</v>
      </c>
    </row>
    <row r="33" spans="1:9" x14ac:dyDescent="0.25">
      <c r="A33" t="s">
        <v>63</v>
      </c>
      <c r="B33" t="s">
        <v>100</v>
      </c>
      <c r="C33" s="2" t="s">
        <v>64</v>
      </c>
      <c r="E33" s="70" t="str">
        <f t="shared" si="0"/>
        <v>health_div</v>
      </c>
      <c r="F33" s="70" t="str">
        <f t="shared" si="0"/>
        <v>zorg-div</v>
      </c>
    </row>
    <row r="34" spans="1:9" x14ac:dyDescent="0.25">
      <c r="A34" t="s">
        <v>46</v>
      </c>
      <c r="B34" t="s">
        <v>102</v>
      </c>
      <c r="C34" s="2" t="s">
        <v>34</v>
      </c>
      <c r="D34" s="2">
        <v>5</v>
      </c>
      <c r="E34" s="70" t="str">
        <f t="shared" si="0"/>
        <v>h_SLT</v>
      </c>
      <c r="F34" s="70" t="str">
        <f t="shared" si="0"/>
        <v>z_alsleven</v>
      </c>
      <c r="G34" t="s">
        <v>196</v>
      </c>
      <c r="H34" t="s">
        <v>175</v>
      </c>
    </row>
    <row r="35" spans="1:9" x14ac:dyDescent="0.25">
      <c r="A35" t="s">
        <v>47</v>
      </c>
      <c r="B35" t="s">
        <v>103</v>
      </c>
      <c r="C35" s="2" t="s">
        <v>34</v>
      </c>
      <c r="E35" s="70" t="str">
        <f t="shared" si="0"/>
        <v>h_CAT</v>
      </c>
      <c r="F35" s="70" t="str">
        <f t="shared" si="0"/>
        <v>z_CAT</v>
      </c>
      <c r="G35" t="s">
        <v>197</v>
      </c>
      <c r="H35" t="s">
        <v>175</v>
      </c>
    </row>
    <row r="36" spans="1:9" x14ac:dyDescent="0.25">
      <c r="A36" t="s">
        <v>56</v>
      </c>
      <c r="B36" t="s">
        <v>104</v>
      </c>
      <c r="C36" s="2" t="s">
        <v>34</v>
      </c>
      <c r="E36" s="70" t="str">
        <f t="shared" si="0"/>
        <v>h_n_premiumres</v>
      </c>
      <c r="F36" s="70" t="str">
        <f t="shared" si="0"/>
        <v>z_s_premiereserve</v>
      </c>
      <c r="G36" t="s">
        <v>198</v>
      </c>
      <c r="H36" t="s">
        <v>175</v>
      </c>
    </row>
    <row r="37" spans="1:9" x14ac:dyDescent="0.25">
      <c r="A37" s="3" t="s">
        <v>55</v>
      </c>
      <c r="B37" s="3" t="s">
        <v>105</v>
      </c>
      <c r="C37" s="4" t="s">
        <v>34</v>
      </c>
      <c r="D37" s="4"/>
      <c r="E37" s="70" t="str">
        <f t="shared" si="0"/>
        <v>h_n_lapse</v>
      </c>
      <c r="F37" s="70" t="str">
        <f t="shared" si="0"/>
        <v>z_s_verval</v>
      </c>
      <c r="G37" t="s">
        <v>199</v>
      </c>
      <c r="H37" t="s">
        <v>175</v>
      </c>
    </row>
    <row r="38" spans="1:9" x14ac:dyDescent="0.25">
      <c r="A38" t="s">
        <v>48</v>
      </c>
      <c r="B38" t="s">
        <v>106</v>
      </c>
      <c r="C38" s="2" t="s">
        <v>138</v>
      </c>
      <c r="E38" s="70" t="str">
        <f t="shared" si="0"/>
        <v>h_SLT_div</v>
      </c>
      <c r="F38" s="70" t="str">
        <f t="shared" si="0"/>
        <v>z_alsleven-div</v>
      </c>
    </row>
    <row r="39" spans="1:9" x14ac:dyDescent="0.25">
      <c r="A39" t="s">
        <v>57</v>
      </c>
      <c r="B39" t="s">
        <v>107</v>
      </c>
      <c r="C39" s="2">
        <v>5</v>
      </c>
      <c r="E39" s="70" t="str">
        <f t="shared" si="0"/>
        <v>h_s_mortality</v>
      </c>
      <c r="F39" s="70" t="str">
        <f t="shared" si="0"/>
        <v>z_a_kortleven</v>
      </c>
      <c r="G39" t="s">
        <v>200</v>
      </c>
      <c r="H39" t="s">
        <v>196</v>
      </c>
    </row>
    <row r="40" spans="1:9" x14ac:dyDescent="0.25">
      <c r="A40" t="s">
        <v>58</v>
      </c>
      <c r="B40" t="s">
        <v>108</v>
      </c>
      <c r="C40" s="2">
        <v>5</v>
      </c>
      <c r="E40" s="70" t="str">
        <f t="shared" si="0"/>
        <v>h_s_longevity</v>
      </c>
      <c r="F40" s="70" t="str">
        <f t="shared" si="0"/>
        <v>z_a_langleven</v>
      </c>
      <c r="G40" t="s">
        <v>201</v>
      </c>
      <c r="H40" t="s">
        <v>196</v>
      </c>
    </row>
    <row r="41" spans="1:9" x14ac:dyDescent="0.25">
      <c r="A41" t="s">
        <v>59</v>
      </c>
      <c r="B41" t="s">
        <v>109</v>
      </c>
      <c r="C41" s="2">
        <v>5</v>
      </c>
      <c r="E41" s="70" t="str">
        <f t="shared" si="0"/>
        <v>h_s_disability</v>
      </c>
      <c r="F41" s="70" t="str">
        <f t="shared" si="0"/>
        <v>z_a_ao</v>
      </c>
      <c r="G41" t="s">
        <v>202</v>
      </c>
      <c r="H41" t="s">
        <v>196</v>
      </c>
    </row>
    <row r="42" spans="1:9" x14ac:dyDescent="0.25">
      <c r="A42" t="s">
        <v>60</v>
      </c>
      <c r="B42" t="s">
        <v>110</v>
      </c>
      <c r="C42" s="2">
        <v>5</v>
      </c>
      <c r="E42" s="70" t="str">
        <f t="shared" si="0"/>
        <v>h_s_lapse</v>
      </c>
      <c r="F42" s="70" t="str">
        <f t="shared" si="0"/>
        <v>z_a_verval</v>
      </c>
      <c r="G42" t="s">
        <v>200</v>
      </c>
      <c r="H42" t="s">
        <v>196</v>
      </c>
    </row>
    <row r="43" spans="1:9" x14ac:dyDescent="0.25">
      <c r="A43" t="s">
        <v>61</v>
      </c>
      <c r="B43" t="s">
        <v>111</v>
      </c>
      <c r="C43" s="2">
        <v>5</v>
      </c>
      <c r="E43" s="70" t="str">
        <f t="shared" si="0"/>
        <v>h_s_expenses</v>
      </c>
      <c r="F43" s="70" t="str">
        <f t="shared" si="0"/>
        <v>z_a_kosten</v>
      </c>
      <c r="G43" t="s">
        <v>203</v>
      </c>
      <c r="H43" t="s">
        <v>196</v>
      </c>
    </row>
    <row r="44" spans="1:9" x14ac:dyDescent="0.25">
      <c r="A44" s="3" t="s">
        <v>62</v>
      </c>
      <c r="B44" s="3" t="s">
        <v>112</v>
      </c>
      <c r="C44" s="4">
        <v>5</v>
      </c>
      <c r="D44" s="4"/>
      <c r="E44" s="70" t="str">
        <f t="shared" si="0"/>
        <v>h_s_revision</v>
      </c>
      <c r="F44" s="70" t="str">
        <f t="shared" si="0"/>
        <v>z_a_revisie</v>
      </c>
      <c r="G44" t="s">
        <v>204</v>
      </c>
      <c r="H44" t="s">
        <v>196</v>
      </c>
    </row>
    <row r="45" spans="1:9" x14ac:dyDescent="0.25">
      <c r="E45" s="2" t="s">
        <v>207</v>
      </c>
      <c r="F45" s="2" t="s">
        <v>219</v>
      </c>
      <c r="G45" s="1" t="str">
        <f>VLOOKUP(SUBSTITUTE(E45,"_other",""),$E$2:$G$44,3,FALSE)</f>
        <v>6a51a3</v>
      </c>
      <c r="H45" s="1" t="str">
        <f>G45</f>
        <v>6a51a3</v>
      </c>
      <c r="I45" s="71"/>
    </row>
    <row r="46" spans="1:9" x14ac:dyDescent="0.25">
      <c r="E46" s="2" t="s">
        <v>208</v>
      </c>
      <c r="F46" s="2" t="s">
        <v>216</v>
      </c>
      <c r="G46" t="str">
        <f t="shared" ref="G46:G49" si="1">VLOOKUP(SUBSTITUTE(E46,"_other",""),$E$2:$G$44,3,FALSE)</f>
        <v>4a1486</v>
      </c>
      <c r="H46" t="str">
        <f t="shared" ref="H46:H49" si="2">G46</f>
        <v>4a1486</v>
      </c>
      <c r="I46" s="71"/>
    </row>
    <row r="47" spans="1:9" x14ac:dyDescent="0.25">
      <c r="E47" s="2" t="s">
        <v>209</v>
      </c>
      <c r="F47" s="2" t="s">
        <v>215</v>
      </c>
      <c r="G47" t="str">
        <f t="shared" si="1"/>
        <v>33a02c</v>
      </c>
      <c r="H47" t="str">
        <f t="shared" si="2"/>
        <v>33a02c</v>
      </c>
      <c r="I47" s="71"/>
    </row>
    <row r="48" spans="1:9" x14ac:dyDescent="0.25">
      <c r="E48" s="2" t="s">
        <v>210</v>
      </c>
      <c r="F48" s="2" t="s">
        <v>217</v>
      </c>
      <c r="G48" t="str">
        <f t="shared" si="1"/>
        <v>b2df8a</v>
      </c>
      <c r="H48" t="str">
        <f t="shared" si="2"/>
        <v>b2df8a</v>
      </c>
      <c r="I48" s="71"/>
    </row>
    <row r="49" spans="5:9" x14ac:dyDescent="0.25">
      <c r="E49" s="2" t="s">
        <v>211</v>
      </c>
      <c r="F49" s="2" t="s">
        <v>218</v>
      </c>
      <c r="G49" t="str">
        <f t="shared" si="1"/>
        <v>d95f02</v>
      </c>
      <c r="H49" t="str">
        <f t="shared" si="2"/>
        <v>d95f02</v>
      </c>
      <c r="I49" s="7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1"/>
  <sheetViews>
    <sheetView workbookViewId="0">
      <selection activeCell="D35" sqref="D35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s="13" t="s">
        <v>159</v>
      </c>
      <c r="B9" s="13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s="13" t="s">
        <v>163</v>
      </c>
      <c r="B12" s="13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s="13" t="s">
        <v>161</v>
      </c>
      <c r="B15" s="13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s="13" t="s">
        <v>162</v>
      </c>
      <c r="B18" s="13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s="13" t="s">
        <v>160</v>
      </c>
      <c r="B21" s="13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34</v>
      </c>
      <c r="B8">
        <v>5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34</v>
      </c>
      <c r="B8">
        <v>3</v>
      </c>
    </row>
    <row r="9" spans="1:2" x14ac:dyDescent="0.25">
      <c r="A9">
        <v>5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1"/>
  <sheetViews>
    <sheetView workbookViewId="0">
      <selection activeCell="D2" sqref="D1:D1048576"/>
    </sheetView>
  </sheetViews>
  <sheetFormatPr defaultRowHeight="15" x14ac:dyDescent="0.25"/>
  <cols>
    <col min="1" max="1" width="6.42578125" style="54" customWidth="1"/>
    <col min="2" max="2" width="6.5703125" bestFit="1" customWidth="1"/>
    <col min="3" max="3" width="7.28515625" customWidth="1"/>
    <col min="4" max="4" width="13.42578125" style="54" bestFit="1" customWidth="1"/>
    <col min="5" max="5" width="8.5703125" style="9" customWidth="1"/>
    <col min="6" max="7" width="8.5703125" customWidth="1"/>
    <col min="8" max="8" width="8.5703125" style="9" customWidth="1"/>
    <col min="9" max="10" width="8.5703125" customWidth="1"/>
    <col min="11" max="11" width="8.5703125" style="9" customWidth="1"/>
    <col min="12" max="12" width="8.5703125" style="92" customWidth="1"/>
    <col min="13" max="18" width="8.5703125" customWidth="1"/>
    <col min="19" max="19" width="8.5703125" style="92" customWidth="1"/>
    <col min="20" max="20" width="8.5703125" customWidth="1"/>
    <col min="21" max="21" width="5.7109375" customWidth="1"/>
    <col min="22" max="26" width="6" customWidth="1"/>
    <col min="27" max="27" width="6" style="92" customWidth="1"/>
    <col min="28" max="28" width="9.28515625" bestFit="1" customWidth="1"/>
  </cols>
  <sheetData>
    <row r="1" spans="1:28" ht="75" x14ac:dyDescent="0.25">
      <c r="A1" s="54" t="s">
        <v>19</v>
      </c>
      <c r="B1" t="s">
        <v>67</v>
      </c>
      <c r="C1" t="s">
        <v>21</v>
      </c>
      <c r="D1" s="54" t="s">
        <v>22</v>
      </c>
      <c r="E1" s="8" t="s">
        <v>17</v>
      </c>
      <c r="F1" s="10" t="s">
        <v>18</v>
      </c>
      <c r="G1" s="7" t="s">
        <v>29</v>
      </c>
      <c r="H1" s="8" t="s">
        <v>32</v>
      </c>
      <c r="I1" s="7" t="s">
        <v>30</v>
      </c>
      <c r="J1" s="7" t="s">
        <v>12</v>
      </c>
      <c r="K1" s="8" t="s">
        <v>14</v>
      </c>
      <c r="L1" s="90" t="s">
        <v>31</v>
      </c>
      <c r="M1" s="7" t="s">
        <v>10</v>
      </c>
      <c r="N1" s="7" t="s">
        <v>49</v>
      </c>
      <c r="O1" s="7" t="s">
        <v>50</v>
      </c>
      <c r="P1" s="7" t="s">
        <v>51</v>
      </c>
      <c r="Q1" s="7" t="s">
        <v>52</v>
      </c>
      <c r="R1" s="7" t="s">
        <v>53</v>
      </c>
      <c r="S1" s="90" t="s">
        <v>54</v>
      </c>
      <c r="T1" s="7" t="s">
        <v>7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90" t="s">
        <v>42</v>
      </c>
    </row>
    <row r="2" spans="1:28" x14ac:dyDescent="0.25">
      <c r="A2" s="54">
        <v>1</v>
      </c>
      <c r="B2" s="54">
        <v>2016</v>
      </c>
      <c r="C2" s="15">
        <v>230</v>
      </c>
      <c r="E2" s="14">
        <v>23</v>
      </c>
      <c r="F2" s="15">
        <v>28</v>
      </c>
      <c r="G2" s="15">
        <v>5</v>
      </c>
      <c r="H2" s="14">
        <v>-10</v>
      </c>
      <c r="I2" s="15">
        <v>-9</v>
      </c>
      <c r="J2" s="15">
        <v>17</v>
      </c>
      <c r="K2" s="14">
        <v>15</v>
      </c>
      <c r="L2" s="91">
        <v>5</v>
      </c>
      <c r="M2" s="15">
        <v>-20</v>
      </c>
      <c r="N2" s="15">
        <v>8</v>
      </c>
      <c r="O2" s="15">
        <v>7</v>
      </c>
      <c r="P2" s="15">
        <v>6</v>
      </c>
      <c r="Q2" s="15">
        <v>6</v>
      </c>
      <c r="R2" s="15">
        <v>5</v>
      </c>
      <c r="S2" s="91">
        <v>5</v>
      </c>
      <c r="T2" s="15">
        <v>-4</v>
      </c>
      <c r="U2" s="15">
        <v>1</v>
      </c>
      <c r="V2" s="15">
        <v>2</v>
      </c>
      <c r="W2" s="15">
        <v>3</v>
      </c>
      <c r="X2" s="15">
        <v>5</v>
      </c>
      <c r="Y2" s="15">
        <v>4</v>
      </c>
      <c r="Z2" s="15">
        <v>2</v>
      </c>
      <c r="AA2" s="91">
        <v>2</v>
      </c>
      <c r="AB2" s="15"/>
    </row>
    <row r="3" spans="1:28" x14ac:dyDescent="0.25">
      <c r="A3" s="54">
        <v>2</v>
      </c>
      <c r="B3" s="54">
        <v>2017</v>
      </c>
      <c r="C3" s="15">
        <v>233</v>
      </c>
      <c r="D3" s="54">
        <v>1</v>
      </c>
      <c r="E3" s="14">
        <v>23.149926526465208</v>
      </c>
      <c r="F3" s="15">
        <v>27.30838407992562</v>
      </c>
      <c r="G3" s="15">
        <v>5</v>
      </c>
      <c r="H3" s="94">
        <v>-9.1584575534604067</v>
      </c>
      <c r="I3" s="89">
        <v>-9.135998394490505</v>
      </c>
      <c r="J3" s="15">
        <v>17.642394436184492</v>
      </c>
      <c r="K3" s="14">
        <v>14.141988038231634</v>
      </c>
      <c r="L3" s="93">
        <v>4.66</v>
      </c>
      <c r="M3" s="89">
        <v>-23.977605563815505</v>
      </c>
      <c r="N3" s="89">
        <v>7.22</v>
      </c>
      <c r="O3" s="89">
        <v>9.44</v>
      </c>
      <c r="P3" s="89">
        <v>9.02</v>
      </c>
      <c r="Q3" s="89">
        <v>5.14</v>
      </c>
      <c r="R3" s="89">
        <v>5.73</v>
      </c>
      <c r="S3" s="93">
        <v>5.07</v>
      </c>
      <c r="T3" s="89">
        <v>-3.8780119617683675</v>
      </c>
      <c r="U3" s="89">
        <v>1.31</v>
      </c>
      <c r="V3" s="89">
        <v>1.99</v>
      </c>
      <c r="W3" s="89">
        <v>3.16</v>
      </c>
      <c r="X3" s="89">
        <v>3.8</v>
      </c>
      <c r="Y3" s="89">
        <v>2.96</v>
      </c>
      <c r="Z3" s="89">
        <v>2.89</v>
      </c>
      <c r="AA3" s="93">
        <v>1.91</v>
      </c>
      <c r="AB3" s="15"/>
    </row>
    <row r="4" spans="1:28" x14ac:dyDescent="0.25">
      <c r="A4" s="54">
        <v>3</v>
      </c>
      <c r="B4" s="54">
        <v>2018</v>
      </c>
      <c r="C4" s="15">
        <v>238</v>
      </c>
      <c r="D4" s="54">
        <v>2</v>
      </c>
      <c r="E4" s="14">
        <v>19.994608624208404</v>
      </c>
      <c r="F4" s="15">
        <v>24.43</v>
      </c>
      <c r="G4" s="15">
        <v>5</v>
      </c>
      <c r="H4" s="94">
        <v>-9.4353913757915944</v>
      </c>
      <c r="I4" s="89">
        <v>-8.4025517451142502</v>
      </c>
      <c r="J4" s="15">
        <v>14.56599732352014</v>
      </c>
      <c r="K4" s="14">
        <v>15.777296867732911</v>
      </c>
      <c r="L4" s="93">
        <v>4.1100000000000003</v>
      </c>
      <c r="M4" s="89">
        <v>-16.104002676479858</v>
      </c>
      <c r="N4" s="89">
        <v>6.63</v>
      </c>
      <c r="O4" s="89">
        <v>4.08</v>
      </c>
      <c r="P4" s="89">
        <v>6.71</v>
      </c>
      <c r="Q4" s="89">
        <v>4.7699999999999996</v>
      </c>
      <c r="R4" s="89">
        <v>3.93</v>
      </c>
      <c r="S4" s="93">
        <v>4.55</v>
      </c>
      <c r="T4" s="89">
        <v>-4.6127031322670877</v>
      </c>
      <c r="U4" s="89">
        <v>1.27</v>
      </c>
      <c r="V4" s="89">
        <v>2.1</v>
      </c>
      <c r="W4" s="89">
        <v>3.14</v>
      </c>
      <c r="X4" s="89">
        <v>6.03</v>
      </c>
      <c r="Y4" s="89">
        <v>3.86</v>
      </c>
      <c r="Z4" s="89">
        <v>1.94</v>
      </c>
      <c r="AA4" s="93">
        <v>2.0499999999999998</v>
      </c>
      <c r="AB4" s="15"/>
    </row>
    <row r="5" spans="1:28" x14ac:dyDescent="0.25">
      <c r="A5" s="54">
        <v>4</v>
      </c>
      <c r="B5" s="54">
        <v>2019</v>
      </c>
      <c r="C5" s="15">
        <v>243</v>
      </c>
      <c r="D5" s="54">
        <v>3</v>
      </c>
      <c r="E5" s="14">
        <v>15.617731354988567</v>
      </c>
      <c r="F5" s="15">
        <v>20.350000000000001</v>
      </c>
      <c r="G5" s="15">
        <v>5</v>
      </c>
      <c r="H5" s="94">
        <v>-9.732268645011434</v>
      </c>
      <c r="I5" s="89">
        <v>-7.8425117121816248</v>
      </c>
      <c r="J5" s="15">
        <v>15.36936857962877</v>
      </c>
      <c r="K5" s="14">
        <v>12.809102493057965</v>
      </c>
      <c r="L5" s="93">
        <v>5.43</v>
      </c>
      <c r="M5" s="89">
        <v>-20.090631420371231</v>
      </c>
      <c r="N5" s="89">
        <v>8.39</v>
      </c>
      <c r="O5" s="89">
        <v>6.29</v>
      </c>
      <c r="P5" s="89">
        <v>5.5</v>
      </c>
      <c r="Q5" s="89">
        <v>6.61</v>
      </c>
      <c r="R5" s="89">
        <v>3.19</v>
      </c>
      <c r="S5" s="93">
        <v>5.48</v>
      </c>
      <c r="T5" s="89">
        <v>-3.0008975069420347</v>
      </c>
      <c r="U5" s="89">
        <v>1.04</v>
      </c>
      <c r="V5" s="89">
        <v>2.04</v>
      </c>
      <c r="W5" s="89">
        <v>2.93</v>
      </c>
      <c r="X5" s="89">
        <v>3.84</v>
      </c>
      <c r="Y5" s="89">
        <v>2.34</v>
      </c>
      <c r="Z5" s="89">
        <v>2.11</v>
      </c>
      <c r="AA5" s="93">
        <v>1.51</v>
      </c>
      <c r="AB5" s="15"/>
    </row>
    <row r="6" spans="1:28" x14ac:dyDescent="0.25">
      <c r="A6" s="54">
        <v>5</v>
      </c>
      <c r="B6" s="54">
        <v>2017</v>
      </c>
      <c r="C6" s="15">
        <v>231</v>
      </c>
      <c r="D6" s="54">
        <v>1</v>
      </c>
      <c r="E6" s="14">
        <v>19.605995252091482</v>
      </c>
      <c r="F6" s="15">
        <v>21.29</v>
      </c>
      <c r="G6" s="15">
        <v>5</v>
      </c>
      <c r="H6" s="94">
        <v>-6.684004747908519</v>
      </c>
      <c r="I6" s="89">
        <v>-7.1846296545002639</v>
      </c>
      <c r="J6" s="15">
        <v>15.419348782659444</v>
      </c>
      <c r="K6" s="14">
        <v>13.183172314248182</v>
      </c>
      <c r="L6" s="93">
        <v>4.2699999999999996</v>
      </c>
      <c r="M6" s="89">
        <v>-21.750651217340554</v>
      </c>
      <c r="N6" s="89">
        <v>7.18</v>
      </c>
      <c r="O6" s="89">
        <v>5.42</v>
      </c>
      <c r="P6" s="89">
        <v>5.8</v>
      </c>
      <c r="Q6" s="89">
        <v>7.43</v>
      </c>
      <c r="R6" s="89">
        <v>4.88</v>
      </c>
      <c r="S6" s="93">
        <v>6.46</v>
      </c>
      <c r="T6" s="89">
        <v>-3.686827685751819</v>
      </c>
      <c r="U6" s="89">
        <v>0.55000000000000004</v>
      </c>
      <c r="V6" s="89">
        <v>2.21</v>
      </c>
      <c r="W6" s="89">
        <v>2.97</v>
      </c>
      <c r="X6" s="89">
        <v>4.6900000000000004</v>
      </c>
      <c r="Y6" s="89">
        <v>2.69</v>
      </c>
      <c r="Z6" s="89">
        <v>2.39</v>
      </c>
      <c r="AA6" s="93">
        <v>1.37</v>
      </c>
      <c r="AB6" s="15"/>
    </row>
    <row r="7" spans="1:28" x14ac:dyDescent="0.25">
      <c r="A7" s="54">
        <v>6</v>
      </c>
      <c r="B7" s="54">
        <v>2018</v>
      </c>
      <c r="C7" s="15">
        <v>232</v>
      </c>
      <c r="D7" s="54">
        <v>5</v>
      </c>
      <c r="E7" s="14">
        <v>25.743364281293623</v>
      </c>
      <c r="F7" s="15">
        <v>33.19</v>
      </c>
      <c r="G7" s="15">
        <v>5</v>
      </c>
      <c r="H7" s="94">
        <v>-12.446635718706373</v>
      </c>
      <c r="I7" s="89">
        <v>-10.961722332108064</v>
      </c>
      <c r="J7" s="15">
        <v>21.584614925105491</v>
      </c>
      <c r="K7" s="14">
        <v>17.296834075442753</v>
      </c>
      <c r="L7" s="93">
        <v>5.99</v>
      </c>
      <c r="M7" s="89">
        <v>-21.365385074894508</v>
      </c>
      <c r="N7" s="89">
        <v>8.85</v>
      </c>
      <c r="O7" s="89">
        <v>7.75</v>
      </c>
      <c r="P7" s="89">
        <v>7.26</v>
      </c>
      <c r="Q7" s="89">
        <v>8.32</v>
      </c>
      <c r="R7" s="89">
        <v>4.72</v>
      </c>
      <c r="S7" s="93">
        <v>6.05</v>
      </c>
      <c r="T7" s="89">
        <v>-4.4831659245572482</v>
      </c>
      <c r="U7" s="89">
        <v>1.1599999999999999</v>
      </c>
      <c r="V7" s="89">
        <v>2.72</v>
      </c>
      <c r="W7" s="89">
        <v>2.78</v>
      </c>
      <c r="X7" s="89">
        <v>6.1</v>
      </c>
      <c r="Y7" s="89">
        <v>4.32</v>
      </c>
      <c r="Z7" s="89">
        <v>2.64</v>
      </c>
      <c r="AA7" s="93">
        <v>2.06</v>
      </c>
      <c r="AB7" s="15"/>
    </row>
    <row r="8" spans="1:28" x14ac:dyDescent="0.25">
      <c r="A8" s="54">
        <v>7</v>
      </c>
      <c r="B8" s="54">
        <v>2019</v>
      </c>
      <c r="C8" s="15">
        <v>232</v>
      </c>
      <c r="D8" s="54">
        <v>6</v>
      </c>
      <c r="E8" s="14">
        <v>21.913415697015374</v>
      </c>
      <c r="F8" s="15">
        <v>29.57</v>
      </c>
      <c r="G8" s="15">
        <v>5</v>
      </c>
      <c r="H8" s="94">
        <v>-12.656584302984626</v>
      </c>
      <c r="I8" s="89">
        <v>-9.2254163529275104</v>
      </c>
      <c r="J8" s="15">
        <v>17.265390727836206</v>
      </c>
      <c r="K8" s="14">
        <v>15.665464971097743</v>
      </c>
      <c r="L8" s="93">
        <v>4.63</v>
      </c>
      <c r="M8" s="89">
        <v>-13.794609272163791</v>
      </c>
      <c r="N8" s="89">
        <v>5.57</v>
      </c>
      <c r="O8" s="89">
        <v>5.43</v>
      </c>
      <c r="P8" s="89">
        <v>5.71</v>
      </c>
      <c r="Q8" s="89">
        <v>5.91</v>
      </c>
      <c r="R8" s="89">
        <v>3.43</v>
      </c>
      <c r="S8" s="93">
        <v>5.01</v>
      </c>
      <c r="T8" s="89">
        <v>-4.2445350289022565</v>
      </c>
      <c r="U8" s="89">
        <v>1</v>
      </c>
      <c r="V8" s="89">
        <v>2.4500000000000002</v>
      </c>
      <c r="W8" s="89">
        <v>2.33</v>
      </c>
      <c r="X8" s="89">
        <v>6.21</v>
      </c>
      <c r="Y8" s="89">
        <v>4</v>
      </c>
      <c r="Z8" s="89">
        <v>2.2599999999999998</v>
      </c>
      <c r="AA8" s="93">
        <v>1.66</v>
      </c>
      <c r="AB8" s="15"/>
    </row>
    <row r="9" spans="1:28" x14ac:dyDescent="0.25">
      <c r="A9" s="54">
        <v>8</v>
      </c>
      <c r="B9" s="54">
        <v>2017</v>
      </c>
      <c r="C9" s="15">
        <v>227</v>
      </c>
      <c r="D9" s="54">
        <v>1</v>
      </c>
      <c r="E9" s="14">
        <v>25.081685961650784</v>
      </c>
      <c r="F9" s="15">
        <v>32.78</v>
      </c>
      <c r="G9" s="15">
        <v>5</v>
      </c>
      <c r="H9" s="94">
        <v>-12.698314038349217</v>
      </c>
      <c r="I9" s="89">
        <v>-9.2385032386626769</v>
      </c>
      <c r="J9" s="15">
        <v>17.411609623645667</v>
      </c>
      <c r="K9" s="14">
        <v>16.977486966021871</v>
      </c>
      <c r="L9" s="93">
        <v>4.88</v>
      </c>
      <c r="M9" s="89">
        <v>-14.918390376354331</v>
      </c>
      <c r="N9" s="89">
        <v>7</v>
      </c>
      <c r="O9" s="89">
        <v>5.5</v>
      </c>
      <c r="P9" s="89">
        <v>5.9</v>
      </c>
      <c r="Q9" s="89">
        <v>4.0599999999999996</v>
      </c>
      <c r="R9" s="89">
        <v>3.67</v>
      </c>
      <c r="S9" s="93">
        <v>6.2</v>
      </c>
      <c r="T9" s="89">
        <v>-4.412513033978132</v>
      </c>
      <c r="U9" s="89">
        <v>1.07</v>
      </c>
      <c r="V9" s="89">
        <v>2.34</v>
      </c>
      <c r="W9" s="89">
        <v>3.41</v>
      </c>
      <c r="X9" s="89">
        <v>4.7300000000000004</v>
      </c>
      <c r="Y9" s="89">
        <v>5.85</v>
      </c>
      <c r="Z9" s="89">
        <v>2.5499999999999998</v>
      </c>
      <c r="AA9" s="93">
        <v>1.44</v>
      </c>
      <c r="AB9" s="15"/>
    </row>
    <row r="10" spans="1:28" x14ac:dyDescent="0.25">
      <c r="A10" s="54">
        <v>9</v>
      </c>
      <c r="B10" s="54">
        <v>2018</v>
      </c>
      <c r="C10" s="15">
        <v>225</v>
      </c>
      <c r="D10" s="54">
        <v>8</v>
      </c>
      <c r="E10" s="14">
        <v>22.430680753340773</v>
      </c>
      <c r="F10" s="15">
        <v>26.28</v>
      </c>
      <c r="G10" s="15">
        <v>5</v>
      </c>
      <c r="H10" s="94">
        <v>-8.8493192466592259</v>
      </c>
      <c r="I10" s="89">
        <v>-9.3781450307394909</v>
      </c>
      <c r="J10" s="15">
        <v>17.666611487669044</v>
      </c>
      <c r="K10" s="14">
        <v>17.874622948386648</v>
      </c>
      <c r="L10" s="93">
        <v>3.46</v>
      </c>
      <c r="M10" s="89">
        <v>-19.903388512330956</v>
      </c>
      <c r="N10" s="89">
        <v>5.65</v>
      </c>
      <c r="O10" s="89">
        <v>6.28</v>
      </c>
      <c r="P10" s="89">
        <v>5.67</v>
      </c>
      <c r="Q10" s="89">
        <v>7.13</v>
      </c>
      <c r="R10" s="89">
        <v>6.47</v>
      </c>
      <c r="S10" s="93">
        <v>6.37</v>
      </c>
      <c r="T10" s="89">
        <v>-4.9453770516133506</v>
      </c>
      <c r="U10" s="89">
        <v>1.17</v>
      </c>
      <c r="V10" s="89">
        <v>2.2200000000000002</v>
      </c>
      <c r="W10" s="89">
        <v>2.86</v>
      </c>
      <c r="X10" s="89">
        <v>6.92</v>
      </c>
      <c r="Y10" s="89">
        <v>5.36</v>
      </c>
      <c r="Z10" s="89">
        <v>2.2400000000000002</v>
      </c>
      <c r="AA10" s="93">
        <v>2.0499999999999998</v>
      </c>
      <c r="AB10" s="15"/>
    </row>
    <row r="11" spans="1:28" x14ac:dyDescent="0.25">
      <c r="A11" s="54">
        <v>10</v>
      </c>
      <c r="B11" s="54">
        <v>2019</v>
      </c>
      <c r="C11" s="15">
        <v>226</v>
      </c>
      <c r="D11" s="54">
        <v>9</v>
      </c>
      <c r="E11" s="14">
        <v>21.916074344891623</v>
      </c>
      <c r="F11" s="15">
        <v>28.14</v>
      </c>
      <c r="G11" s="15">
        <v>5</v>
      </c>
      <c r="H11" s="94">
        <v>-11.223925655108378</v>
      </c>
      <c r="I11" s="89">
        <v>-10.838575434067343</v>
      </c>
      <c r="J11" s="15">
        <v>19.815262287080252</v>
      </c>
      <c r="K11" s="14">
        <v>15.148290177788503</v>
      </c>
      <c r="L11" s="93">
        <v>4.7</v>
      </c>
      <c r="M11" s="89">
        <v>-15.484737712919747</v>
      </c>
      <c r="N11" s="89">
        <v>6.4</v>
      </c>
      <c r="O11" s="89">
        <v>6.53</v>
      </c>
      <c r="P11" s="89">
        <v>6.62</v>
      </c>
      <c r="Q11" s="89">
        <v>6.36</v>
      </c>
      <c r="R11" s="89">
        <v>3.38</v>
      </c>
      <c r="S11" s="93">
        <v>6.01</v>
      </c>
      <c r="T11" s="89">
        <v>-4.4017098222114956</v>
      </c>
      <c r="U11" s="89">
        <v>0.88</v>
      </c>
      <c r="V11" s="89">
        <v>1.94</v>
      </c>
      <c r="W11" s="89">
        <v>4.6399999999999997</v>
      </c>
      <c r="X11" s="89">
        <v>4.93</v>
      </c>
      <c r="Y11" s="89">
        <v>4.2699999999999996</v>
      </c>
      <c r="Z11" s="89">
        <v>1.65</v>
      </c>
      <c r="AA11" s="93">
        <v>1.24</v>
      </c>
      <c r="AB1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28"/>
  <sheetViews>
    <sheetView workbookViewId="0">
      <pane ySplit="28" topLeftCell="A29" activePane="bottomLeft" state="frozen"/>
      <selection pane="bottomLeft" activeCell="A4" sqref="A4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170</v>
      </c>
      <c r="H2" t="s">
        <v>171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26" si="0">A3</f>
        <v>BSCR</v>
      </c>
      <c r="F3" s="70" t="str">
        <f t="shared" si="0"/>
        <v>KSKV</v>
      </c>
      <c r="G3" t="s">
        <v>172</v>
      </c>
      <c r="H3" t="s">
        <v>170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173</v>
      </c>
      <c r="H4" t="s">
        <v>170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174</v>
      </c>
      <c r="H7" t="s">
        <v>172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176</v>
      </c>
      <c r="H8" t="s">
        <v>172</v>
      </c>
    </row>
    <row r="9" spans="1:8" x14ac:dyDescent="0.25">
      <c r="A9" t="s">
        <v>31</v>
      </c>
      <c r="B9" t="s">
        <v>81</v>
      </c>
      <c r="C9" s="2">
        <v>3</v>
      </c>
      <c r="E9" s="70" t="str">
        <f t="shared" si="0"/>
        <v>cp-default</v>
      </c>
      <c r="F9" s="70" t="str">
        <f t="shared" si="0"/>
        <v>tegenpartijkrediet</v>
      </c>
      <c r="G9" t="s">
        <v>242</v>
      </c>
      <c r="H9" t="s">
        <v>172</v>
      </c>
    </row>
    <row r="10" spans="1:8" x14ac:dyDescent="0.25">
      <c r="A10" s="3" t="s">
        <v>65</v>
      </c>
      <c r="B10" s="3" t="s">
        <v>65</v>
      </c>
      <c r="C10" s="4">
        <v>3</v>
      </c>
      <c r="D10" s="4"/>
      <c r="E10" s="70" t="str">
        <f t="shared" si="0"/>
        <v>intangibles</v>
      </c>
      <c r="F10" s="70" t="str">
        <f t="shared" si="0"/>
        <v>intangibles</v>
      </c>
      <c r="G10" t="s">
        <v>179</v>
      </c>
      <c r="H10" t="s">
        <v>174</v>
      </c>
    </row>
    <row r="11" spans="1:8" x14ac:dyDescent="0.25">
      <c r="A11" t="s">
        <v>10</v>
      </c>
      <c r="B11" t="s">
        <v>82</v>
      </c>
      <c r="C11" s="2" t="s">
        <v>11</v>
      </c>
      <c r="E11" s="70" t="str">
        <f t="shared" si="0"/>
        <v>market_div</v>
      </c>
      <c r="F11" s="70" t="str">
        <f t="shared" si="0"/>
        <v>markt-div</v>
      </c>
    </row>
    <row r="12" spans="1:8" x14ac:dyDescent="0.25">
      <c r="A12" t="s">
        <v>49</v>
      </c>
      <c r="B12" t="s">
        <v>83</v>
      </c>
      <c r="C12" s="2" t="s">
        <v>9</v>
      </c>
      <c r="E12" s="70" t="str">
        <f t="shared" si="0"/>
        <v>m_interestrate</v>
      </c>
      <c r="F12" s="70" t="str">
        <f t="shared" si="0"/>
        <v>m_rente</v>
      </c>
      <c r="G12" s="13" t="s">
        <v>180</v>
      </c>
      <c r="H12" t="s">
        <v>174</v>
      </c>
    </row>
    <row r="13" spans="1:8" x14ac:dyDescent="0.25">
      <c r="A13" t="s">
        <v>50</v>
      </c>
      <c r="B13" t="s">
        <v>84</v>
      </c>
      <c r="C13" s="2" t="s">
        <v>9</v>
      </c>
      <c r="E13" s="70" t="str">
        <f t="shared" si="0"/>
        <v>m_equity</v>
      </c>
      <c r="F13" s="70" t="str">
        <f t="shared" si="0"/>
        <v>m_aandelen</v>
      </c>
      <c r="G13" t="s">
        <v>181</v>
      </c>
      <c r="H13" t="s">
        <v>174</v>
      </c>
    </row>
    <row r="14" spans="1:8" x14ac:dyDescent="0.25">
      <c r="A14" t="s">
        <v>51</v>
      </c>
      <c r="B14" t="s">
        <v>85</v>
      </c>
      <c r="C14" s="2" t="s">
        <v>9</v>
      </c>
      <c r="E14" s="70" t="str">
        <f t="shared" si="0"/>
        <v>m_property</v>
      </c>
      <c r="F14" s="70" t="str">
        <f t="shared" si="0"/>
        <v>m_vastgoed</v>
      </c>
      <c r="G14" t="s">
        <v>182</v>
      </c>
      <c r="H14" t="s">
        <v>174</v>
      </c>
    </row>
    <row r="15" spans="1:8" x14ac:dyDescent="0.25">
      <c r="A15" t="s">
        <v>52</v>
      </c>
      <c r="B15" t="s">
        <v>52</v>
      </c>
      <c r="C15" s="2" t="s">
        <v>9</v>
      </c>
      <c r="E15" s="70" t="str">
        <f t="shared" si="0"/>
        <v>m_spread</v>
      </c>
      <c r="F15" s="70" t="str">
        <f t="shared" si="0"/>
        <v>m_spread</v>
      </c>
      <c r="G15" t="s">
        <v>183</v>
      </c>
      <c r="H15" t="s">
        <v>174</v>
      </c>
    </row>
    <row r="16" spans="1:8" x14ac:dyDescent="0.25">
      <c r="A16" t="s">
        <v>53</v>
      </c>
      <c r="B16" t="s">
        <v>86</v>
      </c>
      <c r="C16" s="2" t="s">
        <v>9</v>
      </c>
      <c r="E16" s="70" t="str">
        <f t="shared" si="0"/>
        <v>m_currency</v>
      </c>
      <c r="F16" s="70" t="str">
        <f t="shared" si="0"/>
        <v>m_valuta</v>
      </c>
      <c r="G16" t="s">
        <v>184</v>
      </c>
      <c r="H16" t="s">
        <v>174</v>
      </c>
    </row>
    <row r="17" spans="1:9" x14ac:dyDescent="0.25">
      <c r="A17" t="s">
        <v>54</v>
      </c>
      <c r="B17" t="s">
        <v>87</v>
      </c>
      <c r="C17" s="2" t="s">
        <v>9</v>
      </c>
      <c r="E17" s="70" t="str">
        <f t="shared" si="0"/>
        <v>m_concentration</v>
      </c>
      <c r="F17" s="70" t="str">
        <f t="shared" si="0"/>
        <v>m_concentratie</v>
      </c>
      <c r="G17" t="s">
        <v>185</v>
      </c>
      <c r="H17" t="s">
        <v>174</v>
      </c>
    </row>
    <row r="18" spans="1:9" x14ac:dyDescent="0.25">
      <c r="A18" s="3" t="s">
        <v>73</v>
      </c>
      <c r="B18" s="3" t="s">
        <v>88</v>
      </c>
      <c r="C18" s="4" t="s">
        <v>9</v>
      </c>
      <c r="D18" s="4"/>
      <c r="E18" s="70" t="str">
        <f t="shared" si="0"/>
        <v>m_illiquidity</v>
      </c>
      <c r="F18" s="70" t="str">
        <f t="shared" si="0"/>
        <v>m_illiquiditeit</v>
      </c>
      <c r="G18" t="s">
        <v>186</v>
      </c>
      <c r="H18" t="s">
        <v>174</v>
      </c>
    </row>
    <row r="19" spans="1:9" x14ac:dyDescent="0.25">
      <c r="A19" t="s">
        <v>7</v>
      </c>
      <c r="B19" t="s">
        <v>89</v>
      </c>
      <c r="C19" s="2" t="s">
        <v>8</v>
      </c>
      <c r="E19" s="70" t="str">
        <f t="shared" si="0"/>
        <v>life_div</v>
      </c>
      <c r="F19" s="70" t="str">
        <f t="shared" si="0"/>
        <v>leven-div</v>
      </c>
    </row>
    <row r="20" spans="1:9" x14ac:dyDescent="0.25">
      <c r="A20" t="s">
        <v>36</v>
      </c>
      <c r="B20" t="s">
        <v>90</v>
      </c>
      <c r="C20" s="2" t="s">
        <v>3</v>
      </c>
      <c r="E20" s="70" t="str">
        <f t="shared" si="0"/>
        <v>l_mortality</v>
      </c>
      <c r="F20" s="70" t="str">
        <f t="shared" si="0"/>
        <v>l_kortleven</v>
      </c>
      <c r="G20" t="s">
        <v>187</v>
      </c>
      <c r="H20" t="s">
        <v>176</v>
      </c>
    </row>
    <row r="21" spans="1:9" x14ac:dyDescent="0.25">
      <c r="A21" t="s">
        <v>37</v>
      </c>
      <c r="B21" t="s">
        <v>91</v>
      </c>
      <c r="C21" s="2" t="s">
        <v>3</v>
      </c>
      <c r="E21" s="70" t="str">
        <f t="shared" si="0"/>
        <v>l_longevity</v>
      </c>
      <c r="F21" s="70" t="str">
        <f t="shared" si="0"/>
        <v>l_langleven</v>
      </c>
      <c r="G21" t="s">
        <v>188</v>
      </c>
      <c r="H21" t="s">
        <v>176</v>
      </c>
    </row>
    <row r="22" spans="1:9" x14ac:dyDescent="0.25">
      <c r="A22" t="s">
        <v>38</v>
      </c>
      <c r="B22" t="s">
        <v>92</v>
      </c>
      <c r="C22" s="2" t="s">
        <v>3</v>
      </c>
      <c r="E22" s="70" t="str">
        <f t="shared" si="0"/>
        <v>l_disability</v>
      </c>
      <c r="F22" s="70" t="str">
        <f t="shared" si="0"/>
        <v>l_ao</v>
      </c>
      <c r="G22" t="s">
        <v>189</v>
      </c>
      <c r="H22" t="s">
        <v>176</v>
      </c>
    </row>
    <row r="23" spans="1:9" x14ac:dyDescent="0.25">
      <c r="A23" t="s">
        <v>39</v>
      </c>
      <c r="B23" t="s">
        <v>93</v>
      </c>
      <c r="C23" s="2" t="s">
        <v>3</v>
      </c>
      <c r="E23" s="70" t="str">
        <f t="shared" si="0"/>
        <v>l_lapse</v>
      </c>
      <c r="F23" s="70" t="str">
        <f t="shared" si="0"/>
        <v>l_verval</v>
      </c>
      <c r="G23" t="s">
        <v>190</v>
      </c>
      <c r="H23" t="s">
        <v>176</v>
      </c>
    </row>
    <row r="24" spans="1:9" x14ac:dyDescent="0.25">
      <c r="A24" t="s">
        <v>40</v>
      </c>
      <c r="B24" t="s">
        <v>94</v>
      </c>
      <c r="C24" s="2" t="s">
        <v>3</v>
      </c>
      <c r="E24" s="70" t="str">
        <f t="shared" si="0"/>
        <v>l_expenses</v>
      </c>
      <c r="F24" s="70" t="str">
        <f t="shared" si="0"/>
        <v>l_kosten</v>
      </c>
      <c r="G24" t="s">
        <v>191</v>
      </c>
      <c r="H24" t="s">
        <v>176</v>
      </c>
    </row>
    <row r="25" spans="1:9" x14ac:dyDescent="0.25">
      <c r="A25" t="s">
        <v>41</v>
      </c>
      <c r="B25" t="s">
        <v>95</v>
      </c>
      <c r="C25" s="2" t="s">
        <v>3</v>
      </c>
      <c r="E25" s="70" t="str">
        <f t="shared" si="0"/>
        <v>l_revision</v>
      </c>
      <c r="F25" s="70" t="str">
        <f t="shared" si="0"/>
        <v>l_revisie</v>
      </c>
      <c r="G25" t="s">
        <v>192</v>
      </c>
      <c r="H25" t="s">
        <v>176</v>
      </c>
    </row>
    <row r="26" spans="1:9" x14ac:dyDescent="0.25">
      <c r="A26" s="3" t="s">
        <v>42</v>
      </c>
      <c r="B26" s="3" t="s">
        <v>42</v>
      </c>
      <c r="C26" s="4" t="s">
        <v>3</v>
      </c>
      <c r="D26" s="4"/>
      <c r="E26" s="70" t="str">
        <f t="shared" si="0"/>
        <v>l_CAT</v>
      </c>
      <c r="F26" s="70" t="str">
        <f t="shared" si="0"/>
        <v>l_CAT</v>
      </c>
      <c r="G26" t="s">
        <v>193</v>
      </c>
      <c r="H26" t="s">
        <v>176</v>
      </c>
    </row>
    <row r="27" spans="1:9" x14ac:dyDescent="0.25">
      <c r="E27" s="2" t="s">
        <v>209</v>
      </c>
      <c r="F27" s="2" t="s">
        <v>215</v>
      </c>
      <c r="G27" t="str">
        <f>VLOOKUP(SUBSTITUTE(E27,"_other",""),$E$2:$G$26,3,FALSE)</f>
        <v>33a02c</v>
      </c>
      <c r="H27" t="str">
        <f t="shared" ref="H27:H28" si="1">G27</f>
        <v>33a02c</v>
      </c>
      <c r="I27" s="71"/>
    </row>
    <row r="28" spans="1:9" x14ac:dyDescent="0.25">
      <c r="E28" s="2" t="s">
        <v>211</v>
      </c>
      <c r="F28" s="2" t="s">
        <v>218</v>
      </c>
      <c r="G28" t="str">
        <f>VLOOKUP(SUBSTITUTE(E28,"_other",""),$E$2:$G$26,3,FALSE)</f>
        <v>d95f02</v>
      </c>
      <c r="H28" t="str">
        <f t="shared" si="1"/>
        <v>d95f02</v>
      </c>
      <c r="I28" s="71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1"/>
  <sheetViews>
    <sheetView workbookViewId="0">
      <selection activeCell="C2" sqref="C2:F4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69</v>
      </c>
      <c r="D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69</v>
      </c>
    </row>
    <row r="9" spans="1:8" x14ac:dyDescent="0.25">
      <c r="A9" s="13" t="s">
        <v>159</v>
      </c>
      <c r="B9" s="13" t="s">
        <v>69</v>
      </c>
      <c r="D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69</v>
      </c>
      <c r="D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69</v>
      </c>
    </row>
    <row r="12" spans="1:8" x14ac:dyDescent="0.25">
      <c r="A12" s="13" t="s">
        <v>163</v>
      </c>
      <c r="B12" s="13" t="s">
        <v>69</v>
      </c>
      <c r="D12" t="s">
        <v>2</v>
      </c>
      <c r="G12" t="s">
        <v>2</v>
      </c>
      <c r="H12" t="s">
        <v>2</v>
      </c>
    </row>
    <row r="13" spans="1:8" x14ac:dyDescent="0.25">
      <c r="A13" t="s">
        <v>29</v>
      </c>
      <c r="C13" t="s">
        <v>2</v>
      </c>
      <c r="D13" t="s">
        <v>2</v>
      </c>
      <c r="E13" t="s">
        <v>2</v>
      </c>
    </row>
    <row r="14" spans="1:8" x14ac:dyDescent="0.25">
      <c r="A14" t="s">
        <v>31</v>
      </c>
      <c r="C14" t="s">
        <v>2</v>
      </c>
      <c r="D14" t="s">
        <v>2</v>
      </c>
      <c r="E14" t="s">
        <v>2</v>
      </c>
    </row>
    <row r="15" spans="1:8" x14ac:dyDescent="0.25">
      <c r="A15" s="13"/>
      <c r="B15" s="13"/>
    </row>
    <row r="18" spans="1:2" x14ac:dyDescent="0.25">
      <c r="A18" s="13"/>
      <c r="B18" s="13"/>
    </row>
    <row r="21" spans="1:2" x14ac:dyDescent="0.25">
      <c r="A21" s="13"/>
      <c r="B21" s="1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1"/>
  <sheetViews>
    <sheetView topLeftCell="A39" workbookViewId="0">
      <selection activeCell="C2" sqref="C2:F4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69</v>
      </c>
      <c r="D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69</v>
      </c>
    </row>
    <row r="4" spans="1:8" x14ac:dyDescent="0.25">
      <c r="A4" t="s">
        <v>0</v>
      </c>
      <c r="B4" t="s">
        <v>69</v>
      </c>
    </row>
    <row r="5" spans="1:8" x14ac:dyDescent="0.25">
      <c r="A5">
        <v>3</v>
      </c>
      <c r="B5" t="s">
        <v>69</v>
      </c>
    </row>
    <row r="6" spans="1:8" x14ac:dyDescent="0.25">
      <c r="A6" t="s">
        <v>1</v>
      </c>
      <c r="B6" t="s">
        <v>69</v>
      </c>
    </row>
    <row r="7" spans="1:8" x14ac:dyDescent="0.25">
      <c r="A7" t="s">
        <v>9</v>
      </c>
      <c r="B7" t="s">
        <v>2</v>
      </c>
      <c r="D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159</v>
      </c>
      <c r="B9" s="13" t="s">
        <v>2</v>
      </c>
      <c r="D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D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163</v>
      </c>
      <c r="B12" s="13" t="s">
        <v>2</v>
      </c>
      <c r="D12" t="s">
        <v>2</v>
      </c>
      <c r="G12" t="s">
        <v>2</v>
      </c>
      <c r="H12" t="s">
        <v>2</v>
      </c>
    </row>
    <row r="13" spans="1:8" x14ac:dyDescent="0.25">
      <c r="A13" t="s">
        <v>29</v>
      </c>
      <c r="C13" t="s">
        <v>2</v>
      </c>
      <c r="D13" t="s">
        <v>2</v>
      </c>
      <c r="E13" t="s">
        <v>2</v>
      </c>
    </row>
    <row r="14" spans="1:8" x14ac:dyDescent="0.25">
      <c r="A14" t="s">
        <v>31</v>
      </c>
      <c r="C14" t="s">
        <v>2</v>
      </c>
      <c r="D14" t="s">
        <v>2</v>
      </c>
      <c r="E14" t="s">
        <v>2</v>
      </c>
    </row>
    <row r="15" spans="1:8" x14ac:dyDescent="0.25">
      <c r="A15" s="13"/>
      <c r="B15" s="13"/>
    </row>
    <row r="18" spans="1:2" x14ac:dyDescent="0.25">
      <c r="A18" s="13"/>
      <c r="B18" s="13"/>
    </row>
    <row r="21" spans="1:2" x14ac:dyDescent="0.25">
      <c r="A21" s="13"/>
      <c r="B21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6"/>
  <sheetViews>
    <sheetView workbookViewId="0">
      <selection activeCell="T35" sqref="T35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99</v>
      </c>
    </row>
    <row r="6" spans="1:2" x14ac:dyDescent="0.25">
      <c r="A6" t="s">
        <v>3</v>
      </c>
      <c r="B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style="54" bestFit="1" customWidth="1"/>
    <col min="2" max="2" width="6.5703125" style="54" bestFit="1" customWidth="1"/>
    <col min="3" max="3" width="5.5703125" bestFit="1" customWidth="1"/>
    <col min="4" max="4" width="5.5703125" style="9" bestFit="1" customWidth="1"/>
    <col min="5" max="5" width="5.5703125" bestFit="1" customWidth="1"/>
    <col min="6" max="6" width="4.5703125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style="9" bestFit="1" customWidth="1"/>
    <col min="11" max="11" width="4" style="9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9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9" bestFit="1" customWidth="1"/>
    <col min="27" max="27" width="9.28515625" bestFit="1" customWidth="1"/>
  </cols>
  <sheetData>
    <row r="1" spans="1:27" ht="75" x14ac:dyDescent="0.25">
      <c r="A1" s="54" t="s">
        <v>19</v>
      </c>
      <c r="B1" s="54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8" t="s">
        <v>14</v>
      </c>
      <c r="K1" s="8" t="s">
        <v>31</v>
      </c>
      <c r="L1" s="7" t="s">
        <v>10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8" t="s">
        <v>54</v>
      </c>
      <c r="S1" s="7" t="s">
        <v>7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8" t="s">
        <v>42</v>
      </c>
    </row>
    <row r="2" spans="1:27" x14ac:dyDescent="0.25">
      <c r="A2" s="54">
        <v>1</v>
      </c>
      <c r="B2" s="54">
        <v>2017</v>
      </c>
      <c r="C2" s="15">
        <v>230</v>
      </c>
      <c r="D2" s="14">
        <v>30</v>
      </c>
      <c r="E2" s="15">
        <v>35</v>
      </c>
      <c r="F2" s="15">
        <v>5</v>
      </c>
      <c r="G2" s="14">
        <v>-10</v>
      </c>
      <c r="H2" s="15">
        <v>-5</v>
      </c>
      <c r="I2" s="15">
        <v>20</v>
      </c>
      <c r="J2" s="14">
        <v>15</v>
      </c>
      <c r="K2" s="14">
        <v>5</v>
      </c>
      <c r="L2" s="15">
        <v>-30</v>
      </c>
      <c r="M2" s="15">
        <v>8</v>
      </c>
      <c r="N2" s="15">
        <v>7</v>
      </c>
      <c r="O2" s="15">
        <v>6</v>
      </c>
      <c r="P2" s="15">
        <v>6</v>
      </c>
      <c r="Q2" s="15">
        <v>5</v>
      </c>
      <c r="R2" s="14">
        <v>5</v>
      </c>
      <c r="S2" s="15">
        <v>-4</v>
      </c>
      <c r="T2" s="15">
        <v>1</v>
      </c>
      <c r="U2" s="15">
        <v>2</v>
      </c>
      <c r="V2" s="15">
        <v>3</v>
      </c>
      <c r="W2" s="15">
        <v>5</v>
      </c>
      <c r="X2" s="15">
        <v>4</v>
      </c>
      <c r="Y2" s="15">
        <v>2</v>
      </c>
      <c r="Z2" s="14">
        <v>2</v>
      </c>
      <c r="AA2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U5"/>
  <sheetViews>
    <sheetView workbookViewId="0">
      <selection activeCell="C3" sqref="C3"/>
    </sheetView>
  </sheetViews>
  <sheetFormatPr defaultRowHeight="15" x14ac:dyDescent="0.25"/>
  <cols>
    <col min="1" max="1" width="4" style="54" bestFit="1" customWidth="1"/>
    <col min="2" max="2" width="14.5703125" style="54" bestFit="1" customWidth="1"/>
    <col min="3" max="3" width="5.140625" style="54" bestFit="1" customWidth="1"/>
    <col min="4" max="4" width="6" style="54" bestFit="1" customWidth="1"/>
    <col min="5" max="6" width="6" style="61" bestFit="1" customWidth="1"/>
    <col min="7" max="7" width="4.28515625" style="65" bestFit="1" customWidth="1"/>
    <col min="8" max="8" width="5.7109375" style="68" bestFit="1" customWidth="1"/>
    <col min="9" max="9" width="5.7109375" style="69" bestFit="1" customWidth="1"/>
    <col min="10" max="10" width="5" style="65" bestFit="1" customWidth="1"/>
    <col min="11" max="11" width="6" style="65" bestFit="1" customWidth="1"/>
    <col min="12" max="12" width="5.7109375" style="65" customWidth="1"/>
    <col min="13" max="13" width="5" style="65" bestFit="1" customWidth="1"/>
    <col min="14" max="15" width="4.28515625" style="65" bestFit="1" customWidth="1"/>
    <col min="16" max="16" width="4.7109375" style="69" bestFit="1" customWidth="1"/>
    <col min="17" max="17" width="4.28515625" style="65" bestFit="1" customWidth="1"/>
    <col min="18" max="18" width="5" style="65" bestFit="1" customWidth="1"/>
    <col min="19" max="19" width="4.28515625" style="65" bestFit="1" customWidth="1"/>
    <col min="20" max="20" width="5" style="65" bestFit="1" customWidth="1"/>
    <col min="21" max="22" width="4.28515625" style="65" bestFit="1" customWidth="1"/>
    <col min="23" max="23" width="5.5703125" style="65" bestFit="1" customWidth="1"/>
    <col min="24" max="24" width="5.7109375" style="69" bestFit="1" customWidth="1"/>
    <col min="25" max="26" width="4.28515625" style="65" bestFit="1" customWidth="1"/>
    <col min="27" max="28" width="5" style="65" bestFit="1" customWidth="1"/>
    <col min="29" max="29" width="4.28515625" style="65" bestFit="1" customWidth="1"/>
    <col min="30" max="30" width="5" style="65" bestFit="1" customWidth="1"/>
    <col min="31" max="31" width="4.28515625" style="65" bestFit="1" customWidth="1"/>
    <col min="32" max="32" width="4.42578125" style="69" customWidth="1"/>
    <col min="33" max="35" width="4.28515625" style="65" bestFit="1" customWidth="1"/>
    <col min="36" max="36" width="4.7109375" style="69" bestFit="1" customWidth="1"/>
    <col min="37" max="37" width="5" style="65" bestFit="1" customWidth="1"/>
    <col min="38" max="40" width="4.28515625" style="65" bestFit="1" customWidth="1"/>
    <col min="41" max="41" width="4.7109375" style="69" bestFit="1" customWidth="1"/>
    <col min="42" max="45" width="4.28515625" style="54" bestFit="1" customWidth="1"/>
    <col min="46" max="46" width="5" style="54" bestFit="1" customWidth="1"/>
    <col min="47" max="47" width="10.5703125" style="54" bestFit="1" customWidth="1"/>
    <col min="48" max="16384" width="9.140625" style="54"/>
  </cols>
  <sheetData>
    <row r="1" spans="1:47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str">
        <f t="array" ref="E1:AU1">TRANSPOSE(struct_and_colors_sf16!A2:A44)</f>
        <v>SCR</v>
      </c>
      <c r="F1" s="56" t="str">
        <v>BSCR</v>
      </c>
      <c r="G1" s="57" t="str">
        <v>operational</v>
      </c>
      <c r="H1" s="58" t="str">
        <v>Adjustment-LACDT</v>
      </c>
      <c r="I1" s="59" t="str">
        <v>BSCR_div</v>
      </c>
      <c r="J1" s="57" t="str">
        <v>market</v>
      </c>
      <c r="K1" s="57" t="str">
        <v>life</v>
      </c>
      <c r="L1" s="57" t="str">
        <v>non-life</v>
      </c>
      <c r="M1" s="57" t="str">
        <v>health</v>
      </c>
      <c r="N1" s="57" t="str">
        <v>cp-default</v>
      </c>
      <c r="O1" s="57" t="str">
        <v>intangibles</v>
      </c>
      <c r="P1" s="59" t="str">
        <v>market_div</v>
      </c>
      <c r="Q1" s="57" t="str">
        <v>m_interestrate</v>
      </c>
      <c r="R1" s="57" t="str">
        <v>m_equity</v>
      </c>
      <c r="S1" s="57" t="str">
        <v>m_property</v>
      </c>
      <c r="T1" s="57" t="str">
        <v>m_spread</v>
      </c>
      <c r="U1" s="57" t="str">
        <v>m_currency</v>
      </c>
      <c r="V1" s="57" t="str">
        <v>m_concentration</v>
      </c>
      <c r="W1" s="57" t="str">
        <v>m_illiquidity</v>
      </c>
      <c r="X1" s="59" t="str">
        <v>life_div</v>
      </c>
      <c r="Y1" s="57" t="str">
        <v>l_mortality</v>
      </c>
      <c r="Z1" s="57" t="str">
        <v>l_longevity</v>
      </c>
      <c r="AA1" s="57" t="str">
        <v>l_disability</v>
      </c>
      <c r="AB1" s="57" t="str">
        <v>l_lapse</v>
      </c>
      <c r="AC1" s="57" t="str">
        <v>l_expenses</v>
      </c>
      <c r="AD1" s="57" t="str">
        <v>l_revision</v>
      </c>
      <c r="AE1" s="57" t="str">
        <v>l_CAT</v>
      </c>
      <c r="AF1" s="59" t="str">
        <v>nonlife_div</v>
      </c>
      <c r="AG1" s="57" t="str">
        <v>n_premiumreserve</v>
      </c>
      <c r="AH1" s="57" t="str">
        <v>n_lapse</v>
      </c>
      <c r="AI1" s="57" t="str">
        <v>n_CAT</v>
      </c>
      <c r="AJ1" s="59" t="str">
        <v>health_div</v>
      </c>
      <c r="AK1" s="57" t="str">
        <v>h_SLT</v>
      </c>
      <c r="AL1" s="57" t="str">
        <v>h_CAT</v>
      </c>
      <c r="AM1" s="57" t="str">
        <v>h_n_premiumres</v>
      </c>
      <c r="AN1" s="57" t="str">
        <v>h_n_lapse</v>
      </c>
      <c r="AO1" s="59" t="str">
        <v>h_SLT_div</v>
      </c>
      <c r="AP1" s="60" t="str">
        <v>h_s_mortality</v>
      </c>
      <c r="AQ1" s="60" t="str">
        <v>h_s_longevity</v>
      </c>
      <c r="AR1" s="60" t="str">
        <v>h_s_disability</v>
      </c>
      <c r="AS1" s="60" t="str">
        <v>h_s_lapse</v>
      </c>
      <c r="AT1" s="60" t="str">
        <v>h_s_expenses</v>
      </c>
      <c r="AU1" s="60" t="str">
        <v>h_s_revision</v>
      </c>
    </row>
    <row r="2" spans="1:47" x14ac:dyDescent="0.25">
      <c r="A2" s="47">
        <v>1</v>
      </c>
      <c r="B2" s="47">
        <v>2</v>
      </c>
      <c r="C2" s="54">
        <v>3</v>
      </c>
      <c r="D2" s="47">
        <v>231</v>
      </c>
      <c r="E2" s="48">
        <f>SUM(F2:H2)</f>
        <v>93.5</v>
      </c>
      <c r="F2" s="48">
        <f>SUM(I2:O2)</f>
        <v>117</v>
      </c>
      <c r="G2" s="49">
        <v>7</v>
      </c>
      <c r="H2" s="49">
        <v>-30.5</v>
      </c>
      <c r="I2" s="50">
        <v>-31.4</v>
      </c>
      <c r="J2" s="51">
        <f>SUM(P2:W2)</f>
        <v>68.2</v>
      </c>
      <c r="K2" s="51">
        <f>SUM(X2:AE2)</f>
        <v>75.2</v>
      </c>
      <c r="L2" s="51">
        <f>SUM(AF2:AI2)</f>
        <v>0</v>
      </c>
      <c r="M2" s="51">
        <f>SUM(AJ2:AN2)</f>
        <v>0</v>
      </c>
      <c r="N2" s="49">
        <v>5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-20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f>SUM(AO2:AU2)</f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  <c r="AU2" s="52">
        <v>0</v>
      </c>
    </row>
    <row r="3" spans="1:47" x14ac:dyDescent="0.25">
      <c r="A3" s="47">
        <v>2</v>
      </c>
      <c r="B3" s="47"/>
      <c r="C3" s="54">
        <v>1</v>
      </c>
      <c r="D3" s="47">
        <v>234</v>
      </c>
      <c r="E3" s="48">
        <f>SUM(F3:H3)</f>
        <v>92.181818181818159</v>
      </c>
      <c r="F3" s="48">
        <f>SUM(I3:O3)</f>
        <v>113.54545454545453</v>
      </c>
      <c r="G3" s="49">
        <f t="shared" ref="G3:AC4" si="0">85/$E$2*G2</f>
        <v>6.3636363636363633</v>
      </c>
      <c r="H3" s="49">
        <f t="shared" si="0"/>
        <v>-27.727272727272727</v>
      </c>
      <c r="I3" s="50">
        <f t="shared" si="0"/>
        <v>-28.545454545454543</v>
      </c>
      <c r="J3" s="51">
        <f>SUM(P3:W3)</f>
        <v>65.36363636363636</v>
      </c>
      <c r="K3" s="51">
        <f>SUM(X3:AE3)</f>
        <v>69.72727272727272</v>
      </c>
      <c r="L3" s="51">
        <f>SUM(AF3:AI3)</f>
        <v>0</v>
      </c>
      <c r="M3" s="51">
        <f>SUM(AJ3:AN3)</f>
        <v>0</v>
      </c>
      <c r="N3" s="49">
        <v>7</v>
      </c>
      <c r="O3" s="49">
        <f t="shared" si="0"/>
        <v>0</v>
      </c>
      <c r="P3" s="50">
        <f t="shared" si="0"/>
        <v>-4.2727272727272725</v>
      </c>
      <c r="Q3" s="49">
        <f>85/$E$2*Q2+3</f>
        <v>5.454545454545455</v>
      </c>
      <c r="R3" s="49">
        <f>85/$E$2*R2+5</f>
        <v>14.545454545454545</v>
      </c>
      <c r="S3" s="49">
        <f>85/$E$2*S2+2</f>
        <v>3.4545454545454546</v>
      </c>
      <c r="T3" s="49">
        <f>85/$E$2*T2-10</f>
        <v>38.636363636363633</v>
      </c>
      <c r="U3" s="49">
        <f t="shared" si="0"/>
        <v>0.54545454545454541</v>
      </c>
      <c r="V3" s="49">
        <f t="shared" si="0"/>
        <v>0</v>
      </c>
      <c r="W3" s="49">
        <v>7</v>
      </c>
      <c r="X3" s="50">
        <v>-25</v>
      </c>
      <c r="Y3" s="49">
        <f>85/$E$2*Y2-1</f>
        <v>4.545454545454545</v>
      </c>
      <c r="Z3" s="49">
        <f t="shared" si="0"/>
        <v>0.36363636363636365</v>
      </c>
      <c r="AA3" s="49">
        <f>85/$E$2*AA2+4</f>
        <v>47.636363636363633</v>
      </c>
      <c r="AB3" s="49">
        <f t="shared" si="0"/>
        <v>19.181818181818183</v>
      </c>
      <c r="AC3" s="49">
        <f t="shared" si="0"/>
        <v>0</v>
      </c>
      <c r="AD3" s="49">
        <v>23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f>SUM(AO3:AU3)</f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  <c r="AU3" s="52">
        <v>0</v>
      </c>
    </row>
    <row r="4" spans="1:47" x14ac:dyDescent="0.25">
      <c r="A4" s="47">
        <v>3</v>
      </c>
      <c r="B4" s="47">
        <v>2</v>
      </c>
      <c r="C4" s="54">
        <v>3</v>
      </c>
      <c r="D4" s="47">
        <v>227</v>
      </c>
      <c r="E4" s="48">
        <f>SUM(F4:H4)</f>
        <v>138.06446280991736</v>
      </c>
      <c r="F4" s="48">
        <f>SUM(I4:O4)</f>
        <v>153.06446280991736</v>
      </c>
      <c r="G4" s="49">
        <v>5</v>
      </c>
      <c r="H4" s="49">
        <v>-20</v>
      </c>
      <c r="I4" s="50">
        <v>-27.4</v>
      </c>
      <c r="J4" s="51">
        <f>SUM(P4:W4)</f>
        <v>59.057851239669411</v>
      </c>
      <c r="K4" s="51">
        <f>SUM(X4:AE4)</f>
        <v>71.406611570247932</v>
      </c>
      <c r="L4" s="51">
        <f>SUM(AF4:AI4)</f>
        <v>6</v>
      </c>
      <c r="M4" s="51">
        <f>SUM(AJ4:AN4)</f>
        <v>35</v>
      </c>
      <c r="N4" s="49">
        <v>9</v>
      </c>
      <c r="O4" s="49">
        <v>0</v>
      </c>
      <c r="P4" s="50">
        <f t="shared" si="0"/>
        <v>-3.8842975206611565</v>
      </c>
      <c r="Q4" s="49">
        <f>85/$E$2*Q3+3</f>
        <v>7.9586776859504136</v>
      </c>
      <c r="R4" s="53">
        <f>85/$E$2*R3+5</f>
        <v>18.223140495867767</v>
      </c>
      <c r="S4" s="49">
        <f>85/$E$2*S3+2</f>
        <v>5.1404958677685944</v>
      </c>
      <c r="T4" s="53">
        <f>85/$E$2*T3-10</f>
        <v>25.123966942148755</v>
      </c>
      <c r="U4" s="49">
        <f t="shared" si="0"/>
        <v>0.49586776859504128</v>
      </c>
      <c r="V4" s="49">
        <v>1</v>
      </c>
      <c r="W4" s="49">
        <v>5</v>
      </c>
      <c r="X4" s="50">
        <v>-14</v>
      </c>
      <c r="Y4" s="49">
        <f>85/$E$2*Y3-1</f>
        <v>3.1322314049586772</v>
      </c>
      <c r="Z4" s="49">
        <f t="shared" si="0"/>
        <v>0.33057851239669422</v>
      </c>
      <c r="AA4" s="49">
        <f>85/$E$2*AA3+4</f>
        <v>47.305785123966935</v>
      </c>
      <c r="AB4" s="49">
        <f t="shared" si="0"/>
        <v>17.438016528925619</v>
      </c>
      <c r="AC4" s="49">
        <f t="shared" si="0"/>
        <v>0</v>
      </c>
      <c r="AD4" s="49">
        <v>17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f>SUM(AO4:AU4)</f>
        <v>25</v>
      </c>
      <c r="AL4" s="49">
        <v>4</v>
      </c>
      <c r="AM4" s="49">
        <v>6</v>
      </c>
      <c r="AN4" s="49">
        <v>8</v>
      </c>
      <c r="AO4" s="50">
        <v>-9</v>
      </c>
      <c r="AP4" s="52">
        <v>1</v>
      </c>
      <c r="AQ4" s="52">
        <v>2</v>
      </c>
      <c r="AR4" s="52">
        <v>4</v>
      </c>
      <c r="AS4" s="52">
        <v>7</v>
      </c>
      <c r="AT4" s="52">
        <v>9</v>
      </c>
      <c r="AU4" s="52">
        <v>11</v>
      </c>
    </row>
    <row r="5" spans="1:47" x14ac:dyDescent="0.25">
      <c r="G5" s="62"/>
      <c r="H5" s="63"/>
      <c r="I5" s="64"/>
      <c r="N5" s="62"/>
      <c r="O5" s="62"/>
      <c r="P5" s="64"/>
      <c r="Q5" s="62"/>
      <c r="R5" s="66"/>
      <c r="S5" s="62"/>
      <c r="T5" s="66"/>
      <c r="U5" s="62"/>
      <c r="V5" s="62"/>
      <c r="W5" s="62"/>
      <c r="X5" s="64"/>
      <c r="Y5" s="62"/>
      <c r="Z5" s="62"/>
      <c r="AA5" s="62"/>
      <c r="AB5" s="62"/>
      <c r="AC5" s="62"/>
      <c r="AD5" s="62"/>
      <c r="AE5" s="62"/>
      <c r="AF5" s="64"/>
      <c r="AG5" s="62"/>
      <c r="AH5" s="62"/>
      <c r="AI5" s="62"/>
      <c r="AJ5" s="64"/>
      <c r="AL5" s="62"/>
      <c r="AM5" s="62"/>
      <c r="AN5" s="62"/>
      <c r="AO5" s="64"/>
      <c r="AP5" s="67"/>
      <c r="AQ5" s="67"/>
      <c r="AR5" s="67"/>
      <c r="AS5" s="67"/>
      <c r="AT5" s="67"/>
      <c r="AU5" s="6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5"/>
  <sheetViews>
    <sheetView workbookViewId="0">
      <selection activeCell="B19" sqref="B1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s="13" t="s">
        <v>223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s="13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31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29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46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D1" sqref="D1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15</v>
      </c>
      <c r="B1" s="6" t="s">
        <v>16</v>
      </c>
      <c r="C1" s="6" t="s">
        <v>70</v>
      </c>
      <c r="D1" s="11"/>
      <c r="E1" s="12"/>
    </row>
    <row r="2" spans="1:5" ht="15.75" thickTop="1" x14ac:dyDescent="0.25">
      <c r="A2" s="3" t="s">
        <v>17</v>
      </c>
      <c r="B2" s="16">
        <v>1</v>
      </c>
      <c r="C2" s="4" t="s">
        <v>71</v>
      </c>
    </row>
    <row r="3" spans="1:5" x14ac:dyDescent="0.25">
      <c r="A3" t="s">
        <v>18</v>
      </c>
      <c r="B3" s="17" t="s">
        <v>71</v>
      </c>
      <c r="C3" s="2">
        <v>3</v>
      </c>
    </row>
    <row r="4" spans="1:5" x14ac:dyDescent="0.25">
      <c r="A4" t="s">
        <v>29</v>
      </c>
      <c r="B4" s="2" t="s">
        <v>71</v>
      </c>
    </row>
    <row r="5" spans="1:5" x14ac:dyDescent="0.25">
      <c r="A5" s="3" t="s">
        <v>32</v>
      </c>
      <c r="B5" s="4" t="s">
        <v>72</v>
      </c>
      <c r="C5" s="4"/>
    </row>
    <row r="6" spans="1:5" x14ac:dyDescent="0.25">
      <c r="A6" t="s">
        <v>30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33</v>
      </c>
      <c r="B10" s="2">
        <v>3</v>
      </c>
    </row>
    <row r="11" spans="1:5" x14ac:dyDescent="0.25">
      <c r="A11" t="s">
        <v>31</v>
      </c>
      <c r="B11" s="2">
        <v>3</v>
      </c>
    </row>
    <row r="12" spans="1:5" x14ac:dyDescent="0.25">
      <c r="A12" s="3" t="s">
        <v>65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D1" sqref="D1"/>
    </sheetView>
  </sheetViews>
  <sheetFormatPr defaultRowHeight="15" x14ac:dyDescent="0.25"/>
  <cols>
    <col min="1" max="1" width="3.5703125" bestFit="1" customWidth="1"/>
    <col min="2" max="2" width="6.5703125" style="54" bestFit="1" customWidth="1"/>
    <col min="3" max="3" width="5.5703125" bestFit="1" customWidth="1"/>
    <col min="4" max="4" width="4.5703125" style="9" bestFit="1" customWidth="1"/>
    <col min="5" max="5" width="5.5703125" bestFit="1" customWidth="1"/>
    <col min="6" max="6" width="4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9" bestFit="1" customWidth="1"/>
    <col min="12" max="12" width="4" style="9" bestFit="1" customWidth="1"/>
    <col min="13" max="13" width="9.28515625" bestFit="1" customWidth="1"/>
  </cols>
  <sheetData>
    <row r="1" spans="1:13" ht="75" x14ac:dyDescent="0.25">
      <c r="A1" t="s">
        <v>19</v>
      </c>
      <c r="B1" s="54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7" t="s">
        <v>33</v>
      </c>
      <c r="K1" s="8" t="s">
        <v>13</v>
      </c>
      <c r="L1" s="8" t="s">
        <v>31</v>
      </c>
      <c r="M1" s="8" t="s">
        <v>22</v>
      </c>
    </row>
    <row r="2" spans="1:13" x14ac:dyDescent="0.25">
      <c r="A2" s="19">
        <v>2</v>
      </c>
      <c r="B2" s="54">
        <v>2016</v>
      </c>
      <c r="C2" s="15">
        <v>177</v>
      </c>
      <c r="D2" s="14">
        <v>80.597999999999999</v>
      </c>
      <c r="E2" s="15">
        <v>105.334</v>
      </c>
      <c r="F2" s="15">
        <v>2.13</v>
      </c>
      <c r="G2" s="14">
        <v>-26.866</v>
      </c>
      <c r="H2" s="15">
        <v>-46.628999999999998</v>
      </c>
      <c r="I2" s="15">
        <v>39.427999999999997</v>
      </c>
      <c r="J2" s="15">
        <v>78.486000000000004</v>
      </c>
      <c r="K2" s="14">
        <v>33.564</v>
      </c>
      <c r="L2" s="14">
        <v>5</v>
      </c>
      <c r="M2" s="19">
        <v>1</v>
      </c>
    </row>
    <row r="3" spans="1:13" x14ac:dyDescent="0.25">
      <c r="A3">
        <v>1</v>
      </c>
      <c r="B3" s="54">
        <v>2015</v>
      </c>
      <c r="C3">
        <v>166</v>
      </c>
      <c r="D3" s="9">
        <v>87.936000000000007</v>
      </c>
      <c r="E3" s="18">
        <v>113.473</v>
      </c>
      <c r="F3" s="18">
        <v>2.1480000000000001</v>
      </c>
      <c r="G3" s="9">
        <v>-27.684999999999999</v>
      </c>
      <c r="H3">
        <v>-52.036000000000001</v>
      </c>
      <c r="I3">
        <v>40.872</v>
      </c>
      <c r="J3">
        <v>83.405000000000001</v>
      </c>
      <c r="K3" s="9">
        <v>40.002000000000002</v>
      </c>
      <c r="L3" s="9">
        <v>7</v>
      </c>
      <c r="M3" s="18"/>
    </row>
    <row r="4" spans="1:13" x14ac:dyDescent="0.25">
      <c r="A4">
        <v>3</v>
      </c>
      <c r="B4" s="54">
        <v>2017</v>
      </c>
      <c r="C4">
        <v>173</v>
      </c>
      <c r="D4" s="9">
        <v>74.093999999999994</v>
      </c>
      <c r="E4" s="18">
        <v>96.91</v>
      </c>
      <c r="F4" s="18">
        <v>1.881</v>
      </c>
      <c r="G4" s="9">
        <v>-24.698</v>
      </c>
      <c r="H4" s="18">
        <v>-42.539000000000001</v>
      </c>
      <c r="I4" s="18">
        <v>39.213000000000001</v>
      </c>
      <c r="J4" s="18">
        <v>70.876000000000005</v>
      </c>
      <c r="K4" s="9">
        <v>28.87</v>
      </c>
      <c r="L4" s="9">
        <v>8</v>
      </c>
      <c r="M4" s="1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98</v>
      </c>
    </row>
    <row r="3" spans="1:2" x14ac:dyDescent="0.25">
      <c r="A3" t="s">
        <v>71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T4"/>
  <sheetViews>
    <sheetView workbookViewId="0">
      <selection activeCell="A30" sqref="A30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9" bestFit="1" customWidth="1"/>
    <col min="6" max="6" width="5.5703125" bestFit="1" customWidth="1"/>
    <col min="7" max="7" width="4" bestFit="1" customWidth="1"/>
    <col min="8" max="8" width="5.28515625" style="9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9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9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9" bestFit="1" customWidth="1"/>
    <col min="31" max="33" width="4" bestFit="1" customWidth="1"/>
    <col min="34" max="34" width="4" style="9" bestFit="1" customWidth="1"/>
    <col min="35" max="38" width="4" bestFit="1" customWidth="1"/>
    <col min="39" max="39" width="4" style="9" bestFit="1" customWidth="1"/>
    <col min="40" max="46" width="4" bestFit="1" customWidth="1"/>
  </cols>
  <sheetData>
    <row r="1" spans="1:46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e">
        <f t="array" ref="E1:AT1">TRANSPOSE(#REF!)</f>
        <v>#REF!</v>
      </c>
      <c r="F1" s="56" t="e">
        <v>#REF!</v>
      </c>
      <c r="G1" s="57" t="e">
        <v>#REF!</v>
      </c>
      <c r="H1" s="58" t="e">
        <v>#REF!</v>
      </c>
      <c r="I1" s="59" t="e">
        <v>#REF!</v>
      </c>
      <c r="J1" s="57" t="e">
        <v>#REF!</v>
      </c>
      <c r="K1" s="57" t="e">
        <v>#REF!</v>
      </c>
      <c r="L1" s="57" t="e">
        <v>#REF!</v>
      </c>
      <c r="M1" s="57" t="e">
        <v>#REF!</v>
      </c>
      <c r="N1" s="57" t="e">
        <v>#REF!</v>
      </c>
      <c r="O1" s="57" t="e">
        <v>#REF!</v>
      </c>
      <c r="P1" s="59" t="e">
        <v>#REF!</v>
      </c>
      <c r="Q1" s="57" t="e">
        <v>#REF!</v>
      </c>
      <c r="R1" s="57" t="e">
        <v>#REF!</v>
      </c>
      <c r="S1" s="57" t="e">
        <v>#REF!</v>
      </c>
      <c r="T1" s="57" t="e">
        <v>#REF!</v>
      </c>
      <c r="U1" s="57" t="e">
        <v>#REF!</v>
      </c>
      <c r="V1" s="57" t="e">
        <v>#REF!</v>
      </c>
      <c r="W1" s="57" t="e">
        <v>#REF!</v>
      </c>
      <c r="X1" s="59" t="e">
        <v>#REF!</v>
      </c>
      <c r="Y1" s="57" t="e">
        <v>#REF!</v>
      </c>
      <c r="Z1" s="57" t="e">
        <v>#REF!</v>
      </c>
      <c r="AA1" s="57" t="e">
        <v>#REF!</v>
      </c>
      <c r="AB1" s="57" t="e">
        <v>#REF!</v>
      </c>
      <c r="AC1" s="57" t="e">
        <v>#REF!</v>
      </c>
      <c r="AD1" s="57" t="e">
        <v>#REF!</v>
      </c>
      <c r="AE1" s="57" t="e">
        <v>#REF!</v>
      </c>
      <c r="AF1" s="59" t="e">
        <v>#REF!</v>
      </c>
      <c r="AG1" s="57" t="e">
        <v>#REF!</v>
      </c>
      <c r="AH1" s="57" t="e">
        <v>#REF!</v>
      </c>
      <c r="AI1" s="57" t="e">
        <v>#REF!</v>
      </c>
      <c r="AJ1" s="59" t="e">
        <v>#REF!</v>
      </c>
      <c r="AK1" s="57" t="e">
        <v>#REF!</v>
      </c>
      <c r="AL1" s="57" t="e">
        <v>#REF!</v>
      </c>
      <c r="AM1" s="57" t="e">
        <v>#REF!</v>
      </c>
      <c r="AN1" s="57" t="e">
        <v>#REF!</v>
      </c>
      <c r="AO1" s="59" t="e">
        <v>#REF!</v>
      </c>
      <c r="AP1" s="60" t="e">
        <v>#REF!</v>
      </c>
      <c r="AQ1" s="60" t="e">
        <v>#REF!</v>
      </c>
      <c r="AR1" s="60" t="e">
        <v>#REF!</v>
      </c>
      <c r="AS1" s="60" t="e">
        <v>#REF!</v>
      </c>
      <c r="AT1" s="60" t="e">
        <v>#REF!</v>
      </c>
    </row>
    <row r="2" spans="1:46" x14ac:dyDescent="0.25">
      <c r="A2" s="47">
        <v>1</v>
      </c>
      <c r="B2" s="47">
        <v>2</v>
      </c>
      <c r="C2" s="54">
        <v>3</v>
      </c>
      <c r="D2" s="47">
        <v>231</v>
      </c>
      <c r="E2" s="48">
        <v>81.8</v>
      </c>
      <c r="F2" s="48">
        <v>105.3</v>
      </c>
      <c r="G2" s="49">
        <v>7</v>
      </c>
      <c r="H2" s="49">
        <v>-30.5</v>
      </c>
      <c r="I2" s="50">
        <v>-31.4</v>
      </c>
      <c r="J2" s="51">
        <v>68.2</v>
      </c>
      <c r="K2" s="51">
        <v>66.2</v>
      </c>
      <c r="L2" s="51">
        <v>0</v>
      </c>
      <c r="M2" s="51">
        <v>0</v>
      </c>
      <c r="N2" s="49">
        <v>2.2999999999999998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-29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</row>
    <row r="3" spans="1:46" x14ac:dyDescent="0.25">
      <c r="A3" s="47">
        <v>2</v>
      </c>
      <c r="B3" s="47"/>
      <c r="C3" s="54">
        <v>1</v>
      </c>
      <c r="D3" s="47">
        <v>234</v>
      </c>
      <c r="E3" s="48">
        <v>87.84352078239607</v>
      </c>
      <c r="F3" s="48">
        <v>112.26283618581905</v>
      </c>
      <c r="G3" s="49">
        <v>7.2738386308068455</v>
      </c>
      <c r="H3" s="49">
        <v>-31.693154034229828</v>
      </c>
      <c r="I3" s="50">
        <v>-32.628361858190708</v>
      </c>
      <c r="J3" s="51">
        <v>73.71149144254278</v>
      </c>
      <c r="K3" s="51">
        <v>68.789731051344745</v>
      </c>
      <c r="L3" s="51">
        <v>0</v>
      </c>
      <c r="M3" s="51">
        <v>0</v>
      </c>
      <c r="N3" s="49">
        <v>2.3899755501222493</v>
      </c>
      <c r="O3" s="49">
        <v>0</v>
      </c>
      <c r="P3" s="50">
        <v>-4.8838630806845966</v>
      </c>
      <c r="Q3" s="49">
        <v>5.8056234718826403</v>
      </c>
      <c r="R3" s="49">
        <v>15.910757946210268</v>
      </c>
      <c r="S3" s="49">
        <v>3.6625916870415649</v>
      </c>
      <c r="T3" s="49">
        <v>45.592909535452321</v>
      </c>
      <c r="U3" s="49">
        <v>0.62347188264058673</v>
      </c>
      <c r="V3" s="49">
        <v>0</v>
      </c>
      <c r="W3" s="49">
        <v>7</v>
      </c>
      <c r="X3" s="50">
        <v>-33.134474327628361</v>
      </c>
      <c r="Y3" s="49">
        <v>5.3386308068459654</v>
      </c>
      <c r="Z3" s="49">
        <v>0.41564792176039123</v>
      </c>
      <c r="AA3" s="49">
        <v>53.877750611246938</v>
      </c>
      <c r="AB3" s="49">
        <v>21.925427872860638</v>
      </c>
      <c r="AC3" s="49">
        <v>0</v>
      </c>
      <c r="AD3" s="49">
        <v>20.366748166259168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</row>
    <row r="4" spans="1:46" x14ac:dyDescent="0.25">
      <c r="A4" s="47">
        <v>3</v>
      </c>
      <c r="B4" s="47">
        <v>2</v>
      </c>
      <c r="C4" s="54">
        <v>3</v>
      </c>
      <c r="D4" s="47">
        <v>227</v>
      </c>
      <c r="E4" s="48">
        <v>147.60200381394182</v>
      </c>
      <c r="F4" s="48">
        <v>162.60200381394182</v>
      </c>
      <c r="G4" s="49">
        <v>5</v>
      </c>
      <c r="H4" s="49">
        <v>-20</v>
      </c>
      <c r="I4" s="50">
        <v>-27.4</v>
      </c>
      <c r="J4" s="51">
        <v>75.321231939072575</v>
      </c>
      <c r="K4" s="51">
        <v>71.680771874869237</v>
      </c>
      <c r="L4" s="51">
        <v>6</v>
      </c>
      <c r="M4" s="51">
        <v>35</v>
      </c>
      <c r="N4" s="49">
        <v>2</v>
      </c>
      <c r="O4" s="49">
        <v>0</v>
      </c>
      <c r="P4" s="50">
        <v>-5.0749188491221355</v>
      </c>
      <c r="Q4" s="49">
        <v>9.0327383265284169</v>
      </c>
      <c r="R4" s="53">
        <v>21.53318368493732</v>
      </c>
      <c r="S4" s="49">
        <v>5.8058715574392785</v>
      </c>
      <c r="T4" s="53">
        <v>37.376495238550696</v>
      </c>
      <c r="U4" s="49">
        <v>0.64786198073899592</v>
      </c>
      <c r="V4" s="49">
        <v>1</v>
      </c>
      <c r="W4" s="49">
        <v>5</v>
      </c>
      <c r="X4" s="50">
        <v>-37.430688482254411</v>
      </c>
      <c r="Y4" s="49">
        <v>4.5474769997788149</v>
      </c>
      <c r="Z4" s="49">
        <v>0.43190798715933071</v>
      </c>
      <c r="AA4" s="49">
        <v>59.985437676723592</v>
      </c>
      <c r="AB4" s="49">
        <v>22.783146322654698</v>
      </c>
      <c r="AC4" s="49">
        <v>0</v>
      </c>
      <c r="AD4" s="49">
        <v>21.163491370807204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v>25</v>
      </c>
      <c r="AL4" s="49">
        <v>4</v>
      </c>
      <c r="AM4" s="49">
        <v>6</v>
      </c>
      <c r="AN4" s="49">
        <v>8</v>
      </c>
      <c r="AO4" s="50">
        <v>-5</v>
      </c>
      <c r="AP4" s="52">
        <v>2</v>
      </c>
      <c r="AQ4" s="52">
        <v>4</v>
      </c>
      <c r="AR4" s="52">
        <v>6</v>
      </c>
      <c r="AS4" s="52">
        <v>8</v>
      </c>
      <c r="AT4" s="5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5"/>
  <sheetViews>
    <sheetView workbookViewId="0">
      <selection activeCell="AV30" sqref="AV30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</row>
    <row r="21" spans="1:8" x14ac:dyDescent="0.25">
      <c r="A21" s="13" t="s">
        <v>160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102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55"/>
  <sheetViews>
    <sheetView workbookViewId="0">
      <selection activeCell="A27" sqref="A27"/>
    </sheetView>
  </sheetViews>
  <sheetFormatPr defaultRowHeight="15" x14ac:dyDescent="0.25"/>
  <cols>
    <col min="1" max="2" width="21.28515625" customWidth="1"/>
    <col min="5" max="5" width="21" bestFit="1" customWidth="1"/>
    <col min="6" max="6" width="2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/>
      <c r="C2" s="16">
        <v>1</v>
      </c>
      <c r="D2" s="4">
        <v>2</v>
      </c>
      <c r="E2" t="str">
        <f>A2</f>
        <v>SCR</v>
      </c>
      <c r="G2" t="s">
        <v>170</v>
      </c>
      <c r="H2" s="13" t="s">
        <v>171</v>
      </c>
    </row>
    <row r="3" spans="1:8" x14ac:dyDescent="0.25">
      <c r="A3" t="s">
        <v>18</v>
      </c>
      <c r="C3" s="17">
        <v>2</v>
      </c>
      <c r="D3" s="2">
        <v>3</v>
      </c>
      <c r="E3" t="str">
        <f t="shared" ref="E3:E50" si="0">A3</f>
        <v>BSCR</v>
      </c>
      <c r="G3" t="s">
        <v>172</v>
      </c>
      <c r="H3" t="str">
        <f>VLOOKUP(C3,$D$2:$G$55,4,FALSE)</f>
        <v>1f78b4</v>
      </c>
    </row>
    <row r="4" spans="1:8" x14ac:dyDescent="0.25">
      <c r="A4" t="s">
        <v>29</v>
      </c>
      <c r="C4" s="2">
        <v>2</v>
      </c>
      <c r="D4" s="2"/>
      <c r="E4" t="str">
        <f t="shared" si="0"/>
        <v>operational</v>
      </c>
      <c r="G4" t="s">
        <v>173</v>
      </c>
      <c r="H4" t="str">
        <f>VLOOKUP(C4,$D$2:$G$55,4,FALSE)</f>
        <v>1f78b4</v>
      </c>
    </row>
    <row r="5" spans="1:8" x14ac:dyDescent="0.25">
      <c r="A5" s="3" t="s">
        <v>32</v>
      </c>
      <c r="B5" s="3"/>
      <c r="C5" s="4" t="s">
        <v>0</v>
      </c>
      <c r="D5" s="4"/>
      <c r="E5" t="str">
        <f t="shared" si="0"/>
        <v>Adjustment-LACDT</v>
      </c>
    </row>
    <row r="6" spans="1:8" x14ac:dyDescent="0.25">
      <c r="A6" t="s">
        <v>30</v>
      </c>
      <c r="C6" s="2" t="s">
        <v>1</v>
      </c>
      <c r="D6" s="2"/>
      <c r="E6" t="str">
        <f t="shared" si="0"/>
        <v>BSCR_div</v>
      </c>
    </row>
    <row r="7" spans="1:8" x14ac:dyDescent="0.25">
      <c r="A7" t="s">
        <v>158</v>
      </c>
      <c r="C7" s="2">
        <v>3</v>
      </c>
      <c r="D7">
        <v>4</v>
      </c>
      <c r="E7" t="str">
        <f t="shared" si="0"/>
        <v>MBC</v>
      </c>
      <c r="F7" t="s">
        <v>256</v>
      </c>
      <c r="G7" s="13" t="s">
        <v>257</v>
      </c>
      <c r="H7" t="str">
        <f>VLOOKUP(C7,$D$2:$G$55,4,FALSE)</f>
        <v>48b0eb</v>
      </c>
    </row>
    <row r="8" spans="1:8" x14ac:dyDescent="0.25">
      <c r="A8" s="3" t="s">
        <v>157</v>
      </c>
      <c r="B8" s="3"/>
      <c r="C8" s="4">
        <v>3</v>
      </c>
      <c r="D8" s="3">
        <v>5</v>
      </c>
      <c r="E8" t="str">
        <f t="shared" si="0"/>
        <v>insurance</v>
      </c>
      <c r="F8" t="s">
        <v>256</v>
      </c>
      <c r="G8" t="s">
        <v>258</v>
      </c>
      <c r="H8" t="str">
        <f>VLOOKUP(C8,$D$2:$G$55,4,FALSE)</f>
        <v>48b0eb</v>
      </c>
    </row>
    <row r="9" spans="1:8" x14ac:dyDescent="0.25">
      <c r="A9" t="s">
        <v>156</v>
      </c>
      <c r="C9" t="s">
        <v>155</v>
      </c>
      <c r="E9" t="str">
        <f t="shared" si="0"/>
        <v>MBC_div</v>
      </c>
    </row>
    <row r="10" spans="1:8" x14ac:dyDescent="0.25">
      <c r="A10" t="s">
        <v>154</v>
      </c>
      <c r="C10" s="2">
        <v>4</v>
      </c>
      <c r="D10" t="s">
        <v>9</v>
      </c>
      <c r="E10" t="str">
        <f t="shared" si="0"/>
        <v>MC</v>
      </c>
      <c r="F10" t="s">
        <v>256</v>
      </c>
      <c r="G10" t="s">
        <v>259</v>
      </c>
      <c r="H10" t="str">
        <f>VLOOKUP(C10,$D$2:$G$55,4,FALSE)</f>
        <v>800026</v>
      </c>
    </row>
    <row r="11" spans="1:8" x14ac:dyDescent="0.25">
      <c r="A11" s="3" t="s">
        <v>153</v>
      </c>
      <c r="B11" s="3"/>
      <c r="C11" s="4">
        <v>4</v>
      </c>
      <c r="D11" s="3"/>
      <c r="E11" t="str">
        <f t="shared" si="0"/>
        <v>basis</v>
      </c>
      <c r="F11" t="s">
        <v>256</v>
      </c>
      <c r="G11" t="s">
        <v>260</v>
      </c>
      <c r="H11" t="str">
        <f>VLOOKUP(C11,$D$2:$G$55,4,FALSE)</f>
        <v>800026</v>
      </c>
    </row>
    <row r="12" spans="1:8" x14ac:dyDescent="0.25">
      <c r="A12" s="18" t="s">
        <v>152</v>
      </c>
      <c r="B12" s="18"/>
      <c r="C12" t="s">
        <v>11</v>
      </c>
      <c r="D12" s="22"/>
      <c r="E12" t="str">
        <f t="shared" si="0"/>
        <v>MC_div</v>
      </c>
    </row>
    <row r="13" spans="1:8" x14ac:dyDescent="0.25">
      <c r="A13" t="s">
        <v>12</v>
      </c>
      <c r="C13" t="s">
        <v>9</v>
      </c>
      <c r="D13" t="s">
        <v>3</v>
      </c>
      <c r="E13" t="str">
        <f t="shared" si="0"/>
        <v>market</v>
      </c>
      <c r="G13" t="s">
        <v>251</v>
      </c>
      <c r="H13" t="str">
        <f>VLOOKUP(C13,$D$2:$G$55,4,FALSE)</f>
        <v>e31a1c</v>
      </c>
    </row>
    <row r="14" spans="1:8" s="22" customFormat="1" x14ac:dyDescent="0.25">
      <c r="A14" s="22" t="s">
        <v>151</v>
      </c>
      <c r="C14" s="22" t="s">
        <v>9</v>
      </c>
      <c r="D14" s="22" t="s">
        <v>4</v>
      </c>
      <c r="E14" t="str">
        <f t="shared" si="0"/>
        <v>counterpartydefault</v>
      </c>
      <c r="G14" s="22" t="s">
        <v>262</v>
      </c>
      <c r="H14" t="str">
        <f>VLOOKUP(C14,$D$2:$G$55,4,FALSE)</f>
        <v>e31a1c</v>
      </c>
    </row>
    <row r="15" spans="1:8" s="22" customFormat="1" x14ac:dyDescent="0.25">
      <c r="A15" s="18" t="s">
        <v>10</v>
      </c>
      <c r="B15" s="18"/>
      <c r="C15" t="s">
        <v>8</v>
      </c>
      <c r="E15" t="str">
        <f t="shared" si="0"/>
        <v>market_div</v>
      </c>
    </row>
    <row r="16" spans="1:8" x14ac:dyDescent="0.25">
      <c r="A16" t="s">
        <v>150</v>
      </c>
      <c r="C16" t="s">
        <v>3</v>
      </c>
      <c r="E16" t="str">
        <f t="shared" si="0"/>
        <v>equity</v>
      </c>
      <c r="G16" s="87" t="s">
        <v>252</v>
      </c>
      <c r="H16" t="str">
        <f t="shared" ref="H16:H26" si="1">VLOOKUP(C16,$D$2:$G$55,4,FALSE)</f>
        <v>ffffff</v>
      </c>
    </row>
    <row r="17" spans="1:8" x14ac:dyDescent="0.25">
      <c r="A17" t="s">
        <v>149</v>
      </c>
      <c r="C17" t="s">
        <v>3</v>
      </c>
      <c r="E17" t="str">
        <f t="shared" si="0"/>
        <v>interest</v>
      </c>
      <c r="G17" s="85" t="s">
        <v>253</v>
      </c>
      <c r="H17" t="str">
        <f t="shared" si="1"/>
        <v>ffffff</v>
      </c>
    </row>
    <row r="18" spans="1:8" x14ac:dyDescent="0.25">
      <c r="A18" t="s">
        <v>148</v>
      </c>
      <c r="C18" t="s">
        <v>3</v>
      </c>
      <c r="E18" t="str">
        <f t="shared" si="0"/>
        <v>creditspread</v>
      </c>
      <c r="G18" s="85" t="s">
        <v>246</v>
      </c>
      <c r="H18" t="str">
        <f t="shared" si="1"/>
        <v>ffffff</v>
      </c>
    </row>
    <row r="19" spans="1:8" x14ac:dyDescent="0.25">
      <c r="A19" t="s">
        <v>147</v>
      </c>
      <c r="C19" t="s">
        <v>3</v>
      </c>
      <c r="E19" t="str">
        <f t="shared" si="0"/>
        <v>realestate</v>
      </c>
      <c r="G19" s="85" t="s">
        <v>254</v>
      </c>
      <c r="H19" t="str">
        <f t="shared" si="1"/>
        <v>ffffff</v>
      </c>
    </row>
    <row r="20" spans="1:8" x14ac:dyDescent="0.25">
      <c r="A20" t="s">
        <v>146</v>
      </c>
      <c r="C20" t="s">
        <v>3</v>
      </c>
      <c r="E20" t="str">
        <f t="shared" si="0"/>
        <v>inflation</v>
      </c>
      <c r="G20" s="22" t="s">
        <v>247</v>
      </c>
      <c r="H20" t="str">
        <f t="shared" si="1"/>
        <v>ffffff</v>
      </c>
    </row>
    <row r="21" spans="1:8" x14ac:dyDescent="0.25">
      <c r="A21" t="s">
        <v>145</v>
      </c>
      <c r="C21" t="s">
        <v>3</v>
      </c>
      <c r="E21" t="str">
        <f t="shared" si="0"/>
        <v>equity_impliedvol</v>
      </c>
      <c r="G21" s="86" t="s">
        <v>255</v>
      </c>
      <c r="H21" t="str">
        <f t="shared" si="1"/>
        <v>ffffff</v>
      </c>
    </row>
    <row r="22" spans="1:8" x14ac:dyDescent="0.25">
      <c r="A22" t="s">
        <v>144</v>
      </c>
      <c r="C22" t="s">
        <v>3</v>
      </c>
      <c r="E22" t="str">
        <f t="shared" si="0"/>
        <v>interest_impliedvol</v>
      </c>
      <c r="G22" s="22" t="s">
        <v>248</v>
      </c>
      <c r="H22" t="str">
        <f t="shared" si="1"/>
        <v>ffffff</v>
      </c>
    </row>
    <row r="23" spans="1:8" x14ac:dyDescent="0.25">
      <c r="A23" t="s">
        <v>143</v>
      </c>
      <c r="C23" t="s">
        <v>3</v>
      </c>
      <c r="E23" t="str">
        <f t="shared" si="0"/>
        <v>FX</v>
      </c>
      <c r="G23" s="18" t="s">
        <v>249</v>
      </c>
      <c r="H23" t="str">
        <f t="shared" si="1"/>
        <v>ffffff</v>
      </c>
    </row>
    <row r="24" spans="1:8" x14ac:dyDescent="0.25">
      <c r="A24" t="s">
        <v>142</v>
      </c>
      <c r="C24" t="s">
        <v>3</v>
      </c>
      <c r="E24" t="str">
        <f t="shared" si="0"/>
        <v>FX_impliedvol</v>
      </c>
      <c r="G24" s="88" t="s">
        <v>250</v>
      </c>
      <c r="H24" t="str">
        <f t="shared" si="1"/>
        <v>ffffff</v>
      </c>
    </row>
    <row r="25" spans="1:8" x14ac:dyDescent="0.25">
      <c r="A25" t="s">
        <v>141</v>
      </c>
      <c r="C25" t="s">
        <v>4</v>
      </c>
      <c r="E25" t="str">
        <f t="shared" si="0"/>
        <v>type1</v>
      </c>
      <c r="F25" t="s">
        <v>256</v>
      </c>
      <c r="G25" t="s">
        <v>261</v>
      </c>
      <c r="H25" t="str">
        <f t="shared" si="1"/>
        <v>ffeda0</v>
      </c>
    </row>
    <row r="26" spans="1:8" x14ac:dyDescent="0.25">
      <c r="A26" t="s">
        <v>140</v>
      </c>
      <c r="C26" t="s">
        <v>4</v>
      </c>
      <c r="E26" t="str">
        <f t="shared" si="0"/>
        <v>type2</v>
      </c>
      <c r="F26" t="s">
        <v>256</v>
      </c>
      <c r="G26" s="22" t="s">
        <v>263</v>
      </c>
      <c r="H26" t="str">
        <f t="shared" si="1"/>
        <v>ffeda0</v>
      </c>
    </row>
    <row r="27" spans="1:8" x14ac:dyDescent="0.25">
      <c r="A27" t="s">
        <v>139</v>
      </c>
      <c r="C27" t="s">
        <v>138</v>
      </c>
      <c r="E27" t="str">
        <f t="shared" si="0"/>
        <v>insurance_div</v>
      </c>
      <c r="G27" s="22"/>
    </row>
    <row r="28" spans="1:8" x14ac:dyDescent="0.25">
      <c r="A28" t="s">
        <v>137</v>
      </c>
      <c r="C28">
        <v>5</v>
      </c>
      <c r="D28" t="s">
        <v>35</v>
      </c>
      <c r="E28" t="str">
        <f t="shared" si="0"/>
        <v>business</v>
      </c>
      <c r="F28" s="13"/>
      <c r="G28" s="74" t="s">
        <v>180</v>
      </c>
      <c r="H28" t="str">
        <f t="shared" ref="H28:H50" si="2">VLOOKUP(C28,$D$2:$G$55,4,FALSE)</f>
        <v>bd0026</v>
      </c>
    </row>
    <row r="29" spans="1:8" x14ac:dyDescent="0.25">
      <c r="A29" t="s">
        <v>14</v>
      </c>
      <c r="C29">
        <v>5</v>
      </c>
      <c r="D29" t="s">
        <v>124</v>
      </c>
      <c r="E29" t="str">
        <f t="shared" si="0"/>
        <v>life</v>
      </c>
      <c r="G29" s="73" t="s">
        <v>224</v>
      </c>
      <c r="H29" t="str">
        <f t="shared" si="2"/>
        <v>bd0026</v>
      </c>
    </row>
    <row r="30" spans="1:8" x14ac:dyDescent="0.25">
      <c r="A30" t="s">
        <v>136</v>
      </c>
      <c r="C30">
        <v>5</v>
      </c>
      <c r="D30" t="s">
        <v>119</v>
      </c>
      <c r="E30" t="str">
        <f t="shared" si="0"/>
        <v>morbidity</v>
      </c>
      <c r="G30" s="78" t="s">
        <v>241</v>
      </c>
      <c r="H30" t="str">
        <f t="shared" si="2"/>
        <v>bd0026</v>
      </c>
    </row>
    <row r="31" spans="1:8" x14ac:dyDescent="0.25">
      <c r="A31" t="s">
        <v>13</v>
      </c>
      <c r="C31">
        <v>5</v>
      </c>
      <c r="D31" t="s">
        <v>114</v>
      </c>
      <c r="E31" t="str">
        <f t="shared" si="0"/>
        <v>nonlife</v>
      </c>
      <c r="G31" s="77" t="s">
        <v>245</v>
      </c>
      <c r="H31" t="str">
        <f t="shared" si="2"/>
        <v>bd0026</v>
      </c>
    </row>
    <row r="32" spans="1:8" x14ac:dyDescent="0.25">
      <c r="A32" t="s">
        <v>235</v>
      </c>
      <c r="C32" t="s">
        <v>35</v>
      </c>
      <c r="E32" t="str">
        <f t="shared" si="0"/>
        <v>expense_level</v>
      </c>
      <c r="G32" s="79" t="s">
        <v>181</v>
      </c>
      <c r="H32" t="str">
        <f t="shared" si="2"/>
        <v>990000</v>
      </c>
    </row>
    <row r="33" spans="1:8" x14ac:dyDescent="0.25">
      <c r="A33" t="s">
        <v>236</v>
      </c>
      <c r="C33" t="s">
        <v>35</v>
      </c>
      <c r="E33" t="str">
        <f t="shared" si="0"/>
        <v>expense_inflation</v>
      </c>
      <c r="G33" t="s">
        <v>182</v>
      </c>
      <c r="H33" t="str">
        <f t="shared" si="2"/>
        <v>990000</v>
      </c>
    </row>
    <row r="34" spans="1:8" x14ac:dyDescent="0.25">
      <c r="A34" t="s">
        <v>133</v>
      </c>
      <c r="C34" t="s">
        <v>35</v>
      </c>
      <c r="E34" t="str">
        <f t="shared" si="0"/>
        <v>continuation</v>
      </c>
      <c r="G34" t="s">
        <v>183</v>
      </c>
      <c r="H34" t="str">
        <f t="shared" si="2"/>
        <v>990000</v>
      </c>
    </row>
    <row r="35" spans="1:8" x14ac:dyDescent="0.25">
      <c r="A35" t="s">
        <v>132</v>
      </c>
      <c r="C35" t="s">
        <v>35</v>
      </c>
      <c r="E35" t="str">
        <f t="shared" si="0"/>
        <v>persistency_uncertain</v>
      </c>
      <c r="G35" t="s">
        <v>184</v>
      </c>
      <c r="H35" t="str">
        <f t="shared" si="2"/>
        <v>990000</v>
      </c>
    </row>
    <row r="36" spans="1:8" x14ac:dyDescent="0.25">
      <c r="A36" t="s">
        <v>131</v>
      </c>
      <c r="C36" t="s">
        <v>35</v>
      </c>
      <c r="E36" t="str">
        <f t="shared" si="0"/>
        <v>persistency_volatility</v>
      </c>
      <c r="G36" t="s">
        <v>185</v>
      </c>
      <c r="H36" t="str">
        <f t="shared" si="2"/>
        <v>990000</v>
      </c>
    </row>
    <row r="37" spans="1:8" x14ac:dyDescent="0.25">
      <c r="A37" t="s">
        <v>130</v>
      </c>
      <c r="C37" t="s">
        <v>35</v>
      </c>
      <c r="E37" t="str">
        <f t="shared" si="0"/>
        <v>persistency_calamity</v>
      </c>
      <c r="G37" t="s">
        <v>226</v>
      </c>
      <c r="H37" t="str">
        <f t="shared" si="2"/>
        <v>990000</v>
      </c>
    </row>
    <row r="38" spans="1:8" x14ac:dyDescent="0.25">
      <c r="A38" t="s">
        <v>129</v>
      </c>
      <c r="C38" t="s">
        <v>35</v>
      </c>
      <c r="E38" t="str">
        <f t="shared" si="0"/>
        <v>premium_rerating</v>
      </c>
      <c r="G38" s="76" t="s">
        <v>227</v>
      </c>
      <c r="H38" t="str">
        <f t="shared" si="2"/>
        <v>990000</v>
      </c>
    </row>
    <row r="39" spans="1:8" x14ac:dyDescent="0.25">
      <c r="A39" t="s">
        <v>128</v>
      </c>
      <c r="C39" t="s">
        <v>124</v>
      </c>
      <c r="E39" t="str">
        <f t="shared" si="0"/>
        <v>mortality_trend</v>
      </c>
      <c r="G39" s="81" t="s">
        <v>228</v>
      </c>
      <c r="H39" t="str">
        <f t="shared" si="2"/>
        <v>006d2c</v>
      </c>
    </row>
    <row r="40" spans="1:8" x14ac:dyDescent="0.25">
      <c r="A40" t="s">
        <v>127</v>
      </c>
      <c r="C40" t="s">
        <v>124</v>
      </c>
      <c r="E40" t="str">
        <f t="shared" si="0"/>
        <v>mortality_level</v>
      </c>
      <c r="G40" s="22" t="s">
        <v>225</v>
      </c>
      <c r="H40" t="str">
        <f t="shared" si="2"/>
        <v>006d2c</v>
      </c>
    </row>
    <row r="41" spans="1:8" x14ac:dyDescent="0.25">
      <c r="A41" t="s">
        <v>126</v>
      </c>
      <c r="C41" t="s">
        <v>124</v>
      </c>
      <c r="E41" t="str">
        <f t="shared" si="0"/>
        <v>mortality_vol</v>
      </c>
      <c r="G41" t="s">
        <v>229</v>
      </c>
      <c r="H41" t="str">
        <f t="shared" si="2"/>
        <v>006d2c</v>
      </c>
    </row>
    <row r="42" spans="1:8" x14ac:dyDescent="0.25">
      <c r="A42" t="s">
        <v>125</v>
      </c>
      <c r="C42" t="s">
        <v>124</v>
      </c>
      <c r="E42" t="str">
        <f t="shared" si="0"/>
        <v>mortality_calamity</v>
      </c>
      <c r="G42" s="72" t="s">
        <v>230</v>
      </c>
      <c r="H42" t="str">
        <f t="shared" si="2"/>
        <v>006d2c</v>
      </c>
    </row>
    <row r="43" spans="1:8" x14ac:dyDescent="0.25">
      <c r="A43" t="s">
        <v>231</v>
      </c>
      <c r="C43" t="s">
        <v>119</v>
      </c>
      <c r="E43" t="str">
        <f t="shared" si="0"/>
        <v>morb_uncertainty</v>
      </c>
      <c r="G43" s="75" t="s">
        <v>237</v>
      </c>
      <c r="H43" t="str">
        <f t="shared" si="2"/>
        <v>045a8d</v>
      </c>
    </row>
    <row r="44" spans="1:8" x14ac:dyDescent="0.25">
      <c r="A44" t="s">
        <v>232</v>
      </c>
      <c r="C44" t="s">
        <v>119</v>
      </c>
      <c r="E44" t="str">
        <f t="shared" si="0"/>
        <v>morb_volatility</v>
      </c>
      <c r="G44" t="s">
        <v>238</v>
      </c>
      <c r="H44" t="str">
        <f t="shared" si="2"/>
        <v>045a8d</v>
      </c>
    </row>
    <row r="45" spans="1:8" x14ac:dyDescent="0.25">
      <c r="A45" t="s">
        <v>233</v>
      </c>
      <c r="C45" t="s">
        <v>119</v>
      </c>
      <c r="E45" t="str">
        <f t="shared" si="0"/>
        <v>morb_prior</v>
      </c>
      <c r="G45" t="s">
        <v>239</v>
      </c>
      <c r="H45" t="str">
        <f t="shared" si="2"/>
        <v>045a8d</v>
      </c>
    </row>
    <row r="46" spans="1:8" x14ac:dyDescent="0.25">
      <c r="A46" t="s">
        <v>234</v>
      </c>
      <c r="C46" t="s">
        <v>119</v>
      </c>
      <c r="E46" t="str">
        <f t="shared" si="0"/>
        <v>morb_calamity</v>
      </c>
      <c r="G46" s="82" t="s">
        <v>240</v>
      </c>
      <c r="H46" t="str">
        <f t="shared" si="2"/>
        <v>045a8d</v>
      </c>
    </row>
    <row r="47" spans="1:8" x14ac:dyDescent="0.25">
      <c r="A47" t="s">
        <v>118</v>
      </c>
      <c r="C47" t="s">
        <v>114</v>
      </c>
      <c r="E47" t="str">
        <f t="shared" si="0"/>
        <v>penc_uncertaincy</v>
      </c>
      <c r="G47" s="83" t="s">
        <v>242</v>
      </c>
      <c r="H47" t="str">
        <f t="shared" si="2"/>
        <v>810f7c</v>
      </c>
    </row>
    <row r="48" spans="1:8" x14ac:dyDescent="0.25">
      <c r="A48" t="s">
        <v>117</v>
      </c>
      <c r="C48" t="s">
        <v>114</v>
      </c>
      <c r="E48" t="str">
        <f t="shared" si="0"/>
        <v>penc_vol</v>
      </c>
      <c r="G48" t="s">
        <v>243</v>
      </c>
      <c r="H48" t="str">
        <f t="shared" si="2"/>
        <v>810f7c</v>
      </c>
    </row>
    <row r="49" spans="1:8" x14ac:dyDescent="0.25">
      <c r="A49" t="s">
        <v>116</v>
      </c>
      <c r="C49" t="s">
        <v>114</v>
      </c>
      <c r="E49" t="str">
        <f t="shared" si="0"/>
        <v>penc_prior</v>
      </c>
      <c r="G49" t="s">
        <v>244</v>
      </c>
      <c r="H49" t="str">
        <f t="shared" si="2"/>
        <v>810f7c</v>
      </c>
    </row>
    <row r="50" spans="1:8" x14ac:dyDescent="0.25">
      <c r="A50" t="s">
        <v>115</v>
      </c>
      <c r="C50" t="s">
        <v>114</v>
      </c>
      <c r="E50" t="str">
        <f t="shared" si="0"/>
        <v>penc_cat</v>
      </c>
      <c r="G50" s="84" t="s">
        <v>230</v>
      </c>
      <c r="H50" t="str">
        <f t="shared" si="2"/>
        <v>810f7c</v>
      </c>
    </row>
    <row r="51" spans="1:8" x14ac:dyDescent="0.25">
      <c r="E51" t="s">
        <v>211</v>
      </c>
      <c r="G51" s="1" t="str">
        <f>VLOOKUP(SUBSTITUTE(E51,"_other",""),$E$2:$G$50,3,FALSE)</f>
        <v>ffffff</v>
      </c>
      <c r="H51" t="str">
        <f>G51</f>
        <v>ffffff</v>
      </c>
    </row>
    <row r="52" spans="1:8" x14ac:dyDescent="0.25">
      <c r="E52" t="s">
        <v>220</v>
      </c>
      <c r="F52" s="13"/>
      <c r="G52" s="80" t="str">
        <f>VLOOKUP(SUBSTITUTE(E52,"_other",""),$E$2:$G$50,3,FALSE)</f>
        <v>990000</v>
      </c>
      <c r="H52" t="str">
        <f>G52</f>
        <v>990000</v>
      </c>
    </row>
    <row r="53" spans="1:8" x14ac:dyDescent="0.25">
      <c r="E53" t="s">
        <v>209</v>
      </c>
      <c r="G53" s="1" t="str">
        <f>VLOOKUP(SUBSTITUTE(E53,"_other",""),$E$2:$G$50,3,FALSE)</f>
        <v>006d2c</v>
      </c>
      <c r="H53" t="str">
        <f>G53</f>
        <v>006d2c</v>
      </c>
    </row>
    <row r="54" spans="1:8" x14ac:dyDescent="0.25">
      <c r="E54" t="s">
        <v>221</v>
      </c>
      <c r="G54" s="1" t="str">
        <f>VLOOKUP(SUBSTITUTE(E54,"_other",""),$E$2:$G$50,3,FALSE)</f>
        <v>045a8d</v>
      </c>
      <c r="H54" t="str">
        <f>G54</f>
        <v>045a8d</v>
      </c>
    </row>
    <row r="55" spans="1:8" x14ac:dyDescent="0.25">
      <c r="E55" t="s">
        <v>222</v>
      </c>
      <c r="G55" s="1" t="str">
        <f>VLOOKUP(SUBSTITUTE(E55,"_other",""),$E$2:$G$50,3,FALSE)</f>
        <v>810f7c</v>
      </c>
      <c r="H55" t="str">
        <f>G55</f>
        <v>810f7c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B2" sqref="B1:B1048576"/>
    </sheetView>
  </sheetViews>
  <sheetFormatPr defaultRowHeight="15" x14ac:dyDescent="0.25"/>
  <cols>
    <col min="1" max="3" width="3.7109375" style="54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4" width="3.710937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60" t="s">
        <v>19</v>
      </c>
      <c r="B1" s="60" t="s">
        <v>22</v>
      </c>
      <c r="C1" s="60" t="s">
        <v>67</v>
      </c>
      <c r="D1" s="7" t="s">
        <v>21</v>
      </c>
      <c r="E1" s="23" t="str">
        <f t="array" ref="E1:BA1">TRANSPOSE(ex6_struct_and_colors!A2:A50)</f>
        <v>SCR</v>
      </c>
      <c r="F1" s="23" t="str">
        <v>BSCR</v>
      </c>
      <c r="G1" s="7" t="str">
        <v>operational</v>
      </c>
      <c r="H1" s="44" t="str">
        <v>Adjustment-LACDT</v>
      </c>
      <c r="I1" s="27" t="str">
        <v>BSCR_div</v>
      </c>
      <c r="J1" s="7" t="str">
        <v>MBC</v>
      </c>
      <c r="K1" s="7" t="str">
        <v>insurance</v>
      </c>
      <c r="L1" s="27" t="str">
        <v>MBC_div</v>
      </c>
      <c r="M1" s="7" t="str">
        <v>MC</v>
      </c>
      <c r="N1" s="7" t="str">
        <v>basis</v>
      </c>
      <c r="O1" s="27" t="str">
        <v>MC_div</v>
      </c>
      <c r="P1" s="7" t="str">
        <v>market</v>
      </c>
      <c r="Q1" s="7" t="str">
        <v>counterpartydefault</v>
      </c>
      <c r="R1" s="27" t="str">
        <v>market_div</v>
      </c>
      <c r="S1" s="7" t="str">
        <v>equity</v>
      </c>
      <c r="T1" s="7" t="str">
        <v>interest</v>
      </c>
      <c r="U1" s="7" t="str">
        <v>creditspread</v>
      </c>
      <c r="V1" s="7" t="str">
        <v>realestate</v>
      </c>
      <c r="W1" s="7" t="str">
        <v>inflation</v>
      </c>
      <c r="X1" s="7" t="str">
        <v>equity_impliedvol</v>
      </c>
      <c r="Y1" s="7" t="str">
        <v>interest_impliedvol</v>
      </c>
      <c r="Z1" s="7" t="str">
        <v>FX</v>
      </c>
      <c r="AA1" s="7" t="str">
        <v>FX_impliedvol</v>
      </c>
      <c r="AB1" s="23" t="str">
        <v>type1</v>
      </c>
      <c r="AC1" s="7" t="str">
        <v>type2</v>
      </c>
      <c r="AD1" s="27" t="str">
        <v>insurance_div</v>
      </c>
      <c r="AE1" s="7" t="str">
        <v>business</v>
      </c>
      <c r="AF1" s="7" t="str">
        <v>life</v>
      </c>
      <c r="AG1" s="7" t="str">
        <v>morbidity</v>
      </c>
      <c r="AH1" s="7" t="str">
        <v>nonlife</v>
      </c>
      <c r="AI1" s="23" t="str">
        <v>expense_level</v>
      </c>
      <c r="AJ1" s="7" t="str">
        <v>expense_inflation</v>
      </c>
      <c r="AK1" s="7" t="str">
        <v>continuation</v>
      </c>
      <c r="AL1" s="7" t="str">
        <v>persistency_uncertain</v>
      </c>
      <c r="AM1" s="7" t="str">
        <v>persistency_volatility</v>
      </c>
      <c r="AN1" s="7" t="str">
        <v>persistency_calamity</v>
      </c>
      <c r="AO1" s="7" t="str">
        <v>premium_rerating</v>
      </c>
      <c r="AP1" s="23" t="str">
        <v>mortality_trend</v>
      </c>
      <c r="AQ1" s="7" t="str">
        <v>mortality_level</v>
      </c>
      <c r="AR1" s="7" t="str">
        <v>mortality_vol</v>
      </c>
      <c r="AS1" s="7" t="str">
        <v>mortality_calamity</v>
      </c>
      <c r="AT1" s="23" t="str">
        <v>morb_uncertainty</v>
      </c>
      <c r="AU1" s="7" t="str">
        <v>morb_volatility</v>
      </c>
      <c r="AV1" s="7" t="str">
        <v>morb_prior</v>
      </c>
      <c r="AW1" s="7" t="str">
        <v>morb_calamity</v>
      </c>
      <c r="AX1" s="23" t="str">
        <v>penc_uncertaincy</v>
      </c>
      <c r="AY1" s="7" t="str">
        <v>penc_vol</v>
      </c>
      <c r="AZ1" s="7" t="str">
        <v>penc_prior</v>
      </c>
      <c r="BA1" s="7" t="str">
        <v>penc_cat</v>
      </c>
    </row>
    <row r="2" spans="1:53" x14ac:dyDescent="0.25">
      <c r="A2" s="54">
        <v>1</v>
      </c>
      <c r="C2" s="54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2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E7" sqref="E7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">
        <v>17</v>
      </c>
      <c r="F1" s="23" t="s">
        <v>18</v>
      </c>
      <c r="G1" s="7" t="s">
        <v>29</v>
      </c>
      <c r="H1" s="44" t="s">
        <v>32</v>
      </c>
      <c r="I1" s="27" t="s">
        <v>30</v>
      </c>
      <c r="J1" s="7" t="s">
        <v>158</v>
      </c>
      <c r="K1" s="7" t="s">
        <v>157</v>
      </c>
      <c r="L1" s="27" t="s">
        <v>156</v>
      </c>
      <c r="M1" s="7" t="s">
        <v>154</v>
      </c>
      <c r="N1" s="7" t="s">
        <v>153</v>
      </c>
      <c r="O1" s="27" t="s">
        <v>152</v>
      </c>
      <c r="P1" s="7" t="s">
        <v>12</v>
      </c>
      <c r="Q1" s="7" t="s">
        <v>151</v>
      </c>
      <c r="R1" s="27" t="s">
        <v>10</v>
      </c>
      <c r="S1" s="7" t="s">
        <v>150</v>
      </c>
      <c r="T1" s="7" t="s">
        <v>149</v>
      </c>
      <c r="U1" s="7" t="s">
        <v>148</v>
      </c>
      <c r="V1" s="7" t="s">
        <v>147</v>
      </c>
      <c r="W1" s="7" t="s">
        <v>146</v>
      </c>
      <c r="X1" s="7" t="s">
        <v>145</v>
      </c>
      <c r="Y1" s="7" t="s">
        <v>144</v>
      </c>
      <c r="Z1" s="7" t="s">
        <v>143</v>
      </c>
      <c r="AA1" s="7" t="s">
        <v>142</v>
      </c>
      <c r="AB1" s="23" t="s">
        <v>141</v>
      </c>
      <c r="AC1" s="7" t="s">
        <v>140</v>
      </c>
      <c r="AD1" s="27" t="s">
        <v>139</v>
      </c>
      <c r="AE1" s="7" t="s">
        <v>137</v>
      </c>
      <c r="AF1" s="7" t="s">
        <v>14</v>
      </c>
      <c r="AG1" s="7" t="s">
        <v>136</v>
      </c>
      <c r="AH1" s="7" t="s">
        <v>13</v>
      </c>
      <c r="AI1" s="23" t="s">
        <v>135</v>
      </c>
      <c r="AJ1" s="7" t="s">
        <v>134</v>
      </c>
      <c r="AK1" s="7" t="s">
        <v>133</v>
      </c>
      <c r="AL1" s="7" t="s">
        <v>132</v>
      </c>
      <c r="AM1" s="7" t="s">
        <v>131</v>
      </c>
      <c r="AN1" s="7" t="s">
        <v>130</v>
      </c>
      <c r="AO1" s="7" t="s">
        <v>129</v>
      </c>
      <c r="AP1" s="23" t="s">
        <v>128</v>
      </c>
      <c r="AQ1" s="7" t="s">
        <v>127</v>
      </c>
      <c r="AR1" s="7" t="s">
        <v>126</v>
      </c>
      <c r="AS1" s="7" t="s">
        <v>125</v>
      </c>
      <c r="AT1" s="23" t="s">
        <v>123</v>
      </c>
      <c r="AU1" s="7" t="s">
        <v>122</v>
      </c>
      <c r="AV1" s="7" t="s">
        <v>121</v>
      </c>
      <c r="AW1" s="7" t="s">
        <v>120</v>
      </c>
      <c r="AX1" s="23" t="s">
        <v>118</v>
      </c>
      <c r="AY1" s="7" t="s">
        <v>117</v>
      </c>
      <c r="AZ1" s="7" t="s">
        <v>116</v>
      </c>
      <c r="BA1" s="7" t="s">
        <v>115</v>
      </c>
    </row>
    <row r="2" spans="1:53" ht="26.25" x14ac:dyDescent="0.4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5">
        <v>0</v>
      </c>
      <c r="AE2" s="46">
        <f>ex6_data!AE2*ex6_data!$K$2/SUM(ex6_data!$K$2-ex6_data!$AD$2)</f>
        <v>5.6976744186046515</v>
      </c>
      <c r="AF2" s="46">
        <f>ex6_data!AF2*ex6_data!$K$2/SUM(ex6_data!$K$2-ex6_data!$AD$2)</f>
        <v>6.5116279069767442</v>
      </c>
      <c r="AG2" s="46">
        <f>ex6_data!AG2*ex6_data!$K$2/SUM(ex6_data!$K$2-ex6_data!$AD$2)</f>
        <v>9.7674418604651159</v>
      </c>
      <c r="AH2" s="46">
        <f>ex6_data!AH2*ex6_data!$K$2/SUM(ex6_data!$K$2-ex6_data!$AD$2)</f>
        <v>13.023255813953488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3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35</v>
      </c>
      <c r="B10">
        <v>4</v>
      </c>
    </row>
    <row r="11" spans="1:2" x14ac:dyDescent="0.25">
      <c r="A11" t="s">
        <v>124</v>
      </c>
      <c r="B11">
        <v>3</v>
      </c>
    </row>
    <row r="12" spans="1:2" x14ac:dyDescent="0.25">
      <c r="A12" t="s">
        <v>119</v>
      </c>
      <c r="B12">
        <v>3</v>
      </c>
    </row>
    <row r="13" spans="1:2" x14ac:dyDescent="0.25">
      <c r="A13" t="s">
        <v>114</v>
      </c>
      <c r="B13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3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</row>
    <row r="4" spans="1:8" x14ac:dyDescent="0.25">
      <c r="A4">
        <v>3</v>
      </c>
      <c r="B4" t="s">
        <v>2</v>
      </c>
      <c r="D4" t="s">
        <v>2</v>
      </c>
    </row>
    <row r="5" spans="1:8" x14ac:dyDescent="0.25">
      <c r="A5">
        <v>4</v>
      </c>
      <c r="B5" t="s">
        <v>2</v>
      </c>
      <c r="C5" t="s">
        <v>2</v>
      </c>
      <c r="D5" t="s">
        <v>2</v>
      </c>
    </row>
    <row r="6" spans="1:8" x14ac:dyDescent="0.25">
      <c r="A6" t="s">
        <v>9</v>
      </c>
      <c r="B6" t="s">
        <v>2</v>
      </c>
    </row>
    <row r="7" spans="1:8" x14ac:dyDescent="0.25">
      <c r="A7" t="s">
        <v>3</v>
      </c>
      <c r="B7" t="s">
        <v>2</v>
      </c>
      <c r="C7" t="s">
        <v>2</v>
      </c>
      <c r="D7" t="s">
        <v>2</v>
      </c>
      <c r="E7" t="s">
        <v>2</v>
      </c>
    </row>
    <row r="8" spans="1:8" x14ac:dyDescent="0.25">
      <c r="A8" t="s">
        <v>4</v>
      </c>
      <c r="B8" t="s">
        <v>2</v>
      </c>
      <c r="C8" t="s">
        <v>2</v>
      </c>
      <c r="D8" t="s">
        <v>2</v>
      </c>
      <c r="E8" t="s">
        <v>2</v>
      </c>
    </row>
    <row r="9" spans="1:8" x14ac:dyDescent="0.25">
      <c r="A9">
        <v>5</v>
      </c>
      <c r="B9" t="s">
        <v>2</v>
      </c>
    </row>
    <row r="10" spans="1:8" x14ac:dyDescent="0.25">
      <c r="A10" t="s">
        <v>35</v>
      </c>
      <c r="B10" t="s">
        <v>2</v>
      </c>
      <c r="C10" t="s">
        <v>2</v>
      </c>
      <c r="D10" t="s">
        <v>2</v>
      </c>
      <c r="E10" t="s">
        <v>2</v>
      </c>
    </row>
    <row r="11" spans="1:8" x14ac:dyDescent="0.25">
      <c r="A11" t="s">
        <v>124</v>
      </c>
      <c r="B11" t="s">
        <v>2</v>
      </c>
      <c r="C11" t="s">
        <v>2</v>
      </c>
      <c r="D11" t="s">
        <v>2</v>
      </c>
      <c r="E11" t="s">
        <v>2</v>
      </c>
      <c r="G11" t="s">
        <v>2</v>
      </c>
      <c r="H11" t="s">
        <v>2</v>
      </c>
    </row>
    <row r="12" spans="1:8" x14ac:dyDescent="0.25">
      <c r="A12" t="s">
        <v>119</v>
      </c>
      <c r="B12" t="s">
        <v>2</v>
      </c>
      <c r="C12" t="s">
        <v>2</v>
      </c>
      <c r="D12" t="s">
        <v>2</v>
      </c>
      <c r="E12" t="s">
        <v>2</v>
      </c>
    </row>
    <row r="13" spans="1:8" x14ac:dyDescent="0.25">
      <c r="A13" t="s">
        <v>114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U3"/>
  <sheetViews>
    <sheetView tabSelected="1" workbookViewId="0">
      <selection activeCell="C4" sqref="C4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style="54" bestFit="1" customWidth="1"/>
    <col min="4" max="4" width="5.5703125" bestFit="1" customWidth="1"/>
    <col min="5" max="6" width="5.5703125" style="25" bestFit="1" customWidth="1"/>
    <col min="7" max="7" width="4" style="22" bestFit="1" customWidth="1"/>
    <col min="8" max="8" width="5.28515625" style="30" bestFit="1" customWidth="1"/>
    <col min="9" max="9" width="5.28515625" style="28" bestFit="1" customWidth="1"/>
    <col min="10" max="10" width="4.5703125" style="22" bestFit="1" customWidth="1"/>
    <col min="11" max="11" width="5.5703125" style="22" bestFit="1" customWidth="1"/>
    <col min="12" max="12" width="5.7109375" style="22" customWidth="1"/>
    <col min="13" max="15" width="4" style="22" bestFit="1" customWidth="1"/>
    <col min="16" max="16" width="4.28515625" style="28" bestFit="1" customWidth="1"/>
    <col min="17" max="17" width="4" style="22" bestFit="1" customWidth="1"/>
    <col min="18" max="18" width="4.5703125" style="22" bestFit="1" customWidth="1"/>
    <col min="19" max="19" width="4" style="22" bestFit="1" customWidth="1"/>
    <col min="20" max="20" width="4.5703125" style="22" bestFit="1" customWidth="1"/>
    <col min="21" max="22" width="4" style="22" bestFit="1" customWidth="1"/>
    <col min="23" max="23" width="5.28515625" style="22" bestFit="1" customWidth="1"/>
    <col min="24" max="24" width="4.5703125" style="28" bestFit="1" customWidth="1"/>
    <col min="25" max="26" width="4" style="22" bestFit="1" customWidth="1"/>
    <col min="27" max="28" width="4.5703125" style="22" bestFit="1" customWidth="1"/>
    <col min="29" max="29" width="4" style="22" bestFit="1" customWidth="1"/>
    <col min="30" max="30" width="4.5703125" style="22" bestFit="1" customWidth="1"/>
    <col min="31" max="31" width="4" style="22" bestFit="1" customWidth="1"/>
    <col min="32" max="32" width="4" style="28" bestFit="1" customWidth="1"/>
    <col min="33" max="35" width="4" style="22" bestFit="1" customWidth="1"/>
    <col min="36" max="36" width="4" style="28" bestFit="1" customWidth="1"/>
    <col min="37" max="40" width="4" style="22" bestFit="1" customWidth="1"/>
    <col min="41" max="41" width="5.28515625" style="28" bestFit="1" customWidth="1"/>
    <col min="42" max="46" width="4" bestFit="1" customWidth="1"/>
  </cols>
  <sheetData>
    <row r="1" spans="1:47" ht="75.75" x14ac:dyDescent="0.25">
      <c r="A1" t="s">
        <v>19</v>
      </c>
      <c r="B1" t="s">
        <v>165</v>
      </c>
      <c r="C1" s="54" t="s">
        <v>166</v>
      </c>
      <c r="D1" t="s">
        <v>21</v>
      </c>
      <c r="E1" s="23" t="str">
        <f t="array" ref="E1:AU1">TRANSPOSE(struct_and_colors_sf16!B2:B44)</f>
        <v>SKV</v>
      </c>
      <c r="F1" s="26" t="str">
        <v>KSKV</v>
      </c>
      <c r="G1" s="20" t="str">
        <v>operationeel</v>
      </c>
      <c r="H1" s="29" t="str">
        <v>LACDT</v>
      </c>
      <c r="I1" s="27" t="str">
        <v>KSKV-div</v>
      </c>
      <c r="J1" s="20" t="str">
        <v>markt</v>
      </c>
      <c r="K1" s="20" t="str">
        <v>leven</v>
      </c>
      <c r="L1" s="20" t="str">
        <v>schade</v>
      </c>
      <c r="M1" s="20" t="str">
        <v>zorg</v>
      </c>
      <c r="N1" s="20" t="str">
        <v>tegenpartijkrediet</v>
      </c>
      <c r="O1" s="20" t="str">
        <v>intangibles</v>
      </c>
      <c r="P1" s="27" t="str">
        <v>markt-div</v>
      </c>
      <c r="Q1" s="20" t="str">
        <v>m_rente</v>
      </c>
      <c r="R1" s="20" t="str">
        <v>m_aandelen</v>
      </c>
      <c r="S1" s="20" t="str">
        <v>m_vastgoed</v>
      </c>
      <c r="T1" s="20" t="str">
        <v>m_spread</v>
      </c>
      <c r="U1" s="20" t="str">
        <v>m_valuta</v>
      </c>
      <c r="V1" s="20" t="str">
        <v>m_concentratie</v>
      </c>
      <c r="W1" s="20" t="str">
        <v>m_illiquiditeit</v>
      </c>
      <c r="X1" s="27" t="str">
        <v>leven-div</v>
      </c>
      <c r="Y1" s="20" t="str">
        <v>l_kortleven</v>
      </c>
      <c r="Z1" s="20" t="str">
        <v>l_langleven</v>
      </c>
      <c r="AA1" s="20" t="str">
        <v>l_ao</v>
      </c>
      <c r="AB1" s="20" t="str">
        <v>l_verval</v>
      </c>
      <c r="AC1" s="20" t="str">
        <v>l_kosten</v>
      </c>
      <c r="AD1" s="20" t="str">
        <v>l_revisie</v>
      </c>
      <c r="AE1" s="20" t="str">
        <v>l_CAT</v>
      </c>
      <c r="AF1" s="27" t="str">
        <v>schade-div</v>
      </c>
      <c r="AG1" s="20" t="str">
        <v>s_premiereserve</v>
      </c>
      <c r="AH1" s="20" t="str">
        <v>s_verval</v>
      </c>
      <c r="AI1" s="20" t="str">
        <v>s_CAT</v>
      </c>
      <c r="AJ1" s="27" t="str">
        <v>zorg-div</v>
      </c>
      <c r="AK1" s="20" t="str">
        <v>z_alsleven</v>
      </c>
      <c r="AL1" s="20" t="str">
        <v>z_CAT</v>
      </c>
      <c r="AM1" s="20" t="str">
        <v>z_s_premiereserve</v>
      </c>
      <c r="AN1" s="20" t="str">
        <v>z_s_verval</v>
      </c>
      <c r="AO1" s="27" t="str">
        <v>z_alsleven-div</v>
      </c>
      <c r="AP1" s="7" t="str">
        <v>z_a_kortleven</v>
      </c>
      <c r="AQ1" s="7" t="str">
        <v>z_a_langleven</v>
      </c>
      <c r="AR1" s="7" t="str">
        <v>z_a_ao</v>
      </c>
      <c r="AS1" s="7" t="str">
        <v>z_a_verval</v>
      </c>
      <c r="AT1" s="7" t="str">
        <v>z_a_kosten</v>
      </c>
      <c r="AU1" s="7" t="str">
        <v>z_a_revisie</v>
      </c>
    </row>
    <row r="2" spans="1:47" x14ac:dyDescent="0.25">
      <c r="A2">
        <v>1</v>
      </c>
      <c r="C2" s="54">
        <v>2017</v>
      </c>
      <c r="D2">
        <v>1</v>
      </c>
      <c r="E2" s="24">
        <f>SUM(F2:H2)</f>
        <v>80</v>
      </c>
      <c r="F2" s="24">
        <f>SUM(I2:O2)</f>
        <v>75</v>
      </c>
      <c r="G2" s="32">
        <v>25</v>
      </c>
      <c r="H2" s="36">
        <v>-20</v>
      </c>
      <c r="I2" s="34">
        <v>-9</v>
      </c>
      <c r="J2" s="21">
        <f>SUM(P2:W2)</f>
        <v>14</v>
      </c>
      <c r="K2" s="21">
        <f>SUM(X2:AE2)</f>
        <v>14</v>
      </c>
      <c r="L2" s="21">
        <f>SUM(AF2:AI2)</f>
        <v>14</v>
      </c>
      <c r="M2" s="22">
        <f>SUM(AJ2:AN2)</f>
        <v>14</v>
      </c>
      <c r="N2" s="32">
        <v>14</v>
      </c>
      <c r="O2" s="32">
        <v>14</v>
      </c>
      <c r="P2" s="33">
        <v>-7</v>
      </c>
      <c r="Q2" s="31">
        <v>3</v>
      </c>
      <c r="R2" s="37">
        <v>3</v>
      </c>
      <c r="S2" s="31">
        <v>3</v>
      </c>
      <c r="T2" s="37">
        <v>3</v>
      </c>
      <c r="U2" s="31">
        <v>3</v>
      </c>
      <c r="V2" s="31">
        <v>3</v>
      </c>
      <c r="W2" s="31">
        <v>3</v>
      </c>
      <c r="X2" s="33">
        <v>-7</v>
      </c>
      <c r="Y2" s="31">
        <v>3</v>
      </c>
      <c r="Z2" s="31">
        <v>3</v>
      </c>
      <c r="AA2" s="31">
        <v>3</v>
      </c>
      <c r="AB2" s="31">
        <v>3</v>
      </c>
      <c r="AC2" s="31">
        <v>3</v>
      </c>
      <c r="AD2" s="31">
        <v>3</v>
      </c>
      <c r="AE2" s="32">
        <v>3</v>
      </c>
      <c r="AF2" s="34">
        <v>-1</v>
      </c>
      <c r="AG2" s="32">
        <v>5</v>
      </c>
      <c r="AH2" s="32">
        <v>5</v>
      </c>
      <c r="AI2" s="32">
        <v>5</v>
      </c>
      <c r="AJ2" s="34">
        <v>-6</v>
      </c>
      <c r="AK2" s="22">
        <f>SUM(AO2:AU2)</f>
        <v>5</v>
      </c>
      <c r="AL2" s="32">
        <v>5</v>
      </c>
      <c r="AM2" s="32">
        <v>5</v>
      </c>
      <c r="AN2" s="32">
        <v>5</v>
      </c>
      <c r="AO2" s="34">
        <v>-4</v>
      </c>
      <c r="AP2" s="35">
        <v>1.5</v>
      </c>
      <c r="AQ2" s="35">
        <v>1.5</v>
      </c>
      <c r="AR2" s="35">
        <v>1.5</v>
      </c>
      <c r="AS2" s="35">
        <v>1.5</v>
      </c>
      <c r="AT2" s="35">
        <v>1.5</v>
      </c>
      <c r="AU2" s="35">
        <v>1.5</v>
      </c>
    </row>
    <row r="3" spans="1:47" x14ac:dyDescent="0.25">
      <c r="A3">
        <v>2</v>
      </c>
      <c r="B3">
        <v>1</v>
      </c>
      <c r="C3" s="54">
        <v>2022</v>
      </c>
      <c r="D3">
        <v>1</v>
      </c>
      <c r="E3" s="24">
        <f>SUM(F3:H3)</f>
        <v>75</v>
      </c>
      <c r="F3" s="24">
        <f>SUM(I3:O3)</f>
        <v>68</v>
      </c>
      <c r="G3" s="32">
        <v>20</v>
      </c>
      <c r="H3" s="36">
        <v>-13</v>
      </c>
      <c r="I3" s="34">
        <v>-6</v>
      </c>
      <c r="J3" s="21">
        <f>SUM(P3:W3)</f>
        <v>12.5</v>
      </c>
      <c r="K3" s="21">
        <f>SUM(X3:AE3)</f>
        <v>11</v>
      </c>
      <c r="L3" s="21">
        <f>SUM(AF3:AI3)</f>
        <v>13.5</v>
      </c>
      <c r="M3" s="22">
        <f>SUM(AJ3:AN3)</f>
        <v>13</v>
      </c>
      <c r="N3" s="32">
        <v>12</v>
      </c>
      <c r="O3" s="32">
        <v>12</v>
      </c>
      <c r="P3" s="33">
        <v>-3.25</v>
      </c>
      <c r="Q3" s="31">
        <v>2.25</v>
      </c>
      <c r="R3" s="37">
        <v>2.25</v>
      </c>
      <c r="S3" s="31">
        <v>2.25</v>
      </c>
      <c r="T3" s="37">
        <v>2.25</v>
      </c>
      <c r="U3" s="31">
        <v>2.25</v>
      </c>
      <c r="V3" s="31">
        <v>2.25</v>
      </c>
      <c r="W3" s="31">
        <v>2.25</v>
      </c>
      <c r="X3" s="33">
        <v>-6.5</v>
      </c>
      <c r="Y3" s="31">
        <v>1.5</v>
      </c>
      <c r="Z3" s="31">
        <v>2</v>
      </c>
      <c r="AA3" s="31">
        <v>2.5</v>
      </c>
      <c r="AB3" s="31">
        <v>3.5</v>
      </c>
      <c r="AC3" s="31">
        <v>3</v>
      </c>
      <c r="AD3" s="31">
        <v>2.5</v>
      </c>
      <c r="AE3" s="32">
        <v>2.5</v>
      </c>
      <c r="AF3" s="34">
        <v>-1.5</v>
      </c>
      <c r="AG3" s="32">
        <v>4</v>
      </c>
      <c r="AH3" s="32">
        <v>5</v>
      </c>
      <c r="AI3" s="32">
        <v>6</v>
      </c>
      <c r="AJ3" s="34">
        <v>-3</v>
      </c>
      <c r="AK3" s="22">
        <f>SUM(AO3:AU3)</f>
        <v>4</v>
      </c>
      <c r="AL3" s="32">
        <v>4</v>
      </c>
      <c r="AM3" s="32">
        <v>4</v>
      </c>
      <c r="AN3" s="32">
        <v>4</v>
      </c>
      <c r="AO3" s="38">
        <v>-3.5</v>
      </c>
      <c r="AP3" s="35">
        <v>1.25</v>
      </c>
      <c r="AQ3" s="35">
        <v>1.25</v>
      </c>
      <c r="AR3" s="35">
        <v>1.25</v>
      </c>
      <c r="AS3" s="35">
        <v>1.25</v>
      </c>
      <c r="AT3" s="35">
        <v>1.25</v>
      </c>
      <c r="AU3" s="35">
        <v>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23"/>
  <sheetViews>
    <sheetView workbookViewId="0">
      <selection activeCell="A24" sqref="A2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D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t="s">
        <v>159</v>
      </c>
    </row>
    <row r="10" spans="1:8" x14ac:dyDescent="0.25">
      <c r="A10" t="s">
        <v>3</v>
      </c>
      <c r="B10" t="s">
        <v>2</v>
      </c>
      <c r="D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t="s">
        <v>163</v>
      </c>
      <c r="B12" t="s">
        <v>2</v>
      </c>
      <c r="D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t="s">
        <v>162</v>
      </c>
      <c r="B18" t="s">
        <v>2</v>
      </c>
      <c r="C18" t="s">
        <v>2</v>
      </c>
      <c r="E18" t="s">
        <v>2</v>
      </c>
      <c r="G18" t="s">
        <v>2</v>
      </c>
      <c r="H18" t="s">
        <v>2</v>
      </c>
    </row>
    <row r="19" spans="1:8" x14ac:dyDescent="0.25">
      <c r="A19">
        <v>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struct_and_colors_sf16</vt:lpstr>
      <vt:lpstr>plotdetails_sf16</vt:lpstr>
      <vt:lpstr>levelmax_sf16_995</vt:lpstr>
      <vt:lpstr>levelmax_sf16_993</vt:lpstr>
      <vt:lpstr>ex1_data</vt:lpstr>
      <vt:lpstr>ex1_struct_and_colors</vt:lpstr>
      <vt:lpstr>ex1_plotdetails</vt:lpstr>
      <vt:lpstr>ex1_plotdetails2</vt:lpstr>
      <vt:lpstr>ex1_levelmax</vt:lpstr>
      <vt:lpstr>ex2_data</vt:lpstr>
      <vt:lpstr>ex3_data</vt:lpstr>
      <vt:lpstr>ex3_plotdetails</vt:lpstr>
      <vt:lpstr>ex4_struct</vt:lpstr>
      <vt:lpstr>ex4_data</vt:lpstr>
      <vt:lpstr>ex4_levelmax</vt:lpstr>
      <vt:lpstr>ex5_data_redundant</vt:lpstr>
      <vt:lpstr>ex5_plotdetails_redundant</vt:lpstr>
      <vt:lpstr>ex6_struct_and_colors</vt:lpstr>
      <vt:lpstr>ex6_data</vt:lpstr>
      <vt:lpstr>ex6_data_adapted</vt:lpstr>
      <vt:lpstr>ex6_levelmax</vt:lpstr>
      <vt:lpstr>ex6_plotdetails</vt:lpstr>
      <vt:lpstr>ex7_data</vt:lpstr>
      <vt:lpstr>ex7_plotdetails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2018-10-10T09:33:52Z</dcterms:modified>
</cp:coreProperties>
</file>